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SunitaPfitzner\Public First Dropbox\Policy and Research Team\Polling\Archived Work\2024\04 - M44\Pupil Survey\"/>
    </mc:Choice>
  </mc:AlternateContent>
  <xr:revisionPtr revIDLastSave="0" documentId="13_ncr:1_{76AA122B-3F8E-44E5-AA8F-2E2293B98FAD}"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8" sheetId="121" r:id="rId120"/>
    <sheet name="Table 119" sheetId="122" r:id="rId121"/>
    <sheet name="Table 120" sheetId="123" r:id="rId122"/>
    <sheet name="Table 121" sheetId="124" r:id="rId123"/>
    <sheet name="Table 122" sheetId="125" r:id="rId124"/>
    <sheet name="Table 123" sheetId="126" r:id="rId125"/>
    <sheet name="Table 124" sheetId="127" r:id="rId126"/>
    <sheet name="Table 125" sheetId="128" r:id="rId127"/>
    <sheet name="Table 126" sheetId="129" r:id="rId128"/>
    <sheet name="Table 127" sheetId="130" r:id="rId129"/>
    <sheet name="Table 128" sheetId="131" r:id="rId130"/>
    <sheet name="Table 129" sheetId="132" r:id="rId131"/>
    <sheet name="Table 130" sheetId="133" r:id="rId132"/>
    <sheet name="Table 131" sheetId="134" r:id="rId133"/>
    <sheet name="Table 132" sheetId="135" r:id="rId134"/>
    <sheet name="Table 133" sheetId="136" r:id="rId135"/>
    <sheet name="Table 134" sheetId="137" r:id="rId136"/>
    <sheet name="Table 135" sheetId="138" r:id="rId137"/>
    <sheet name="Table 136" sheetId="139" r:id="rId138"/>
    <sheet name="Table 137" sheetId="140" r:id="rId139"/>
    <sheet name="Table 138" sheetId="141" r:id="rId140"/>
    <sheet name="Table 139" sheetId="142" r:id="rId141"/>
    <sheet name="Table 140" sheetId="143" r:id="rId142"/>
    <sheet name="Table 141" sheetId="144" r:id="rId143"/>
    <sheet name="Table 142" sheetId="145" r:id="rId144"/>
    <sheet name="Table 143" sheetId="146" r:id="rId145"/>
    <sheet name="Table 144" sheetId="147" r:id="rId146"/>
    <sheet name="Table 145" sheetId="148" r:id="rId147"/>
    <sheet name="Table 146" sheetId="149" r:id="rId148"/>
    <sheet name="Table 147" sheetId="150" r:id="rId149"/>
    <sheet name="Table 148" sheetId="151" r:id="rId150"/>
    <sheet name="Table 149" sheetId="152" r:id="rId151"/>
    <sheet name="Table 150" sheetId="153" r:id="rId152"/>
    <sheet name="Table 151" sheetId="154" r:id="rId153"/>
    <sheet name="Table 152" sheetId="155" r:id="rId154"/>
    <sheet name="Table 153" sheetId="156" r:id="rId155"/>
    <sheet name="Table 154" sheetId="157" r:id="rId156"/>
    <sheet name="Table 155" sheetId="158" r:id="rId157"/>
    <sheet name="Table 156" sheetId="159" r:id="rId158"/>
    <sheet name="Table 157" sheetId="160" r:id="rId159"/>
    <sheet name="Table 158" sheetId="161" r:id="rId160"/>
    <sheet name="Table 159" sheetId="162" r:id="rId161"/>
    <sheet name="Table 160" sheetId="163" r:id="rId162"/>
    <sheet name="Table 161" sheetId="164" r:id="rId163"/>
    <sheet name="Table 162" sheetId="165" r:id="rId164"/>
    <sheet name="Table 163" sheetId="166" r:id="rId165"/>
    <sheet name="Table 164" sheetId="167" r:id="rId166"/>
    <sheet name="Table 165" sheetId="168" r:id="rId167"/>
    <sheet name="Table 166" sheetId="169" r:id="rId168"/>
    <sheet name="Table 167" sheetId="170" r:id="rId169"/>
    <sheet name="Table 168" sheetId="171" r:id="rId170"/>
    <sheet name="Table 169" sheetId="172" r:id="rId171"/>
    <sheet name="Table 170" sheetId="173" r:id="rId172"/>
    <sheet name="Table 171" sheetId="174" r:id="rId173"/>
    <sheet name="Table 172" sheetId="175" r:id="rId174"/>
    <sheet name="Table 173" sheetId="176" r:id="rId175"/>
    <sheet name="Table 174" sheetId="177" r:id="rId176"/>
    <sheet name="Table 175" sheetId="178" r:id="rId177"/>
    <sheet name="Table 176" sheetId="179" r:id="rId178"/>
    <sheet name="Table 177" sheetId="180" r:id="rId179"/>
    <sheet name="Table 178" sheetId="181" r:id="rId180"/>
    <sheet name="Table 179" sheetId="182" r:id="rId181"/>
    <sheet name="Table 180" sheetId="183" r:id="rId182"/>
    <sheet name="Table 181" sheetId="184" r:id="rId183"/>
    <sheet name="Table 182" sheetId="185" r:id="rId184"/>
    <sheet name="Table 183" sheetId="186" r:id="rId185"/>
    <sheet name="Table 184" sheetId="187" r:id="rId186"/>
    <sheet name="Table 185" sheetId="188" r:id="rId187"/>
    <sheet name="Table 186" sheetId="189" r:id="rId188"/>
    <sheet name="Table 187" sheetId="190" r:id="rId189"/>
    <sheet name="Table 188" sheetId="191" r:id="rId190"/>
    <sheet name="Table 189" sheetId="192" r:id="rId191"/>
    <sheet name="Table 190" sheetId="193" r:id="rId192"/>
    <sheet name="Table 191" sheetId="194" r:id="rId193"/>
    <sheet name="Table 192" sheetId="195" r:id="rId194"/>
    <sheet name="Table 193" sheetId="196" r:id="rId195"/>
    <sheet name="Table 194" sheetId="197" r:id="rId196"/>
    <sheet name="Table 195" sheetId="198" r:id="rId19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198" l="1"/>
  <c r="B23" i="197"/>
  <c r="B16" i="196"/>
  <c r="B16" i="195"/>
  <c r="B16" i="194"/>
  <c r="B16" i="193"/>
  <c r="B16" i="192"/>
  <c r="B17" i="191"/>
  <c r="B17" i="190"/>
  <c r="B18" i="189"/>
  <c r="B16" i="188"/>
  <c r="B19" i="187"/>
  <c r="B19" i="186"/>
  <c r="B19" i="185"/>
  <c r="B19" i="184"/>
  <c r="B19" i="183"/>
  <c r="B19" i="182"/>
  <c r="B19" i="181"/>
  <c r="B17" i="180"/>
  <c r="B21" i="179"/>
  <c r="B22" i="178"/>
  <c r="B22" i="177"/>
  <c r="B22" i="176"/>
  <c r="B22" i="175"/>
  <c r="B22" i="174"/>
  <c r="B22" i="173"/>
  <c r="B22" i="172"/>
  <c r="B16" i="171"/>
  <c r="B17" i="170"/>
  <c r="B18" i="169"/>
  <c r="B19" i="168"/>
  <c r="B19" i="167"/>
  <c r="B19" i="166"/>
  <c r="B19" i="165"/>
  <c r="B24" i="164"/>
  <c r="B26" i="163"/>
  <c r="B19" i="162"/>
  <c r="B19" i="161"/>
  <c r="B19" i="160"/>
  <c r="B19" i="159"/>
  <c r="B19" i="158"/>
  <c r="B19" i="157"/>
  <c r="B19" i="156"/>
  <c r="B19" i="155"/>
  <c r="B19" i="154"/>
  <c r="B19" i="153"/>
  <c r="B19" i="152"/>
  <c r="B19" i="151"/>
  <c r="B19" i="150"/>
  <c r="B19" i="149"/>
  <c r="B19" i="148"/>
  <c r="B19" i="147"/>
  <c r="B19" i="146"/>
  <c r="B32" i="145"/>
  <c r="B32" i="144"/>
  <c r="B22" i="143"/>
  <c r="B23" i="142"/>
  <c r="B23" i="141"/>
  <c r="B23" i="140"/>
  <c r="B19" i="139"/>
  <c r="B19" i="138"/>
  <c r="B19" i="137"/>
  <c r="B19" i="136"/>
  <c r="B19" i="135"/>
  <c r="B19" i="134"/>
  <c r="B19" i="133"/>
  <c r="B19" i="132"/>
  <c r="B19" i="131"/>
  <c r="B19" i="130"/>
  <c r="B19" i="129"/>
  <c r="B19" i="128"/>
  <c r="B19" i="127"/>
  <c r="B19" i="126"/>
  <c r="B19" i="125"/>
  <c r="B18" i="124"/>
  <c r="B18" i="123"/>
  <c r="B18" i="122"/>
  <c r="B18" i="121"/>
  <c r="B20" i="119"/>
  <c r="B22" i="118"/>
  <c r="B22" i="117"/>
  <c r="B22" i="116"/>
  <c r="B25" i="115"/>
  <c r="B19" i="114"/>
  <c r="B19" i="113"/>
  <c r="B19" i="112"/>
  <c r="B19" i="111"/>
  <c r="B19" i="110"/>
  <c r="B19" i="109"/>
  <c r="B19" i="108"/>
  <c r="B19" i="107"/>
  <c r="B19" i="106"/>
  <c r="B19" i="105"/>
  <c r="B19" i="104"/>
  <c r="B19" i="103"/>
  <c r="B19" i="102"/>
  <c r="B19" i="101"/>
  <c r="B19" i="100"/>
  <c r="B19" i="99"/>
  <c r="B19" i="98"/>
  <c r="B19" i="97"/>
  <c r="B19" i="96"/>
  <c r="B19" i="95"/>
  <c r="B19" i="94"/>
  <c r="B19" i="93"/>
  <c r="B19" i="92"/>
  <c r="B19" i="91"/>
  <c r="B19" i="90"/>
  <c r="B19" i="89"/>
  <c r="B19" i="88"/>
  <c r="B19" i="87"/>
  <c r="B17" i="86"/>
  <c r="B17" i="85"/>
  <c r="B22" i="84"/>
  <c r="B22" i="83"/>
  <c r="B22" i="82"/>
  <c r="B22" i="81"/>
  <c r="B22" i="80"/>
  <c r="B22" i="79"/>
  <c r="B22" i="78"/>
  <c r="B22" i="77"/>
  <c r="B22" i="76"/>
  <c r="B22" i="75"/>
  <c r="B24" i="74"/>
  <c r="B26" i="73"/>
  <c r="B19" i="72"/>
  <c r="B22" i="71"/>
  <c r="B22" i="70"/>
  <c r="B22" i="69"/>
  <c r="B22" i="68"/>
  <c r="B22" i="67"/>
  <c r="B22" i="66"/>
  <c r="B22" i="65"/>
  <c r="B22" i="64"/>
  <c r="B22" i="63"/>
  <c r="B22" i="62"/>
  <c r="B22" i="61"/>
  <c r="B22" i="60"/>
  <c r="B19" i="59"/>
  <c r="B21" i="58"/>
  <c r="B21" i="57"/>
  <c r="B21" i="56"/>
  <c r="B21" i="55"/>
  <c r="B17" i="54"/>
  <c r="B22" i="53"/>
  <c r="B17" i="52"/>
  <c r="B22" i="51"/>
  <c r="B16" i="50"/>
  <c r="B18" i="49"/>
  <c r="B18" i="48"/>
  <c r="B18" i="47"/>
  <c r="B18" i="46"/>
  <c r="B18" i="45"/>
  <c r="B18" i="44"/>
  <c r="B18" i="43"/>
  <c r="B18" i="42"/>
  <c r="B18" i="41"/>
  <c r="B18" i="40"/>
  <c r="B18" i="39"/>
  <c r="B18" i="38"/>
  <c r="B18" i="37"/>
  <c r="B18" i="36"/>
  <c r="B18" i="35"/>
  <c r="B18" i="34"/>
  <c r="B18" i="33"/>
  <c r="B18" i="32"/>
  <c r="B18" i="31"/>
  <c r="B18" i="30"/>
  <c r="B18" i="29"/>
  <c r="B18" i="28"/>
  <c r="B19" i="27"/>
  <c r="B19" i="26"/>
  <c r="B19" i="25"/>
  <c r="B19" i="24"/>
  <c r="B19" i="23"/>
  <c r="B19" i="22"/>
  <c r="B19" i="21"/>
  <c r="B19" i="20"/>
  <c r="B19" i="19"/>
  <c r="B32" i="18"/>
  <c r="B34" i="17"/>
  <c r="B18" i="16"/>
  <c r="B18" i="15"/>
  <c r="B18" i="14"/>
  <c r="B22" i="13"/>
  <c r="B22" i="12"/>
  <c r="B22" i="11"/>
  <c r="B22" i="10"/>
  <c r="B22" i="9"/>
  <c r="B22" i="8"/>
  <c r="B22" i="7"/>
  <c r="B22" i="6"/>
  <c r="B24" i="5"/>
  <c r="B24" i="4"/>
  <c r="E203" i="2"/>
  <c r="D203" i="2"/>
  <c r="E202" i="2"/>
  <c r="D202" i="2"/>
  <c r="E201" i="2"/>
  <c r="D201" i="2"/>
  <c r="E200" i="2"/>
  <c r="D200" i="2"/>
  <c r="E199" i="2"/>
  <c r="D199" i="2"/>
  <c r="E198" i="2"/>
  <c r="D198" i="2"/>
  <c r="E197" i="2"/>
  <c r="D197" i="2"/>
  <c r="E196" i="2"/>
  <c r="D196" i="2"/>
  <c r="E195" i="2"/>
  <c r="D195" i="2"/>
  <c r="E194" i="2"/>
  <c r="D194" i="2"/>
  <c r="E193" i="2"/>
  <c r="D193" i="2"/>
  <c r="E192" i="2"/>
  <c r="D192" i="2"/>
  <c r="E191" i="2"/>
  <c r="D191" i="2"/>
  <c r="E190" i="2"/>
  <c r="D190" i="2"/>
  <c r="E189" i="2"/>
  <c r="D189" i="2"/>
  <c r="E188" i="2"/>
  <c r="D188" i="2"/>
  <c r="E187" i="2"/>
  <c r="D187" i="2"/>
  <c r="D186" i="2"/>
  <c r="E185" i="2"/>
  <c r="D185" i="2"/>
  <c r="E184" i="2"/>
  <c r="D184" i="2"/>
  <c r="E183" i="2"/>
  <c r="D183" i="2"/>
  <c r="E182" i="2"/>
  <c r="D182" i="2"/>
  <c r="E181" i="2"/>
  <c r="D181" i="2"/>
  <c r="E180" i="2"/>
  <c r="D180" i="2"/>
  <c r="E179" i="2"/>
  <c r="D179" i="2"/>
  <c r="E178" i="2"/>
  <c r="D178" i="2"/>
  <c r="D177" i="2"/>
  <c r="E176" i="2"/>
  <c r="D176" i="2"/>
  <c r="E175" i="2"/>
  <c r="D175" i="2"/>
  <c r="E174" i="2"/>
  <c r="D174" i="2"/>
  <c r="E173" i="2"/>
  <c r="D173" i="2"/>
  <c r="E172" i="2"/>
  <c r="D172" i="2"/>
  <c r="D171" i="2"/>
  <c r="E170" i="2"/>
  <c r="D170" i="2"/>
  <c r="E169" i="2"/>
  <c r="D169" i="2"/>
  <c r="E168" i="2"/>
  <c r="D168" i="2"/>
  <c r="E167" i="2"/>
  <c r="D167" i="2"/>
  <c r="E166" i="2"/>
  <c r="D166" i="2"/>
  <c r="E165" i="2"/>
  <c r="D165" i="2"/>
  <c r="E164" i="2"/>
  <c r="D164" i="2"/>
  <c r="E163" i="2"/>
  <c r="D163" i="2"/>
  <c r="E162" i="2"/>
  <c r="D162" i="2"/>
  <c r="E161" i="2"/>
  <c r="D161" i="2"/>
  <c r="E160" i="2"/>
  <c r="D160" i="2"/>
  <c r="D159" i="2"/>
  <c r="E158" i="2"/>
  <c r="D158" i="2"/>
  <c r="E157" i="2"/>
  <c r="D157" i="2"/>
  <c r="E156" i="2"/>
  <c r="D156" i="2"/>
  <c r="E155" i="2"/>
  <c r="D155" i="2"/>
  <c r="E154" i="2"/>
  <c r="D154" i="2"/>
  <c r="E153" i="2"/>
  <c r="D153" i="2"/>
  <c r="E152" i="2"/>
  <c r="D152"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D130" i="2"/>
  <c r="E129" i="2"/>
  <c r="D129" i="2"/>
  <c r="E128" i="2"/>
  <c r="D128" i="2"/>
  <c r="E127" i="2"/>
  <c r="D127" i="2"/>
  <c r="D126" i="2"/>
  <c r="E125" i="2"/>
  <c r="D125" i="2"/>
  <c r="E124" i="2"/>
  <c r="D124" i="2"/>
  <c r="E123" i="2"/>
  <c r="D123" i="2"/>
  <c r="E122" i="2"/>
  <c r="D122" i="2"/>
  <c r="D121" i="2"/>
  <c r="E120" i="2"/>
  <c r="D120" i="2"/>
  <c r="E119" i="2"/>
  <c r="D119" i="2"/>
  <c r="E118" i="2"/>
  <c r="D118" i="2"/>
  <c r="E117" i="2"/>
  <c r="D117" i="2"/>
  <c r="E116" i="2"/>
  <c r="D116" i="2"/>
  <c r="E115" i="2"/>
  <c r="D115" i="2"/>
  <c r="D114" i="2"/>
  <c r="E113" i="2"/>
  <c r="D113" i="2"/>
  <c r="E112" i="2"/>
  <c r="D112" i="2"/>
  <c r="E111" i="2"/>
  <c r="D111" i="2"/>
  <c r="E110" i="2"/>
  <c r="D110" i="2"/>
  <c r="E109" i="2"/>
  <c r="D109" i="2"/>
  <c r="E108" i="2"/>
  <c r="D108" i="2"/>
  <c r="E107" i="2"/>
  <c r="D107" i="2"/>
  <c r="E106" i="2"/>
  <c r="D106" i="2"/>
  <c r="E105" i="2"/>
  <c r="D105" i="2"/>
  <c r="E104" i="2"/>
  <c r="D104" i="2"/>
  <c r="D103" i="2"/>
  <c r="E102" i="2"/>
  <c r="D102" i="2"/>
  <c r="E101" i="2"/>
  <c r="D101" i="2"/>
  <c r="E100" i="2"/>
  <c r="D100" i="2"/>
  <c r="E99" i="2"/>
  <c r="D99" i="2"/>
  <c r="E98" i="2"/>
  <c r="D98" i="2"/>
  <c r="E97" i="2"/>
  <c r="D97" i="2"/>
  <c r="E96" i="2"/>
  <c r="D96" i="2"/>
  <c r="E95" i="2"/>
  <c r="D95" i="2"/>
  <c r="E94" i="2"/>
  <c r="D94" i="2"/>
  <c r="E93" i="2"/>
  <c r="D93" i="2"/>
  <c r="D92" i="2"/>
  <c r="E91" i="2"/>
  <c r="D91" i="2"/>
  <c r="E90" i="2"/>
  <c r="D90" i="2"/>
  <c r="E89" i="2"/>
  <c r="D89" i="2"/>
  <c r="E88" i="2"/>
  <c r="D88" i="2"/>
  <c r="E87" i="2"/>
  <c r="D87" i="2"/>
  <c r="E86" i="2"/>
  <c r="D86" i="2"/>
  <c r="E85" i="2"/>
  <c r="D85" i="2"/>
  <c r="E84" i="2"/>
  <c r="D84" i="2"/>
  <c r="E83" i="2"/>
  <c r="D83" i="2"/>
  <c r="E82" i="2"/>
  <c r="D82"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D65" i="2"/>
  <c r="E64" i="2"/>
  <c r="D64" i="2"/>
  <c r="E63" i="2"/>
  <c r="D63" i="2"/>
  <c r="E62" i="2"/>
  <c r="D62" i="2"/>
  <c r="E61" i="2"/>
  <c r="D61"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D40" i="2"/>
  <c r="E39" i="2"/>
  <c r="D39" i="2"/>
  <c r="E38" i="2"/>
  <c r="D38" i="2"/>
  <c r="E37" i="2"/>
  <c r="D37" i="2"/>
  <c r="E36" i="2"/>
  <c r="D36" i="2"/>
  <c r="E35" i="2"/>
  <c r="D35" i="2"/>
  <c r="E34" i="2"/>
  <c r="D34" i="2"/>
  <c r="D33" i="2"/>
  <c r="E32" i="2"/>
  <c r="D32" i="2"/>
  <c r="E31" i="2"/>
  <c r="D31" i="2"/>
  <c r="E30" i="2"/>
  <c r="D30" i="2"/>
  <c r="E29" i="2"/>
  <c r="D29" i="2"/>
  <c r="E28" i="2"/>
  <c r="D28" i="2"/>
  <c r="E27" i="2"/>
  <c r="D27" i="2"/>
  <c r="E26" i="2"/>
  <c r="D26" i="2"/>
  <c r="E25" i="2"/>
  <c r="D25" i="2"/>
  <c r="D24" i="2"/>
  <c r="E23" i="2"/>
  <c r="D23" i="2"/>
  <c r="E22" i="2"/>
  <c r="D22" i="2"/>
  <c r="E21" i="2"/>
  <c r="D21" i="2"/>
  <c r="E20"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<sst xmlns="http://schemas.openxmlformats.org/spreadsheetml/2006/main" count="9894" uniqueCount="729">
  <si>
    <t>Public First Poll for M44 (Pupils)</t>
  </si>
  <si>
    <t>Fieldwork:</t>
  </si>
  <si>
    <t>19th Apr - 9th May 2024</t>
  </si>
  <si>
    <t xml:space="preserve">Interview Method: </t>
  </si>
  <si>
    <t>Online Survey</t>
  </si>
  <si>
    <t>Population represented:</t>
  </si>
  <si>
    <t>13-19 year old pupils in state schools in England</t>
  </si>
  <si>
    <t>Sample size:</t>
  </si>
  <si>
    <t>Methodology:</t>
  </si>
  <si>
    <t>All results are weighted using Iterative Proportional Fitting, or 'Raking'. The results are  weighted by age group, gender,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</si>
  <si>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</si>
  <si>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</si>
  <si>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</si>
  <si>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</si>
  <si>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</si>
  <si>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</si>
  <si>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</si>
  <si>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</si>
  <si>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</si>
  <si>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</si>
  <si>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</si>
  <si>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13</t>
  </si>
  <si>
    <t>14</t>
  </si>
  <si>
    <t>15</t>
  </si>
  <si>
    <t>16</t>
  </si>
  <si>
    <t>17</t>
  </si>
  <si>
    <t>18-19</t>
  </si>
  <si>
    <t>London</t>
  </si>
  <si>
    <t>South East</t>
  </si>
  <si>
    <t>South West</t>
  </si>
  <si>
    <t>East of England</t>
  </si>
  <si>
    <t>East Midlands</t>
  </si>
  <si>
    <t>West Midlands</t>
  </si>
  <si>
    <t>Yorkshire and the Humber</t>
  </si>
  <si>
    <t>North East</t>
  </si>
  <si>
    <t>North West</t>
  </si>
  <si>
    <t>State school / Non-selective comprehensive school</t>
  </si>
  <si>
    <t>Grammar school / Selective state school</t>
  </si>
  <si>
    <t>White</t>
  </si>
  <si>
    <t>Non-white</t>
  </si>
  <si>
    <t>Yes</t>
  </si>
  <si>
    <t>No</t>
  </si>
  <si>
    <t>Gender</t>
  </si>
  <si>
    <t>Age Group</t>
  </si>
  <si>
    <t>Region</t>
  </si>
  <si>
    <t>School type</t>
  </si>
  <si>
    <t>Ethnic Group</t>
  </si>
  <si>
    <t>Aware of an excluded pupil</t>
  </si>
  <si>
    <t>Pupil’s mental health in schools</t>
  </si>
  <si>
    <t>Bullying</t>
  </si>
  <si>
    <t>Funding for schools</t>
  </si>
  <si>
    <t>Pupils catching up on learning after the pandemic</t>
  </si>
  <si>
    <t>Quality of maths and science teaching</t>
  </si>
  <si>
    <t>Availability of specialist facilities e.g. spaces such as laboratories, libraries, sports facilities, etc.</t>
  </si>
  <si>
    <t>Support for pupils with disabilities and special educational needs (SEND)</t>
  </si>
  <si>
    <t>Poor attendance</t>
  </si>
  <si>
    <t>Don’t know</t>
  </si>
  <si>
    <t>School rules</t>
  </si>
  <si>
    <t>sport</t>
  </si>
  <si>
    <t>Social Media Apps &amp; School</t>
  </si>
  <si>
    <t>Low quality teachers</t>
  </si>
  <si>
    <t>Teachers being kind to children</t>
  </si>
  <si>
    <t>Crime</t>
  </si>
  <si>
    <t>Other (please specify)</t>
  </si>
  <si>
    <t>None of the above</t>
  </si>
  <si>
    <t>Thinking about schools in England, which of the following do you think are the most important issues affecting schools at this time? Please select up to three</t>
  </si>
  <si>
    <t>BASE: All Respondents</t>
  </si>
  <si>
    <t>Fieldwork:  19th Apr - 9th May 2024</t>
  </si>
  <si>
    <t>Data weighted by age group, gender, and region to nationally representative proportions</t>
  </si>
  <si>
    <t>Poor behaviour of pupils</t>
  </si>
  <si>
    <t>The impact of social media on young people</t>
  </si>
  <si>
    <t>Attracting high quality teaching staff into the profession</t>
  </si>
  <si>
    <t>Class size and capacity</t>
  </si>
  <si>
    <t>Underinvestment in school buildings/ school buildings not fit for purpose</t>
  </si>
  <si>
    <t>Rise in suspensions and exclusions</t>
  </si>
  <si>
    <t>Lack of extracurricular opportunities</t>
  </si>
  <si>
    <t>Obesity and poor health</t>
  </si>
  <si>
    <t>Lack of proper funding &amp; opportunities</t>
  </si>
  <si>
    <t>Mental health</t>
  </si>
  <si>
    <t>No teachers</t>
  </si>
  <si>
    <t>SEN provision</t>
  </si>
  <si>
    <t>People getting things for free when there family don't work.  Mine do but can't afford trips and snacks at school.  It's unfair.</t>
  </si>
  <si>
    <t>Cultures</t>
  </si>
  <si>
    <t>Sipporting mental health</t>
  </si>
  <si>
    <t>teachers behaviour towards pupils</t>
  </si>
  <si>
    <t>To much focus on school uniform and goin to the toilet not enough focus on education. Sent out of lesson if don't have a pen or a blazer</t>
  </si>
  <si>
    <t>Help with mental health issues</t>
  </si>
  <si>
    <t>immigration</t>
  </si>
  <si>
    <t>Tory corruption and underfunding</t>
  </si>
  <si>
    <t xml:space="preserve"> Select "Somewhat agree" if you're paying attention</t>
  </si>
  <si>
    <t xml:space="preserve"> Learning opportunities for students should be tailored to reflect their learning needs</t>
  </si>
  <si>
    <t xml:space="preserve"> Schools have a responsibility to ensure all of their pupils are able to achieve</t>
  </si>
  <si>
    <t xml:space="preserve"> Students should have at least some opportunities to decide what subjects they want to study in school</t>
  </si>
  <si>
    <t xml:space="preserve"> Schools in England give students enough choice over their education</t>
  </si>
  <si>
    <t xml:space="preserve"> At the moment, all students get good quality education in England, regardless of their background or ability</t>
  </si>
  <si>
    <t xml:space="preserve"> Schools in England are often responsive to concerns raised by students</t>
  </si>
  <si>
    <t>Strongly agree</t>
  </si>
  <si>
    <t>Somewhat agree</t>
  </si>
  <si>
    <t>Neither agree nor disagree</t>
  </si>
  <si>
    <t>Somewhat disagree</t>
  </si>
  <si>
    <t>Strongly disagree</t>
  </si>
  <si>
    <t>Total Agree:</t>
  </si>
  <si>
    <t>Total Disagree:</t>
  </si>
  <si>
    <t>Net:</t>
  </si>
  <si>
    <t>Grid Summary: To what extent do you agree or disagree with the following?</t>
  </si>
  <si>
    <t>To what extent do you agree or disagree with the following?: Schools have a responsibility to ensure all of their pupils are able to achieve</t>
  </si>
  <si>
    <t>To what extent do you agree or disagree with the following?: Learning opportunities for students should be tailored to reflect their learning needs</t>
  </si>
  <si>
    <t>To what extent do you agree or disagree with the following?: Students should have at least some opportunities to decide what subjects they want to study in school</t>
  </si>
  <si>
    <t>To what extent do you agree or disagree with the following?: Select "Somewhat agree" if you're paying attention</t>
  </si>
  <si>
    <t>To what extent do you agree or disagree with the following?: At the moment, all students get good quality education in England, regardless of their background or ability</t>
  </si>
  <si>
    <t>To what extent do you agree or disagree with the following?: Schools in England are often responsive to concerns raised by students</t>
  </si>
  <si>
    <t>To what extent do you agree or disagree with the following?: Schools in England give students enough choice over their education</t>
  </si>
  <si>
    <t>-2</t>
  </si>
  <si>
    <t>-1</t>
  </si>
  <si>
    <t>0</t>
  </si>
  <si>
    <t>1</t>
  </si>
  <si>
    <t>2</t>
  </si>
  <si>
    <t xml:space="preserve"> In general, which of the following comes closest to your view?All pupils should learn in the same learning environment |Pupils should learn in the learning environment that best suits their needs</t>
  </si>
  <si>
    <t xml:space="preserve"> “Special educational needs” encompasses a broad spectrum of needs and abilities, including medical conditions and difficulties with learning, communication, sensory stimulation, or emotions.&lt;br /&gt;&lt;br /&gt; In general, which of the following comes closest to your view? Pupils with special educational needs should be taught in mainstream schools | Pupils with special educational needs should be taught in specialised schools</t>
  </si>
  <si>
    <t>Very well behaved</t>
  </si>
  <si>
    <t>Somewhat well behaved</t>
  </si>
  <si>
    <t>Somewhat poorly behaved</t>
  </si>
  <si>
    <t>Very poorly behaved</t>
  </si>
  <si>
    <t xml:space="preserve"> In general, would you say that pupils in English state schools are well behaved, or poorly behaved?</t>
  </si>
  <si>
    <t>Some pupils just like to misbehave</t>
  </si>
  <si>
    <t>A desire to fit in or be “cool”</t>
  </si>
  <si>
    <t>Difficult home life</t>
  </si>
  <si>
    <t>Peer pressure from other pupils</t>
  </si>
  <si>
    <t>Use of social media</t>
  </si>
  <si>
    <t>Poor mental health of young people</t>
  </si>
  <si>
    <t>Poor discipline in schools</t>
  </si>
  <si>
    <t>Inadequate teacher training to deal with the underlying problems that drive poor behaviour</t>
  </si>
  <si>
    <t>Some pupils are given more attention than others, causing those who do not get enough learning attention to behave poorly</t>
  </si>
  <si>
    <t>Poor quality teaching in schools</t>
  </si>
  <si>
    <t>Unrealistic pressure on pupils</t>
  </si>
  <si>
    <t>Unengaging school curriculum</t>
  </si>
  <si>
    <t>Lack of flexibility in teaching approaches</t>
  </si>
  <si>
    <t>Lack of support services outside the school</t>
  </si>
  <si>
    <t>Rigid school rules</t>
  </si>
  <si>
    <t>The long-term effects of the Covid-19 pandemic</t>
  </si>
  <si>
    <t>Lack of funding for schools</t>
  </si>
  <si>
    <t>Lack of extracurricular activities outside of school</t>
  </si>
  <si>
    <t>Lack of employment opportunities after leaving school</t>
  </si>
  <si>
    <t>Which, if any, of the following do you think contribute most to the poor behaviour of pupils in state schools? Select up to five.</t>
  </si>
  <si>
    <t>Make class sizes smaller by employing more teaching staff</t>
  </si>
  <si>
    <t>Make the education children receive more tailored to their needs</t>
  </si>
  <si>
    <t>Provide additional mental health support for young people (e.g. therapeutic support)</t>
  </si>
  <si>
    <t>Improve relationships between teachers and pupils</t>
  </si>
  <si>
    <t>Reduce the importance of exams in determining overall grades to reduce pressure on pupils</t>
  </si>
  <si>
    <t>Improve funding for schools</t>
  </si>
  <si>
    <t>Teaching self-awareness, social awareness, and communication skills in pupils</t>
  </si>
  <si>
    <t>Allow pupils to study a more flexible curriculum</t>
  </si>
  <si>
    <t>Provide support for their family to address problems at home</t>
  </si>
  <si>
    <t>Create a curriculum that is more personalised to the needs of individual pupils</t>
  </si>
  <si>
    <t>Ban the use of mobile phones in schools</t>
  </si>
  <si>
    <t>Strengthen relationships between families and schools</t>
  </si>
  <si>
    <t>Provide training for teachers in emotional regulation and cultural sensitivity</t>
  </si>
  <si>
    <t>Implement mentoring programmes to provide pupils with additional support</t>
  </si>
  <si>
    <t>Improve the quality of school facilities</t>
  </si>
  <si>
    <t>Provide more extracurricular activities for young people outside of school</t>
  </si>
  <si>
    <t>N/A - Nothing will help improve the behaviour of students in schools in the UK</t>
  </si>
  <si>
    <t>More discipline</t>
  </si>
  <si>
    <t>Improve discipline and back teachers who use it</t>
  </si>
  <si>
    <t>more sport</t>
  </si>
  <si>
    <t>Deal with the misbehaving kids instead of blanket rules on the school</t>
  </si>
  <si>
    <t>It all starts with the parents</t>
  </si>
  <si>
    <t>time out space for calming down</t>
  </si>
  <si>
    <t>Better teaching</t>
  </si>
  <si>
    <t>Corporal punishment and strict discipline</t>
  </si>
  <si>
    <t>Getting to know the kids better</t>
  </si>
  <si>
    <t>Teach us things we will use In the real world</t>
  </si>
  <si>
    <t>Better parenting</t>
  </si>
  <si>
    <t>Better teaching staff that can control a class</t>
  </si>
  <si>
    <t>Same ability classes</t>
  </si>
  <si>
    <t>Improve classroom management</t>
  </si>
  <si>
    <t>Other (Please specify)</t>
  </si>
  <si>
    <t>What do you think would most help to improve the overall behaviour of pupils in state schools in the UK? Select up to FIVE.</t>
  </si>
  <si>
    <t xml:space="preserve"> Providing a safe environment for pupils to learn</t>
  </si>
  <si>
    <t xml:space="preserve"> Preparing pupils to achieve good grades in their exams</t>
  </si>
  <si>
    <t xml:space="preserve"> Preparing pupils for adult life</t>
  </si>
  <si>
    <t xml:space="preserve"> Meeting the individual needs of every student</t>
  </si>
  <si>
    <t xml:space="preserve"> Teaching pupils to behave appropriately</t>
  </si>
  <si>
    <t xml:space="preserve"> Understanding how personal/home circumstances affect pupils’ behaviour</t>
  </si>
  <si>
    <t xml:space="preserve"> Providing support for pupils with difficult  personal/home situations</t>
  </si>
  <si>
    <t xml:space="preserve"> Making learning fun for pupils</t>
  </si>
  <si>
    <t>They do a very good job at this</t>
  </si>
  <si>
    <t>They do a good job at this</t>
  </si>
  <si>
    <t>They do neither a good nor bad job at this</t>
  </si>
  <si>
    <t>They do a bad job at this</t>
  </si>
  <si>
    <t>They do a very bad job at this</t>
  </si>
  <si>
    <t>Grid Summary: Thinking about the current school system in England, do you think state schools do a good or bad job of the following?</t>
  </si>
  <si>
    <t>Thinking about the current school system in England, do you think state schools do a good or bad job of the following?: Providing a safe environment for pupils to learn</t>
  </si>
  <si>
    <t>Thinking about the current school system in England, do you think state schools do a good or bad job of the following?: Preparing pupils to achieve good grades in their exams</t>
  </si>
  <si>
    <t>Thinking about the current school system in England, do you think state schools do a good or bad job of the following?: Preparing pupils for adult life</t>
  </si>
  <si>
    <t>Thinking about the current school system in England, do you think state schools do a good or bad job of the following?: Meeting the individual needs of every student</t>
  </si>
  <si>
    <t>Thinking about the current school system in England, do you think state schools do a good or bad job of the following?: Teaching pupils to behave appropriately</t>
  </si>
  <si>
    <t>Thinking about the current school system in England, do you think state schools do a good or bad job of the following?: Understanding how personal/home circumstances affect pupils’ behaviour</t>
  </si>
  <si>
    <t>Thinking about the current school system in England, do you think state schools do a good or bad job of the following?: Providing support for pupils with difficult  personal/home situations</t>
  </si>
  <si>
    <t>Thinking about the current school system in England, do you think state schools do a good or bad job of the following?: Making learning fun for pupils</t>
  </si>
  <si>
    <t xml:space="preserve"> Schools should mainly punish pupils who break the rules|Schools should mainly offer additional support to pupils who break the rules</t>
  </si>
  <si>
    <t xml:space="preserve"> Schools should set rules and enforce them universally|Schools should review rule-breaking on a case-by-case basis</t>
  </si>
  <si>
    <t xml:space="preserve"> Pupils behave poorly because they are not properly disciplined at home or at school|Pupils break rules because they are not given sufficient support at home or at school</t>
  </si>
  <si>
    <t xml:space="preserve"> There should be no exceptions to punishment schools give for poor behaviour|Schools should decide whether or not to punish a student for poor behaviour after taking into account all factors</t>
  </si>
  <si>
    <t xml:space="preserve"> Pupils who break school rules should be disciplined by their school|Pupils who break school rules should be disciplined by their parents</t>
  </si>
  <si>
    <t xml:space="preserve"> Schools should only permanently remove students as a last resort|Schools should permanently remove students on a zero-tolerance basis</t>
  </si>
  <si>
    <t>Grid Summary: In general, which of the following comes closest to your view?</t>
  </si>
  <si>
    <t>In general, which of the following comes closest to your view?: Schools should mainly punish pupils who break the rules|Schools should mainly offer additional support to pupils who break the rules</t>
  </si>
  <si>
    <t>In general, which of the following comes closest to your view?: Schools should set rules and enforce them universally|Schools should review rule-breaking on a case-by-case basis</t>
  </si>
  <si>
    <t>In general, which of the following comes closest to your view?: Pupils behave poorly because they are not properly disciplined at home or at school|Pupils break rules because they are not given sufficient support at home or at school</t>
  </si>
  <si>
    <t>In general, which of the following comes closest to your view?: There should be no exceptions to punishment schools give for poor behaviour|Schools should decide whether or not to punish a student for poor behaviour after taking into account all factors</t>
  </si>
  <si>
    <t>In general, which of the following comes closest to your view?: Pupils who break school rules should be disciplined by their school|Pupils who break school rules should be disciplined by their parents</t>
  </si>
  <si>
    <t>In general, which of the following comes closest to your view?: Schools should only permanently remove students as a last resort|Schools should permanently remove students on a zero-tolerance basis</t>
  </si>
  <si>
    <t xml:space="preserve"> Pupils from low-income families</t>
  </si>
  <si>
    <t xml:space="preserve"> Pupils from a working class background</t>
  </si>
  <si>
    <t xml:space="preserve"> Pupils from a middle class background</t>
  </si>
  <si>
    <t xml:space="preserve"> Pupils from an ethnic minority background</t>
  </si>
  <si>
    <t xml:space="preserve"> Pupils from a Black Caribbean background</t>
  </si>
  <si>
    <t xml:space="preserve"> Pupils from a Gypsy, Roma, or Traveller (GRT) background</t>
  </si>
  <si>
    <t xml:space="preserve"> Pupils who are white</t>
  </si>
  <si>
    <t xml:space="preserve"> Pupils who are LGBT+</t>
  </si>
  <si>
    <t xml:space="preserve"> Pupils who have mental health issues</t>
  </si>
  <si>
    <t xml:space="preserve"> Pupils who have learning difficulties</t>
  </si>
  <si>
    <t xml:space="preserve"> Pupils with physical disabilities</t>
  </si>
  <si>
    <t xml:space="preserve"> Pupils receiving social work support</t>
  </si>
  <si>
    <t xml:space="preserve"> Girls</t>
  </si>
  <si>
    <t xml:space="preserve"> Boys</t>
  </si>
  <si>
    <t>A very good job</t>
  </si>
  <si>
    <t>A somewhat good job</t>
  </si>
  <si>
    <t>A somewhat bad job</t>
  </si>
  <si>
    <t>A very bad job</t>
  </si>
  <si>
    <t>Grid Summary: In general, do you think state schools in England do a good or bad job at supporting pupils from the following groups?</t>
  </si>
  <si>
    <t>In general, do you think state schools in England do a good or bad job at supporting pupils from the following groups?: Pupils from low-income families</t>
  </si>
  <si>
    <t>In general, do you think state schools in England do a good or bad job at supporting pupils from the following groups?: Pupils from a working class background</t>
  </si>
  <si>
    <t>In general, do you think state schools in England do a good or bad job at supporting pupils from the following groups?: Pupils from a middle class background</t>
  </si>
  <si>
    <t>In general, do you think state schools in England do a good or bad job at supporting pupils from the following groups?: Pupils from an ethnic minority background</t>
  </si>
  <si>
    <t>In general, do you think state schools in England do a good or bad job at supporting pupils from the following groups?: Pupils from a Black Caribbean background</t>
  </si>
  <si>
    <t>In general, do you think state schools in England do a good or bad job at supporting pupils from the following groups?: Pupils from a Gypsy, Roma, or Traveller (GRT) background</t>
  </si>
  <si>
    <t>In general, do you think state schools in England do a good or bad job at supporting pupils from the following groups?: Pupils who are white</t>
  </si>
  <si>
    <t>In general, do you think state schools in England do a good or bad job at supporting pupils from the following groups?: Pupils who are LGBT+</t>
  </si>
  <si>
    <t>In general, do you think state schools in England do a good or bad job at supporting pupils from the following groups?: Pupils who have mental health issues</t>
  </si>
  <si>
    <t>In general, do you think state schools in England do a good or bad job at supporting pupils from the following groups?: Pupils who have learning difficulties</t>
  </si>
  <si>
    <t>In general, do you think state schools in England do a good or bad job at supporting pupils from the following groups?: Pupils with physical disabilities</t>
  </si>
  <si>
    <t>In general, do you think state schools in England do a good or bad job at supporting pupils from the following groups?: Pupils receiving social work support</t>
  </si>
  <si>
    <t>In general, do you think state schools in England do a good or bad job at supporting pupils from the following groups?: Girls</t>
  </si>
  <si>
    <t>In general, do you think state schools in England do a good or bad job at supporting pupils from the following groups?: Boys</t>
  </si>
  <si>
    <t>Yes, they do</t>
  </si>
  <si>
    <t>No, they do not</t>
  </si>
  <si>
    <t>Don't know</t>
  </si>
  <si>
    <t xml:space="preserve"> And in general, when deciding upon how and when to discipline pupils, do you think state schools in England fairly apply the same treatment to all students?</t>
  </si>
  <si>
    <t>Schools punish different pupils differently for the same poor behaviour</t>
  </si>
  <si>
    <t>Teachers often rely on poor or incomplete information to make decisions on misbehaviour</t>
  </si>
  <si>
    <t>The punishment often doesn’t “fit the crime” or is disproportionate</t>
  </si>
  <si>
    <t>Zero tolerance policies do not take into account a child’s individual circumstances</t>
  </si>
  <si>
    <t>Pupils from disadvantaged backgrounds are more likely to be punished for poor behaviour</t>
  </si>
  <si>
    <t>Structural racism / lack of cultural awareness among teachers</t>
  </si>
  <si>
    <t>Structural racism / lack of cultural awareness among school administrators</t>
  </si>
  <si>
    <t>Schools are too woke when dealing with minorities</t>
  </si>
  <si>
    <t>Bullying is never talked about and yet there should be Zero tolerance to any form of bullying. This does not exist.</t>
  </si>
  <si>
    <t>Tend to be more lenient to pupils with issues</t>
  </si>
  <si>
    <t>They are now biased against white working class children</t>
  </si>
  <si>
    <t>reverse racism - preferential treatment/tolerance for black &amp; minority groups</t>
  </si>
  <si>
    <t>Ethnic minorities and people from LGBTQ at my school are treated better becaus no one dares to say anything so they get away with more than everyone else!</t>
  </si>
  <si>
    <t>they dont discipline enough</t>
  </si>
  <si>
    <t>You said you thought state schools in England are generally not fair when deciding how and when to discipline pupils in England. Why is this? Please select all that apply.</t>
  </si>
  <si>
    <t>BASE: Respsondents who answered "No" to whether state schools in England fairly apply the same treatment to all students</t>
  </si>
  <si>
    <t>Yes, I have heard of this and could explain what it means</t>
  </si>
  <si>
    <t>Yes, I have heard of this but could not explain what it means</t>
  </si>
  <si>
    <t>No, I have not heard of this before</t>
  </si>
  <si>
    <t xml:space="preserve"> Have you heard of the term “fixed-term exclusion” or “suspension” before?</t>
  </si>
  <si>
    <t>Up to 1 school day</t>
  </si>
  <si>
    <t>Up to 5 school days</t>
  </si>
  <si>
    <t>Up to 10 school days</t>
  </si>
  <si>
    <t>Up to 30 school days</t>
  </si>
  <si>
    <t>Up to 45 school days</t>
  </si>
  <si>
    <t>Up to 90 school days</t>
  </si>
  <si>
    <t>Up to an entire school year</t>
  </si>
  <si>
    <t>More than an entire school year, but not permanently</t>
  </si>
  <si>
    <t xml:space="preserve"> As far as you are aware, how long do you think a pupil can be suspended in total during a single school year?</t>
  </si>
  <si>
    <t xml:space="preserve"> Have you heard of the term “permanent exclusion” before?</t>
  </si>
  <si>
    <t xml:space="preserve"> The permanent exclusion process is easy to understand</t>
  </si>
  <si>
    <t xml:space="preserve"> The suspension process is easy to understand</t>
  </si>
  <si>
    <t xml:space="preserve"> I could explain how the exclusion process works if I was asked to</t>
  </si>
  <si>
    <t>To what extent do you agree or disagree with the following?: The permanent exclusion process is easy to understand</t>
  </si>
  <si>
    <t>To what extent do you agree or disagree with the following?: The suspension process is easy to understand</t>
  </si>
  <si>
    <t>To what extent do you agree or disagree with the following?: I could explain how the exclusion process works if I was asked to</t>
  </si>
  <si>
    <t>Very effective</t>
  </si>
  <si>
    <t>Somewhat effective</t>
  </si>
  <si>
    <t>Neither effective nor ineffective</t>
  </si>
  <si>
    <t>Somewhat ineffective</t>
  </si>
  <si>
    <t>Very ineffective</t>
  </si>
  <si>
    <t xml:space="preserve"> Fixed-term school exclusion, sometimes referred to as temporary exclusion or suspension, is when a child is temporarily removed from a school in England due to poor behaviour. If the suspension is longer than 5 days, the school must arrange suitable full-time education for the pupil from the 6th school day. How effective or ineffective do you think suspension is as a method of discipline for pupils who behave poorly?</t>
  </si>
  <si>
    <t xml:space="preserve"> Suspensions help to maintain high standards of behaviour in schools</t>
  </si>
  <si>
    <t xml:space="preserve"> Suspensions deter other pupils from breaking the rules</t>
  </si>
  <si>
    <t xml:space="preserve"> Suspensions do not work, as the solution to poor behaviour should be for the student to have “more” school, not “less”</t>
  </si>
  <si>
    <t xml:space="preserve"> Suspensions eventually lead to permanent school exclusions</t>
  </si>
  <si>
    <t xml:space="preserve"> Abolishing suspensions would mean exposing teachers and pupils to unreasonable risk</t>
  </si>
  <si>
    <t xml:space="preserve"> Suspensions are an important behaviour management tool for teachers</t>
  </si>
  <si>
    <t xml:space="preserve"> Suspensions increase risks for the suspended child when they’re not in school</t>
  </si>
  <si>
    <t xml:space="preserve"> Suspensions keep schools safe for the other pupils </t>
  </si>
  <si>
    <t xml:space="preserve"> Suspensions put unnecessary pressure on families, especially if all adults are working</t>
  </si>
  <si>
    <t xml:space="preserve"> Suspensions should only be used as a last resort</t>
  </si>
  <si>
    <t xml:space="preserve"> Suspensions do not address the root causes of poor behaviour</t>
  </si>
  <si>
    <t>Grid Summary: To what extent do you agree or disagree with the following statements?</t>
  </si>
  <si>
    <t xml:space="preserve">To what extent do you agree or disagree with the following statements?: Suspensions keep schools safe for the other pupils </t>
  </si>
  <si>
    <t>To what extent do you agree or disagree with the following statements?: Suspensions deter other pupils from breaking the rules</t>
  </si>
  <si>
    <t>To what extent do you agree or disagree with the following statements?: Suspensions do not address the root causes of poor behaviour</t>
  </si>
  <si>
    <t>To what extent do you agree or disagree with the following statements?: Suspensions should only be used as a last resort</t>
  </si>
  <si>
    <t>To what extent do you agree or disagree with the following statements?: Suspensions do not work, as the solution to poor behaviour should be for the student to have “more” school, not “less”</t>
  </si>
  <si>
    <t>To what extent do you agree or disagree with the following statements?: Suspensions eventually lead to permanent school exclusions</t>
  </si>
  <si>
    <t>To what extent do you agree or disagree with the following statements?: Suspensions are an important behaviour management tool for teachers</t>
  </si>
  <si>
    <t>To what extent do you agree or disagree with the following statements?: Suspensions help to maintain high standards of behaviour in schools</t>
  </si>
  <si>
    <t>To what extent do you agree or disagree with the following statements?: Abolishing suspensions would mean exposing teachers and pupils to unreasonable risk</t>
  </si>
  <si>
    <t>To what extent do you agree or disagree with the following statements?: Suspensions increase risks for the suspended child when they’re not in school</t>
  </si>
  <si>
    <t>To what extent do you agree or disagree with the following statements?: Suspensions put unnecessary pressure on families, especially if all adults are working</t>
  </si>
  <si>
    <t xml:space="preserve"> Permanent school exclusion, sometimes referred to as expulsion, is when a child is permanently removed from a school in England. How effective or ineffective do you think permanent exclusion is as a method of discipline for pupils who behave poorly?</t>
  </si>
  <si>
    <t>Exclusions do not deal with the real causes of bad behaviour</t>
  </si>
  <si>
    <t>Pupils who are excluded are unlikely to want to attend school anyway</t>
  </si>
  <si>
    <t>Exclusion leaves pupils without education qualifications</t>
  </si>
  <si>
    <t>It reduces the educational opportunities of pupils</t>
  </si>
  <si>
    <t>Schools should focus more on helping misbehaving pupils to be better behaved than escalating to exclusion</t>
  </si>
  <si>
    <t>Pupils who are excluded from school aren’t able to reintegrate and end up excluded from society</t>
  </si>
  <si>
    <t>Exclusion has a negative impact on pupils mental health</t>
  </si>
  <si>
    <t>Permanent exclusions disproportionately impact pupils from disadvantaged backgrounds</t>
  </si>
  <si>
    <t>Exclusion means the education of poorly behaved pupils will now be the responsibility of their local authority, which diverts funding away from the rest of the community</t>
  </si>
  <si>
    <t>Exclusion is disproportionate to the poor behaviour many pupils display</t>
  </si>
  <si>
    <t>N/A - there are no disadvantages to school exclusion</t>
  </si>
  <si>
    <t>What do you think are the main disadvantages of permanent school exclusion? Please select up to three.</t>
  </si>
  <si>
    <t>Pupils who misbehave need to be removed from school so they do not affect the learning of other pupils</t>
  </si>
  <si>
    <t>Exclusion helps to keep the rest of the pupils in school safe</t>
  </si>
  <si>
    <t>Some pupils just aren’t interesting in learning at school</t>
  </si>
  <si>
    <t>Pupils who are excluded from school will be able to attend a different type of educational setting where their needs can be better met</t>
  </si>
  <si>
    <t>Excluding one pupils means that all the other pupils are less likely to behave poorly</t>
  </si>
  <si>
    <t>Exclusion means poorly behaved pupils will no longer be the responsibility of the school</t>
  </si>
  <si>
    <t>Pupils who misbehave need to be removed from school to learn their lesson</t>
  </si>
  <si>
    <t>Exclusion means pupils can be properly disciplined by their parents instead of behaving poorly in school</t>
  </si>
  <si>
    <t>N/A - there are no advantages to school exclusion</t>
  </si>
  <si>
    <t>And what do you think are the main advantages of permanent school exclusion? Please select up to three.</t>
  </si>
  <si>
    <t>Strongly support</t>
  </si>
  <si>
    <t>Somewhat support</t>
  </si>
  <si>
    <t>Neither support nor oppose</t>
  </si>
  <si>
    <t>Somewhat oppose</t>
  </si>
  <si>
    <t>Strongly oppose</t>
  </si>
  <si>
    <t>Total Support:</t>
  </si>
  <si>
    <t>Total Oppose:</t>
  </si>
  <si>
    <t xml:space="preserve"> To what extent do you support or oppose the use of permanent school exclusion as a method of discipline?</t>
  </si>
  <si>
    <t xml:space="preserve"> Permanent school exclusions do not work, as the solution to poor behaviour should be for the student to have to spend more time at school, not less</t>
  </si>
  <si>
    <t xml:space="preserve"> Permanent school exclusions help to maintain high standards of behaviour in schools</t>
  </si>
  <si>
    <t xml:space="preserve"> Permanent school exclusions deter other pupils from breaking the rules</t>
  </si>
  <si>
    <t xml:space="preserve"> Permanent school exclusions are an important behaviour management tool for teachers</t>
  </si>
  <si>
    <t xml:space="preserve"> Abolishing permanent school exclusions would mean exposing teachers and pupils too unreasonable risk</t>
  </si>
  <si>
    <t xml:space="preserve"> Permanent school exclusions keep schools safe for the other pupils </t>
  </si>
  <si>
    <t xml:space="preserve"> Permanent school exclusions do not address the root causes of poor behaviour</t>
  </si>
  <si>
    <t xml:space="preserve"> Permanent school exclusions should only be used as a last resort</t>
  </si>
  <si>
    <t xml:space="preserve">To what extent do you agree or disagree with the following statements?: Permanent school exclusions keep schools safe for the other pupils </t>
  </si>
  <si>
    <t>To what extent do you agree or disagree with the following statements?: Permanent school exclusions deter other pupils from breaking the rules</t>
  </si>
  <si>
    <t>To what extent do you agree or disagree with the following statements?: Permanent school exclusions do not address the root causes of poor behaviour</t>
  </si>
  <si>
    <t>To what extent do you agree or disagree with the following statements?: Permanent school exclusions should only be used as a last resort</t>
  </si>
  <si>
    <t>To what extent do you agree or disagree with the following statements?: Permanent school exclusions do not work, as the solution to poor behaviour should be for the student to have to spend more time at school, not less</t>
  </si>
  <si>
    <t>To what extent do you agree or disagree with the following statements?: Permanent school exclusions are an important behaviour management tool for teachers</t>
  </si>
  <si>
    <t>To what extent do you agree or disagree with the following statements?: Permanent school exclusions help to maintain high standards of behaviour in schools</t>
  </si>
  <si>
    <t>To what extent do you agree or disagree with the following statements?: Abolishing permanent school exclusions would mean exposing teachers and pupils too unreasonable risk</t>
  </si>
  <si>
    <t>There are some behaviours that cannot be tolerated and must result in a permanent school exclusion</t>
  </si>
  <si>
    <t>There are some behaviours that cannot be tolerated and must result in a fixed-term exclusion but never a permanent exclusion</t>
  </si>
  <si>
    <t>Permanent and/or fixed-term exclusions should never be used as a form of discipline</t>
  </si>
  <si>
    <t xml:space="preserve"> Thinking about the behaviour of school pupils, which of the following comes closest to your view?</t>
  </si>
  <si>
    <t>BASE: Question randomly assigned to respondents</t>
  </si>
  <si>
    <t>Pupils who misbehave SHOULD be given emotional or social support before schools make a decision on whether or not to exclude them</t>
  </si>
  <si>
    <t>Pupils who misbehave should NOT be given emotional or social support before schools make a decision on whether or not to exclude them</t>
  </si>
  <si>
    <t xml:space="preserve"> Verbally threatening a teacher</t>
  </si>
  <si>
    <t xml:space="preserve"> Bringing a weapon to school</t>
  </si>
  <si>
    <t xml:space="preserve"> Verbally bullying another pupil</t>
  </si>
  <si>
    <t xml:space="preserve"> Physically assaulting another pupil</t>
  </si>
  <si>
    <t xml:space="preserve"> Cyber-bullying another pupil</t>
  </si>
  <si>
    <t xml:space="preserve"> Causing a disruption during a lesson</t>
  </si>
  <si>
    <t xml:space="preserve"> Violating the dress code</t>
  </si>
  <si>
    <t xml:space="preserve"> Failing to attend school</t>
  </si>
  <si>
    <t xml:space="preserve"> Threatening use of a weapon</t>
  </si>
  <si>
    <t xml:space="preserve"> Bringing drugs into school</t>
  </si>
  <si>
    <t>Schools should respond to this with permanent exclusion</t>
  </si>
  <si>
    <t>Schools should respond to this with fixed-term exclusion</t>
  </si>
  <si>
    <t>Schools should respond to this with something less severe, such as detention</t>
  </si>
  <si>
    <t>Schools should respond to this by providing emotional or social support to the pupil engaging in poor behaviour, to try and deal with the root causes</t>
  </si>
  <si>
    <t>Schools should not respond to this at all</t>
  </si>
  <si>
    <t>Grid Summary: For each of the following examples of poor behaviour, indicate whether you think school exclusion is an appropriate form of discipline or not.</t>
  </si>
  <si>
    <t>For each of the following examples of poor behaviour, indicate whether you think school exclusion is an appropriate form of discipline or not.: Verbally threatening a teacher</t>
  </si>
  <si>
    <t>For each of the following examples of poor behaviour, indicate whether you think school exclusion is an appropriate form of discipline or not.: Bringing a weapon to school</t>
  </si>
  <si>
    <t>For each of the following examples of poor behaviour, indicate whether you think school exclusion is an appropriate form of discipline or not.: Verbally bullying another pupil</t>
  </si>
  <si>
    <t>For each of the following examples of poor behaviour, indicate whether you think school exclusion is an appropriate form of discipline or not.: Physically assaulting another pupil</t>
  </si>
  <si>
    <t>For each of the following examples of poor behaviour, indicate whether you think school exclusion is an appropriate form of discipline or not.: Cyber-bullying another pupil</t>
  </si>
  <si>
    <t>For each of the following examples of poor behaviour, indicate whether you think school exclusion is an appropriate form of discipline or not.: Causing a disruption during a lesson</t>
  </si>
  <si>
    <t>For each of the following examples of poor behaviour, indicate whether you think school exclusion is an appropriate form of discipline or not.: Violating the dress code</t>
  </si>
  <si>
    <t>For each of the following examples of poor behaviour, indicate whether you think school exclusion is an appropriate form of discipline or not.: Failing to attend school</t>
  </si>
  <si>
    <t>For each of the following examples of poor behaviour, indicate whether you think school exclusion is an appropriate form of discipline or not.: Threatening use of a weapon</t>
  </si>
  <si>
    <t>For each of the following examples of poor behaviour, indicate whether you think school exclusion is an appropriate form of discipline or not.: Bringing drugs into school</t>
  </si>
  <si>
    <t>Permanent exclusion</t>
  </si>
  <si>
    <t>Fixed-term exclusion</t>
  </si>
  <si>
    <t>Other forms of discipline, such as detention</t>
  </si>
  <si>
    <t>Schools respond to this by providing emotional or social support to the pupil engaging in poor behaviour</t>
  </si>
  <si>
    <t>They do not respond to this at all</t>
  </si>
  <si>
    <t>Grid Summary: And regardless of how you think schools should respond, how do you think schools actually respond to different forms of poor behaviour?</t>
  </si>
  <si>
    <t>And regardless of how you think schools should respond, how do you think schools actually respond to different forms of poor behaviour?: Verbally threatening a teacher</t>
  </si>
  <si>
    <t>And regardless of how you think schools should respond, how do you think schools actually respond to different forms of poor behaviour?: Bringing a weapon to school</t>
  </si>
  <si>
    <t>And regardless of how you think schools should respond, how do you think schools actually respond to different forms of poor behaviour?: Verbally bullying another pupil</t>
  </si>
  <si>
    <t>And regardless of how you think schools should respond, how do you think schools actually respond to different forms of poor behaviour?: Physically assaulting another pupil</t>
  </si>
  <si>
    <t>And regardless of how you think schools should respond, how do you think schools actually respond to different forms of poor behaviour?: Cyber-bullying another pupil</t>
  </si>
  <si>
    <t>And regardless of how you think schools should respond, how do you think schools actually respond to different forms of poor behaviour?: Causing a disruption during a lesson</t>
  </si>
  <si>
    <t>And regardless of how you think schools should respond, how do you think schools actually respond to different forms of poor behaviour?: Violating the dress code</t>
  </si>
  <si>
    <t>And regardless of how you think schools should respond, how do you think schools actually respond to different forms of poor behaviour?: Failing to attend school</t>
  </si>
  <si>
    <t>And regardless of how you think schools should respond, how do you think schools actually respond to different forms of poor behaviour?: Threatening use of a weapon</t>
  </si>
  <si>
    <t>And regardless of how you think schools should respond, how do you think schools actually respond to different forms of poor behaviour?: Bringing drugs into school</t>
  </si>
  <si>
    <t xml:space="preserve"> The student who is being excluded</t>
  </si>
  <si>
    <t xml:space="preserve"> The parents of the excluded student</t>
  </si>
  <si>
    <t xml:space="preserve"> The classmates of the excluded student</t>
  </si>
  <si>
    <t xml:space="preserve"> The school where the student was excluded</t>
  </si>
  <si>
    <t xml:space="preserve"> The wider community in which the excluded student lives</t>
  </si>
  <si>
    <t>Very negative impact</t>
  </si>
  <si>
    <t>Slightly negative impact</t>
  </si>
  <si>
    <t>Neither a negative nor a positive impact</t>
  </si>
  <si>
    <t>Slightly positive impact</t>
  </si>
  <si>
    <t>Very positive impact</t>
  </si>
  <si>
    <t>Grid Summary: Do you think permanent school exclusions have a positive or negative impact on the following?</t>
  </si>
  <si>
    <t>Do you think permanent school exclusions have a positive or negative impact on the following?: The student who is being excluded</t>
  </si>
  <si>
    <t>Do you think permanent school exclusions have a positive or negative impact on the following?: The parents of the excluded student</t>
  </si>
  <si>
    <t>Do you think permanent school exclusions have a positive or negative impact on the following?: The classmates of the excluded student</t>
  </si>
  <si>
    <t>Do you think permanent school exclusions have a positive or negative impact on the following?: The school where the student was excluded</t>
  </si>
  <si>
    <t>Do you think permanent school exclusions have a positive or negative impact on the following?: The wider community in which the excluded student lives</t>
  </si>
  <si>
    <t>Necessary</t>
  </si>
  <si>
    <t>Safety-enhancing</t>
  </si>
  <si>
    <t>Deterrent</t>
  </si>
  <si>
    <t>Harmful</t>
  </si>
  <si>
    <t>Counter-productive</t>
  </si>
  <si>
    <t>Excessive</t>
  </si>
  <si>
    <t>Productive</t>
  </si>
  <si>
    <t>Incentive</t>
  </si>
  <si>
    <t>Discriminatory</t>
  </si>
  <si>
    <t>Impartial</t>
  </si>
  <si>
    <t>Which of the following words would you use to describe permanent exclusions? Please select up to three</t>
  </si>
  <si>
    <t xml:space="preserve"> I expect poor-performing schools to make more exclusions than average</t>
  </si>
  <si>
    <t xml:space="preserve"> I expect better-performing schools to make less exclusions than average</t>
  </si>
  <si>
    <t>To what extent do you agree or disagree with the following statements?: I expect better-performing schools to make less exclusions than average</t>
  </si>
  <si>
    <t>To what extent do you agree or disagree with the following statements?: I expect poor-performing schools to make more exclusions than average</t>
  </si>
  <si>
    <t>A school headteacher should be able to decide this themselves</t>
  </si>
  <si>
    <t>Classroom teachers should be able to decide this themselves</t>
  </si>
  <si>
    <t>School Governors should have to decide this</t>
  </si>
  <si>
    <t>Social workers should have to decide this</t>
  </si>
  <si>
    <t>Some other body (e.g. comprising a combination of teachers, governors, headteachers, or social workers) should have to decide this</t>
  </si>
  <si>
    <t xml:space="preserve"> Regardless of how school exclusions are actually decided upon, who do you think should ultimately make the choice on whether or not to exclude a student from school?</t>
  </si>
  <si>
    <t>*</t>
  </si>
  <si>
    <t xml:space="preserve"> Other (Please specify):Regardless of how school exclusions are actually decided upon, who do you think should ultimately make the choice on whether or not to exclude a student from school?</t>
  </si>
  <si>
    <t xml:space="preserve"> The parents of the child should always have to agree for their child to be excluded|The parents of the child should NOT have to agree for their child to be excluded</t>
  </si>
  <si>
    <t xml:space="preserve"> The student should have to agree to be excluded|The student should NOT have to agree to be excluded</t>
  </si>
  <si>
    <t xml:space="preserve"> The student’s classroom (“form”) tutor should have to agree for them to be excluded|The student's classroom ("form") tutor should NOT have to agree for them to be excluded</t>
  </si>
  <si>
    <t>Grid Summary: Which of the following comes closest to your view?</t>
  </si>
  <si>
    <t>Which of the following comes closest to your view?: The parents of the child should always have to agree for their child to be excluded|The parents of the child should NOT have to agree for their child to be excluded</t>
  </si>
  <si>
    <t>Which of the following comes closest to your view?: The student should have to agree to be excluded|The student should NOT have to agree to be excluded</t>
  </si>
  <si>
    <t>Which of the following comes closest to your view?: The student’s classroom (“form”) tutor should have to agree for them to be excluded|The student's classroom ("form") tutor should NOT have to agree for them to be excluded</t>
  </si>
  <si>
    <t xml:space="preserve"> Pupils from Black Caribbean backgrounds</t>
  </si>
  <si>
    <t xml:space="preserve"> Pupils from a Gypsy, Roma and Traveller (GRT) background</t>
  </si>
  <si>
    <t>Much more likely to be excluded for the same behaviour</t>
  </si>
  <si>
    <t>Somewhat more likely to be excluded for the same behaviour</t>
  </si>
  <si>
    <t>No more or less likely to be excluded for the same behaviour</t>
  </si>
  <si>
    <t>Somewhat less likely to be excluded for the same behaviour</t>
  </si>
  <si>
    <t>Much less likely to be excluded for the same behaviour</t>
  </si>
  <si>
    <t>Grid Summary: If you were to guess, do you think pupils from the following groups are more or less likely to be excluded for the same behaviour as other pupils?</t>
  </si>
  <si>
    <t>If you were to guess, do you think pupils from the following groups are more or less likely to be excluded for the same behaviour as other pupils?: Pupils from low-income families</t>
  </si>
  <si>
    <t>If you were to guess, do you think pupils from the following groups are more or less likely to be excluded for the same behaviour as other pupils?: Pupils from a working class background</t>
  </si>
  <si>
    <t>If you were to guess, do you think pupils from the following groups are more or less likely to be excluded for the same behaviour as other pupils?: Pupils from a middle class background</t>
  </si>
  <si>
    <t>If you were to guess, do you think pupils from the following groups are more or less likely to be excluded for the same behaviour as other pupils?: Pupils from an ethnic minority background</t>
  </si>
  <si>
    <t>If you were to guess, do you think pupils from the following groups are more or less likely to be excluded for the same behaviour as other pupils?: Pupils who are white</t>
  </si>
  <si>
    <t>If you were to guess, do you think pupils from the following groups are more or less likely to be excluded for the same behaviour as other pupils?: Pupils from Black Caribbean backgrounds</t>
  </si>
  <si>
    <t>If you were to guess, do you think pupils from the following groups are more or less likely to be excluded for the same behaviour as other pupils?: Pupils from a Gypsy, Roma and Traveller (GRT) background</t>
  </si>
  <si>
    <t>If you were to guess, do you think pupils from the following groups are more or less likely to be excluded for the same behaviour as other pupils?: Pupils who are LGBT+</t>
  </si>
  <si>
    <t>If you were to guess, do you think pupils from the following groups are more or less likely to be excluded for the same behaviour as other pupils?: Pupils who have mental health issues</t>
  </si>
  <si>
    <t>If you were to guess, do you think pupils from the following groups are more or less likely to be excluded for the same behaviour as other pupils?: Pupils who have learning difficulties</t>
  </si>
  <si>
    <t>If you were to guess, do you think pupils from the following groups are more or less likely to be excluded for the same behaviour as other pupils?: Pupils with physical disabilities</t>
  </si>
  <si>
    <t>If you were to guess, do you think pupils from the following groups are more or less likely to be excluded for the same behaviour as other pupils?: Pupils receiving social work support</t>
  </si>
  <si>
    <t>If you were to guess, do you think pupils from the following groups are more or less likely to be excluded for the same behaviour as other pupils?: Girls</t>
  </si>
  <si>
    <t>If you were to guess, do you think pupils from the following groups are more or less likely to be excluded for the same behaviour as other pupils?: Boys</t>
  </si>
  <si>
    <t>I expect male pupils are at least 10 times more likely to be excluded from school than female pupils</t>
  </si>
  <si>
    <t>I expect male pupils are at least 5 times more likely to be excluded from school than female pupils</t>
  </si>
  <si>
    <t>I expect male pupils are at least twice as likely to be excluded from school than female pupils</t>
  </si>
  <si>
    <t>I expect male pupils are slightly more likely to be excluded from school than female pupils, but less than twice as likely</t>
  </si>
  <si>
    <t>I expect male pupils are equally as likely to be excluded from school as female pupils</t>
  </si>
  <si>
    <t>I expect female pupils are slightly more likely to be excluded from school than male pupils, but less than twice as likely</t>
  </si>
  <si>
    <t>I expect female pupils are at least twice as likely to be excluded from school than male pupils</t>
  </si>
  <si>
    <t>I expect female pupils are at least 5 times more likely to be excluded from school than male pupils</t>
  </si>
  <si>
    <t>I expect female pupils are at least 10 times more likely to be excluded from school than male pupils</t>
  </si>
  <si>
    <t xml:space="preserve"> If you were to guess, which of the following comes closest to your view? </t>
  </si>
  <si>
    <t>I expect pupils with SEND are at least 8 times more likely to be excluded from school than pupils without SEND</t>
  </si>
  <si>
    <t>I expect pupils with SEND are at least 4 times more likely to be excluded from school than pupils without SEND</t>
  </si>
  <si>
    <t>I expect pupils with SEND are at least twice as likely to be excluded from school than pupils without SEND</t>
  </si>
  <si>
    <t>I expect pupils with SEND are slightly more likely to be excluded from school than pupils without SEND, but less than twice as likely</t>
  </si>
  <si>
    <t>I expect pupils with SEND are equally as likely to be excluded from school as pupils without SEND</t>
  </si>
  <si>
    <t>I expect pupils without SEND are slightly more likely to be excluded from school than pupils with SEND, but less than twice as likely</t>
  </si>
  <si>
    <t>I expect pupils without SEND are at least twice as likely to be excluded from school than pupils with SEND</t>
  </si>
  <si>
    <t>I expect pupils without SEND are at least 4 times more likely to be excluded from school than pupils with SEND</t>
  </si>
  <si>
    <t>I expect pupils without SEND are at least 8 times more likely to be excluded from school than pupils with SEND</t>
  </si>
  <si>
    <t xml:space="preserve"> When thinking about pupils with special educational needs and disabilities (SEND), if you were to guess, which of the following comes closest to your view? </t>
  </si>
  <si>
    <t>I expect pupils from Black Caribbean backgrounds are at least 12 times more likely to be excluded from school than pupils from other backgrounds</t>
  </si>
  <si>
    <t>I expect pupils from Black Caribbean backgrounds are at least 6 times more likely to be excluded from school than pupils from other backgrounds</t>
  </si>
  <si>
    <t>I expect pupils from Black Caribbean backgrounds are at least 3 times more likely to be excluded from school than pupils from other backgrounds</t>
  </si>
  <si>
    <t>I expect pupils from Black Caribbean backgrounds are slightly more likely to be excluded from school than pupils from other backgrounds, but less than 3 times more likely</t>
  </si>
  <si>
    <t>I expect pupils from Black Caribbean backgrounds are equally as likely to be excluded from school as pupils from other backgrounds</t>
  </si>
  <si>
    <t>I expect pupils from other backgrounds are slightly more likely to be excluded from school than pupils from Black Caribbean backgrounds, but less than 3 times more likely</t>
  </si>
  <si>
    <t>I expect pupils from other backgrounds are at least 3 times more likely to be excluded from school than pupils from Black Caribbean backgrounds</t>
  </si>
  <si>
    <t>I expect pupils from other backgrounds are at least 6 times more likely to be excluded from school than pupils from Black Caribbean backgrounds</t>
  </si>
  <si>
    <t>I expect pupils from other backgrounds are at least 12 times more likely to be excluded from school than pupils from Black Caribbean backgrounds</t>
  </si>
  <si>
    <t>I expect pupils from Gypsy, Roma and Traveller (GRT) communities are at least 12 times more likely to be excluded from school than pupils from other backgrounds</t>
  </si>
  <si>
    <t>I expect pupils from Gypsy, Roma and Traveller (GRT) communities are at least 9 times more likely to be excluded from school than pupils from other backgrounds</t>
  </si>
  <si>
    <t>I expect pupils from Gypsy, Roma and Traveller (GRT) communities are at least 3 times more likely to be excluded from school than pupils from other backgrounds</t>
  </si>
  <si>
    <t>I expect pupils from Gypsy, Roma and Traveller (GRT) communities are slightly more likely to be excluded from school than pupils from other backgrounds, but less than 3 times more likely</t>
  </si>
  <si>
    <t>I expect pupils from Gypsy, Roma and Traveller (GRT) communities are equally as likely to be excluded from school as pupils from other backgrounds</t>
  </si>
  <si>
    <t>I expect pupils from other backgrounds are slightly more likely to be excluded from school than pupils from Gypsy, Roma and Traveller (GRT) communities, but less than 3 times more likely</t>
  </si>
  <si>
    <t>I expect pupils from other backgrounds are at least 9 times more likely to be excluded from school than pupils from Gypsy, Roma and Traveller (GRT) communities</t>
  </si>
  <si>
    <t>I expect pupils from other backgrounds are at least 12 times more likely to be excluded from school than pupils from Gypsy, Roma and Traveller (GRT) communities</t>
  </si>
  <si>
    <t>An approach which tackles the causes of poor behaviour</t>
  </si>
  <si>
    <t>Providing mentoring to students who are struggling with poor behaviour</t>
  </si>
  <si>
    <t>An effort by schools to work with pupils and their families to develop more individualised programs, supporting their academic success</t>
  </si>
  <si>
    <t>Anti-bullying focus in school</t>
  </si>
  <si>
    <t>Mental health counselling</t>
  </si>
  <si>
    <t>Behavioural therapy</t>
  </si>
  <si>
    <t>Increased support for pupils with special educational needs and disabilities</t>
  </si>
  <si>
    <t>Social-emotional learning, targeting self-awareness, social awareness, and communication skills</t>
  </si>
  <si>
    <t>Dedicated family support workers in schools</t>
  </si>
  <si>
    <t>Better reintegration of pupils who have been fixed term excluded</t>
  </si>
  <si>
    <t>Better alternative settings for pupils</t>
  </si>
  <si>
    <t>A more flexible, diverse, or up-to-date curriculum</t>
  </si>
  <si>
    <t>A more diverse teaching workforce</t>
  </si>
  <si>
    <t>Cultural sensitivity training for teachers</t>
  </si>
  <si>
    <t>Being stricter on thing such as wearing the wrong school uniform, or lateness</t>
  </si>
  <si>
    <t>Academic tutoring</t>
  </si>
  <si>
    <t>Increasing the number of detentions that are given out</t>
  </si>
  <si>
    <t>Which of the following, if any, do you think would help to reduce the number of pupils who are excluded from schools? Please select all that apply.</t>
  </si>
  <si>
    <t xml:space="preserve"> And which of that same list do you think would have the single greatest impact on reducing rates of exclusion in schools? Select only ONE.</t>
  </si>
  <si>
    <t>BASE: All respondents</t>
  </si>
  <si>
    <t xml:space="preserve"> Their long-term behaviour</t>
  </si>
  <si>
    <t xml:space="preserve"> Their job prospects</t>
  </si>
  <si>
    <t xml:space="preserve"> Their chances of getting into university</t>
  </si>
  <si>
    <t xml:space="preserve"> Their chances of living an enjoyable life</t>
  </si>
  <si>
    <t xml:space="preserve"> Their ability to make friends</t>
  </si>
  <si>
    <t xml:space="preserve"> Their overall mental health</t>
  </si>
  <si>
    <t xml:space="preserve"> Family life of the excluded student</t>
  </si>
  <si>
    <t>Positive impact</t>
  </si>
  <si>
    <t>Neither a positive nor a negative impact</t>
  </si>
  <si>
    <t>Negative impact</t>
  </si>
  <si>
    <t>Grid Summary: Thinking of pupils who have been permanently excluded, do you think school exclusion has a positive or negative impact on the following, or makes no difference?</t>
  </si>
  <si>
    <t>Thinking of pupils who have been permanently excluded, do you think school exclusion has a positive or negative impact on the following, or makes no difference?: Their long-term behaviour</t>
  </si>
  <si>
    <t>Thinking of pupils who have been permanently excluded, do you think school exclusion has a positive or negative impact on the following, or makes no difference?: Their job prospects</t>
  </si>
  <si>
    <t>Thinking of pupils who have been permanently excluded, do you think school exclusion has a positive or negative impact on the following, or makes no difference?: Their chances of getting into university</t>
  </si>
  <si>
    <t>Thinking of pupils who have been permanently excluded, do you think school exclusion has a positive or negative impact on the following, or makes no difference?: Their chances of living an enjoyable life</t>
  </si>
  <si>
    <t>Thinking of pupils who have been permanently excluded, do you think school exclusion has a positive or negative impact on the following, or makes no difference?: Their ability to make friends</t>
  </si>
  <si>
    <t>Thinking of pupils who have been permanently excluded, do you think school exclusion has a positive or negative impact on the following, or makes no difference?: Their overall mental health</t>
  </si>
  <si>
    <t>Thinking of pupils who have been permanently excluded, do you think school exclusion has a positive or negative impact on the following, or makes no difference?: Family life of the excluded student</t>
  </si>
  <si>
    <t xml:space="preserve"> Levels of crime</t>
  </si>
  <si>
    <t xml:space="preserve"> Mental health in society</t>
  </si>
  <si>
    <t xml:space="preserve"> Levels of gender, racial, or class-based inequality</t>
  </si>
  <si>
    <t xml:space="preserve"> The economy</t>
  </si>
  <si>
    <t xml:space="preserve"> Levels of homelessness</t>
  </si>
  <si>
    <t xml:space="preserve"> Levels of employment</t>
  </si>
  <si>
    <t xml:space="preserve"> Levels of youth violence</t>
  </si>
  <si>
    <t>Grid Summary: Thinking about wider society, do you think school exclusion has a positive or negative impact on the following, or makes no difference?</t>
  </si>
  <si>
    <t>Thinking about wider society, do you think school exclusion has a positive or negative impact on the following, or makes no difference?: Levels of crime</t>
  </si>
  <si>
    <t>Thinking about wider society, do you think school exclusion has a positive or negative impact on the following, or makes no difference?: Mental health in society</t>
  </si>
  <si>
    <t>Thinking about wider society, do you think school exclusion has a positive or negative impact on the following, or makes no difference?: Levels of gender, racial, or class-based inequality</t>
  </si>
  <si>
    <t>Thinking about wider society, do you think school exclusion has a positive or negative impact on the following, or makes no difference?: The economy</t>
  </si>
  <si>
    <t>Thinking about wider society, do you think school exclusion has a positive or negative impact on the following, or makes no difference?: Levels of homelessness</t>
  </si>
  <si>
    <t>Thinking about wider society, do you think school exclusion has a positive or negative impact on the following, or makes no difference?: Levels of employment</t>
  </si>
  <si>
    <t>Thinking about wider society, do you think school exclusion has a positive or negative impact on the following, or makes no difference?: Levels of youth violence</t>
  </si>
  <si>
    <t>They do neither a good nor a bad job at this</t>
  </si>
  <si>
    <t xml:space="preserve"> In your view, does the UK government do a good or bad job at supporting excluded pupils after they leave school?</t>
  </si>
  <si>
    <t>They can continue their education</t>
  </si>
  <si>
    <t>Alternative provision schools offer tailored support to meet needs that a mainstream school cannot</t>
  </si>
  <si>
    <t>Alternative provision schools offer small class sizes to provide more one-on-one support from their teacher</t>
  </si>
  <si>
    <t>They can continue to access other services / remain in the system</t>
  </si>
  <si>
    <t>Alternative provision enables pupils in mainstream school to learn in a less disrupted environment.</t>
  </si>
  <si>
    <t>Alternative provision schools offer opportunities for pupils to reintegrate into mainstream schools</t>
  </si>
  <si>
    <t>They remain socially connected with their peers</t>
  </si>
  <si>
    <t>N/A - there are no advantages to sending pupils to alternative provision schools</t>
  </si>
  <si>
    <t>altered curriculum</t>
  </si>
  <si>
    <t>So, you round up all the bad kids and have them become friends? Doesn't seem very smart to me…</t>
  </si>
  <si>
    <t>They stop ruining things for the rest of us</t>
  </si>
  <si>
    <t>Alternative provision (AP) settings are places that provide education for pupils who can’t go to a mainstream school. This may be due to exclusion, illness, or other reasons. AP settings enable pupils who would not otherwise receive suitable education to do so. Which of the following do you view as the main advantages of sending excluded pupils to alternative provision schools? Please select up to three.</t>
  </si>
  <si>
    <t>It may marginalise already-disadvantaged pupils</t>
  </si>
  <si>
    <t>Pupils  are isolated from their peers in traditional schools</t>
  </si>
  <si>
    <t>Limited funding and other resources are available to alternative provision schools</t>
  </si>
  <si>
    <t>All of the pupils at alternative provision schools will misbehave, making their behaviour worse</t>
  </si>
  <si>
    <t>Quality of education is lower than in traditional schools</t>
  </si>
  <si>
    <t>Pupils at alternative provision schools are statistically more likely to engage in criminal activity and go to prison</t>
  </si>
  <si>
    <t>It is not an appropriate form of discipline for a pupil who has been excluded</t>
  </si>
  <si>
    <t>The teaching staff at alternative provision schools are inadequately trained to respond to behavioural issues</t>
  </si>
  <si>
    <t>N/A - there are no disadvantages to sending pupils to alternative provision schools</t>
  </si>
  <si>
    <t>It gives them an opportunity to continue to learn but from what I've seen from people I know most don't continue in this environment &amp; drop out &amp; not enough is done to keep them going &amp; encourage them to learn</t>
  </si>
  <si>
    <t>location and availability</t>
  </si>
  <si>
    <t>Which of the following do you view as the main disadvantages of sending excluded pupils to alternative provision schools? Please select up to three.</t>
  </si>
  <si>
    <t>Very important</t>
  </si>
  <si>
    <t>Somewhat important</t>
  </si>
  <si>
    <t>Not very important</t>
  </si>
  <si>
    <t>Not at all important</t>
  </si>
  <si>
    <t>Total Important:</t>
  </si>
  <si>
    <t xml:space="preserve"> How important or unimportant is it for pupils who are excluded to be eventually reintegrated into mainstream schools?</t>
  </si>
  <si>
    <t xml:space="preserve"> Special educational needs schools</t>
  </si>
  <si>
    <t xml:space="preserve"> Alternative Provision schools</t>
  </si>
  <si>
    <t>Much better than mainstream schools</t>
  </si>
  <si>
    <t>Somewhat better than mainstream schools</t>
  </si>
  <si>
    <t>No better or worse than mainstream schools</t>
  </si>
  <si>
    <t>Somewhat worse than mainstream schools</t>
  </si>
  <si>
    <t>Much worse than mainstream schools</t>
  </si>
  <si>
    <t>Grid Summary: In your view, do you think the following types of schools provide better or worse quality education than mainstream schools?</t>
  </si>
  <si>
    <t>In your view, do you think the following types of schools provide better or worse quality education than mainstream schools?: Special educational needs schools</t>
  </si>
  <si>
    <t>In your view, do you think the following types of schools provide better or worse quality education than mainstream schools?: Alternative Provision schools</t>
  </si>
  <si>
    <t>Very safe</t>
  </si>
  <si>
    <t>Somewhat safe</t>
  </si>
  <si>
    <t>Somewhat unsafe</t>
  </si>
  <si>
    <t>Very unsafe</t>
  </si>
  <si>
    <t xml:space="preserve">  In general, how safe do you feel at school?</t>
  </si>
  <si>
    <t>Prefer not to say</t>
  </si>
  <si>
    <t xml:space="preserve"> As far as you are aware, does your school exclude pupils for poor behaviour?</t>
  </si>
  <si>
    <t xml:space="preserve"> Have you ever been worried that you might get excluded from school?</t>
  </si>
  <si>
    <t xml:space="preserve"> “The behaviour expectations at my school are too strict.”</t>
  </si>
  <si>
    <t xml:space="preserve"> “A lot of the rules at my school are unfair.”</t>
  </si>
  <si>
    <t xml:space="preserve"> “Breaking minor rules at my school often leads to unfair punishments.”</t>
  </si>
  <si>
    <t xml:space="preserve"> “Exclusions are a fair way to tackle poor behaviour in schools.”</t>
  </si>
  <si>
    <t xml:space="preserve"> “It is impossible to follow the rules all the time in school.”</t>
  </si>
  <si>
    <t xml:space="preserve"> “I know which rules are really important to follow and which ones are not.”</t>
  </si>
  <si>
    <t>To what extent do you agree or disagree with the following statements?: “Exclusions are a fair way to tackle poor behaviour in schools.”</t>
  </si>
  <si>
    <t>To what extent do you agree or disagree with the following statements?: “It is impossible to follow the rules all the time in school.”</t>
  </si>
  <si>
    <t>To what extent do you agree or disagree with the following statements?: “I know which rules are really important to follow and which ones are not.”</t>
  </si>
  <si>
    <t>To what extent do you agree or disagree with the following statements?: “The behaviour expectations at my school are too strict.”</t>
  </si>
  <si>
    <t>To what extent do you agree or disagree with the following statements?: “A lot of the rules at my school are unfair.”</t>
  </si>
  <si>
    <t>To what extent do you agree or disagree with the following statements?: “Breaking minor rules at my school often leads to unfair punishments.”</t>
  </si>
  <si>
    <t>The school should involve their parents to discipline them outside of school</t>
  </si>
  <si>
    <t>My bully should be excluded from school for a few days</t>
  </si>
  <si>
    <t>My bully should lose their break time and extracurricular privileges</t>
  </si>
  <si>
    <t>My bully should be given detention</t>
  </si>
  <si>
    <t>The school should facilitate discussions between me and them</t>
  </si>
  <si>
    <t>My bully should be permanently excluded from school</t>
  </si>
  <si>
    <t>Offer support to both sides, keep an eye on said bully behaviour and look at tackling the reason for their offending and to ensure others aren't being bullied by the same person or that the bully isn't being pressured by somebody else to participate in bullying behaviour</t>
  </si>
  <si>
    <t>Arrest him</t>
  </si>
  <si>
    <t>Address the root cause of bullying</t>
  </si>
  <si>
    <t>Give the bully and victim proper psychological support</t>
  </si>
  <si>
    <t>a combination of school, pupil, parent</t>
  </si>
  <si>
    <t>you should find out why they are bullying people. they could be made too. they could have problems themselves, it may be a call for help</t>
  </si>
  <si>
    <t>working with other  things</t>
  </si>
  <si>
    <t>This has happened already &amp; I punched him &amp; got excluded</t>
  </si>
  <si>
    <t>Depends</t>
  </si>
  <si>
    <t>Don't think discipline is the answer, they need help</t>
  </si>
  <si>
    <t>Not that straight forward as list of options above, depends on person</t>
  </si>
  <si>
    <t>bully should go to a different school</t>
  </si>
  <si>
    <t>Send them to counselling</t>
  </si>
  <si>
    <t>My bully should be also bullied by assigned teachers or students to see how bullying taste</t>
  </si>
  <si>
    <t>Parents should be told as well. And they should be made to apologise and reflect on their behaviour. If they do it again they should get a longer exclusion</t>
  </si>
  <si>
    <t>Imagine that you were a victim of bullying at school.  How would you want the school to respond to this? Please select all that apply.</t>
  </si>
  <si>
    <t>I know exactly what behaviour would get me excluded from school</t>
  </si>
  <si>
    <t>I am fairly certain I know what behaviour would get me excluded from school</t>
  </si>
  <si>
    <t>I am unsure what behaviour would get me excluded from school</t>
  </si>
  <si>
    <t xml:space="preserve"> Are you aware of what types of behaviours would get you excluded from school?</t>
  </si>
  <si>
    <t xml:space="preserve"> Impress your peers</t>
  </si>
  <si>
    <t xml:space="preserve"> Follow the rules</t>
  </si>
  <si>
    <t xml:space="preserve"> Spend time with your friends</t>
  </si>
  <si>
    <t xml:space="preserve"> Listen to your teachers</t>
  </si>
  <si>
    <t xml:space="preserve"> Learn</t>
  </si>
  <si>
    <t>Grid Summary: In school, how important is it for you personally to do the following?</t>
  </si>
  <si>
    <t>In school, how important is it for you personally to do the following?: Listen to your teachers</t>
  </si>
  <si>
    <t>In school, how important is it for you personally to do the following?: Follow the rules</t>
  </si>
  <si>
    <t>In school, how important is it for you personally to do the following?: Learn</t>
  </si>
  <si>
    <t>In school, how important is it for you personally to do the following?: Spend time with your friends</t>
  </si>
  <si>
    <t>In school, how important is it for you personally to do the following?: Impress your peers</t>
  </si>
  <si>
    <t>Very confident</t>
  </si>
  <si>
    <t>Somewhat confident</t>
  </si>
  <si>
    <t>Not very confident</t>
  </si>
  <si>
    <t>Not confident at all</t>
  </si>
  <si>
    <t>Total Confident:</t>
  </si>
  <si>
    <t xml:space="preserve"> Imagine you were excluded from school. How confident would you feel that you understood how the exclusion process works?</t>
  </si>
  <si>
    <t>Yes, I did know this</t>
  </si>
  <si>
    <t>No, I did not know this</t>
  </si>
  <si>
    <t xml:space="preserve"> Prior to taking this survey, did you know that it was possible to appeal a decision to permanently exclude a pupil from school?</t>
  </si>
  <si>
    <t>Yes, someone in my year was permanently excluded from my school</t>
  </si>
  <si>
    <t>Yes, someone in a different year was permanently excluded from my school</t>
  </si>
  <si>
    <t>Yes, I am aware of someone in a different school that has been excluded</t>
  </si>
  <si>
    <t>No, I am not aware of anyone who has been permanently excluded at all</t>
  </si>
  <si>
    <t xml:space="preserve">  Thinking about the entire time you have been in school, are you aware of anyone that has been permanently excluded from school?</t>
  </si>
  <si>
    <t>Excluding this pupil was the right decision overall</t>
  </si>
  <si>
    <t>Excluding this pupil was the wrong decision overall</t>
  </si>
  <si>
    <t>Excluding this pupil was the right decision for the school but not for the pupil</t>
  </si>
  <si>
    <t xml:space="preserve"> You said you know of someone who was permanently excluded from school. Do you think this pupil’s exclusion was the right decision, or the wrong decision?</t>
  </si>
  <si>
    <t>BASE: Respondents who are aware of an excluded pupil</t>
  </si>
  <si>
    <t>In another way</t>
  </si>
  <si>
    <t xml:space="preserve"> You said you know of someone who was permanently excluded from school. How did this person identify? If you know of multiple pupils who were permanently excluded from school, please think of the most recent.</t>
  </si>
  <si>
    <t>Yes, they were from a minority ethnic background</t>
  </si>
  <si>
    <t>No, they were not from a minority ethnic background</t>
  </si>
  <si>
    <t xml:space="preserve"> You said you know of someone who was permanently excluded from school. Was this person from a minority ethnic background? This includes individuals of Black, Caribbean, African, Gypsy, Roma, Traveller, Asian, or mixed heritage. If you know of multiple pupils who were permanently excluded from school, please think of the most recent.</t>
  </si>
  <si>
    <t>Yes, I think decisions taken to exclude pupils are sometimes motivated by the pupil’s gender</t>
  </si>
  <si>
    <t>No,  I think decisions taken to exclude pupils are never motivated by the pupil’s gender</t>
  </si>
  <si>
    <t xml:space="preserve">  In your view, do you think decisions to exclude pupils are ever unfairly motivated by the pupil’s gender?</t>
  </si>
  <si>
    <t>Yes, I think decisions taken to exclude pupils are sometimes motivated by the pupil’s learning abilities/disabilities</t>
  </si>
  <si>
    <t>No,  I think decisions taken to exclude pupils are never motivated by the pupil’s learning abilities/disabilities</t>
  </si>
  <si>
    <t xml:space="preserve">  In your view, do you think decisions to exclude pupils are ever unfairly motivated by the pupil’s learning abilities/disabilities?</t>
  </si>
  <si>
    <t>Yes, I think decisions taken to exclude pupils are sometimes motivated by the pupil’s class</t>
  </si>
  <si>
    <t>No,  I think decisions taken to exclude pupils are never motivated by the pupil’s class</t>
  </si>
  <si>
    <t xml:space="preserve"> In your view, do you think decisions to exclude pupils are ever unfairly motivated by the pupil’s social class / family income?</t>
  </si>
  <si>
    <t>Yes, I think decisions taken to exclude pupils are sometimes motivated by the pupil’s ethnicity</t>
  </si>
  <si>
    <t>No,  I think decisions taken to exclude pupils are never motivated by the pupil’s ethnicity</t>
  </si>
  <si>
    <t xml:space="preserve"> In your view, do you think decisions to exclude pupils are ever unfairly motivated by the pupil’s ethnicity?</t>
  </si>
  <si>
    <t>It would make me more anxious about my behaviour at school</t>
  </si>
  <si>
    <t>It would make me more self-conscious of my behaviour at school</t>
  </si>
  <si>
    <t>It would make me want to follow the rules</t>
  </si>
  <si>
    <t>It would make me lose faith in the authority figures at my school</t>
  </si>
  <si>
    <t>It would make me feel bad for the excluded student</t>
  </si>
  <si>
    <t>It would make me gain faith in the authority figures at my school</t>
  </si>
  <si>
    <t>None of the above, it It would have no effect on me</t>
  </si>
  <si>
    <t>It would make me want to break the rules</t>
  </si>
  <si>
    <t>want to change school</t>
  </si>
  <si>
    <t>Anxious about people around me</t>
  </si>
  <si>
    <t>I would exclude and boycott the school and all</t>
  </si>
  <si>
    <t>I would feel safe at school</t>
  </si>
  <si>
    <t>Imagine you attended a school that regularly excluded students. Which, if any, of the following best describe how this would make you feel? Please select all that apply.</t>
  </si>
  <si>
    <t>Restored order to the classroom</t>
  </si>
  <si>
    <t>Caused pupils to behave better</t>
  </si>
  <si>
    <t>Improved my learning</t>
  </si>
  <si>
    <t>Caused pupils to gain faith in headteachers and authority figures in our school</t>
  </si>
  <si>
    <t>Caused pupils to lose faith in headteachers and authority figures in our school</t>
  </si>
  <si>
    <t>N/A - it had no effect on the school</t>
  </si>
  <si>
    <t>Disrupted the classroom</t>
  </si>
  <si>
    <t>Caused pupils to behave worse</t>
  </si>
  <si>
    <t>Had a negative impact on my learning</t>
  </si>
  <si>
    <t>Caused Gossip</t>
  </si>
  <si>
    <t>Which of the following effects did this permanent exclusion have on your school? Please select all that apply</t>
  </si>
  <si>
    <t>Full Results</t>
  </si>
  <si>
    <t>BASE: Respsondents who do not think state schools in England fairly apply the same treatment to all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</si>
</sst>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s>
  <cellStyleXfs count="1">
    <xf numFmtId="0" fontId="0" fillId="0" borderId="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0" fillId="0" borderId="4" xfId="0" applyBorder="1"/>
    <xf numFmtId="0" fontId="8" fillId="0" borderId="4" xfId="0" applyFont="1" applyBorder="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sharedStrings" Target="sharedStrings.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calcChain" Target="calcChain.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theme" Target="theme/theme1.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g"/></Relationships>
</file>

<file path=xl/drawings/_rels/drawing91.xml.rels><?xml version="1.0" encoding="UTF-8" standalone="yes"?>
<Relationships xmlns="http://schemas.openxmlformats.org/package/2006/relationships"><Relationship Id="rId1" Type="http://schemas.openxmlformats.org/officeDocument/2006/relationships/image" Target="../media/image2.jpg"/></Relationships>
</file>

<file path=xl/drawings/_rels/drawing92.xml.rels><?xml version="1.0" encoding="UTF-8" standalone="yes"?>
<Relationships xmlns="http://schemas.openxmlformats.org/package/2006/relationships"><Relationship Id="rId1" Type="http://schemas.openxmlformats.org/officeDocument/2006/relationships/image" Target="../media/image2.jp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g"/></Relationships>
</file>

<file path=xl/drawings/_rels/drawing97.xml.rels><?xml version="1.0" encoding="UTF-8" standalone="yes"?>
<Relationships xmlns="http://schemas.openxmlformats.org/package/2006/relationships"><Relationship Id="rId1" Type="http://schemas.openxmlformats.org/officeDocument/2006/relationships/image" Target="../media/image2.jpg"/></Relationships>
</file>

<file path=xl/drawings/_rels/drawing9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4</xdr:col>
      <xdr:colOff>723900</xdr:colOff>
      <xdr:row>1</xdr:row>
      <xdr:rowOff>95250</xdr:rowOff>
    </xdr:from>
    <xdr:to>
      <xdr:col>11</xdr:col>
      <xdr:colOff>184150</xdr:colOff>
      <xdr:row>5</xdr:row>
      <xdr:rowOff>69797</xdr:rowOff>
    </xdr:to>
    <xdr:pic>
      <xdr:nvPicPr>
        <xdr:cNvPr id="3" name="Picture 2">
          <a:extLst>
            <a:ext uri="{FF2B5EF4-FFF2-40B4-BE49-F238E27FC236}">
              <a16:creationId xmlns:a16="http://schemas.microsoft.com/office/drawing/2014/main" id="{DA8D3437-E430-41E8-B223-AE0941B9F3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71900" y="279400"/>
          <a:ext cx="4794250" cy="711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7" t="s">
        <v>0</v>
      </c>
      <c r="G7" s="28"/>
      <c r="H7" s="28"/>
      <c r="I7" s="28"/>
      <c r="J7" s="28"/>
      <c r="K7" s="28"/>
      <c r="L7" s="28"/>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1096</v>
      </c>
    </row>
    <row r="14" spans="6:12" ht="18.5" x14ac:dyDescent="0.45">
      <c r="F14" s="2"/>
    </row>
    <row r="15" spans="6:12" ht="18.5" x14ac:dyDescent="0.45">
      <c r="F15" s="2"/>
    </row>
    <row r="16" spans="6:12" ht="18.5" x14ac:dyDescent="0.45">
      <c r="F16" s="2" t="s">
        <v>8</v>
      </c>
    </row>
    <row r="17" spans="6:13" ht="50" customHeight="1" x14ac:dyDescent="0.35">
      <c r="F17" s="29" t="s">
        <v>9</v>
      </c>
      <c r="G17" s="28"/>
      <c r="H17" s="28"/>
      <c r="I17" s="28"/>
      <c r="J17" s="28"/>
      <c r="K17" s="28"/>
      <c r="L17" s="28"/>
      <c r="M17" s="28"/>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03"/>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"Thinking about schools in England, which of the following do you think are the most important issues affecting schools at this time? Please select up to three")</f>
        <v>Thinking about schools in England, which of the following do you think are the most important issues affecting schools at this time? Please select up to three</v>
      </c>
      <c r="E9" s="14" t="str">
        <f>HYPERLINK("#'Full Results'!A11", "11")</f>
        <v>11</v>
      </c>
      <c r="F9" t="s">
        <v>66</v>
      </c>
    </row>
    <row r="10" spans="3:6" x14ac:dyDescent="0.35">
      <c r="C10">
        <v>2</v>
      </c>
      <c r="D10" s="8" t="str">
        <f>HYPERLINK("#'Table 2'!A1", "Thinking about schools in England, which of the following do you think are the most important issues affecting schools at this time? Please select up to three")</f>
        <v>Thinking about schools in England, which of the following do you think are the most important issues affecting schools at this time? Please select up to three</v>
      </c>
      <c r="E10" s="14" t="str">
        <f>HYPERLINK("#'Full Results'!A31", "31")</f>
        <v>31</v>
      </c>
      <c r="F10" t="s">
        <v>66</v>
      </c>
    </row>
    <row r="11" spans="3:6" x14ac:dyDescent="0.35">
      <c r="C11">
        <v>3</v>
      </c>
      <c r="D11" s="8" t="str">
        <f>HYPERLINK("#'Table 3'!A1", "Grid Summary: To what extent do you agree or disagree with the following?")</f>
        <v>Grid Summary: To what extent do you agree or disagree with the following?</v>
      </c>
      <c r="E11" s="7"/>
      <c r="F11" t="s">
        <v>66</v>
      </c>
    </row>
    <row r="12" spans="3:6" x14ac:dyDescent="0.35">
      <c r="C12">
        <v>4</v>
      </c>
      <c r="D12" s="8" t="str">
        <f>HYPERLINK("#'Table 4'!A1", "To what extent do you agree or disagree with the following?: Schools have a responsibility to ensure all of their pupils are able to achieve")</f>
        <v>To what extent do you agree or disagree with the following?: Schools have a responsibility to ensure all of their pupils are able to achieve</v>
      </c>
      <c r="E12" s="14" t="str">
        <f>HYPERLINK("#'Full Results'!A57", "57")</f>
        <v>57</v>
      </c>
      <c r="F12" t="s">
        <v>66</v>
      </c>
    </row>
    <row r="13" spans="3:6" x14ac:dyDescent="0.35">
      <c r="C13">
        <v>5</v>
      </c>
      <c r="D13" s="8" t="str">
        <f>HYPERLINK("#'Table 5'!A1", "To what extent do you agree or disagree with the following?: Learning opportunities for students should be tailored to reflect their learning needs")</f>
        <v>To what extent do you agree or disagree with the following?: Learning opportunities for students should be tailored to reflect their learning needs</v>
      </c>
      <c r="E13" s="14" t="str">
        <f>HYPERLINK("#'Full Results'!A69", "69")</f>
        <v>69</v>
      </c>
      <c r="F13" t="s">
        <v>66</v>
      </c>
    </row>
    <row r="14" spans="3:6" x14ac:dyDescent="0.35">
      <c r="C14">
        <v>6</v>
      </c>
      <c r="D14" s="8" t="str">
        <f>HYPERLINK("#'Table 6'!A1", "To what extent do you agree or disagree with the following?: Students should have at least some opportunities to decide what subjects they want to study in school")</f>
        <v>To what extent do you agree or disagree with the following?: Students should have at least some opportunities to decide what subjects they want to study in school</v>
      </c>
      <c r="E14" s="14" t="str">
        <f>HYPERLINK("#'Full Results'!A81", "81")</f>
        <v>81</v>
      </c>
      <c r="F14" t="s">
        <v>66</v>
      </c>
    </row>
    <row r="15" spans="3:6" x14ac:dyDescent="0.35">
      <c r="C15">
        <v>7</v>
      </c>
      <c r="D15" s="8" t="str">
        <f>HYPERLINK("#'Table 7'!A1", "To what extent do you agree or disagree with the following?: Select ""Somewhat agree"" if you're paying attention")</f>
        <v>To what extent do you agree or disagree with the following?: Select "Somewhat agree" if you're paying attention</v>
      </c>
      <c r="E15" s="14" t="str">
        <f>HYPERLINK("#'Full Results'!A93", "93")</f>
        <v>93</v>
      </c>
      <c r="F15" t="s">
        <v>66</v>
      </c>
    </row>
    <row r="16" spans="3:6" x14ac:dyDescent="0.35">
      <c r="C16">
        <v>8</v>
      </c>
      <c r="D16" s="8" t="str">
        <f>HYPERLINK("#'Table 8'!A1", "To what extent do you agree or disagree with the following?: At the moment, all students get good quality education in England, regardless of their background or ability")</f>
        <v>To what extent do you agree or disagree with the following?: At the moment, all students get good quality education in England, regardless of their background or ability</v>
      </c>
      <c r="E16" s="14" t="str">
        <f>HYPERLINK("#'Full Results'!A105", "105")</f>
        <v>105</v>
      </c>
      <c r="F16" t="s">
        <v>66</v>
      </c>
    </row>
    <row r="17" spans="3:6" x14ac:dyDescent="0.35">
      <c r="C17">
        <v>9</v>
      </c>
      <c r="D17" s="8" t="str">
        <f>HYPERLINK("#'Table 9'!A1", "To what extent do you agree or disagree with the following?: Schools in England are often responsive to concerns raised by students")</f>
        <v>To what extent do you agree or disagree with the following?: Schools in England are often responsive to concerns raised by students</v>
      </c>
      <c r="E17" s="14" t="str">
        <f>HYPERLINK("#'Full Results'!A117", "117")</f>
        <v>117</v>
      </c>
      <c r="F17" t="s">
        <v>66</v>
      </c>
    </row>
    <row r="18" spans="3:6" x14ac:dyDescent="0.35">
      <c r="C18">
        <v>10</v>
      </c>
      <c r="D18" s="8" t="str">
        <f>HYPERLINK("#'Table 10'!A1", "To what extent do you agree or disagree with the following?: Schools in England give students enough choice over their education")</f>
        <v>To what extent do you agree or disagree with the following?: Schools in England give students enough choice over their education</v>
      </c>
      <c r="E18" s="14" t="str">
        <f>HYPERLINK("#'Full Results'!A129", "129")</f>
        <v>129</v>
      </c>
      <c r="F18" t="s">
        <v>66</v>
      </c>
    </row>
    <row r="19" spans="3:6" x14ac:dyDescent="0.35">
      <c r="C19">
        <v>11</v>
      </c>
      <c r="D19" s="8" t="str">
        <f>HYPERLINK("#'Table 11'!A1", " In general, which of the following comes closest to your view?All pupils should learn in the same learning environment |Pupils should learn in the learning environment that best suits their needs")</f>
        <v xml:space="preserve"> In general, which of the following comes closest to your view?All pupils should learn in the same learning environment |Pupils should learn in the learning environment that best suits their needs</v>
      </c>
      <c r="E19" s="14" t="str">
        <f>HYPERLINK("#'Full Results'!A141", "141")</f>
        <v>141</v>
      </c>
      <c r="F19" t="s">
        <v>66</v>
      </c>
    </row>
    <row r="20" spans="3:6" x14ac:dyDescent="0.35">
      <c r="C20">
        <v>12</v>
      </c>
      <c r="D20" s="8" t="str">
        <f>HYPERLINK("#'Table 12'!A1", " “Special educational needs” encompasses a broad spectrum of needs and abilities, including medical conditions and difficulties with learning, communication, sensory stimulation, or emotions.&lt;br /&gt;&lt;br /&gt; In general, which of the following comes c...")</f>
        <v xml:space="preserve"> “Special educational needs” encompasses a broad spectrum of needs and abilities, including medical conditions and difficulties with learning, communication, sensory stimulation, or emotions.&lt;br /&gt;&lt;br /&gt; In general, which of the following comes c...</v>
      </c>
      <c r="E20" s="14" t="str">
        <f>HYPERLINK("#'Full Results'!A149", "149")</f>
        <v>149</v>
      </c>
      <c r="F20" t="s">
        <v>66</v>
      </c>
    </row>
    <row r="21" spans="3:6" x14ac:dyDescent="0.35">
      <c r="C21">
        <v>13</v>
      </c>
      <c r="D21" s="8" t="str">
        <f>HYPERLINK("#'Table 13'!A1", " In general, would you say that pupils in English state schools are well behaved, or poorly behaved?")</f>
        <v xml:space="preserve"> In general, would you say that pupils in English state schools are well behaved, or poorly behaved?</v>
      </c>
      <c r="E21" s="14" t="str">
        <f>HYPERLINK("#'Full Results'!A157", "157")</f>
        <v>157</v>
      </c>
      <c r="F21" t="s">
        <v>66</v>
      </c>
    </row>
    <row r="22" spans="3:6" x14ac:dyDescent="0.35">
      <c r="C22">
        <v>14</v>
      </c>
      <c r="D22" s="8" t="str">
        <f>HYPERLINK("#'Table 14'!A1", "Which, if any, of the following do you think contribute most to the poor behaviour of pupils in state schools? Select up to five.")</f>
        <v>Which, if any, of the following do you think contribute most to the poor behaviour of pupils in state schools? Select up to five.</v>
      </c>
      <c r="E22" s="14" t="str">
        <f>HYPERLINK("#'Full Results'!A165", "165")</f>
        <v>165</v>
      </c>
      <c r="F22" t="s">
        <v>66</v>
      </c>
    </row>
    <row r="23" spans="3:6" x14ac:dyDescent="0.35">
      <c r="C23">
        <v>15</v>
      </c>
      <c r="D23" s="8" t="str">
        <f>HYPERLINK("#'Table 15'!A1", "What do you think would most help to improve the overall behaviour of pupils in state schools in the UK? Select up to FIVE.")</f>
        <v>What do you think would most help to improve the overall behaviour of pupils in state schools in the UK? Select up to FIVE.</v>
      </c>
      <c r="E23" s="14" t="str">
        <f>HYPERLINK("#'Full Results'!A189", "189")</f>
        <v>189</v>
      </c>
      <c r="F23" t="s">
        <v>66</v>
      </c>
    </row>
    <row r="24" spans="3:6" x14ac:dyDescent="0.35">
      <c r="C24">
        <v>16</v>
      </c>
      <c r="D24" s="8" t="str">
        <f>HYPERLINK("#'Table 16'!A1", "Grid Summary: Thinking about the current school system in England, do you think state schools do a good or bad job of the following?")</f>
        <v>Grid Summary: Thinking about the current school system in England, do you think state schools do a good or bad job of the following?</v>
      </c>
      <c r="E24" s="7"/>
      <c r="F24" t="s">
        <v>66</v>
      </c>
    </row>
    <row r="25" spans="3:6" x14ac:dyDescent="0.35">
      <c r="C25">
        <v>17</v>
      </c>
      <c r="D25" s="8" t="str">
        <f>HYPERLINK("#'Table 17'!A1", "Thinking about the current school system in England, do you think state schools do a good or bad job of the following?: Providing a safe environment for pupils to learn")</f>
        <v>Thinking about the current school system in England, do you think state schools do a good or bad job of the following?: Providing a safe environment for pupils to learn</v>
      </c>
      <c r="E25" s="14" t="str">
        <f>HYPERLINK("#'Full Results'!A225", "225")</f>
        <v>225</v>
      </c>
      <c r="F25" t="s">
        <v>66</v>
      </c>
    </row>
    <row r="26" spans="3:6" x14ac:dyDescent="0.35">
      <c r="C26">
        <v>18</v>
      </c>
      <c r="D26" s="8" t="str">
        <f>HYPERLINK("#'Table 18'!A1", "Thinking about the current school system in England, do you think state schools do a good or bad job of the following?: Preparing pupils to achieve good grades in their exams")</f>
        <v>Thinking about the current school system in England, do you think state schools do a good or bad job of the following?: Preparing pupils to achieve good grades in their exams</v>
      </c>
      <c r="E26" s="14" t="str">
        <f>HYPERLINK("#'Full Results'!A234", "234")</f>
        <v>234</v>
      </c>
      <c r="F26" t="s">
        <v>66</v>
      </c>
    </row>
    <row r="27" spans="3:6" x14ac:dyDescent="0.35">
      <c r="C27">
        <v>19</v>
      </c>
      <c r="D27" s="8" t="str">
        <f>HYPERLINK("#'Table 19'!A1", "Thinking about the current school system in England, do you think state schools do a good or bad job of the following?: Preparing pupils for adult life")</f>
        <v>Thinking about the current school system in England, do you think state schools do a good or bad job of the following?: Preparing pupils for adult life</v>
      </c>
      <c r="E27" s="14" t="str">
        <f>HYPERLINK("#'Full Results'!A243", "243")</f>
        <v>243</v>
      </c>
      <c r="F27" t="s">
        <v>66</v>
      </c>
    </row>
    <row r="28" spans="3:6" x14ac:dyDescent="0.35">
      <c r="C28">
        <v>20</v>
      </c>
      <c r="D28" s="8" t="str">
        <f>HYPERLINK("#'Table 20'!A1", "Thinking about the current school system in England, do you think state schools do a good or bad job of the following?: Meeting the individual needs of every student")</f>
        <v>Thinking about the current school system in England, do you think state schools do a good or bad job of the following?: Meeting the individual needs of every student</v>
      </c>
      <c r="E28" s="14" t="str">
        <f>HYPERLINK("#'Full Results'!A252", "252")</f>
        <v>252</v>
      </c>
      <c r="F28" t="s">
        <v>66</v>
      </c>
    </row>
    <row r="29" spans="3:6" x14ac:dyDescent="0.35">
      <c r="C29">
        <v>21</v>
      </c>
      <c r="D29" s="8" t="str">
        <f>HYPERLINK("#'Table 21'!A1", "Thinking about the current school system in England, do you think state schools do a good or bad job of the following?: Teaching pupils to behave appropriately")</f>
        <v>Thinking about the current school system in England, do you think state schools do a good or bad job of the following?: Teaching pupils to behave appropriately</v>
      </c>
      <c r="E29" s="14" t="str">
        <f>HYPERLINK("#'Full Results'!A261", "261")</f>
        <v>261</v>
      </c>
      <c r="F29" t="s">
        <v>66</v>
      </c>
    </row>
    <row r="30" spans="3:6" x14ac:dyDescent="0.35">
      <c r="C30">
        <v>22</v>
      </c>
      <c r="D30" s="8" t="str">
        <f>HYPERLINK("#'Table 22'!A1", "Thinking about the current school system in England, do you think state schools do a good or bad job of the following?: Understanding how personal/home circumstances affect pupils’ behaviour")</f>
        <v>Thinking about the current school system in England, do you think state schools do a good or bad job of the following?: Understanding how personal/home circumstances affect pupils’ behaviour</v>
      </c>
      <c r="E30" s="14" t="str">
        <f>HYPERLINK("#'Full Results'!A270", "270")</f>
        <v>270</v>
      </c>
      <c r="F30" t="s">
        <v>66</v>
      </c>
    </row>
    <row r="31" spans="3:6" x14ac:dyDescent="0.35">
      <c r="C31">
        <v>23</v>
      </c>
      <c r="D31" s="8" t="str">
        <f>HYPERLINK("#'Table 23'!A1", "Thinking about the current school system in England, do you think state schools do a good or bad job of the following?: Providing support for pupils with difficult  personal/home situations")</f>
        <v>Thinking about the current school system in England, do you think state schools do a good or bad job of the following?: Providing support for pupils with difficult  personal/home situations</v>
      </c>
      <c r="E31" s="14" t="str">
        <f>HYPERLINK("#'Full Results'!A279", "279")</f>
        <v>279</v>
      </c>
      <c r="F31" t="s">
        <v>66</v>
      </c>
    </row>
    <row r="32" spans="3:6" x14ac:dyDescent="0.35">
      <c r="C32">
        <v>24</v>
      </c>
      <c r="D32" s="8" t="str">
        <f>HYPERLINK("#'Table 24'!A1", "Thinking about the current school system in England, do you think state schools do a good or bad job of the following?: Making learning fun for pupils")</f>
        <v>Thinking about the current school system in England, do you think state schools do a good or bad job of the following?: Making learning fun for pupils</v>
      </c>
      <c r="E32" s="14" t="str">
        <f>HYPERLINK("#'Full Results'!A288", "288")</f>
        <v>288</v>
      </c>
      <c r="F32" t="s">
        <v>66</v>
      </c>
    </row>
    <row r="33" spans="3:6" x14ac:dyDescent="0.35">
      <c r="C33">
        <v>25</v>
      </c>
      <c r="D33" s="8" t="str">
        <f>HYPERLINK("#'Table 25'!A1", "Grid Summary: In general, which of the following comes closest to your view?")</f>
        <v>Grid Summary: In general, which of the following comes closest to your view?</v>
      </c>
      <c r="E33" s="7"/>
      <c r="F33" t="s">
        <v>66</v>
      </c>
    </row>
    <row r="34" spans="3:6" x14ac:dyDescent="0.35">
      <c r="C34">
        <v>26</v>
      </c>
      <c r="D34" s="8" t="str">
        <f>HYPERLINK("#'Table 26'!A1", "In general, which of the following comes closest to your view?: Schools should mainly punish pupils who break the rules|Schools should mainly offer additional support to pupils who break the rules")</f>
        <v>In general, which of the following comes closest to your view?: Schools should mainly punish pupils who break the rules|Schools should mainly offer additional support to pupils who break the rules</v>
      </c>
      <c r="E34" s="14" t="str">
        <f>HYPERLINK("#'Full Results'!A297", "297")</f>
        <v>297</v>
      </c>
      <c r="F34" t="s">
        <v>66</v>
      </c>
    </row>
    <row r="35" spans="3:6" x14ac:dyDescent="0.35">
      <c r="C35">
        <v>27</v>
      </c>
      <c r="D35" s="8" t="str">
        <f>HYPERLINK("#'Table 27'!A1", "In general, which of the following comes closest to your view?: Schools should set rules and enforce them universally|Schools should review rule-breaking on a case-by-case basis")</f>
        <v>In general, which of the following comes closest to your view?: Schools should set rules and enforce them universally|Schools should review rule-breaking on a case-by-case basis</v>
      </c>
      <c r="E35" s="14" t="str">
        <f>HYPERLINK("#'Full Results'!A305", "305")</f>
        <v>305</v>
      </c>
      <c r="F35" t="s">
        <v>66</v>
      </c>
    </row>
    <row r="36" spans="3:6" x14ac:dyDescent="0.35">
      <c r="C36">
        <v>28</v>
      </c>
      <c r="D36" s="8" t="str">
        <f>HYPERLINK("#'Table 28'!A1", "In general, which of the following comes closest to your view?: Pupils behave poorly because they are not properly disciplined at home or at school|Pupils break rules because they are not given sufficient support at home or at school")</f>
        <v>In general, which of the following comes closest to your view?: Pupils behave poorly because they are not properly disciplined at home or at school|Pupils break rules because they are not given sufficient support at home or at school</v>
      </c>
      <c r="E36" s="14" t="str">
        <f>HYPERLINK("#'Full Results'!A313", "313")</f>
        <v>313</v>
      </c>
      <c r="F36" t="s">
        <v>66</v>
      </c>
    </row>
    <row r="37" spans="3:6" x14ac:dyDescent="0.35">
      <c r="C37">
        <v>29</v>
      </c>
      <c r="D37" s="8" t="str">
        <f>HYPERLINK("#'Table 29'!A1", "In general, which of the following comes closest to your view?: There should be no exceptions to punishment schools give for poor behaviour|Schools should decide whether or not to punish a student for poor behaviour after taking into account all ...")</f>
        <v>In general, which of the following comes closest to your view?: There should be no exceptions to punishment schools give for poor behaviour|Schools should decide whether or not to punish a student for poor behaviour after taking into account all ...</v>
      </c>
      <c r="E37" s="14" t="str">
        <f>HYPERLINK("#'Full Results'!A321", "321")</f>
        <v>321</v>
      </c>
      <c r="F37" t="s">
        <v>66</v>
      </c>
    </row>
    <row r="38" spans="3:6" x14ac:dyDescent="0.35">
      <c r="C38">
        <v>30</v>
      </c>
      <c r="D38" s="8" t="str">
        <f>HYPERLINK("#'Table 30'!A1", "In general, which of the following comes closest to your view?: Pupils who break school rules should be disciplined by their school|Pupils who break school rules should be disciplined by their parents")</f>
        <v>In general, which of the following comes closest to your view?: Pupils who break school rules should be disciplined by their school|Pupils who break school rules should be disciplined by their parents</v>
      </c>
      <c r="E38" s="14" t="str">
        <f>HYPERLINK("#'Full Results'!A329", "329")</f>
        <v>329</v>
      </c>
      <c r="F38" t="s">
        <v>66</v>
      </c>
    </row>
    <row r="39" spans="3:6" x14ac:dyDescent="0.35">
      <c r="C39">
        <v>31</v>
      </c>
      <c r="D39" s="8" t="str">
        <f>HYPERLINK("#'Table 31'!A1", "In general, which of the following comes closest to your view?: Schools should only permanently remove students as a last resort|Schools should permanently remove students on a zero-tolerance basis")</f>
        <v>In general, which of the following comes closest to your view?: Schools should only permanently remove students as a last resort|Schools should permanently remove students on a zero-tolerance basis</v>
      </c>
      <c r="E39" s="14" t="str">
        <f>HYPERLINK("#'Full Results'!A337", "337")</f>
        <v>337</v>
      </c>
      <c r="F39" t="s">
        <v>66</v>
      </c>
    </row>
    <row r="40" spans="3:6" x14ac:dyDescent="0.35">
      <c r="C40">
        <v>32</v>
      </c>
      <c r="D40" s="8" t="str">
        <f>HYPERLINK("#'Table 32'!A1", "Grid Summary: In general, do you think state schools in England do a good or bad job at supporting pupils from the following groups?")</f>
        <v>Grid Summary: In general, do you think state schools in England do a good or bad job at supporting pupils from the following groups?</v>
      </c>
      <c r="E40" s="7"/>
      <c r="F40" t="s">
        <v>66</v>
      </c>
    </row>
    <row r="41" spans="3:6" x14ac:dyDescent="0.35">
      <c r="C41">
        <v>33</v>
      </c>
      <c r="D41" s="8" t="str">
        <f>HYPERLINK("#'Table 33'!A1", "In general, do you think state schools in England do a good or bad job at supporting pupils from the following groups?: Pupils from low-income families")</f>
        <v>In general, do you think state schools in England do a good or bad job at supporting pupils from the following groups?: Pupils from low-income families</v>
      </c>
      <c r="E41" s="14" t="str">
        <f>HYPERLINK("#'Full Results'!A345", "345")</f>
        <v>345</v>
      </c>
      <c r="F41" t="s">
        <v>66</v>
      </c>
    </row>
    <row r="42" spans="3:6" x14ac:dyDescent="0.35">
      <c r="C42">
        <v>34</v>
      </c>
      <c r="D42" s="8" t="str">
        <f>HYPERLINK("#'Table 34'!A1", "In general, do you think state schools in England do a good or bad job at supporting pupils from the following groups?: Pupils from a working class background")</f>
        <v>In general, do you think state schools in England do a good or bad job at supporting pupils from the following groups?: Pupils from a working class background</v>
      </c>
      <c r="E42" s="14" t="str">
        <f>HYPERLINK("#'Full Results'!A353", "353")</f>
        <v>353</v>
      </c>
      <c r="F42" t="s">
        <v>66</v>
      </c>
    </row>
    <row r="43" spans="3:6" x14ac:dyDescent="0.35">
      <c r="C43">
        <v>35</v>
      </c>
      <c r="D43" s="8" t="str">
        <f>HYPERLINK("#'Table 35'!A1", "In general, do you think state schools in England do a good or bad job at supporting pupils from the following groups?: Pupils from a middle class background")</f>
        <v>In general, do you think state schools in England do a good or bad job at supporting pupils from the following groups?: Pupils from a middle class background</v>
      </c>
      <c r="E43" s="14" t="str">
        <f>HYPERLINK("#'Full Results'!A361", "361")</f>
        <v>361</v>
      </c>
      <c r="F43" t="s">
        <v>66</v>
      </c>
    </row>
    <row r="44" spans="3:6" x14ac:dyDescent="0.35">
      <c r="C44">
        <v>36</v>
      </c>
      <c r="D44" s="8" t="str">
        <f>HYPERLINK("#'Table 36'!A1", "In general, do you think state schools in England do a good or bad job at supporting pupils from the following groups?: Pupils from an ethnic minority background")</f>
        <v>In general, do you think state schools in England do a good or bad job at supporting pupils from the following groups?: Pupils from an ethnic minority background</v>
      </c>
      <c r="E44" s="14" t="str">
        <f>HYPERLINK("#'Full Results'!A369", "369")</f>
        <v>369</v>
      </c>
      <c r="F44" t="s">
        <v>66</v>
      </c>
    </row>
    <row r="45" spans="3:6" x14ac:dyDescent="0.35">
      <c r="C45">
        <v>37</v>
      </c>
      <c r="D45" s="8" t="str">
        <f>HYPERLINK("#'Table 37'!A1", "In general, do you think state schools in England do a good or bad job at supporting pupils from the following groups?: Pupils from a Black Caribbean background")</f>
        <v>In general, do you think state schools in England do a good or bad job at supporting pupils from the following groups?: Pupils from a Black Caribbean background</v>
      </c>
      <c r="E45" s="14" t="str">
        <f>HYPERLINK("#'Full Results'!A377", "377")</f>
        <v>377</v>
      </c>
      <c r="F45" t="s">
        <v>66</v>
      </c>
    </row>
    <row r="46" spans="3:6" x14ac:dyDescent="0.35">
      <c r="C46">
        <v>38</v>
      </c>
      <c r="D46" s="8" t="str">
        <f>HYPERLINK("#'Table 38'!A1", "In general, do you think state schools in England do a good or bad job at supporting pupils from the following groups?: Pupils from a Gypsy, Roma, or Traveller (GRT) background")</f>
        <v>In general, do you think state schools in England do a good or bad job at supporting pupils from the following groups?: Pupils from a Gypsy, Roma, or Traveller (GRT) background</v>
      </c>
      <c r="E46" s="14" t="str">
        <f>HYPERLINK("#'Full Results'!A385", "385")</f>
        <v>385</v>
      </c>
      <c r="F46" t="s">
        <v>66</v>
      </c>
    </row>
    <row r="47" spans="3:6" x14ac:dyDescent="0.35">
      <c r="C47">
        <v>39</v>
      </c>
      <c r="D47" s="8" t="str">
        <f>HYPERLINK("#'Table 39'!A1", "In general, do you think state schools in England do a good or bad job at supporting pupils from the following groups?: Pupils who are white")</f>
        <v>In general, do you think state schools in England do a good or bad job at supporting pupils from the following groups?: Pupils who are white</v>
      </c>
      <c r="E47" s="14" t="str">
        <f>HYPERLINK("#'Full Results'!A393", "393")</f>
        <v>393</v>
      </c>
      <c r="F47" t="s">
        <v>66</v>
      </c>
    </row>
    <row r="48" spans="3:6" x14ac:dyDescent="0.35">
      <c r="C48">
        <v>40</v>
      </c>
      <c r="D48" s="8" t="str">
        <f>HYPERLINK("#'Table 40'!A1", "In general, do you think state schools in England do a good or bad job at supporting pupils from the following groups?: Pupils who are LGBT+")</f>
        <v>In general, do you think state schools in England do a good or bad job at supporting pupils from the following groups?: Pupils who are LGBT+</v>
      </c>
      <c r="E48" s="14" t="str">
        <f>HYPERLINK("#'Full Results'!A401", "401")</f>
        <v>401</v>
      </c>
      <c r="F48" t="s">
        <v>66</v>
      </c>
    </row>
    <row r="49" spans="3:6" x14ac:dyDescent="0.35">
      <c r="C49">
        <v>41</v>
      </c>
      <c r="D49" s="8" t="str">
        <f>HYPERLINK("#'Table 41'!A1", "In general, do you think state schools in England do a good or bad job at supporting pupils from the following groups?: Pupils who have mental health issues")</f>
        <v>In general, do you think state schools in England do a good or bad job at supporting pupils from the following groups?: Pupils who have mental health issues</v>
      </c>
      <c r="E49" s="14" t="str">
        <f>HYPERLINK("#'Full Results'!A409", "409")</f>
        <v>409</v>
      </c>
      <c r="F49" t="s">
        <v>66</v>
      </c>
    </row>
    <row r="50" spans="3:6" x14ac:dyDescent="0.35">
      <c r="C50">
        <v>42</v>
      </c>
      <c r="D50" s="8" t="str">
        <f>HYPERLINK("#'Table 42'!A1", "In general, do you think state schools in England do a good or bad job at supporting pupils from the following groups?: Pupils who have learning difficulties")</f>
        <v>In general, do you think state schools in England do a good or bad job at supporting pupils from the following groups?: Pupils who have learning difficulties</v>
      </c>
      <c r="E50" s="14" t="str">
        <f>HYPERLINK("#'Full Results'!A417", "417")</f>
        <v>417</v>
      </c>
      <c r="F50" t="s">
        <v>66</v>
      </c>
    </row>
    <row r="51" spans="3:6" x14ac:dyDescent="0.35">
      <c r="C51">
        <v>43</v>
      </c>
      <c r="D51" s="8" t="str">
        <f>HYPERLINK("#'Table 43'!A1", "In general, do you think state schools in England do a good or bad job at supporting pupils from the following groups?: Pupils with physical disabilities")</f>
        <v>In general, do you think state schools in England do a good or bad job at supporting pupils from the following groups?: Pupils with physical disabilities</v>
      </c>
      <c r="E51" s="14" t="str">
        <f>HYPERLINK("#'Full Results'!A425", "425")</f>
        <v>425</v>
      </c>
      <c r="F51" t="s">
        <v>66</v>
      </c>
    </row>
    <row r="52" spans="3:6" x14ac:dyDescent="0.35">
      <c r="C52">
        <v>44</v>
      </c>
      <c r="D52" s="8" t="str">
        <f>HYPERLINK("#'Table 44'!A1", "In general, do you think state schools in England do a good or bad job at supporting pupils from the following groups?: Pupils receiving social work support")</f>
        <v>In general, do you think state schools in England do a good or bad job at supporting pupils from the following groups?: Pupils receiving social work support</v>
      </c>
      <c r="E52" s="14" t="str">
        <f>HYPERLINK("#'Full Results'!A433", "433")</f>
        <v>433</v>
      </c>
      <c r="F52" t="s">
        <v>66</v>
      </c>
    </row>
    <row r="53" spans="3:6" x14ac:dyDescent="0.35">
      <c r="C53">
        <v>45</v>
      </c>
      <c r="D53" s="8" t="str">
        <f>HYPERLINK("#'Table 45'!A1", "In general, do you think state schools in England do a good or bad job at supporting pupils from the following groups?: Girls")</f>
        <v>In general, do you think state schools in England do a good or bad job at supporting pupils from the following groups?: Girls</v>
      </c>
      <c r="E53" s="14" t="str">
        <f>HYPERLINK("#'Full Results'!A441", "441")</f>
        <v>441</v>
      </c>
      <c r="F53" t="s">
        <v>66</v>
      </c>
    </row>
    <row r="54" spans="3:6" x14ac:dyDescent="0.35">
      <c r="C54">
        <v>46</v>
      </c>
      <c r="D54" s="8" t="str">
        <f>HYPERLINK("#'Table 46'!A1", "In general, do you think state schools in England do a good or bad job at supporting pupils from the following groups?: Boys")</f>
        <v>In general, do you think state schools in England do a good or bad job at supporting pupils from the following groups?: Boys</v>
      </c>
      <c r="E54" s="14" t="str">
        <f>HYPERLINK("#'Full Results'!A449", "449")</f>
        <v>449</v>
      </c>
      <c r="F54" t="s">
        <v>66</v>
      </c>
    </row>
    <row r="55" spans="3:6" x14ac:dyDescent="0.35">
      <c r="C55">
        <v>47</v>
      </c>
      <c r="D55" s="8" t="str">
        <f>HYPERLINK("#'Table 47'!A1", " And in general, when deciding upon how and when to discipline pupils, do you think state schools in England fairly apply the same treatment to all students?")</f>
        <v xml:space="preserve"> And in general, when deciding upon how and when to discipline pupils, do you think state schools in England fairly apply the same treatment to all students?</v>
      </c>
      <c r="E55" s="14" t="str">
        <f>HYPERLINK("#'Full Results'!A457", "457")</f>
        <v>457</v>
      </c>
      <c r="F55" t="s">
        <v>66</v>
      </c>
    </row>
    <row r="56" spans="3:6" x14ac:dyDescent="0.35">
      <c r="C56">
        <v>48</v>
      </c>
      <c r="D56" s="8" t="str">
        <f>HYPERLINK("#'Table 48'!A1", "You said you thought state schools in England are generally not fair when deciding how and when to discipline pupils in England. Why is this? Please select all that apply.")</f>
        <v>You said you thought state schools in England are generally not fair when deciding how and when to discipline pupils in England. Why is this? Please select all that apply.</v>
      </c>
      <c r="E56" s="14" t="str">
        <f>HYPERLINK("#'Full Results'!A463", "463")</f>
        <v>463</v>
      </c>
      <c r="F56" t="s">
        <v>728</v>
      </c>
    </row>
    <row r="57" spans="3:6" x14ac:dyDescent="0.35">
      <c r="C57">
        <v>49</v>
      </c>
      <c r="D57" s="8" t="str">
        <f>HYPERLINK("#'Table 49'!A1", " Have you heard of the term “fixed-term exclusion” or “suspension” before?")</f>
        <v xml:space="preserve"> Have you heard of the term “fixed-term exclusion” or “suspension” before?</v>
      </c>
      <c r="E57" s="14" t="str">
        <f>HYPERLINK("#'Full Results'!A482", "482")</f>
        <v>482</v>
      </c>
      <c r="F57" t="s">
        <v>66</v>
      </c>
    </row>
    <row r="58" spans="3:6" x14ac:dyDescent="0.35">
      <c r="C58">
        <v>50</v>
      </c>
      <c r="D58" s="8" t="str">
        <f>HYPERLINK("#'Table 50'!A1", " As far as you are aware, how long do you think a pupil can be suspended in total during a single school year?")</f>
        <v xml:space="preserve"> As far as you are aware, how long do you think a pupil can be suspended in total during a single school year?</v>
      </c>
      <c r="E58" s="14" t="str">
        <f>HYPERLINK("#'Full Results'!A489", "489")</f>
        <v>489</v>
      </c>
      <c r="F58" t="s">
        <v>66</v>
      </c>
    </row>
    <row r="59" spans="3:6" x14ac:dyDescent="0.35">
      <c r="C59">
        <v>51</v>
      </c>
      <c r="D59" s="8" t="str">
        <f>HYPERLINK("#'Table 51'!A1", " Have you heard of the term “permanent exclusion” before?")</f>
        <v xml:space="preserve"> Have you heard of the term “permanent exclusion” before?</v>
      </c>
      <c r="E59" s="14" t="str">
        <f>HYPERLINK("#'Full Results'!A501", "501")</f>
        <v>501</v>
      </c>
      <c r="F59" t="s">
        <v>66</v>
      </c>
    </row>
    <row r="60" spans="3:6" x14ac:dyDescent="0.35">
      <c r="C60">
        <v>52</v>
      </c>
      <c r="D60" s="8" t="str">
        <f>HYPERLINK("#'Table 52'!A1", "Grid Summary: To what extent do you agree or disagree with the following?")</f>
        <v>Grid Summary: To what extent do you agree or disagree with the following?</v>
      </c>
      <c r="E60" s="7"/>
      <c r="F60" t="s">
        <v>66</v>
      </c>
    </row>
    <row r="61" spans="3:6" x14ac:dyDescent="0.35">
      <c r="C61">
        <v>53</v>
      </c>
      <c r="D61" s="8" t="str">
        <f>HYPERLINK("#'Table 53'!A1", "To what extent do you agree or disagree with the following?: The permanent exclusion process is easy to understand")</f>
        <v>To what extent do you agree or disagree with the following?: The permanent exclusion process is easy to understand</v>
      </c>
      <c r="E61" s="14" t="str">
        <f>HYPERLINK("#'Full Results'!A508", "508")</f>
        <v>508</v>
      </c>
      <c r="F61" t="s">
        <v>66</v>
      </c>
    </row>
    <row r="62" spans="3:6" x14ac:dyDescent="0.35">
      <c r="C62">
        <v>54</v>
      </c>
      <c r="D62" s="8" t="str">
        <f>HYPERLINK("#'Table 54'!A1", "To what extent do you agree or disagree with the following?: The suspension process is easy to understand")</f>
        <v>To what extent do you agree or disagree with the following?: The suspension process is easy to understand</v>
      </c>
      <c r="E62" s="14" t="str">
        <f>HYPERLINK("#'Full Results'!A519", "519")</f>
        <v>519</v>
      </c>
      <c r="F62" t="s">
        <v>66</v>
      </c>
    </row>
    <row r="63" spans="3:6" x14ac:dyDescent="0.35">
      <c r="C63">
        <v>55</v>
      </c>
      <c r="D63" s="8" t="str">
        <f>HYPERLINK("#'Table 55'!A1", "To what extent do you agree or disagree with the following?: I could explain how the exclusion process works if I was asked to")</f>
        <v>To what extent do you agree or disagree with the following?: I could explain how the exclusion process works if I was asked to</v>
      </c>
      <c r="E63" s="14" t="str">
        <f>HYPERLINK("#'Full Results'!A530", "530")</f>
        <v>530</v>
      </c>
      <c r="F63" t="s">
        <v>66</v>
      </c>
    </row>
    <row r="64" spans="3:6" x14ac:dyDescent="0.35">
      <c r="C64">
        <v>56</v>
      </c>
      <c r="D64" s="8" t="str">
        <f>HYPERLINK("#'Table 56'!A1", " Fixed-term school exclusion, sometimes referred to as temporary exclusion or suspension, is when a child is temporarily removed from a school in England due to poor behaviour. If the suspension is longer than 5 days, the school must arrange suit...")</f>
        <v xml:space="preserve"> Fixed-term school exclusion, sometimes referred to as temporary exclusion or suspension, is when a child is temporarily removed from a school in England due to poor behaviour. If the suspension is longer than 5 days, the school must arrange suit...</v>
      </c>
      <c r="E64" s="14" t="str">
        <f>HYPERLINK("#'Full Results'!A541", "541")</f>
        <v>541</v>
      </c>
      <c r="F64" t="s">
        <v>66</v>
      </c>
    </row>
    <row r="65" spans="3:6" x14ac:dyDescent="0.35">
      <c r="C65">
        <v>57</v>
      </c>
      <c r="D65" s="8" t="str">
        <f>HYPERLINK("#'Table 57'!A1", "Grid Summary: To what extent do you agree or disagree with the following statements?")</f>
        <v>Grid Summary: To what extent do you agree or disagree with the following statements?</v>
      </c>
      <c r="E65" s="7"/>
      <c r="F65" t="s">
        <v>66</v>
      </c>
    </row>
    <row r="66" spans="3:6" x14ac:dyDescent="0.35">
      <c r="C66">
        <v>58</v>
      </c>
      <c r="D66" s="8" t="str">
        <f>HYPERLINK("#'Table 58'!A1", "To what extent do you agree or disagree with the following statements?: Suspensions keep schools safe for the other pupils ")</f>
        <v xml:space="preserve">To what extent do you agree or disagree with the following statements?: Suspensions keep schools safe for the other pupils </v>
      </c>
      <c r="E66" s="14" t="str">
        <f>HYPERLINK("#'Full Results'!A550", "550")</f>
        <v>550</v>
      </c>
      <c r="F66" t="s">
        <v>66</v>
      </c>
    </row>
    <row r="67" spans="3:6" x14ac:dyDescent="0.35">
      <c r="C67">
        <v>59</v>
      </c>
      <c r="D67" s="8" t="str">
        <f>HYPERLINK("#'Table 59'!A1", "To what extent do you agree or disagree with the following statements?: Suspensions deter other pupils from breaking the rules")</f>
        <v>To what extent do you agree or disagree with the following statements?: Suspensions deter other pupils from breaking the rules</v>
      </c>
      <c r="E67" s="14" t="str">
        <f>HYPERLINK("#'Full Results'!A562", "562")</f>
        <v>562</v>
      </c>
      <c r="F67" t="s">
        <v>66</v>
      </c>
    </row>
    <row r="68" spans="3:6" x14ac:dyDescent="0.35">
      <c r="C68">
        <v>60</v>
      </c>
      <c r="D68" s="8" t="str">
        <f>HYPERLINK("#'Table 60'!A1", "To what extent do you agree or disagree with the following statements?: Suspensions do not address the root causes of poor behaviour")</f>
        <v>To what extent do you agree or disagree with the following statements?: Suspensions do not address the root causes of poor behaviour</v>
      </c>
      <c r="E68" s="14" t="str">
        <f>HYPERLINK("#'Full Results'!A574", "574")</f>
        <v>574</v>
      </c>
      <c r="F68" t="s">
        <v>66</v>
      </c>
    </row>
    <row r="69" spans="3:6" x14ac:dyDescent="0.35">
      <c r="C69">
        <v>61</v>
      </c>
      <c r="D69" s="8" t="str">
        <f>HYPERLINK("#'Table 61'!A1", "To what extent do you agree or disagree with the following statements?: Suspensions should only be used as a last resort")</f>
        <v>To what extent do you agree or disagree with the following statements?: Suspensions should only be used as a last resort</v>
      </c>
      <c r="E69" s="14" t="str">
        <f>HYPERLINK("#'Full Results'!A586", "586")</f>
        <v>586</v>
      </c>
      <c r="F69" t="s">
        <v>66</v>
      </c>
    </row>
    <row r="70" spans="3:6" x14ac:dyDescent="0.35">
      <c r="C70">
        <v>62</v>
      </c>
      <c r="D70" s="8" t="str">
        <f>HYPERLINK("#'Table 62'!A1", "To what extent do you agree or disagree with the following statements?: Suspensions do not work, as the solution to poor behaviour should be for the student to have “more” school, not “less”")</f>
        <v>To what extent do you agree or disagree with the following statements?: Suspensions do not work, as the solution to poor behaviour should be for the student to have “more” school, not “less”</v>
      </c>
      <c r="E70" s="14" t="str">
        <f>HYPERLINK("#'Full Results'!A598", "598")</f>
        <v>598</v>
      </c>
      <c r="F70" t="s">
        <v>66</v>
      </c>
    </row>
    <row r="71" spans="3:6" x14ac:dyDescent="0.35">
      <c r="C71">
        <v>63</v>
      </c>
      <c r="D71" s="8" t="str">
        <f>HYPERLINK("#'Table 63'!A1", "To what extent do you agree or disagree with the following statements?: Suspensions eventually lead to permanent school exclusions")</f>
        <v>To what extent do you agree or disagree with the following statements?: Suspensions eventually lead to permanent school exclusions</v>
      </c>
      <c r="E71" s="14" t="str">
        <f>HYPERLINK("#'Full Results'!A610", "610")</f>
        <v>610</v>
      </c>
      <c r="F71" t="s">
        <v>66</v>
      </c>
    </row>
    <row r="72" spans="3:6" x14ac:dyDescent="0.35">
      <c r="C72">
        <v>64</v>
      </c>
      <c r="D72" s="8" t="str">
        <f>HYPERLINK("#'Table 64'!A1", "To what extent do you agree or disagree with the following statements?: Suspensions are an important behaviour management tool for teachers")</f>
        <v>To what extent do you agree or disagree with the following statements?: Suspensions are an important behaviour management tool for teachers</v>
      </c>
      <c r="E72" s="14" t="str">
        <f>HYPERLINK("#'Full Results'!A622", "622")</f>
        <v>622</v>
      </c>
      <c r="F72" t="s">
        <v>66</v>
      </c>
    </row>
    <row r="73" spans="3:6" x14ac:dyDescent="0.35">
      <c r="C73">
        <v>65</v>
      </c>
      <c r="D73" s="8" t="str">
        <f>HYPERLINK("#'Table 65'!A1", "To what extent do you agree or disagree with the following statements?: Suspensions help to maintain high standards of behaviour in schools")</f>
        <v>To what extent do you agree or disagree with the following statements?: Suspensions help to maintain high standards of behaviour in schools</v>
      </c>
      <c r="E73" s="14" t="str">
        <f>HYPERLINK("#'Full Results'!A634", "634")</f>
        <v>634</v>
      </c>
      <c r="F73" t="s">
        <v>66</v>
      </c>
    </row>
    <row r="74" spans="3:6" x14ac:dyDescent="0.35">
      <c r="C74">
        <v>66</v>
      </c>
      <c r="D74" s="8" t="str">
        <f>HYPERLINK("#'Table 66'!A1", "To what extent do you agree or disagree with the following statements?: Abolishing suspensions would mean exposing teachers and pupils to unreasonable risk")</f>
        <v>To what extent do you agree or disagree with the following statements?: Abolishing suspensions would mean exposing teachers and pupils to unreasonable risk</v>
      </c>
      <c r="E74" s="14" t="str">
        <f>HYPERLINK("#'Full Results'!A646", "646")</f>
        <v>646</v>
      </c>
      <c r="F74" t="s">
        <v>66</v>
      </c>
    </row>
    <row r="75" spans="3:6" x14ac:dyDescent="0.35">
      <c r="C75">
        <v>67</v>
      </c>
      <c r="D75" s="8" t="str">
        <f>HYPERLINK("#'Table 67'!A1", "To what extent do you agree or disagree with the following statements?: Suspensions increase risks for the suspended child when they’re not in school")</f>
        <v>To what extent do you agree or disagree with the following statements?: Suspensions increase risks for the suspended child when they’re not in school</v>
      </c>
      <c r="E75" s="14" t="str">
        <f>HYPERLINK("#'Full Results'!A658", "658")</f>
        <v>658</v>
      </c>
      <c r="F75" t="s">
        <v>66</v>
      </c>
    </row>
    <row r="76" spans="3:6" x14ac:dyDescent="0.35">
      <c r="C76">
        <v>68</v>
      </c>
      <c r="D76" s="8" t="str">
        <f>HYPERLINK("#'Table 68'!A1", "To what extent do you agree or disagree with the following statements?: Suspensions put unnecessary pressure on families, especially if all adults are working")</f>
        <v>To what extent do you agree or disagree with the following statements?: Suspensions put unnecessary pressure on families, especially if all adults are working</v>
      </c>
      <c r="E76" s="14" t="str">
        <f>HYPERLINK("#'Full Results'!A670", "670")</f>
        <v>670</v>
      </c>
      <c r="F76" t="s">
        <v>66</v>
      </c>
    </row>
    <row r="77" spans="3:6" x14ac:dyDescent="0.35">
      <c r="C77">
        <v>69</v>
      </c>
      <c r="D77" s="8" t="str">
        <f>HYPERLINK("#'Table 69'!A1", " Permanent school exclusion, sometimes referred to as expulsion, is when a child is permanently removed from a school in England. How effective or ineffective do you think permanent exclusion is as a method of discipline for pupils who behave poo...")</f>
        <v xml:space="preserve"> Permanent school exclusion, sometimes referred to as expulsion, is when a child is permanently removed from a school in England. How effective or ineffective do you think permanent exclusion is as a method of discipline for pupils who behave poo...</v>
      </c>
      <c r="E77" s="14" t="str">
        <f>HYPERLINK("#'Full Results'!A682", "682")</f>
        <v>682</v>
      </c>
      <c r="F77" t="s">
        <v>66</v>
      </c>
    </row>
    <row r="78" spans="3:6" x14ac:dyDescent="0.35">
      <c r="C78">
        <v>70</v>
      </c>
      <c r="D78" s="8" t="str">
        <f>HYPERLINK("#'Table 70'!A1", "What do you think are the main disadvantages of permanent school exclusion? Please select up to three.")</f>
        <v>What do you think are the main disadvantages of permanent school exclusion? Please select up to three.</v>
      </c>
      <c r="E78" s="14" t="str">
        <f>HYPERLINK("#'Full Results'!A691", "691")</f>
        <v>691</v>
      </c>
      <c r="F78" t="s">
        <v>66</v>
      </c>
    </row>
    <row r="79" spans="3:6" x14ac:dyDescent="0.35">
      <c r="C79">
        <v>71</v>
      </c>
      <c r="D79" s="8" t="str">
        <f>HYPERLINK("#'Table 71'!A1", "And what do you think are the main advantages of permanent school exclusion? Please select up to three.")</f>
        <v>And what do you think are the main advantages of permanent school exclusion? Please select up to three.</v>
      </c>
      <c r="E79" s="14" t="str">
        <f>HYPERLINK("#'Full Results'!A707", "707")</f>
        <v>707</v>
      </c>
      <c r="F79" t="s">
        <v>66</v>
      </c>
    </row>
    <row r="80" spans="3:6" x14ac:dyDescent="0.35">
      <c r="C80">
        <v>72</v>
      </c>
      <c r="D80" s="8" t="str">
        <f>HYPERLINK("#'Table 72'!A1", " To what extent do you support or oppose the use of permanent school exclusion as a method of discipline?")</f>
        <v xml:space="preserve"> To what extent do you support or oppose the use of permanent school exclusion as a method of discipline?</v>
      </c>
      <c r="E80" s="14" t="str">
        <f>HYPERLINK("#'Full Results'!A721", "721")</f>
        <v>721</v>
      </c>
      <c r="F80" t="s">
        <v>66</v>
      </c>
    </row>
    <row r="81" spans="3:6" x14ac:dyDescent="0.35">
      <c r="C81">
        <v>73</v>
      </c>
      <c r="D81" s="8" t="str">
        <f>HYPERLINK("#'Table 73'!A1", "Grid Summary: To what extent do you agree or disagree with the following statements?")</f>
        <v>Grid Summary: To what extent do you agree or disagree with the following statements?</v>
      </c>
      <c r="E81" s="7"/>
      <c r="F81" t="s">
        <v>66</v>
      </c>
    </row>
    <row r="82" spans="3:6" x14ac:dyDescent="0.35">
      <c r="C82">
        <v>74</v>
      </c>
      <c r="D82" s="8" t="str">
        <f>HYPERLINK("#'Table 74'!A1", "To what extent do you agree or disagree with the following statements?: Permanent school exclusions keep schools safe for the other pupils ")</f>
        <v xml:space="preserve">To what extent do you agree or disagree with the following statements?: Permanent school exclusions keep schools safe for the other pupils </v>
      </c>
      <c r="E82" s="14" t="str">
        <f>HYPERLINK("#'Full Results'!A733", "733")</f>
        <v>733</v>
      </c>
      <c r="F82" t="s">
        <v>66</v>
      </c>
    </row>
    <row r="83" spans="3:6" x14ac:dyDescent="0.35">
      <c r="C83">
        <v>75</v>
      </c>
      <c r="D83" s="8" t="str">
        <f>HYPERLINK("#'Table 75'!A1", "To what extent do you agree or disagree with the following statements?: Permanent school exclusions deter other pupils from breaking the rules")</f>
        <v>To what extent do you agree or disagree with the following statements?: Permanent school exclusions deter other pupils from breaking the rules</v>
      </c>
      <c r="E83" s="14" t="str">
        <f>HYPERLINK("#'Full Results'!A745", "745")</f>
        <v>745</v>
      </c>
      <c r="F83" t="s">
        <v>66</v>
      </c>
    </row>
    <row r="84" spans="3:6" x14ac:dyDescent="0.35">
      <c r="C84">
        <v>76</v>
      </c>
      <c r="D84" s="8" t="str">
        <f>HYPERLINK("#'Table 76'!A1", "To what extent do you agree or disagree with the following statements?: Permanent school exclusions do not address the root causes of poor behaviour")</f>
        <v>To what extent do you agree or disagree with the following statements?: Permanent school exclusions do not address the root causes of poor behaviour</v>
      </c>
      <c r="E84" s="14" t="str">
        <f>HYPERLINK("#'Full Results'!A757", "757")</f>
        <v>757</v>
      </c>
      <c r="F84" t="s">
        <v>66</v>
      </c>
    </row>
    <row r="85" spans="3:6" x14ac:dyDescent="0.35">
      <c r="C85">
        <v>77</v>
      </c>
      <c r="D85" s="8" t="str">
        <f>HYPERLINK("#'Table 77'!A1", "To what extent do you agree or disagree with the following statements?: Permanent school exclusions should only be used as a last resort")</f>
        <v>To what extent do you agree or disagree with the following statements?: Permanent school exclusions should only be used as a last resort</v>
      </c>
      <c r="E85" s="14" t="str">
        <f>HYPERLINK("#'Full Results'!A769", "769")</f>
        <v>769</v>
      </c>
      <c r="F85" t="s">
        <v>66</v>
      </c>
    </row>
    <row r="86" spans="3:6" x14ac:dyDescent="0.35">
      <c r="C86">
        <v>78</v>
      </c>
      <c r="D86" s="8" t="str">
        <f>HYPERLINK("#'Table 78'!A1", "To what extent do you agree or disagree with the following statements?: Permanent school exclusions do not work, as the solution to poor behaviour should be for the student to have to spend more time at school, not less")</f>
        <v>To what extent do you agree or disagree with the following statements?: Permanent school exclusions do not work, as the solution to poor behaviour should be for the student to have to spend more time at school, not less</v>
      </c>
      <c r="E86" s="14" t="str">
        <f>HYPERLINK("#'Full Results'!A781", "781")</f>
        <v>781</v>
      </c>
      <c r="F86" t="s">
        <v>66</v>
      </c>
    </row>
    <row r="87" spans="3:6" x14ac:dyDescent="0.35">
      <c r="C87">
        <v>79</v>
      </c>
      <c r="D87" s="8" t="str">
        <f>HYPERLINK("#'Table 79'!A1", "To what extent do you agree or disagree with the following statements?: Permanent school exclusions are an important behaviour management tool for teachers")</f>
        <v>To what extent do you agree or disagree with the following statements?: Permanent school exclusions are an important behaviour management tool for teachers</v>
      </c>
      <c r="E87" s="14" t="str">
        <f>HYPERLINK("#'Full Results'!A793", "793")</f>
        <v>793</v>
      </c>
      <c r="F87" t="s">
        <v>66</v>
      </c>
    </row>
    <row r="88" spans="3:6" x14ac:dyDescent="0.35">
      <c r="C88">
        <v>80</v>
      </c>
      <c r="D88" s="8" t="str">
        <f>HYPERLINK("#'Table 80'!A1", "To what extent do you agree or disagree with the following statements?: Permanent school exclusions help to maintain high standards of behaviour in schools")</f>
        <v>To what extent do you agree or disagree with the following statements?: Permanent school exclusions help to maintain high standards of behaviour in schools</v>
      </c>
      <c r="E88" s="14" t="str">
        <f>HYPERLINK("#'Full Results'!A805", "805")</f>
        <v>805</v>
      </c>
      <c r="F88" t="s">
        <v>66</v>
      </c>
    </row>
    <row r="89" spans="3:6" x14ac:dyDescent="0.35">
      <c r="C89">
        <v>81</v>
      </c>
      <c r="D89" s="8" t="str">
        <f>HYPERLINK("#'Table 81'!A1", "To what extent do you agree or disagree with the following statements?: Abolishing permanent school exclusions would mean exposing teachers and pupils too unreasonable risk")</f>
        <v>To what extent do you agree or disagree with the following statements?: Abolishing permanent school exclusions would mean exposing teachers and pupils too unreasonable risk</v>
      </c>
      <c r="E89" s="14" t="str">
        <f>HYPERLINK("#'Full Results'!A817", "817")</f>
        <v>817</v>
      </c>
      <c r="F89" t="s">
        <v>66</v>
      </c>
    </row>
    <row r="90" spans="3:6" x14ac:dyDescent="0.35">
      <c r="C90">
        <v>82</v>
      </c>
      <c r="D90" s="8" t="str">
        <f>HYPERLINK("#'Table 82'!A1", " Thinking about the behaviour of school pupils, which of the following comes closest to your view?")</f>
        <v xml:space="preserve"> Thinking about the behaviour of school pupils, which of the following comes closest to your view?</v>
      </c>
      <c r="E90" s="14" t="str">
        <f>HYPERLINK("#'Full Results'!A829", "829")</f>
        <v>829</v>
      </c>
      <c r="F90" t="s">
        <v>365</v>
      </c>
    </row>
    <row r="91" spans="3:6" x14ac:dyDescent="0.35">
      <c r="C91">
        <v>83</v>
      </c>
      <c r="D91" s="8" t="str">
        <f>HYPERLINK("#'Table 83'!A1", " Thinking about the behaviour of school pupils, which of the following comes closest to your view?")</f>
        <v xml:space="preserve"> Thinking about the behaviour of school pupils, which of the following comes closest to your view?</v>
      </c>
      <c r="E91" s="14" t="str">
        <f>HYPERLINK("#'Full Results'!A836", "836")</f>
        <v>836</v>
      </c>
      <c r="F91" t="s">
        <v>365</v>
      </c>
    </row>
    <row r="92" spans="3:6" x14ac:dyDescent="0.35">
      <c r="C92">
        <v>84</v>
      </c>
      <c r="D92" s="8" t="str">
        <f>HYPERLINK("#'Table 84'!A1", "Grid Summary: For each of the following examples of poor behaviour, indicate whether you think school exclusion is an appropriate form of discipline or not.")</f>
        <v>Grid Summary: For each of the following examples of poor behaviour, indicate whether you think school exclusion is an appropriate form of discipline or not.</v>
      </c>
      <c r="E92" s="7"/>
      <c r="F92" t="s">
        <v>66</v>
      </c>
    </row>
    <row r="93" spans="3:6" x14ac:dyDescent="0.35">
      <c r="C93">
        <v>85</v>
      </c>
      <c r="D93" s="8" t="str">
        <f>HYPERLINK("#'Table 85'!A1", "For each of the following examples of poor behaviour, indicate whether you think school exclusion is an appropriate form of discipline or not.: Verbally threatening a teacher")</f>
        <v>For each of the following examples of poor behaviour, indicate whether you think school exclusion is an appropriate form of discipline or not.: Verbally threatening a teacher</v>
      </c>
      <c r="E93" s="14" t="str">
        <f>HYPERLINK("#'Full Results'!A843", "843")</f>
        <v>843</v>
      </c>
      <c r="F93" t="s">
        <v>66</v>
      </c>
    </row>
    <row r="94" spans="3:6" x14ac:dyDescent="0.35">
      <c r="C94">
        <v>86</v>
      </c>
      <c r="D94" s="8" t="str">
        <f>HYPERLINK("#'Table 86'!A1", "For each of the following examples of poor behaviour, indicate whether you think school exclusion is an appropriate form of discipline or not.: Bringing a weapon to school")</f>
        <v>For each of the following examples of poor behaviour, indicate whether you think school exclusion is an appropriate form of discipline or not.: Bringing a weapon to school</v>
      </c>
      <c r="E94" s="14" t="str">
        <f>HYPERLINK("#'Full Results'!A852", "852")</f>
        <v>852</v>
      </c>
      <c r="F94" t="s">
        <v>66</v>
      </c>
    </row>
    <row r="95" spans="3:6" x14ac:dyDescent="0.35">
      <c r="C95">
        <v>87</v>
      </c>
      <c r="D95" s="8" t="str">
        <f>HYPERLINK("#'Table 87'!A1", "For each of the following examples of poor behaviour, indicate whether you think school exclusion is an appropriate form of discipline or not.: Verbally bullying another pupil")</f>
        <v>For each of the following examples of poor behaviour, indicate whether you think school exclusion is an appropriate form of discipline or not.: Verbally bullying another pupil</v>
      </c>
      <c r="E95" s="14" t="str">
        <f>HYPERLINK("#'Full Results'!A861", "861")</f>
        <v>861</v>
      </c>
      <c r="F95" t="s">
        <v>66</v>
      </c>
    </row>
    <row r="96" spans="3:6" x14ac:dyDescent="0.35">
      <c r="C96">
        <v>88</v>
      </c>
      <c r="D96" s="8" t="str">
        <f>HYPERLINK("#'Table 88'!A1", "For each of the following examples of poor behaviour, indicate whether you think school exclusion is an appropriate form of discipline or not.: Physically assaulting another pupil")</f>
        <v>For each of the following examples of poor behaviour, indicate whether you think school exclusion is an appropriate form of discipline or not.: Physically assaulting another pupil</v>
      </c>
      <c r="E96" s="14" t="str">
        <f>HYPERLINK("#'Full Results'!A870", "870")</f>
        <v>870</v>
      </c>
      <c r="F96" t="s">
        <v>66</v>
      </c>
    </row>
    <row r="97" spans="3:6" x14ac:dyDescent="0.35">
      <c r="C97">
        <v>89</v>
      </c>
      <c r="D97" s="8" t="str">
        <f>HYPERLINK("#'Table 89'!A1", "For each of the following examples of poor behaviour, indicate whether you think school exclusion is an appropriate form of discipline or not.: Cyber-bullying another pupil")</f>
        <v>For each of the following examples of poor behaviour, indicate whether you think school exclusion is an appropriate form of discipline or not.: Cyber-bullying another pupil</v>
      </c>
      <c r="E97" s="14" t="str">
        <f>HYPERLINK("#'Full Results'!A879", "879")</f>
        <v>879</v>
      </c>
      <c r="F97" t="s">
        <v>66</v>
      </c>
    </row>
    <row r="98" spans="3:6" x14ac:dyDescent="0.35">
      <c r="C98">
        <v>90</v>
      </c>
      <c r="D98" s="8" t="str">
        <f>HYPERLINK("#'Table 90'!A1", "For each of the following examples of poor behaviour, indicate whether you think school exclusion is an appropriate form of discipline or not.: Causing a disruption during a lesson")</f>
        <v>For each of the following examples of poor behaviour, indicate whether you think school exclusion is an appropriate form of discipline or not.: Causing a disruption during a lesson</v>
      </c>
      <c r="E98" s="14" t="str">
        <f>HYPERLINK("#'Full Results'!A888", "888")</f>
        <v>888</v>
      </c>
      <c r="F98" t="s">
        <v>66</v>
      </c>
    </row>
    <row r="99" spans="3:6" x14ac:dyDescent="0.35">
      <c r="C99">
        <v>91</v>
      </c>
      <c r="D99" s="8" t="str">
        <f>HYPERLINK("#'Table 91'!A1", "For each of the following examples of poor behaviour, indicate whether you think school exclusion is an appropriate form of discipline or not.: Violating the dress code")</f>
        <v>For each of the following examples of poor behaviour, indicate whether you think school exclusion is an appropriate form of discipline or not.: Violating the dress code</v>
      </c>
      <c r="E99" s="14" t="str">
        <f>HYPERLINK("#'Full Results'!A897", "897")</f>
        <v>897</v>
      </c>
      <c r="F99" t="s">
        <v>66</v>
      </c>
    </row>
    <row r="100" spans="3:6" x14ac:dyDescent="0.35">
      <c r="C100">
        <v>92</v>
      </c>
      <c r="D100" s="8" t="str">
        <f>HYPERLINK("#'Table 92'!A1", "For each of the following examples of poor behaviour, indicate whether you think school exclusion is an appropriate form of discipline or not.: Failing to attend school")</f>
        <v>For each of the following examples of poor behaviour, indicate whether you think school exclusion is an appropriate form of discipline or not.: Failing to attend school</v>
      </c>
      <c r="E100" s="14" t="str">
        <f>HYPERLINK("#'Full Results'!A906", "906")</f>
        <v>906</v>
      </c>
      <c r="F100" t="s">
        <v>66</v>
      </c>
    </row>
    <row r="101" spans="3:6" x14ac:dyDescent="0.35">
      <c r="C101">
        <v>93</v>
      </c>
      <c r="D101" s="8" t="str">
        <f>HYPERLINK("#'Table 93'!A1", "For each of the following examples of poor behaviour, indicate whether you think school exclusion is an appropriate form of discipline or not.: Threatening use of a weapon")</f>
        <v>For each of the following examples of poor behaviour, indicate whether you think school exclusion is an appropriate form of discipline or not.: Threatening use of a weapon</v>
      </c>
      <c r="E101" s="14" t="str">
        <f>HYPERLINK("#'Full Results'!A915", "915")</f>
        <v>915</v>
      </c>
      <c r="F101" t="s">
        <v>66</v>
      </c>
    </row>
    <row r="102" spans="3:6" x14ac:dyDescent="0.35">
      <c r="C102">
        <v>94</v>
      </c>
      <c r="D102" s="8" t="str">
        <f>HYPERLINK("#'Table 94'!A1", "For each of the following examples of poor behaviour, indicate whether you think school exclusion is an appropriate form of discipline or not.: Bringing drugs into school")</f>
        <v>For each of the following examples of poor behaviour, indicate whether you think school exclusion is an appropriate form of discipline or not.: Bringing drugs into school</v>
      </c>
      <c r="E102" s="14" t="str">
        <f>HYPERLINK("#'Full Results'!A924", "924")</f>
        <v>924</v>
      </c>
      <c r="F102" t="s">
        <v>66</v>
      </c>
    </row>
    <row r="103" spans="3:6" x14ac:dyDescent="0.35">
      <c r="C103">
        <v>95</v>
      </c>
      <c r="D103" s="8" t="str">
        <f>HYPERLINK("#'Table 95'!A1", "Grid Summary: And regardless of how you think schools should respond, how do you think schools actually respond to different forms of poor behaviour?")</f>
        <v>Grid Summary: And regardless of how you think schools should respond, how do you think schools actually respond to different forms of poor behaviour?</v>
      </c>
      <c r="E103" s="7"/>
      <c r="F103" t="s">
        <v>66</v>
      </c>
    </row>
    <row r="104" spans="3:6" x14ac:dyDescent="0.35">
      <c r="C104">
        <v>96</v>
      </c>
      <c r="D104" s="8" t="str">
        <f>HYPERLINK("#'Table 96'!A1", "And regardless of how you think schools should respond, how do you think schools actually respond to different forms of poor behaviour?: Verbally threatening a teacher")</f>
        <v>And regardless of how you think schools should respond, how do you think schools actually respond to different forms of poor behaviour?: Verbally threatening a teacher</v>
      </c>
      <c r="E104" s="14" t="str">
        <f>HYPERLINK("#'Full Results'!A933", "933")</f>
        <v>933</v>
      </c>
      <c r="F104" t="s">
        <v>66</v>
      </c>
    </row>
    <row r="105" spans="3:6" x14ac:dyDescent="0.35">
      <c r="C105">
        <v>97</v>
      </c>
      <c r="D105" s="8" t="str">
        <f>HYPERLINK("#'Table 97'!A1", "And regardless of how you think schools should respond, how do you think schools actually respond to different forms of poor behaviour?: Bringing a weapon to school")</f>
        <v>And regardless of how you think schools should respond, how do you think schools actually respond to different forms of poor behaviour?: Bringing a weapon to school</v>
      </c>
      <c r="E105" s="14" t="str">
        <f>HYPERLINK("#'Full Results'!A942", "942")</f>
        <v>942</v>
      </c>
      <c r="F105" t="s">
        <v>66</v>
      </c>
    </row>
    <row r="106" spans="3:6" x14ac:dyDescent="0.35">
      <c r="C106">
        <v>98</v>
      </c>
      <c r="D106" s="8" t="str">
        <f>HYPERLINK("#'Table 98'!A1", "And regardless of how you think schools should respond, how do you think schools actually respond to different forms of poor behaviour?: Verbally bullying another pupil")</f>
        <v>And regardless of how you think schools should respond, how do you think schools actually respond to different forms of poor behaviour?: Verbally bullying another pupil</v>
      </c>
      <c r="E106" s="14" t="str">
        <f>HYPERLINK("#'Full Results'!A951", "951")</f>
        <v>951</v>
      </c>
      <c r="F106" t="s">
        <v>66</v>
      </c>
    </row>
    <row r="107" spans="3:6" x14ac:dyDescent="0.35">
      <c r="C107">
        <v>99</v>
      </c>
      <c r="D107" s="8" t="str">
        <f>HYPERLINK("#'Table 99'!A1", "And regardless of how you think schools should respond, how do you think schools actually respond to different forms of poor behaviour?: Physically assaulting another pupil")</f>
        <v>And regardless of how you think schools should respond, how do you think schools actually respond to different forms of poor behaviour?: Physically assaulting another pupil</v>
      </c>
      <c r="E107" s="14" t="str">
        <f>HYPERLINK("#'Full Results'!A960", "960")</f>
        <v>960</v>
      </c>
      <c r="F107" t="s">
        <v>66</v>
      </c>
    </row>
    <row r="108" spans="3:6" x14ac:dyDescent="0.35">
      <c r="C108">
        <v>100</v>
      </c>
      <c r="D108" s="8" t="str">
        <f>HYPERLINK("#'Table 100'!A1", "And regardless of how you think schools should respond, how do you think schools actually respond to different forms of poor behaviour?: Cyber-bullying another pupil")</f>
        <v>And regardless of how you think schools should respond, how do you think schools actually respond to different forms of poor behaviour?: Cyber-bullying another pupil</v>
      </c>
      <c r="E108" s="14" t="str">
        <f>HYPERLINK("#'Full Results'!A969", "969")</f>
        <v>969</v>
      </c>
      <c r="F108" t="s">
        <v>66</v>
      </c>
    </row>
    <row r="109" spans="3:6" x14ac:dyDescent="0.35">
      <c r="C109">
        <v>101</v>
      </c>
      <c r="D109" s="8" t="str">
        <f>HYPERLINK("#'Table 101'!A1", "And regardless of how you think schools should respond, how do you think schools actually respond to different forms of poor behaviour?: Causing a disruption during a lesson")</f>
        <v>And regardless of how you think schools should respond, how do you think schools actually respond to different forms of poor behaviour?: Causing a disruption during a lesson</v>
      </c>
      <c r="E109" s="14" t="str">
        <f>HYPERLINK("#'Full Results'!A978", "978")</f>
        <v>978</v>
      </c>
      <c r="F109" t="s">
        <v>66</v>
      </c>
    </row>
    <row r="110" spans="3:6" x14ac:dyDescent="0.35">
      <c r="C110">
        <v>102</v>
      </c>
      <c r="D110" s="8" t="str">
        <f>HYPERLINK("#'Table 102'!A1", "And regardless of how you think schools should respond, how do you think schools actually respond to different forms of poor behaviour?: Violating the dress code")</f>
        <v>And regardless of how you think schools should respond, how do you think schools actually respond to different forms of poor behaviour?: Violating the dress code</v>
      </c>
      <c r="E110" s="14" t="str">
        <f>HYPERLINK("#'Full Results'!A987", "987")</f>
        <v>987</v>
      </c>
      <c r="F110" t="s">
        <v>66</v>
      </c>
    </row>
    <row r="111" spans="3:6" x14ac:dyDescent="0.35">
      <c r="C111">
        <v>103</v>
      </c>
      <c r="D111" s="8" t="str">
        <f>HYPERLINK("#'Table 103'!A1", "And regardless of how you think schools should respond, how do you think schools actually respond to different forms of poor behaviour?: Failing to attend school")</f>
        <v>And regardless of how you think schools should respond, how do you think schools actually respond to different forms of poor behaviour?: Failing to attend school</v>
      </c>
      <c r="E111" s="14" t="str">
        <f>HYPERLINK("#'Full Results'!A996", "996")</f>
        <v>996</v>
      </c>
      <c r="F111" t="s">
        <v>66</v>
      </c>
    </row>
    <row r="112" spans="3:6" x14ac:dyDescent="0.35">
      <c r="C112">
        <v>104</v>
      </c>
      <c r="D112" s="8" t="str">
        <f>HYPERLINK("#'Table 104'!A1", "And regardless of how you think schools should respond, how do you think schools actually respond to different forms of poor behaviour?: Threatening use of a weapon")</f>
        <v>And regardless of how you think schools should respond, how do you think schools actually respond to different forms of poor behaviour?: Threatening use of a weapon</v>
      </c>
      <c r="E112" s="14" t="str">
        <f>HYPERLINK("#'Full Results'!A1005", "1005")</f>
        <v>1005</v>
      </c>
      <c r="F112" t="s">
        <v>66</v>
      </c>
    </row>
    <row r="113" spans="3:6" x14ac:dyDescent="0.35">
      <c r="C113">
        <v>105</v>
      </c>
      <c r="D113" s="8" t="str">
        <f>HYPERLINK("#'Table 105'!A1", "And regardless of how you think schools should respond, how do you think schools actually respond to different forms of poor behaviour?: Bringing drugs into school")</f>
        <v>And regardless of how you think schools should respond, how do you think schools actually respond to different forms of poor behaviour?: Bringing drugs into school</v>
      </c>
      <c r="E113" s="14" t="str">
        <f>HYPERLINK("#'Full Results'!A1014", "1014")</f>
        <v>1014</v>
      </c>
      <c r="F113" t="s">
        <v>66</v>
      </c>
    </row>
    <row r="114" spans="3:6" x14ac:dyDescent="0.35">
      <c r="C114">
        <v>106</v>
      </c>
      <c r="D114" s="8" t="str">
        <f>HYPERLINK("#'Table 106'!A1", "Grid Summary: Do you think permanent school exclusions have a positive or negative impact on the following?")</f>
        <v>Grid Summary: Do you think permanent school exclusions have a positive or negative impact on the following?</v>
      </c>
      <c r="E114" s="7"/>
      <c r="F114" t="s">
        <v>66</v>
      </c>
    </row>
    <row r="115" spans="3:6" x14ac:dyDescent="0.35">
      <c r="C115">
        <v>107</v>
      </c>
      <c r="D115" s="8" t="str">
        <f>HYPERLINK("#'Table 107'!A1", "Do you think permanent school exclusions have a positive or negative impact on the following?: The student who is being excluded")</f>
        <v>Do you think permanent school exclusions have a positive or negative impact on the following?: The student who is being excluded</v>
      </c>
      <c r="E115" s="14" t="str">
        <f>HYPERLINK("#'Full Results'!A1023", "1023")</f>
        <v>1023</v>
      </c>
      <c r="F115" t="s">
        <v>66</v>
      </c>
    </row>
    <row r="116" spans="3:6" x14ac:dyDescent="0.35">
      <c r="C116">
        <v>108</v>
      </c>
      <c r="D116" s="8" t="str">
        <f>HYPERLINK("#'Table 108'!A1", "Do you think permanent school exclusions have a positive or negative impact on the following?: The parents of the excluded student")</f>
        <v>Do you think permanent school exclusions have a positive or negative impact on the following?: The parents of the excluded student</v>
      </c>
      <c r="E116" s="14" t="str">
        <f>HYPERLINK("#'Full Results'!A1032", "1032")</f>
        <v>1032</v>
      </c>
      <c r="F116" t="s">
        <v>66</v>
      </c>
    </row>
    <row r="117" spans="3:6" x14ac:dyDescent="0.35">
      <c r="C117">
        <v>109</v>
      </c>
      <c r="D117" s="8" t="str">
        <f>HYPERLINK("#'Table 109'!A1", "Do you think permanent school exclusions have a positive or negative impact on the following?: The classmates of the excluded student")</f>
        <v>Do you think permanent school exclusions have a positive or negative impact on the following?: The classmates of the excluded student</v>
      </c>
      <c r="E117" s="14" t="str">
        <f>HYPERLINK("#'Full Results'!A1041", "1041")</f>
        <v>1041</v>
      </c>
      <c r="F117" t="s">
        <v>66</v>
      </c>
    </row>
    <row r="118" spans="3:6" x14ac:dyDescent="0.35">
      <c r="C118">
        <v>110</v>
      </c>
      <c r="D118" s="8" t="str">
        <f>HYPERLINK("#'Table 110'!A1", "Do you think permanent school exclusions have a positive or negative impact on the following?: The school where the student was excluded")</f>
        <v>Do you think permanent school exclusions have a positive or negative impact on the following?: The school where the student was excluded</v>
      </c>
      <c r="E118" s="14" t="str">
        <f>HYPERLINK("#'Full Results'!A1050", "1050")</f>
        <v>1050</v>
      </c>
      <c r="F118" t="s">
        <v>66</v>
      </c>
    </row>
    <row r="119" spans="3:6" x14ac:dyDescent="0.35">
      <c r="C119">
        <v>111</v>
      </c>
      <c r="D119" s="8" t="str">
        <f>HYPERLINK("#'Table 111'!A1", "Do you think permanent school exclusions have a positive or negative impact on the following?: The wider community in which the excluded student lives")</f>
        <v>Do you think permanent school exclusions have a positive or negative impact on the following?: The wider community in which the excluded student lives</v>
      </c>
      <c r="E119" s="14" t="str">
        <f>HYPERLINK("#'Full Results'!A1059", "1059")</f>
        <v>1059</v>
      </c>
      <c r="F119" t="s">
        <v>66</v>
      </c>
    </row>
    <row r="120" spans="3:6" x14ac:dyDescent="0.35">
      <c r="C120">
        <v>112</v>
      </c>
      <c r="D120" s="8" t="str">
        <f>HYPERLINK("#'Table 112'!A1", "Which of the following words would you use to describe permanent exclusions? Please select up to three")</f>
        <v>Which of the following words would you use to describe permanent exclusions? Please select up to three</v>
      </c>
      <c r="E120" s="14" t="str">
        <f>HYPERLINK("#'Full Results'!A1068", "1068")</f>
        <v>1068</v>
      </c>
      <c r="F120" t="s">
        <v>66</v>
      </c>
    </row>
    <row r="121" spans="3:6" x14ac:dyDescent="0.35">
      <c r="C121">
        <v>113</v>
      </c>
      <c r="D121" s="8" t="str">
        <f>HYPERLINK("#'Table 113'!A1", "Grid Summary: To what extent do you agree or disagree with the following statements?")</f>
        <v>Grid Summary: To what extent do you agree or disagree with the following statements?</v>
      </c>
      <c r="E121" s="7"/>
      <c r="F121" t="s">
        <v>66</v>
      </c>
    </row>
    <row r="122" spans="3:6" x14ac:dyDescent="0.35">
      <c r="C122">
        <v>114</v>
      </c>
      <c r="D122" s="8" t="str">
        <f>HYPERLINK("#'Table 114'!A1", "To what extent do you agree or disagree with the following statements?: I expect better-performing schools to make less exclusions than average")</f>
        <v>To what extent do you agree or disagree with the following statements?: I expect better-performing schools to make less exclusions than average</v>
      </c>
      <c r="E122" s="14" t="str">
        <f>HYPERLINK("#'Full Results'!A1083", "1083")</f>
        <v>1083</v>
      </c>
      <c r="F122" t="s">
        <v>66</v>
      </c>
    </row>
    <row r="123" spans="3:6" x14ac:dyDescent="0.35">
      <c r="C123">
        <v>115</v>
      </c>
      <c r="D123" s="8" t="str">
        <f>HYPERLINK("#'Table 115'!A1", "To what extent do you agree or disagree with the following statements?: I expect poor-performing schools to make more exclusions than average")</f>
        <v>To what extent do you agree or disagree with the following statements?: I expect poor-performing schools to make more exclusions than average</v>
      </c>
      <c r="E123" s="14" t="str">
        <f>HYPERLINK("#'Full Results'!A1095", "1095")</f>
        <v>1095</v>
      </c>
      <c r="F123" t="s">
        <v>66</v>
      </c>
    </row>
    <row r="124" spans="3:6" x14ac:dyDescent="0.35">
      <c r="C124">
        <v>116</v>
      </c>
      <c r="D124" s="8" t="str">
        <f>HYPERLINK("#'Table 116'!A1", " Regardless of how school exclusions are actually decided upon, who do you think should ultimately make the choice on whether or not to exclude a student from school?")</f>
        <v xml:space="preserve"> Regardless of how school exclusions are actually decided upon, who do you think should ultimately make the choice on whether or not to exclude a student from school?</v>
      </c>
      <c r="E124" s="14" t="str">
        <f>HYPERLINK("#'Full Results'!A1107", "1107")</f>
        <v>1107</v>
      </c>
      <c r="F124" t="s">
        <v>66</v>
      </c>
    </row>
    <row r="125" spans="3:6" x14ac:dyDescent="0.35">
      <c r="C125">
        <v>117</v>
      </c>
      <c r="D125" s="8" t="str">
        <f>HYPERLINK("#'Table 117'!A1", " Other (Please specify):Regardless of how school exclusions are actually decided upon, who do you think should ultimately make the choice on whether or not to exclude a student from school?")</f>
        <v xml:space="preserve"> Other (Please specify):Regardless of how school exclusions are actually decided upon, who do you think should ultimately make the choice on whether or not to exclude a student from school?</v>
      </c>
      <c r="E125" s="14" t="str">
        <f>HYPERLINK("#'Full Results'!A1117", "1117")</f>
        <v>1117</v>
      </c>
      <c r="F125" t="s">
        <v>365</v>
      </c>
    </row>
    <row r="126" spans="3:6" x14ac:dyDescent="0.35">
      <c r="C126">
        <v>118</v>
      </c>
      <c r="D126" s="8" t="str">
        <f>HYPERLINK("#'Table 118'!A1", "Grid Summary: Which of the following comes closest to your view?")</f>
        <v>Grid Summary: Which of the following comes closest to your view?</v>
      </c>
      <c r="E126" s="7"/>
      <c r="F126" t="s">
        <v>66</v>
      </c>
    </row>
    <row r="127" spans="3:6" x14ac:dyDescent="0.35">
      <c r="C127">
        <v>119</v>
      </c>
      <c r="D127" s="8" t="str">
        <f>HYPERLINK("#'Table 119'!A1", "Which of the following comes closest to your view?: The parents of the child should always have to agree for their child to be excluded|The parents of the child should NOT have to agree for their child to be excluded")</f>
        <v>Which of the following comes closest to your view?: The parents of the child should always have to agree for their child to be excluded|The parents of the child should NOT have to agree for their child to be excluded</v>
      </c>
      <c r="E127" s="14" t="str">
        <f>HYPERLINK("#'Full Results'!A1127", "1127")</f>
        <v>1127</v>
      </c>
      <c r="F127" t="s">
        <v>66</v>
      </c>
    </row>
    <row r="128" spans="3:6" x14ac:dyDescent="0.35">
      <c r="C128">
        <v>120</v>
      </c>
      <c r="D128" s="8" t="str">
        <f>HYPERLINK("#'Table 120'!A1", "Which of the following comes closest to your view?: The student should have to agree to be excluded|The student should NOT have to agree to be excluded")</f>
        <v>Which of the following comes closest to your view?: The student should have to agree to be excluded|The student should NOT have to agree to be excluded</v>
      </c>
      <c r="E128" s="14" t="str">
        <f>HYPERLINK("#'Full Results'!A1135", "1135")</f>
        <v>1135</v>
      </c>
      <c r="F128" t="s">
        <v>66</v>
      </c>
    </row>
    <row r="129" spans="3:6" x14ac:dyDescent="0.35">
      <c r="C129">
        <v>121</v>
      </c>
      <c r="D129" s="8" t="str">
        <f>HYPERLINK("#'Table 121'!A1", "Which of the following comes closest to your view?: The student’s classroom (“form”) tutor should have to agree for them to be excluded|The student's classroom (""form"") tutor should NOT have to agree for them to be excluded")</f>
        <v>Which of the following comes closest to your view?: The student’s classroom (“form”) tutor should have to agree for them to be excluded|The student's classroom ("form") tutor should NOT have to agree for them to be excluded</v>
      </c>
      <c r="E129" s="14" t="str">
        <f>HYPERLINK("#'Full Results'!A1143", "1143")</f>
        <v>1143</v>
      </c>
      <c r="F129" t="s">
        <v>66</v>
      </c>
    </row>
    <row r="130" spans="3:6" x14ac:dyDescent="0.35">
      <c r="C130">
        <v>122</v>
      </c>
      <c r="D130" s="8" t="str">
        <f>HYPERLINK("#'Table 122'!A1", "Grid Summary: If you were to guess, do you think pupils from the following groups are more or less likely to be excluded for the same behaviour as other pupils?")</f>
        <v>Grid Summary: If you were to guess, do you think pupils from the following groups are more or less likely to be excluded for the same behaviour as other pupils?</v>
      </c>
      <c r="E130" s="7"/>
      <c r="F130" t="s">
        <v>66</v>
      </c>
    </row>
    <row r="131" spans="3:6" x14ac:dyDescent="0.35">
      <c r="C131">
        <v>123</v>
      </c>
      <c r="D131" s="8" t="str">
        <f>HYPERLINK("#'Table 123'!A1", "If you were to guess, do you think pupils from the following groups are more or less likely to be excluded for the same behaviour as other pupils?: Pupils from low-income families")</f>
        <v>If you were to guess, do you think pupils from the following groups are more or less likely to be excluded for the same behaviour as other pupils?: Pupils from low-income families</v>
      </c>
      <c r="E131" s="14" t="str">
        <f>HYPERLINK("#'Full Results'!A1151", "1151")</f>
        <v>1151</v>
      </c>
      <c r="F131" t="s">
        <v>66</v>
      </c>
    </row>
    <row r="132" spans="3:6" x14ac:dyDescent="0.35">
      <c r="C132">
        <v>124</v>
      </c>
      <c r="D132" s="8" t="str">
        <f>HYPERLINK("#'Table 124'!A1", "If you were to guess, do you think pupils from the following groups are more or less likely to be excluded for the same behaviour as other pupils?: Pupils from a working class background")</f>
        <v>If you were to guess, do you think pupils from the following groups are more or less likely to be excluded for the same behaviour as other pupils?: Pupils from a working class background</v>
      </c>
      <c r="E132" s="14" t="str">
        <f>HYPERLINK("#'Full Results'!A1160", "1160")</f>
        <v>1160</v>
      </c>
      <c r="F132" t="s">
        <v>66</v>
      </c>
    </row>
    <row r="133" spans="3:6" x14ac:dyDescent="0.35">
      <c r="C133">
        <v>125</v>
      </c>
      <c r="D133" s="8" t="str">
        <f>HYPERLINK("#'Table 125'!A1", "If you were to guess, do you think pupils from the following groups are more or less likely to be excluded for the same behaviour as other pupils?: Pupils from a middle class background")</f>
        <v>If you were to guess, do you think pupils from the following groups are more or less likely to be excluded for the same behaviour as other pupils?: Pupils from a middle class background</v>
      </c>
      <c r="E133" s="14" t="str">
        <f>HYPERLINK("#'Full Results'!A1169", "1169")</f>
        <v>1169</v>
      </c>
      <c r="F133" t="s">
        <v>66</v>
      </c>
    </row>
    <row r="134" spans="3:6" x14ac:dyDescent="0.35">
      <c r="C134">
        <v>126</v>
      </c>
      <c r="D134" s="8" t="str">
        <f>HYPERLINK("#'Table 126'!A1", "If you were to guess, do you think pupils from the following groups are more or less likely to be excluded for the same behaviour as other pupils?: Pupils from an ethnic minority background")</f>
        <v>If you were to guess, do you think pupils from the following groups are more or less likely to be excluded for the same behaviour as other pupils?: Pupils from an ethnic minority background</v>
      </c>
      <c r="E134" s="14" t="str">
        <f>HYPERLINK("#'Full Results'!A1178", "1178")</f>
        <v>1178</v>
      </c>
      <c r="F134" t="s">
        <v>66</v>
      </c>
    </row>
    <row r="135" spans="3:6" x14ac:dyDescent="0.35">
      <c r="C135">
        <v>127</v>
      </c>
      <c r="D135" s="8" t="str">
        <f>HYPERLINK("#'Table 127'!A1", "If you were to guess, do you think pupils from the following groups are more or less likely to be excluded for the same behaviour as other pupils?: Pupils who are white")</f>
        <v>If you were to guess, do you think pupils from the following groups are more or less likely to be excluded for the same behaviour as other pupils?: Pupils who are white</v>
      </c>
      <c r="E135" s="14" t="str">
        <f>HYPERLINK("#'Full Results'!A1187", "1187")</f>
        <v>1187</v>
      </c>
      <c r="F135" t="s">
        <v>66</v>
      </c>
    </row>
    <row r="136" spans="3:6" x14ac:dyDescent="0.35">
      <c r="C136">
        <v>128</v>
      </c>
      <c r="D136" s="8" t="str">
        <f>HYPERLINK("#'Table 128'!A1", "If you were to guess, do you think pupils from the following groups are more or less likely to be excluded for the same behaviour as other pupils?: Pupils from Black Caribbean backgrounds")</f>
        <v>If you were to guess, do you think pupils from the following groups are more or less likely to be excluded for the same behaviour as other pupils?: Pupils from Black Caribbean backgrounds</v>
      </c>
      <c r="E136" s="14" t="str">
        <f>HYPERLINK("#'Full Results'!A1196", "1196")</f>
        <v>1196</v>
      </c>
      <c r="F136" t="s">
        <v>66</v>
      </c>
    </row>
    <row r="137" spans="3:6" x14ac:dyDescent="0.35">
      <c r="C137">
        <v>129</v>
      </c>
      <c r="D137" s="8" t="str">
        <f>HYPERLINK("#'Table 129'!A1", "If you were to guess, do you think pupils from the following groups are more or less likely to be excluded for the same behaviour as other pupils?: Pupils from a Gypsy, Roma and Traveller (GRT) background")</f>
        <v>If you were to guess, do you think pupils from the following groups are more or less likely to be excluded for the same behaviour as other pupils?: Pupils from a Gypsy, Roma and Traveller (GRT) background</v>
      </c>
      <c r="E137" s="14" t="str">
        <f>HYPERLINK("#'Full Results'!A1205", "1205")</f>
        <v>1205</v>
      </c>
      <c r="F137" t="s">
        <v>66</v>
      </c>
    </row>
    <row r="138" spans="3:6" x14ac:dyDescent="0.35">
      <c r="C138">
        <v>130</v>
      </c>
      <c r="D138" s="8" t="str">
        <f>HYPERLINK("#'Table 130'!A1", "If you were to guess, do you think pupils from the following groups are more or less likely to be excluded for the same behaviour as other pupils?: Pupils who are LGBT+")</f>
        <v>If you were to guess, do you think pupils from the following groups are more or less likely to be excluded for the same behaviour as other pupils?: Pupils who are LGBT+</v>
      </c>
      <c r="E138" s="14" t="str">
        <f>HYPERLINK("#'Full Results'!A1214", "1214")</f>
        <v>1214</v>
      </c>
      <c r="F138" t="s">
        <v>66</v>
      </c>
    </row>
    <row r="139" spans="3:6" x14ac:dyDescent="0.35">
      <c r="C139">
        <v>131</v>
      </c>
      <c r="D139" s="8" t="str">
        <f>HYPERLINK("#'Table 131'!A1", "If you were to guess, do you think pupils from the following groups are more or less likely to be excluded for the same behaviour as other pupils?: Pupils who have mental health issues")</f>
        <v>If you were to guess, do you think pupils from the following groups are more or less likely to be excluded for the same behaviour as other pupils?: Pupils who have mental health issues</v>
      </c>
      <c r="E139" s="14" t="str">
        <f>HYPERLINK("#'Full Results'!A1223", "1223")</f>
        <v>1223</v>
      </c>
      <c r="F139" t="s">
        <v>66</v>
      </c>
    </row>
    <row r="140" spans="3:6" x14ac:dyDescent="0.35">
      <c r="C140">
        <v>132</v>
      </c>
      <c r="D140" s="8" t="str">
        <f>HYPERLINK("#'Table 132'!A1", "If you were to guess, do you think pupils from the following groups are more or less likely to be excluded for the same behaviour as other pupils?: Pupils who have learning difficulties")</f>
        <v>If you were to guess, do you think pupils from the following groups are more or less likely to be excluded for the same behaviour as other pupils?: Pupils who have learning difficulties</v>
      </c>
      <c r="E140" s="14" t="str">
        <f>HYPERLINK("#'Full Results'!A1232", "1232")</f>
        <v>1232</v>
      </c>
      <c r="F140" t="s">
        <v>66</v>
      </c>
    </row>
    <row r="141" spans="3:6" x14ac:dyDescent="0.35">
      <c r="C141">
        <v>133</v>
      </c>
      <c r="D141" s="8" t="str">
        <f>HYPERLINK("#'Table 133'!A1", "If you were to guess, do you think pupils from the following groups are more or less likely to be excluded for the same behaviour as other pupils?: Pupils with physical disabilities")</f>
        <v>If you were to guess, do you think pupils from the following groups are more or less likely to be excluded for the same behaviour as other pupils?: Pupils with physical disabilities</v>
      </c>
      <c r="E141" s="14" t="str">
        <f>HYPERLINK("#'Full Results'!A1241", "1241")</f>
        <v>1241</v>
      </c>
      <c r="F141" t="s">
        <v>66</v>
      </c>
    </row>
    <row r="142" spans="3:6" x14ac:dyDescent="0.35">
      <c r="C142">
        <v>134</v>
      </c>
      <c r="D142" s="8" t="str">
        <f>HYPERLINK("#'Table 134'!A1", "If you were to guess, do you think pupils from the following groups are more or less likely to be excluded for the same behaviour as other pupils?: Pupils receiving social work support")</f>
        <v>If you were to guess, do you think pupils from the following groups are more or less likely to be excluded for the same behaviour as other pupils?: Pupils receiving social work support</v>
      </c>
      <c r="E142" s="14" t="str">
        <f>HYPERLINK("#'Full Results'!A1250", "1250")</f>
        <v>1250</v>
      </c>
      <c r="F142" t="s">
        <v>66</v>
      </c>
    </row>
    <row r="143" spans="3:6" x14ac:dyDescent="0.35">
      <c r="C143">
        <v>135</v>
      </c>
      <c r="D143" s="8" t="str">
        <f>HYPERLINK("#'Table 135'!A1", "If you were to guess, do you think pupils from the following groups are more or less likely to be excluded for the same behaviour as other pupils?: Girls")</f>
        <v>If you were to guess, do you think pupils from the following groups are more or less likely to be excluded for the same behaviour as other pupils?: Girls</v>
      </c>
      <c r="E143" s="14" t="str">
        <f>HYPERLINK("#'Full Results'!A1259", "1259")</f>
        <v>1259</v>
      </c>
      <c r="F143" t="s">
        <v>66</v>
      </c>
    </row>
    <row r="144" spans="3:6" x14ac:dyDescent="0.35">
      <c r="C144">
        <v>136</v>
      </c>
      <c r="D144" s="8" t="str">
        <f>HYPERLINK("#'Table 136'!A1", "If you were to guess, do you think pupils from the following groups are more or less likely to be excluded for the same behaviour as other pupils?: Boys")</f>
        <v>If you were to guess, do you think pupils from the following groups are more or less likely to be excluded for the same behaviour as other pupils?: Boys</v>
      </c>
      <c r="E144" s="14" t="str">
        <f>HYPERLINK("#'Full Results'!A1268", "1268")</f>
        <v>1268</v>
      </c>
      <c r="F144" t="s">
        <v>66</v>
      </c>
    </row>
    <row r="145" spans="3:6" x14ac:dyDescent="0.35">
      <c r="C145">
        <v>137</v>
      </c>
      <c r="D145" s="8" t="str">
        <f>HYPERLINK("#'Table 137'!A1", " If you were to guess, which of the following comes closest to your view? ")</f>
        <v xml:space="preserve"> If you were to guess, which of the following comes closest to your view? </v>
      </c>
      <c r="E145" s="14" t="str">
        <f>HYPERLINK("#'Full Results'!A1277", "1277")</f>
        <v>1277</v>
      </c>
      <c r="F145" t="s">
        <v>365</v>
      </c>
    </row>
    <row r="146" spans="3:6" x14ac:dyDescent="0.35">
      <c r="C146">
        <v>138</v>
      </c>
      <c r="D146" s="8" t="str">
        <f>HYPERLINK("#'Table 138'!A1", " When thinking about pupils with special educational needs and disabilities (SEND), if you were to guess, which of the following comes closest to your view? ")</f>
        <v xml:space="preserve"> When thinking about pupils with special educational needs and disabilities (SEND), if you were to guess, which of the following comes closest to your view? </v>
      </c>
      <c r="E146" s="14" t="str">
        <f>HYPERLINK("#'Full Results'!A1290", "1290")</f>
        <v>1290</v>
      </c>
      <c r="F146" t="s">
        <v>365</v>
      </c>
    </row>
    <row r="147" spans="3:6" x14ac:dyDescent="0.35">
      <c r="C147">
        <v>139</v>
      </c>
      <c r="D147" s="8" t="str">
        <f>HYPERLINK("#'Table 139'!A1", " If you were to guess, which of the following comes closest to your view? ")</f>
        <v xml:space="preserve"> If you were to guess, which of the following comes closest to your view? </v>
      </c>
      <c r="E147" s="14" t="str">
        <f>HYPERLINK("#'Full Results'!A1303", "1303")</f>
        <v>1303</v>
      </c>
      <c r="F147" t="s">
        <v>365</v>
      </c>
    </row>
    <row r="148" spans="3:6" x14ac:dyDescent="0.35">
      <c r="C148">
        <v>140</v>
      </c>
      <c r="D148" s="8" t="str">
        <f>HYPERLINK("#'Table 140'!A1", " If you were to guess, which of the following comes closest to your view? ")</f>
        <v xml:space="preserve"> If you were to guess, which of the following comes closest to your view? </v>
      </c>
      <c r="E148" s="14" t="str">
        <f>HYPERLINK("#'Full Results'!A1316", "1316")</f>
        <v>1316</v>
      </c>
      <c r="F148" t="s">
        <v>365</v>
      </c>
    </row>
    <row r="149" spans="3:6" x14ac:dyDescent="0.35">
      <c r="C149">
        <v>141</v>
      </c>
      <c r="D149" s="8" t="str">
        <f>HYPERLINK("#'Table 141'!A1", "Which of the following, if any, do you think would help to reduce the number of pupils who are excluded from schools? Please select all that apply.")</f>
        <v>Which of the following, if any, do you think would help to reduce the number of pupils who are excluded from schools? Please select all that apply.</v>
      </c>
      <c r="E149" s="14" t="str">
        <f>HYPERLINK("#'Full Results'!A1328", "1328")</f>
        <v>1328</v>
      </c>
      <c r="F149" t="s">
        <v>66</v>
      </c>
    </row>
    <row r="150" spans="3:6" x14ac:dyDescent="0.35">
      <c r="C150">
        <v>142</v>
      </c>
      <c r="D150" s="8" t="str">
        <f>HYPERLINK("#'Table 142'!A1", " And which of that same list do you think would have the single greatest impact on reducing rates of exclusion in schools? Select only ONE.")</f>
        <v xml:space="preserve"> And which of that same list do you think would have the single greatest impact on reducing rates of exclusion in schools? Select only ONE.</v>
      </c>
      <c r="E150" s="14" t="str">
        <f>HYPERLINK("#'Full Results'!A1350", "1350")</f>
        <v>1350</v>
      </c>
      <c r="F150" t="s">
        <v>534</v>
      </c>
    </row>
    <row r="151" spans="3:6" x14ac:dyDescent="0.35">
      <c r="C151">
        <v>143</v>
      </c>
      <c r="D151" s="8" t="str">
        <f>HYPERLINK("#'Table 143'!A1", "Grid Summary: Thinking of pupils who have been permanently excluded, do you think school exclusion has a positive or negative impact on the following, or makes no difference?")</f>
        <v>Grid Summary: Thinking of pupils who have been permanently excluded, do you think school exclusion has a positive or negative impact on the following, or makes no difference?</v>
      </c>
      <c r="E151" s="7"/>
      <c r="F151" t="s">
        <v>66</v>
      </c>
    </row>
    <row r="152" spans="3:6" x14ac:dyDescent="0.35">
      <c r="C152">
        <v>144</v>
      </c>
      <c r="D152" s="8" t="str">
        <f>HYPERLINK("#'Table 144'!A1", "Thinking of pupils who have been permanently excluded, do you think school exclusion has a positive or negative impact on the following, or makes no difference?: Their long-term behaviour")</f>
        <v>Thinking of pupils who have been permanently excluded, do you think school exclusion has a positive or negative impact on the following, or makes no difference?: Their long-term behaviour</v>
      </c>
      <c r="E152" s="14" t="str">
        <f>HYPERLINK("#'Full Results'!A1372", "1372")</f>
        <v>1372</v>
      </c>
      <c r="F152" t="s">
        <v>66</v>
      </c>
    </row>
    <row r="153" spans="3:6" x14ac:dyDescent="0.35">
      <c r="C153">
        <v>145</v>
      </c>
      <c r="D153" s="8" t="str">
        <f>HYPERLINK("#'Table 145'!A1", "Thinking of pupils who have been permanently excluded, do you think school exclusion has a positive or negative impact on the following, or makes no difference?: Their job prospects")</f>
        <v>Thinking of pupils who have been permanently excluded, do you think school exclusion has a positive or negative impact on the following, or makes no difference?: Their job prospects</v>
      </c>
      <c r="E153" s="14" t="str">
        <f>HYPERLINK("#'Full Results'!A1381", "1381")</f>
        <v>1381</v>
      </c>
      <c r="F153" t="s">
        <v>66</v>
      </c>
    </row>
    <row r="154" spans="3:6" x14ac:dyDescent="0.35">
      <c r="C154">
        <v>146</v>
      </c>
      <c r="D154" s="8" t="str">
        <f>HYPERLINK("#'Table 146'!A1", "Thinking of pupils who have been permanently excluded, do you think school exclusion has a positive or negative impact on the following, or makes no difference?: Their chances of getting into university")</f>
        <v>Thinking of pupils who have been permanently excluded, do you think school exclusion has a positive or negative impact on the following, or makes no difference?: Their chances of getting into university</v>
      </c>
      <c r="E154" s="14" t="str">
        <f>HYPERLINK("#'Full Results'!A1390", "1390")</f>
        <v>1390</v>
      </c>
      <c r="F154" t="s">
        <v>66</v>
      </c>
    </row>
    <row r="155" spans="3:6" x14ac:dyDescent="0.35">
      <c r="C155">
        <v>147</v>
      </c>
      <c r="D155" s="8" t="str">
        <f>HYPERLINK("#'Table 147'!A1", "Thinking of pupils who have been permanently excluded, do you think school exclusion has a positive or negative impact on the following, or makes no difference?: Their chances of living an enjoyable life")</f>
        <v>Thinking of pupils who have been permanently excluded, do you think school exclusion has a positive or negative impact on the following, or makes no difference?: Their chances of living an enjoyable life</v>
      </c>
      <c r="E155" s="14" t="str">
        <f>HYPERLINK("#'Full Results'!A1399", "1399")</f>
        <v>1399</v>
      </c>
      <c r="F155" t="s">
        <v>66</v>
      </c>
    </row>
    <row r="156" spans="3:6" x14ac:dyDescent="0.35">
      <c r="C156">
        <v>148</v>
      </c>
      <c r="D156" s="8" t="str">
        <f>HYPERLINK("#'Table 148'!A1", "Thinking of pupils who have been permanently excluded, do you think school exclusion has a positive or negative impact on the following, or makes no difference?: Their ability to make friends")</f>
        <v>Thinking of pupils who have been permanently excluded, do you think school exclusion has a positive or negative impact on the following, or makes no difference?: Their ability to make friends</v>
      </c>
      <c r="E156" s="14" t="str">
        <f>HYPERLINK("#'Full Results'!A1408", "1408")</f>
        <v>1408</v>
      </c>
      <c r="F156" t="s">
        <v>66</v>
      </c>
    </row>
    <row r="157" spans="3:6" x14ac:dyDescent="0.35">
      <c r="C157">
        <v>149</v>
      </c>
      <c r="D157" s="8" t="str">
        <f>HYPERLINK("#'Table 149'!A1", "Thinking of pupils who have been permanently excluded, do you think school exclusion has a positive or negative impact on the following, or makes no difference?: Their overall mental health")</f>
        <v>Thinking of pupils who have been permanently excluded, do you think school exclusion has a positive or negative impact on the following, or makes no difference?: Their overall mental health</v>
      </c>
      <c r="E157" s="14" t="str">
        <f>HYPERLINK("#'Full Results'!A1417", "1417")</f>
        <v>1417</v>
      </c>
      <c r="F157" t="s">
        <v>66</v>
      </c>
    </row>
    <row r="158" spans="3:6" x14ac:dyDescent="0.35">
      <c r="C158">
        <v>150</v>
      </c>
      <c r="D158" s="8" t="str">
        <f>HYPERLINK("#'Table 150'!A1", "Thinking of pupils who have been permanently excluded, do you think school exclusion has a positive or negative impact on the following, or makes no difference?: Family life of the excluded student")</f>
        <v>Thinking of pupils who have been permanently excluded, do you think school exclusion has a positive or negative impact on the following, or makes no difference?: Family life of the excluded student</v>
      </c>
      <c r="E158" s="14" t="str">
        <f>HYPERLINK("#'Full Results'!A1426", "1426")</f>
        <v>1426</v>
      </c>
      <c r="F158" t="s">
        <v>66</v>
      </c>
    </row>
    <row r="159" spans="3:6" x14ac:dyDescent="0.35">
      <c r="C159">
        <v>151</v>
      </c>
      <c r="D159" s="8" t="str">
        <f>HYPERLINK("#'Table 151'!A1", "Grid Summary: Thinking about wider society, do you think school exclusion has a positive or negative impact on the following, or makes no difference?")</f>
        <v>Grid Summary: Thinking about wider society, do you think school exclusion has a positive or negative impact on the following, or makes no difference?</v>
      </c>
      <c r="E159" s="7"/>
      <c r="F159" t="s">
        <v>66</v>
      </c>
    </row>
    <row r="160" spans="3:6" x14ac:dyDescent="0.35">
      <c r="C160">
        <v>152</v>
      </c>
      <c r="D160" s="8" t="str">
        <f>HYPERLINK("#'Table 152'!A1", "Thinking about wider society, do you think school exclusion has a positive or negative impact on the following, or makes no difference?: Levels of crime")</f>
        <v>Thinking about wider society, do you think school exclusion has a positive or negative impact on the following, or makes no difference?: Levels of crime</v>
      </c>
      <c r="E160" s="14" t="str">
        <f>HYPERLINK("#'Full Results'!A1435", "1435")</f>
        <v>1435</v>
      </c>
      <c r="F160" t="s">
        <v>66</v>
      </c>
    </row>
    <row r="161" spans="3:6" x14ac:dyDescent="0.35">
      <c r="C161">
        <v>153</v>
      </c>
      <c r="D161" s="8" t="str">
        <f>HYPERLINK("#'Table 153'!A1", "Thinking about wider society, do you think school exclusion has a positive or negative impact on the following, or makes no difference?: Mental health in society")</f>
        <v>Thinking about wider society, do you think school exclusion has a positive or negative impact on the following, or makes no difference?: Mental health in society</v>
      </c>
      <c r="E161" s="14" t="str">
        <f>HYPERLINK("#'Full Results'!A1444", "1444")</f>
        <v>1444</v>
      </c>
      <c r="F161" t="s">
        <v>66</v>
      </c>
    </row>
    <row r="162" spans="3:6" x14ac:dyDescent="0.35">
      <c r="C162">
        <v>154</v>
      </c>
      <c r="D162" s="8" t="str">
        <f>HYPERLINK("#'Table 154'!A1", "Thinking about wider society, do you think school exclusion has a positive or negative impact on the following, or makes no difference?: Levels of gender, racial, or class-based inequality")</f>
        <v>Thinking about wider society, do you think school exclusion has a positive or negative impact on the following, or makes no difference?: Levels of gender, racial, or class-based inequality</v>
      </c>
      <c r="E162" s="14" t="str">
        <f>HYPERLINK("#'Full Results'!A1453", "1453")</f>
        <v>1453</v>
      </c>
      <c r="F162" t="s">
        <v>66</v>
      </c>
    </row>
    <row r="163" spans="3:6" x14ac:dyDescent="0.35">
      <c r="C163">
        <v>155</v>
      </c>
      <c r="D163" s="8" t="str">
        <f>HYPERLINK("#'Table 155'!A1", "Thinking about wider society, do you think school exclusion has a positive or negative impact on the following, or makes no difference?: The economy")</f>
        <v>Thinking about wider society, do you think school exclusion has a positive or negative impact on the following, or makes no difference?: The economy</v>
      </c>
      <c r="E163" s="14" t="str">
        <f>HYPERLINK("#'Full Results'!A1462", "1462")</f>
        <v>1462</v>
      </c>
      <c r="F163" t="s">
        <v>66</v>
      </c>
    </row>
    <row r="164" spans="3:6" x14ac:dyDescent="0.35">
      <c r="C164">
        <v>156</v>
      </c>
      <c r="D164" s="8" t="str">
        <f>HYPERLINK("#'Table 156'!A1", "Thinking about wider society, do you think school exclusion has a positive or negative impact on the following, or makes no difference?: Levels of homelessness")</f>
        <v>Thinking about wider society, do you think school exclusion has a positive or negative impact on the following, or makes no difference?: Levels of homelessness</v>
      </c>
      <c r="E164" s="14" t="str">
        <f>HYPERLINK("#'Full Results'!A1471", "1471")</f>
        <v>1471</v>
      </c>
      <c r="F164" t="s">
        <v>66</v>
      </c>
    </row>
    <row r="165" spans="3:6" x14ac:dyDescent="0.35">
      <c r="C165">
        <v>157</v>
      </c>
      <c r="D165" s="8" t="str">
        <f>HYPERLINK("#'Table 157'!A1", "Thinking about wider society, do you think school exclusion has a positive or negative impact on the following, or makes no difference?: Levels of employment")</f>
        <v>Thinking about wider society, do you think school exclusion has a positive or negative impact on the following, or makes no difference?: Levels of employment</v>
      </c>
      <c r="E165" s="14" t="str">
        <f>HYPERLINK("#'Full Results'!A1480", "1480")</f>
        <v>1480</v>
      </c>
      <c r="F165" t="s">
        <v>66</v>
      </c>
    </row>
    <row r="166" spans="3:6" x14ac:dyDescent="0.35">
      <c r="C166">
        <v>158</v>
      </c>
      <c r="D166" s="8" t="str">
        <f>HYPERLINK("#'Table 158'!A1", "Thinking about wider society, do you think school exclusion has a positive or negative impact on the following, or makes no difference?: Levels of youth violence")</f>
        <v>Thinking about wider society, do you think school exclusion has a positive or negative impact on the following, or makes no difference?: Levels of youth violence</v>
      </c>
      <c r="E166" s="14" t="str">
        <f>HYPERLINK("#'Full Results'!A1489", "1489")</f>
        <v>1489</v>
      </c>
      <c r="F166" t="s">
        <v>66</v>
      </c>
    </row>
    <row r="167" spans="3:6" x14ac:dyDescent="0.35">
      <c r="C167">
        <v>159</v>
      </c>
      <c r="D167" s="8" t="str">
        <f>HYPERLINK("#'Table 159'!A1", " In your view, does the UK government do a good or bad job at supporting excluded pupils after they leave school?")</f>
        <v xml:space="preserve"> In your view, does the UK government do a good or bad job at supporting excluded pupils after they leave school?</v>
      </c>
      <c r="E167" s="14" t="str">
        <f>HYPERLINK("#'Full Results'!A1498", "1498")</f>
        <v>1498</v>
      </c>
      <c r="F167" t="s">
        <v>66</v>
      </c>
    </row>
    <row r="168" spans="3:6" x14ac:dyDescent="0.35">
      <c r="C168">
        <v>160</v>
      </c>
      <c r="D168" s="8" t="str">
        <f>HYPERLINK("#'Table 160'!A1", "Alternative provision (AP) settings are places that provide education for pupils who can’t go to a mainstream school. This may be due to exclusion, illness, or other reasons. AP settings enable pupils who would not otherwise receive suitable educ...")</f>
        <v>Alternative provision (AP) settings are places that provide education for pupils who can’t go to a mainstream school. This may be due to exclusion, illness, or other reasons. AP settings enable pupils who would not otherwise receive suitable educ...</v>
      </c>
      <c r="E168" s="14" t="str">
        <f>HYPERLINK("#'Full Results'!A1507", "1507")</f>
        <v>1507</v>
      </c>
      <c r="F168" t="s">
        <v>66</v>
      </c>
    </row>
    <row r="169" spans="3:6" x14ac:dyDescent="0.35">
      <c r="C169">
        <v>161</v>
      </c>
      <c r="D169" s="8" t="str">
        <f>HYPERLINK("#'Table 161'!A1", "Which of the following do you view as the main disadvantages of sending excluded pupils to alternative provision schools? Please select up to three.")</f>
        <v>Which of the following do you view as the main disadvantages of sending excluded pupils to alternative provision schools? Please select up to three.</v>
      </c>
      <c r="E169" s="14" t="str">
        <f>HYPERLINK("#'Full Results'!A1523", "1523")</f>
        <v>1523</v>
      </c>
      <c r="F169" t="s">
        <v>66</v>
      </c>
    </row>
    <row r="170" spans="3:6" x14ac:dyDescent="0.35">
      <c r="C170">
        <v>162</v>
      </c>
      <c r="D170" s="8" t="str">
        <f>HYPERLINK("#'Table 162'!A1", " How important or unimportant is it for pupils who are excluded to be eventually reintegrated into mainstream schools?")</f>
        <v xml:space="preserve"> How important or unimportant is it for pupils who are excluded to be eventually reintegrated into mainstream schools?</v>
      </c>
      <c r="E170" s="14" t="str">
        <f>HYPERLINK("#'Full Results'!A1539", "1539")</f>
        <v>1539</v>
      </c>
      <c r="F170" t="s">
        <v>66</v>
      </c>
    </row>
    <row r="171" spans="3:6" x14ac:dyDescent="0.35">
      <c r="C171">
        <v>163</v>
      </c>
      <c r="D171" s="8" t="str">
        <f>HYPERLINK("#'Table 163'!A1", "Grid Summary: In your view, do you think the following types of schools provide better or worse quality education than mainstream schools?")</f>
        <v>Grid Summary: In your view, do you think the following types of schools provide better or worse quality education than mainstream schools?</v>
      </c>
      <c r="E171" s="7"/>
      <c r="F171" t="s">
        <v>66</v>
      </c>
    </row>
    <row r="172" spans="3:6" x14ac:dyDescent="0.35">
      <c r="C172">
        <v>164</v>
      </c>
      <c r="D172" s="8" t="str">
        <f>HYPERLINK("#'Table 164'!A1", "In your view, do you think the following types of schools provide better or worse quality education than mainstream schools?: Special educational needs schools")</f>
        <v>In your view, do you think the following types of schools provide better or worse quality education than mainstream schools?: Special educational needs schools</v>
      </c>
      <c r="E172" s="14" t="str">
        <f>HYPERLINK("#'Full Results'!A1549", "1549")</f>
        <v>1549</v>
      </c>
      <c r="F172" t="s">
        <v>66</v>
      </c>
    </row>
    <row r="173" spans="3:6" x14ac:dyDescent="0.35">
      <c r="C173">
        <v>165</v>
      </c>
      <c r="D173" s="8" t="str">
        <f>HYPERLINK("#'Table 165'!A1", "In your view, do you think the following types of schools provide better or worse quality education than mainstream schools?: Alternative Provision schools")</f>
        <v>In your view, do you think the following types of schools provide better or worse quality education than mainstream schools?: Alternative Provision schools</v>
      </c>
      <c r="E173" s="14" t="str">
        <f>HYPERLINK("#'Full Results'!A1558", "1558")</f>
        <v>1558</v>
      </c>
      <c r="F173" t="s">
        <v>66</v>
      </c>
    </row>
    <row r="174" spans="3:6" x14ac:dyDescent="0.35">
      <c r="C174">
        <v>166</v>
      </c>
      <c r="D174" s="8" t="str">
        <f>HYPERLINK("#'Table 166'!A1", "  In general, how safe do you feel at school?")</f>
        <v xml:space="preserve">  In general, how safe do you feel at school?</v>
      </c>
      <c r="E174" s="14" t="str">
        <f>HYPERLINK("#'Full Results'!A1567", "1567")</f>
        <v>1567</v>
      </c>
      <c r="F174" t="s">
        <v>66</v>
      </c>
    </row>
    <row r="175" spans="3:6" x14ac:dyDescent="0.35">
      <c r="C175">
        <v>167</v>
      </c>
      <c r="D175" s="8" t="str">
        <f>HYPERLINK("#'Table 167'!A1", " As far as you are aware, does your school exclude pupils for poor behaviour?")</f>
        <v xml:space="preserve"> As far as you are aware, does your school exclude pupils for poor behaviour?</v>
      </c>
      <c r="E175" s="14" t="str">
        <f>HYPERLINK("#'Full Results'!A1575", "1575")</f>
        <v>1575</v>
      </c>
      <c r="F175" t="s">
        <v>66</v>
      </c>
    </row>
    <row r="176" spans="3:6" x14ac:dyDescent="0.35">
      <c r="C176">
        <v>168</v>
      </c>
      <c r="D176" s="8" t="str">
        <f>HYPERLINK("#'Table 168'!A1", " Have you ever been worried that you might get excluded from school?")</f>
        <v xml:space="preserve"> Have you ever been worried that you might get excluded from school?</v>
      </c>
      <c r="E176" s="14" t="str">
        <f>HYPERLINK("#'Full Results'!A1582", "1582")</f>
        <v>1582</v>
      </c>
      <c r="F176" t="s">
        <v>66</v>
      </c>
    </row>
    <row r="177" spans="3:6" x14ac:dyDescent="0.35">
      <c r="C177">
        <v>169</v>
      </c>
      <c r="D177" s="8" t="str">
        <f>HYPERLINK("#'Table 169'!A1", "Grid Summary: To what extent do you agree or disagree with the following statements?")</f>
        <v>Grid Summary: To what extent do you agree or disagree with the following statements?</v>
      </c>
      <c r="E177" s="7"/>
      <c r="F177" t="s">
        <v>66</v>
      </c>
    </row>
    <row r="178" spans="3:6" x14ac:dyDescent="0.35">
      <c r="C178">
        <v>170</v>
      </c>
      <c r="D178" s="8" t="str">
        <f>HYPERLINK("#'Table 170'!A1", "To what extent do you agree or disagree with the following statements?: “Exclusions are a fair way to tackle poor behaviour in schools.”")</f>
        <v>To what extent do you agree or disagree with the following statements?: “Exclusions are a fair way to tackle poor behaviour in schools.”</v>
      </c>
      <c r="E178" s="14" t="str">
        <f>HYPERLINK("#'Full Results'!A1588", "1588")</f>
        <v>1588</v>
      </c>
      <c r="F178" t="s">
        <v>66</v>
      </c>
    </row>
    <row r="179" spans="3:6" x14ac:dyDescent="0.35">
      <c r="C179">
        <v>171</v>
      </c>
      <c r="D179" s="8" t="str">
        <f>HYPERLINK("#'Table 171'!A1", "To what extent do you agree or disagree with the following statements?: “It is impossible to follow the rules all the time in school.”")</f>
        <v>To what extent do you agree or disagree with the following statements?: “It is impossible to follow the rules all the time in school.”</v>
      </c>
      <c r="E179" s="14" t="str">
        <f>HYPERLINK("#'Full Results'!A1600", "1600")</f>
        <v>1600</v>
      </c>
      <c r="F179" t="s">
        <v>66</v>
      </c>
    </row>
    <row r="180" spans="3:6" x14ac:dyDescent="0.35">
      <c r="C180">
        <v>172</v>
      </c>
      <c r="D180" s="8" t="str">
        <f>HYPERLINK("#'Table 172'!A1", "To what extent do you agree or disagree with the following statements?: “I know which rules are really important to follow and which ones are not.”")</f>
        <v>To what extent do you agree or disagree with the following statements?: “I know which rules are really important to follow and which ones are not.”</v>
      </c>
      <c r="E180" s="14" t="str">
        <f>HYPERLINK("#'Full Results'!A1612", "1612")</f>
        <v>1612</v>
      </c>
      <c r="F180" t="s">
        <v>66</v>
      </c>
    </row>
    <row r="181" spans="3:6" x14ac:dyDescent="0.35">
      <c r="C181">
        <v>173</v>
      </c>
      <c r="D181" s="8" t="str">
        <f>HYPERLINK("#'Table 173'!A1", "To what extent do you agree or disagree with the following statements?: “The behaviour expectations at my school are too strict.”")</f>
        <v>To what extent do you agree or disagree with the following statements?: “The behaviour expectations at my school are too strict.”</v>
      </c>
      <c r="E181" s="14" t="str">
        <f>HYPERLINK("#'Full Results'!A1624", "1624")</f>
        <v>1624</v>
      </c>
      <c r="F181" t="s">
        <v>66</v>
      </c>
    </row>
    <row r="182" spans="3:6" x14ac:dyDescent="0.35">
      <c r="C182">
        <v>174</v>
      </c>
      <c r="D182" s="8" t="str">
        <f>HYPERLINK("#'Table 174'!A1", "To what extent do you agree or disagree with the following statements?: “A lot of the rules at my school are unfair.”")</f>
        <v>To what extent do you agree or disagree with the following statements?: “A lot of the rules at my school are unfair.”</v>
      </c>
      <c r="E182" s="14" t="str">
        <f>HYPERLINK("#'Full Results'!A1636", "1636")</f>
        <v>1636</v>
      </c>
      <c r="F182" t="s">
        <v>66</v>
      </c>
    </row>
    <row r="183" spans="3:6" x14ac:dyDescent="0.35">
      <c r="C183">
        <v>175</v>
      </c>
      <c r="D183" s="8" t="str">
        <f>HYPERLINK("#'Table 175'!A1", "To what extent do you agree or disagree with the following statements?: “Breaking minor rules at my school often leads to unfair punishments.”")</f>
        <v>To what extent do you agree or disagree with the following statements?: “Breaking minor rules at my school often leads to unfair punishments.”</v>
      </c>
      <c r="E183" s="14" t="str">
        <f>HYPERLINK("#'Full Results'!A1648", "1648")</f>
        <v>1648</v>
      </c>
      <c r="F183" t="s">
        <v>66</v>
      </c>
    </row>
    <row r="184" spans="3:6" x14ac:dyDescent="0.35">
      <c r="C184">
        <v>176</v>
      </c>
      <c r="D184" s="8" t="str">
        <f>HYPERLINK("#'Table 176'!A1", "Imagine that you were a victim of bullying at school.  How would you want the school to respond to this? Please select all that apply.")</f>
        <v>Imagine that you were a victim of bullying at school.  How would you want the school to respond to this? Please select all that apply.</v>
      </c>
      <c r="E184" s="14" t="str">
        <f>HYPERLINK("#'Full Results'!A1660", "1660")</f>
        <v>1660</v>
      </c>
      <c r="F184" t="s">
        <v>66</v>
      </c>
    </row>
    <row r="185" spans="3:6" x14ac:dyDescent="0.35">
      <c r="C185">
        <v>177</v>
      </c>
      <c r="D185" s="8" t="str">
        <f>HYPERLINK("#'Table 177'!A1", " Are you aware of what types of behaviours would get you excluded from school?")</f>
        <v xml:space="preserve"> Are you aware of what types of behaviours would get you excluded from school?</v>
      </c>
      <c r="E185" s="14" t="str">
        <f>HYPERLINK("#'Full Results'!A1686", "1686")</f>
        <v>1686</v>
      </c>
      <c r="F185" t="s">
        <v>66</v>
      </c>
    </row>
    <row r="186" spans="3:6" x14ac:dyDescent="0.35">
      <c r="C186">
        <v>178</v>
      </c>
      <c r="D186" s="8" t="str">
        <f>HYPERLINK("#'Table 178'!A1", "Grid Summary: In school, how important is it for you personally to do the following?")</f>
        <v>Grid Summary: In school, how important is it for you personally to do the following?</v>
      </c>
      <c r="E186" s="7"/>
      <c r="F186" t="s">
        <v>66</v>
      </c>
    </row>
    <row r="187" spans="3:6" x14ac:dyDescent="0.35">
      <c r="C187">
        <v>179</v>
      </c>
      <c r="D187" s="8" t="str">
        <f>HYPERLINK("#'Table 179'!A1", "In school, how important is it for you personally to do the following?: Listen to your teachers")</f>
        <v>In school, how important is it for you personally to do the following?: Listen to your teachers</v>
      </c>
      <c r="E187" s="14" t="str">
        <f>HYPERLINK("#'Full Results'!A1693", "1693")</f>
        <v>1693</v>
      </c>
      <c r="F187" t="s">
        <v>66</v>
      </c>
    </row>
    <row r="188" spans="3:6" x14ac:dyDescent="0.35">
      <c r="C188">
        <v>180</v>
      </c>
      <c r="D188" s="8" t="str">
        <f>HYPERLINK("#'Table 180'!A1", "In school, how important is it for you personally to do the following?: Follow the rules")</f>
        <v>In school, how important is it for you personally to do the following?: Follow the rules</v>
      </c>
      <c r="E188" s="14" t="str">
        <f>HYPERLINK("#'Full Results'!A1703", "1703")</f>
        <v>1703</v>
      </c>
      <c r="F188" t="s">
        <v>66</v>
      </c>
    </row>
    <row r="189" spans="3:6" x14ac:dyDescent="0.35">
      <c r="C189">
        <v>181</v>
      </c>
      <c r="D189" s="8" t="str">
        <f>HYPERLINK("#'Table 181'!A1", "In school, how important is it for you personally to do the following?: Learn")</f>
        <v>In school, how important is it for you personally to do the following?: Learn</v>
      </c>
      <c r="E189" s="14" t="str">
        <f>HYPERLINK("#'Full Results'!A1713", "1713")</f>
        <v>1713</v>
      </c>
      <c r="F189" t="s">
        <v>66</v>
      </c>
    </row>
    <row r="190" spans="3:6" x14ac:dyDescent="0.35">
      <c r="C190">
        <v>182</v>
      </c>
      <c r="D190" s="8" t="str">
        <f>HYPERLINK("#'Table 182'!A1", "In school, how important is it for you personally to do the following?: Spend time with your friends")</f>
        <v>In school, how important is it for you personally to do the following?: Spend time with your friends</v>
      </c>
      <c r="E190" s="14" t="str">
        <f>HYPERLINK("#'Full Results'!A1723", "1723")</f>
        <v>1723</v>
      </c>
      <c r="F190" t="s">
        <v>66</v>
      </c>
    </row>
    <row r="191" spans="3:6" x14ac:dyDescent="0.35">
      <c r="C191">
        <v>183</v>
      </c>
      <c r="D191" s="8" t="str">
        <f>HYPERLINK("#'Table 183'!A1", "In school, how important is it for you personally to do the following?: Impress your peers")</f>
        <v>In school, how important is it for you personally to do the following?: Impress your peers</v>
      </c>
      <c r="E191" s="14" t="str">
        <f>HYPERLINK("#'Full Results'!A1733", "1733")</f>
        <v>1733</v>
      </c>
      <c r="F191" t="s">
        <v>66</v>
      </c>
    </row>
    <row r="192" spans="3:6" x14ac:dyDescent="0.35">
      <c r="C192">
        <v>184</v>
      </c>
      <c r="D192" s="8" t="str">
        <f>HYPERLINK("#'Table 184'!A1", " Imagine you were excluded from school. How confident would you feel that you understood how the exclusion process works?")</f>
        <v xml:space="preserve"> Imagine you were excluded from school. How confident would you feel that you understood how the exclusion process works?</v>
      </c>
      <c r="E192" s="14" t="str">
        <f>HYPERLINK("#'Full Results'!A1743", "1743")</f>
        <v>1743</v>
      </c>
      <c r="F192" t="s">
        <v>66</v>
      </c>
    </row>
    <row r="193" spans="3:6" x14ac:dyDescent="0.35">
      <c r="C193">
        <v>185</v>
      </c>
      <c r="D193" s="8" t="str">
        <f>HYPERLINK("#'Table 185'!A1", " Prior to taking this survey, did you know that it was possible to appeal a decision to permanently exclude a pupil from school?")</f>
        <v xml:space="preserve"> Prior to taking this survey, did you know that it was possible to appeal a decision to permanently exclude a pupil from school?</v>
      </c>
      <c r="E193" s="14" t="str">
        <f>HYPERLINK("#'Full Results'!A1753", "1753")</f>
        <v>1753</v>
      </c>
      <c r="F193" t="s">
        <v>66</v>
      </c>
    </row>
    <row r="194" spans="3:6" x14ac:dyDescent="0.35">
      <c r="C194">
        <v>186</v>
      </c>
      <c r="D194" s="8" t="str">
        <f>HYPERLINK("#'Table 186'!A1", "  Thinking about the entire time you have been in school, are you aware of anyone that has been permanently excluded from school?")</f>
        <v xml:space="preserve">  Thinking about the entire time you have been in school, are you aware of anyone that has been permanently excluded from school?</v>
      </c>
      <c r="E194" s="14" t="str">
        <f>HYPERLINK("#'Full Results'!A1759", "1759")</f>
        <v>1759</v>
      </c>
      <c r="F194" t="s">
        <v>66</v>
      </c>
    </row>
    <row r="195" spans="3:6" x14ac:dyDescent="0.35">
      <c r="C195">
        <v>187</v>
      </c>
      <c r="D195" s="8" t="str">
        <f>HYPERLINK("#'Table 187'!A1", " You said you know of someone who was permanently excluded from school. Do you think this pupil’s exclusion was the right decision, or the wrong decision?")</f>
        <v xml:space="preserve"> You said you know of someone who was permanently excluded from school. Do you think this pupil’s exclusion was the right decision, or the wrong decision?</v>
      </c>
      <c r="E195" s="14" t="str">
        <f>HYPERLINK("#'Full Results'!A1767", "1767")</f>
        <v>1767</v>
      </c>
      <c r="F195" t="s">
        <v>685</v>
      </c>
    </row>
    <row r="196" spans="3:6" x14ac:dyDescent="0.35">
      <c r="C196">
        <v>188</v>
      </c>
      <c r="D196" s="8" t="str">
        <f>HYPERLINK("#'Table 188'!A1", " You said you know of someone who was permanently excluded from school. How did this person identify? If you know of multiple pupils who were permanently excluded from school, please think of the most recent.")</f>
        <v xml:space="preserve"> You said you know of someone who was permanently excluded from school. How did this person identify? If you know of multiple pupils who were permanently excluded from school, please think of the most recent.</v>
      </c>
      <c r="E196" s="14" t="str">
        <f>HYPERLINK("#'Full Results'!A1774", "1774")</f>
        <v>1774</v>
      </c>
      <c r="F196" t="s">
        <v>685</v>
      </c>
    </row>
    <row r="197" spans="3:6" x14ac:dyDescent="0.35">
      <c r="C197">
        <v>189</v>
      </c>
      <c r="D197" s="8" t="str">
        <f>HYPERLINK("#'Table 189'!A1", " You said you know of someone who was permanently excluded from school. Was this person from a minority ethnic background? This includes individuals of Black, Caribbean, African, Gypsy, Roma, Traveller, Asian, or mixed heritage. If you know of mu...")</f>
        <v xml:space="preserve"> You said you know of someone who was permanently excluded from school. Was this person from a minority ethnic background? This includes individuals of Black, Caribbean, African, Gypsy, Roma, Traveller, Asian, or mixed heritage. If you know of mu...</v>
      </c>
      <c r="E197" s="14" t="str">
        <f>HYPERLINK("#'Full Results'!A1781", "1781")</f>
        <v>1781</v>
      </c>
      <c r="F197" t="s">
        <v>685</v>
      </c>
    </row>
    <row r="198" spans="3:6" x14ac:dyDescent="0.35">
      <c r="C198">
        <v>190</v>
      </c>
      <c r="D198" s="8" t="str">
        <f>HYPERLINK("#'Table 190'!A1", "  In your view, do you think decisions to exclude pupils are ever unfairly motivated by the pupil’s gender?")</f>
        <v xml:space="preserve">  In your view, do you think decisions to exclude pupils are ever unfairly motivated by the pupil’s gender?</v>
      </c>
      <c r="E198" s="14" t="str">
        <f>HYPERLINK("#'Full Results'!A1787", "1787")</f>
        <v>1787</v>
      </c>
      <c r="F198" t="s">
        <v>365</v>
      </c>
    </row>
    <row r="199" spans="3:6" x14ac:dyDescent="0.35">
      <c r="C199">
        <v>191</v>
      </c>
      <c r="D199" s="8" t="str">
        <f>HYPERLINK("#'Table 191'!A1", "  In your view, do you think decisions to exclude pupils are ever unfairly motivated by the pupil’s learning abilities/disabilities?")</f>
        <v xml:space="preserve">  In your view, do you think decisions to exclude pupils are ever unfairly motivated by the pupil’s learning abilities/disabilities?</v>
      </c>
      <c r="E199" s="14" t="str">
        <f>HYPERLINK("#'Full Results'!A1793", "1793")</f>
        <v>1793</v>
      </c>
      <c r="F199" t="s">
        <v>365</v>
      </c>
    </row>
    <row r="200" spans="3:6" x14ac:dyDescent="0.35">
      <c r="C200">
        <v>192</v>
      </c>
      <c r="D200" s="8" t="str">
        <f>HYPERLINK("#'Table 192'!A1", " In your view, do you think decisions to exclude pupils are ever unfairly motivated by the pupil’s social class / family income?")</f>
        <v xml:space="preserve"> In your view, do you think decisions to exclude pupils are ever unfairly motivated by the pupil’s social class / family income?</v>
      </c>
      <c r="E200" s="14" t="str">
        <f>HYPERLINK("#'Full Results'!A1799", "1799")</f>
        <v>1799</v>
      </c>
      <c r="F200" t="s">
        <v>365</v>
      </c>
    </row>
    <row r="201" spans="3:6" x14ac:dyDescent="0.35">
      <c r="C201">
        <v>193</v>
      </c>
      <c r="D201" s="8" t="str">
        <f>HYPERLINK("#'Table 193'!A1", " In your view, do you think decisions to exclude pupils are ever unfairly motivated by the pupil’s ethnicity?")</f>
        <v xml:space="preserve"> In your view, do you think decisions to exclude pupils are ever unfairly motivated by the pupil’s ethnicity?</v>
      </c>
      <c r="E201" s="14" t="str">
        <f>HYPERLINK("#'Full Results'!A1805", "1805")</f>
        <v>1805</v>
      </c>
      <c r="F201" t="s">
        <v>365</v>
      </c>
    </row>
    <row r="202" spans="3:6" x14ac:dyDescent="0.35">
      <c r="C202">
        <v>194</v>
      </c>
      <c r="D202" s="8" t="str">
        <f>HYPERLINK("#'Table 194'!A1", "Imagine you attended a school that regularly excluded students. Which, if any, of the following best describe how this would make you feel? Please select all that apply.")</f>
        <v>Imagine you attended a school that regularly excluded students. Which, if any, of the following best describe how this would make you feel? Please select all that apply.</v>
      </c>
      <c r="E202" s="14" t="str">
        <f>HYPERLINK("#'Full Results'!A1811", "1811")</f>
        <v>1811</v>
      </c>
      <c r="F202" t="s">
        <v>66</v>
      </c>
    </row>
    <row r="203" spans="3:6" x14ac:dyDescent="0.35">
      <c r="C203">
        <v>195</v>
      </c>
      <c r="D203" s="8" t="str">
        <f>HYPERLINK("#'Table 195'!A1", "Which of the following effects did this permanent exclusion have on your school? Please select all that apply")</f>
        <v>Which of the following effects did this permanent exclusion have on your school? Please select all that apply</v>
      </c>
      <c r="E203" s="14" t="str">
        <f>HYPERLINK("#'Full Results'!A1828", "1828")</f>
        <v>1828</v>
      </c>
      <c r="F203" t="s">
        <v>685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E1843"/>
  <sheetViews>
    <sheetView showGridLines="0" workbookViewId="0">
      <pane xSplit="2" ySplit="8" topLeftCell="E119"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7" t="s">
        <v>727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3"/>
      <c r="C5" s="13"/>
      <c r="D5" s="30" t="s">
        <v>42</v>
      </c>
      <c r="E5" s="30"/>
      <c r="F5" s="13"/>
      <c r="G5" s="30" t="s">
        <v>43</v>
      </c>
      <c r="H5" s="30"/>
      <c r="I5" s="30"/>
      <c r="J5" s="30"/>
      <c r="K5" s="30"/>
      <c r="L5" s="30"/>
      <c r="M5" s="13"/>
      <c r="N5" s="30" t="s">
        <v>44</v>
      </c>
      <c r="O5" s="30"/>
      <c r="P5" s="30"/>
      <c r="Q5" s="30"/>
      <c r="R5" s="30"/>
      <c r="S5" s="30"/>
      <c r="T5" s="30"/>
      <c r="U5" s="30"/>
      <c r="V5" s="30"/>
      <c r="W5" s="13"/>
      <c r="X5" s="30" t="s">
        <v>45</v>
      </c>
      <c r="Y5" s="30"/>
      <c r="Z5" s="13"/>
      <c r="AA5" s="30" t="s">
        <v>46</v>
      </c>
      <c r="AB5" s="30"/>
      <c r="AC5" s="13"/>
      <c r="AD5" s="30" t="s">
        <v>47</v>
      </c>
      <c r="AE5" s="30"/>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2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2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11" spans="2:31" x14ac:dyDescent="0.35">
      <c r="B11" s="6" t="s">
        <v>65</v>
      </c>
    </row>
    <row r="12" spans="2:31" x14ac:dyDescent="0.35">
      <c r="B12" s="24" t="s">
        <v>66</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row>
    <row r="13" spans="2:31" x14ac:dyDescent="0.35">
      <c r="B13" t="s">
        <v>48</v>
      </c>
      <c r="C13" s="17">
        <v>0.53339675802179698</v>
      </c>
      <c r="D13" s="17">
        <v>0.46634332255203698</v>
      </c>
      <c r="E13" s="17">
        <v>0.598766624011842</v>
      </c>
      <c r="F13" s="17"/>
      <c r="G13" s="17">
        <v>0.51330603713622003</v>
      </c>
      <c r="H13" s="17">
        <v>0.55312717407885403</v>
      </c>
      <c r="I13" s="17">
        <v>0.50386241251500097</v>
      </c>
      <c r="J13" s="17">
        <v>0.53516149758615705</v>
      </c>
      <c r="K13" s="17">
        <v>0.55325177541879</v>
      </c>
      <c r="L13" s="17">
        <v>0.53872316073041504</v>
      </c>
      <c r="M13" s="17"/>
      <c r="N13" s="17">
        <v>0.55369840433107198</v>
      </c>
      <c r="O13" s="17">
        <v>0.619992307391248</v>
      </c>
      <c r="P13" s="17">
        <v>0.56408237071908696</v>
      </c>
      <c r="Q13" s="17">
        <v>0.56954771330076404</v>
      </c>
      <c r="R13" s="17">
        <v>0.545526155598136</v>
      </c>
      <c r="S13" s="17">
        <v>0.40282304471453201</v>
      </c>
      <c r="T13" s="17">
        <v>0.462213244906932</v>
      </c>
      <c r="U13" s="17">
        <v>0.53832539329004403</v>
      </c>
      <c r="V13" s="17">
        <v>0.51778492832058198</v>
      </c>
      <c r="W13" s="17"/>
      <c r="X13" s="17">
        <v>0.56265881542481899</v>
      </c>
      <c r="Y13" s="17">
        <v>0.42471405424403302</v>
      </c>
      <c r="Z13" s="17"/>
      <c r="AA13" s="17">
        <v>0.54991591126973904</v>
      </c>
      <c r="AB13" s="17">
        <v>0.48820758488928201</v>
      </c>
      <c r="AC13" s="17"/>
      <c r="AD13" s="17">
        <v>0.57301148310380801</v>
      </c>
      <c r="AE13" s="17">
        <v>0.48591307338881601</v>
      </c>
    </row>
    <row r="14" spans="2:31" x14ac:dyDescent="0.35">
      <c r="B14" t="s">
        <v>49</v>
      </c>
      <c r="C14" s="17">
        <v>0.43527392460147502</v>
      </c>
      <c r="D14" s="17">
        <v>0.40139835534059698</v>
      </c>
      <c r="E14" s="17">
        <v>0.46829895020092799</v>
      </c>
      <c r="F14" s="17"/>
      <c r="G14" s="17">
        <v>0.48177183831467102</v>
      </c>
      <c r="H14" s="17">
        <v>0.44752943434318199</v>
      </c>
      <c r="I14" s="17">
        <v>0.38497851713704501</v>
      </c>
      <c r="J14" s="17">
        <v>0.35351009968523101</v>
      </c>
      <c r="K14" s="17">
        <v>0.46715652723833201</v>
      </c>
      <c r="L14" s="17">
        <v>0.45402775280730401</v>
      </c>
      <c r="M14" s="17"/>
      <c r="N14" s="17">
        <v>0.46484784349486602</v>
      </c>
      <c r="O14" s="17">
        <v>0.43472739558092799</v>
      </c>
      <c r="P14" s="17">
        <v>0.50718108082926905</v>
      </c>
      <c r="Q14" s="17">
        <v>0.31097142330091598</v>
      </c>
      <c r="R14" s="17">
        <v>0.304766722538718</v>
      </c>
      <c r="S14" s="17">
        <v>0.406507108087721</v>
      </c>
      <c r="T14" s="17">
        <v>0.41621664161275801</v>
      </c>
      <c r="U14" s="17">
        <v>0.56385945702753104</v>
      </c>
      <c r="V14" s="17">
        <v>0.51576592505331598</v>
      </c>
      <c r="W14" s="17"/>
      <c r="X14" s="17">
        <v>0.43444842871523098</v>
      </c>
      <c r="Y14" s="17">
        <v>0.44762764409962602</v>
      </c>
      <c r="Z14" s="17"/>
      <c r="AA14" s="17">
        <v>0.431726746062841</v>
      </c>
      <c r="AB14" s="17">
        <v>0.45133661068250303</v>
      </c>
      <c r="AC14" s="17"/>
      <c r="AD14" s="17">
        <v>0.45723026124838101</v>
      </c>
      <c r="AE14" s="17">
        <v>0.36586823059947299</v>
      </c>
    </row>
    <row r="15" spans="2:31" x14ac:dyDescent="0.35">
      <c r="B15" t="s">
        <v>50</v>
      </c>
      <c r="C15" s="17">
        <v>0.38735559430341698</v>
      </c>
      <c r="D15" s="17">
        <v>0.38832783169971602</v>
      </c>
      <c r="E15" s="17">
        <v>0.386407767725087</v>
      </c>
      <c r="F15" s="17"/>
      <c r="G15" s="17">
        <v>0.383303000444915</v>
      </c>
      <c r="H15" s="17">
        <v>0.282857014436938</v>
      </c>
      <c r="I15" s="17">
        <v>0.39948681325169799</v>
      </c>
      <c r="J15" s="17">
        <v>0.473283502163172</v>
      </c>
      <c r="K15" s="17">
        <v>0.41945408389424199</v>
      </c>
      <c r="L15" s="17">
        <v>0.37770623330423703</v>
      </c>
      <c r="M15" s="17"/>
      <c r="N15" s="17">
        <v>0.36184106058409998</v>
      </c>
      <c r="O15" s="17">
        <v>0.38271818250334699</v>
      </c>
      <c r="P15" s="17">
        <v>0.412246925755478</v>
      </c>
      <c r="Q15" s="17">
        <v>0.57039609961564197</v>
      </c>
      <c r="R15" s="17">
        <v>0.317799474284227</v>
      </c>
      <c r="S15" s="17">
        <v>0.34566922463510902</v>
      </c>
      <c r="T15" s="17">
        <v>0.312948963996876</v>
      </c>
      <c r="U15" s="17">
        <v>0.35849267628313802</v>
      </c>
      <c r="V15" s="17">
        <v>0.44908230659132398</v>
      </c>
      <c r="W15" s="17"/>
      <c r="X15" s="17">
        <v>0.40769320668553699</v>
      </c>
      <c r="Y15" s="17">
        <v>0.33042452301369302</v>
      </c>
      <c r="Z15" s="17"/>
      <c r="AA15" s="17">
        <v>0.36258104531482899</v>
      </c>
      <c r="AB15" s="17">
        <v>0.47024999307120502</v>
      </c>
      <c r="AC15" s="17"/>
      <c r="AD15" s="17">
        <v>0.37827723722652201</v>
      </c>
      <c r="AE15" s="17">
        <v>0.414219981536118</v>
      </c>
    </row>
    <row r="16" spans="2:31" x14ac:dyDescent="0.35">
      <c r="B16" t="s">
        <v>51</v>
      </c>
      <c r="C16" s="17">
        <v>0.295766214155051</v>
      </c>
      <c r="D16" s="17">
        <v>0.34066973867165201</v>
      </c>
      <c r="E16" s="17">
        <v>0.25199012185543102</v>
      </c>
      <c r="F16" s="17"/>
      <c r="G16" s="17">
        <v>0.207819310991983</v>
      </c>
      <c r="H16" s="17">
        <v>0.34548017796575498</v>
      </c>
      <c r="I16" s="17">
        <v>0.29740120199637798</v>
      </c>
      <c r="J16" s="17">
        <v>0.37742405730220802</v>
      </c>
      <c r="K16" s="17">
        <v>0.297211269378228</v>
      </c>
      <c r="L16" s="17">
        <v>0.27785713985576699</v>
      </c>
      <c r="M16" s="17"/>
      <c r="N16" s="17">
        <v>0.24974892040968799</v>
      </c>
      <c r="O16" s="17">
        <v>0.306902498281306</v>
      </c>
      <c r="P16" s="17">
        <v>0.25038115279690998</v>
      </c>
      <c r="Q16" s="17">
        <v>0.215894201751783</v>
      </c>
      <c r="R16" s="17">
        <v>0.35983665046084401</v>
      </c>
      <c r="S16" s="17">
        <v>0.338671625703378</v>
      </c>
      <c r="T16" s="17">
        <v>0.29127156760194201</v>
      </c>
      <c r="U16" s="17">
        <v>0.40522570100048599</v>
      </c>
      <c r="V16" s="17">
        <v>0.30132780501121798</v>
      </c>
      <c r="W16" s="17"/>
      <c r="X16" s="17">
        <v>0.288304732901906</v>
      </c>
      <c r="Y16" s="17">
        <v>0.35150280124865002</v>
      </c>
      <c r="Z16" s="17"/>
      <c r="AA16" s="17">
        <v>0.30753221734158698</v>
      </c>
      <c r="AB16" s="17">
        <v>0.25579942028346397</v>
      </c>
      <c r="AC16" s="17"/>
      <c r="AD16" s="17">
        <v>0.30371014517159201</v>
      </c>
      <c r="AE16" s="17">
        <v>0.28008838549215898</v>
      </c>
    </row>
    <row r="17" spans="2:31" x14ac:dyDescent="0.35">
      <c r="B17" t="s">
        <v>52</v>
      </c>
      <c r="C17" s="17">
        <v>0.277882127931594</v>
      </c>
      <c r="D17" s="17">
        <v>0.28160949945299202</v>
      </c>
      <c r="E17" s="17">
        <v>0.27424834279975402</v>
      </c>
      <c r="F17" s="17"/>
      <c r="G17" s="17">
        <v>0.26558464941712401</v>
      </c>
      <c r="H17" s="17">
        <v>0.317534974247413</v>
      </c>
      <c r="I17" s="17">
        <v>0.31998440197844602</v>
      </c>
      <c r="J17" s="17">
        <v>0.25862585116473102</v>
      </c>
      <c r="K17" s="17">
        <v>0.28345442344100702</v>
      </c>
      <c r="L17" s="17">
        <v>0.252461013006408</v>
      </c>
      <c r="M17" s="17"/>
      <c r="N17" s="17">
        <v>0.392874486266515</v>
      </c>
      <c r="O17" s="17">
        <v>0.25901339447313598</v>
      </c>
      <c r="P17" s="17">
        <v>0.21085525943144701</v>
      </c>
      <c r="Q17" s="17">
        <v>0.26053074941590898</v>
      </c>
      <c r="R17" s="17">
        <v>0.28940686864746101</v>
      </c>
      <c r="S17" s="17">
        <v>0.30979653204992902</v>
      </c>
      <c r="T17" s="17">
        <v>0.25716299834395401</v>
      </c>
      <c r="U17" s="17">
        <v>0.205212660166816</v>
      </c>
      <c r="V17" s="17">
        <v>0.229036793809721</v>
      </c>
      <c r="W17" s="17"/>
      <c r="X17" s="17">
        <v>0.25738698166032797</v>
      </c>
      <c r="Y17" s="17">
        <v>0.362300065298921</v>
      </c>
      <c r="Z17" s="17"/>
      <c r="AA17" s="17">
        <v>0.26829749576189099</v>
      </c>
      <c r="AB17" s="17">
        <v>0.30062065555354001</v>
      </c>
      <c r="AC17" s="17"/>
      <c r="AD17" s="17">
        <v>0.28026316885518399</v>
      </c>
      <c r="AE17" s="17">
        <v>0.29068505396992</v>
      </c>
    </row>
    <row r="18" spans="2:31" x14ac:dyDescent="0.35">
      <c r="B18" t="s">
        <v>53</v>
      </c>
      <c r="C18" s="17">
        <v>0.25102236873303702</v>
      </c>
      <c r="D18" s="17">
        <v>0.28941498971156698</v>
      </c>
      <c r="E18" s="17">
        <v>0.213593704999545</v>
      </c>
      <c r="F18" s="17"/>
      <c r="G18" s="17">
        <v>0.247415300400155</v>
      </c>
      <c r="H18" s="17">
        <v>0.25500201921727</v>
      </c>
      <c r="I18" s="17">
        <v>0.26466091720893797</v>
      </c>
      <c r="J18" s="17">
        <v>0.18790559392867301</v>
      </c>
      <c r="K18" s="17">
        <v>0.27412648540933099</v>
      </c>
      <c r="L18" s="17">
        <v>0.262211170041314</v>
      </c>
      <c r="M18" s="17"/>
      <c r="N18" s="17">
        <v>0.31032869635376698</v>
      </c>
      <c r="O18" s="17">
        <v>0.18414677042122099</v>
      </c>
      <c r="P18" s="17">
        <v>0.13650503711076001</v>
      </c>
      <c r="Q18" s="17">
        <v>0.32609438384010803</v>
      </c>
      <c r="R18" s="17">
        <v>0.30190737173938897</v>
      </c>
      <c r="S18" s="17">
        <v>0.321625302059037</v>
      </c>
      <c r="T18" s="17">
        <v>0.22756409883486001</v>
      </c>
      <c r="U18" s="17">
        <v>0.219923589433585</v>
      </c>
      <c r="V18" s="17">
        <v>0.22371647333723599</v>
      </c>
      <c r="W18" s="17"/>
      <c r="X18" s="17">
        <v>0.21536085778030301</v>
      </c>
      <c r="Y18" s="17">
        <v>0.40780977433402699</v>
      </c>
      <c r="Z18" s="17"/>
      <c r="AA18" s="17">
        <v>0.25361492395255197</v>
      </c>
      <c r="AB18" s="17">
        <v>0.247440866361652</v>
      </c>
      <c r="AC18" s="17"/>
      <c r="AD18" s="17">
        <v>0.24499693668171299</v>
      </c>
      <c r="AE18" s="17">
        <v>0.29556383046729201</v>
      </c>
    </row>
    <row r="19" spans="2:31" x14ac:dyDescent="0.35">
      <c r="B19" t="s">
        <v>54</v>
      </c>
      <c r="C19" s="17">
        <v>0.22189482339038599</v>
      </c>
      <c r="D19" s="17">
        <v>0.21232310527416101</v>
      </c>
      <c r="E19" s="17">
        <v>0.23122621597554699</v>
      </c>
      <c r="F19" s="17"/>
      <c r="G19" s="17">
        <v>0.22286076208966901</v>
      </c>
      <c r="H19" s="17">
        <v>0.23143600197519901</v>
      </c>
      <c r="I19" s="17">
        <v>0.26339731945491102</v>
      </c>
      <c r="J19" s="17">
        <v>0.174826358532362</v>
      </c>
      <c r="K19" s="17">
        <v>0.18661416645593101</v>
      </c>
      <c r="L19" s="17">
        <v>0.23354200008762299</v>
      </c>
      <c r="M19" s="17"/>
      <c r="N19" s="17">
        <v>0.18451227260648401</v>
      </c>
      <c r="O19" s="17">
        <v>0.26231110622297399</v>
      </c>
      <c r="P19" s="17">
        <v>0.27913788150386498</v>
      </c>
      <c r="Q19" s="17">
        <v>0.26476168771667902</v>
      </c>
      <c r="R19" s="17">
        <v>0.211435394335382</v>
      </c>
      <c r="S19" s="17">
        <v>0.27391375276914798</v>
      </c>
      <c r="T19" s="17">
        <v>0.247518517416421</v>
      </c>
      <c r="U19" s="17">
        <v>7.4486779053623303E-2</v>
      </c>
      <c r="V19" s="17">
        <v>0.15522517974528799</v>
      </c>
      <c r="W19" s="17"/>
      <c r="X19" s="17">
        <v>0.216363055169257</v>
      </c>
      <c r="Y19" s="17">
        <v>0.17529047609444101</v>
      </c>
      <c r="Z19" s="17"/>
      <c r="AA19" s="17">
        <v>0.24348163672992701</v>
      </c>
      <c r="AB19" s="17">
        <v>0.15287319301082899</v>
      </c>
      <c r="AC19" s="17"/>
      <c r="AD19" s="17">
        <v>0.24348360491934701</v>
      </c>
      <c r="AE19" s="17">
        <v>0.17551697235483199</v>
      </c>
    </row>
    <row r="20" spans="2:31" x14ac:dyDescent="0.35">
      <c r="B20" t="s">
        <v>55</v>
      </c>
      <c r="C20" s="17">
        <v>0.20713081534109101</v>
      </c>
      <c r="D20" s="17">
        <v>0.183292652487858</v>
      </c>
      <c r="E20" s="17">
        <v>0.23037045250878599</v>
      </c>
      <c r="F20" s="17"/>
      <c r="G20" s="17">
        <v>0.15622839785581599</v>
      </c>
      <c r="H20" s="17">
        <v>0.22497902113915899</v>
      </c>
      <c r="I20" s="17">
        <v>0.261456551081096</v>
      </c>
      <c r="J20" s="17">
        <v>0.18803798112435699</v>
      </c>
      <c r="K20" s="17">
        <v>0.22413056785517299</v>
      </c>
      <c r="L20" s="17">
        <v>0.198460807823503</v>
      </c>
      <c r="M20" s="17"/>
      <c r="N20" s="17">
        <v>0.18947783411640001</v>
      </c>
      <c r="O20" s="17">
        <v>0.17529118882772199</v>
      </c>
      <c r="P20" s="17">
        <v>0.209292733315223</v>
      </c>
      <c r="Q20" s="17">
        <v>0.142894716495608</v>
      </c>
      <c r="R20" s="17">
        <v>0.32429364123561299</v>
      </c>
      <c r="S20" s="17">
        <v>0.25362282797799202</v>
      </c>
      <c r="T20" s="17">
        <v>0.205078485941636</v>
      </c>
      <c r="U20" s="17">
        <v>0.20460408606293401</v>
      </c>
      <c r="V20" s="17">
        <v>0.18814112919769699</v>
      </c>
      <c r="W20" s="17"/>
      <c r="X20" s="17">
        <v>0.21365092373795</v>
      </c>
      <c r="Y20" s="17">
        <v>0.15159143064618699</v>
      </c>
      <c r="Z20" s="17"/>
      <c r="AA20" s="17">
        <v>0.20932540288548801</v>
      </c>
      <c r="AB20" s="17">
        <v>0.19797224525858001</v>
      </c>
      <c r="AC20" s="17"/>
      <c r="AD20" s="17">
        <v>0.211506682310967</v>
      </c>
      <c r="AE20" s="17">
        <v>0.20892892539257901</v>
      </c>
    </row>
    <row r="21" spans="2:31" x14ac:dyDescent="0.35">
      <c r="B21" t="s">
        <v>56</v>
      </c>
      <c r="C21" s="17">
        <v>2.1662681266722199E-2</v>
      </c>
      <c r="D21" s="17">
        <v>2.6714304616175698E-2</v>
      </c>
      <c r="E21" s="17">
        <v>1.67378934602141E-2</v>
      </c>
      <c r="F21" s="17"/>
      <c r="G21" s="17">
        <v>1.46589281034093E-2</v>
      </c>
      <c r="H21" s="17">
        <v>0</v>
      </c>
      <c r="I21" s="17">
        <v>1.8622445957307901E-2</v>
      </c>
      <c r="J21" s="17">
        <v>0</v>
      </c>
      <c r="K21" s="17">
        <v>2.13675680231721E-2</v>
      </c>
      <c r="L21" s="17">
        <v>4.5442150660379599E-2</v>
      </c>
      <c r="M21" s="17"/>
      <c r="N21" s="17">
        <v>2.8090813962081601E-2</v>
      </c>
      <c r="O21" s="17">
        <v>2.3321819797096702E-2</v>
      </c>
      <c r="P21" s="17">
        <v>1.6414901542957199E-2</v>
      </c>
      <c r="Q21" s="17">
        <v>2.3452732666312599E-2</v>
      </c>
      <c r="R21" s="17">
        <v>0</v>
      </c>
      <c r="S21" s="17">
        <v>1.1090580214300099E-2</v>
      </c>
      <c r="T21" s="17">
        <v>4.5127676320308702E-2</v>
      </c>
      <c r="U21" s="17">
        <v>0</v>
      </c>
      <c r="V21" s="17">
        <v>2.7558202842818999E-2</v>
      </c>
      <c r="W21" s="17"/>
      <c r="X21" s="17">
        <v>2.7618234254302699E-2</v>
      </c>
      <c r="Y21" s="17">
        <v>0</v>
      </c>
      <c r="Z21" s="17"/>
      <c r="AA21" s="17">
        <v>2.3798761999827001E-2</v>
      </c>
      <c r="AB21" s="17">
        <v>1.48266022745723E-2</v>
      </c>
      <c r="AC21" s="17"/>
      <c r="AD21" s="17">
        <v>9.8845811975205797E-3</v>
      </c>
      <c r="AE21" s="17">
        <v>2.7066817490280001E-2</v>
      </c>
    </row>
    <row r="22" spans="2:31" x14ac:dyDescent="0.35">
      <c r="B22" t="s">
        <v>57</v>
      </c>
      <c r="C22" s="17">
        <v>3.2499957140424899E-3</v>
      </c>
      <c r="D22" s="17">
        <v>0</v>
      </c>
      <c r="E22" s="17">
        <v>6.4183909320770401E-3</v>
      </c>
      <c r="F22" s="17"/>
      <c r="G22" s="17">
        <v>0</v>
      </c>
      <c r="H22" s="17">
        <v>0</v>
      </c>
      <c r="I22" s="17">
        <v>0</v>
      </c>
      <c r="J22" s="17">
        <v>0</v>
      </c>
      <c r="K22" s="17">
        <v>0</v>
      </c>
      <c r="L22" s="17">
        <v>1.05426499809857E-2</v>
      </c>
      <c r="M22" s="17"/>
      <c r="N22" s="17">
        <v>0</v>
      </c>
      <c r="O22" s="17">
        <v>0</v>
      </c>
      <c r="P22" s="17">
        <v>0</v>
      </c>
      <c r="Q22" s="17">
        <v>0</v>
      </c>
      <c r="R22" s="17">
        <v>0</v>
      </c>
      <c r="S22" s="17">
        <v>0</v>
      </c>
      <c r="T22" s="17">
        <v>2.7807572672752801E-2</v>
      </c>
      <c r="U22" s="17">
        <v>0</v>
      </c>
      <c r="V22" s="17">
        <v>0</v>
      </c>
      <c r="W22" s="17"/>
      <c r="X22" s="17">
        <v>4.1434918351400604E-3</v>
      </c>
      <c r="Y22" s="17">
        <v>0</v>
      </c>
      <c r="Z22" s="17"/>
      <c r="AA22" s="17">
        <v>4.22219305945207E-3</v>
      </c>
      <c r="AB22" s="17">
        <v>0</v>
      </c>
      <c r="AC22" s="17"/>
      <c r="AD22" s="17">
        <v>4.9161770176916701E-3</v>
      </c>
      <c r="AE22" s="17">
        <v>0</v>
      </c>
    </row>
    <row r="23" spans="2:31" x14ac:dyDescent="0.35">
      <c r="B23" t="s">
        <v>58</v>
      </c>
      <c r="C23" s="17">
        <v>1.87056480774539E-3</v>
      </c>
      <c r="D23" s="17">
        <v>3.7893051130606999E-3</v>
      </c>
      <c r="E23" s="17">
        <v>0</v>
      </c>
      <c r="F23" s="17"/>
      <c r="G23" s="17">
        <v>0</v>
      </c>
      <c r="H23" s="17">
        <v>0</v>
      </c>
      <c r="I23" s="17">
        <v>0</v>
      </c>
      <c r="J23" s="17">
        <v>1.38534670154598E-2</v>
      </c>
      <c r="K23" s="17">
        <v>0</v>
      </c>
      <c r="L23" s="17">
        <v>0</v>
      </c>
      <c r="M23" s="17"/>
      <c r="N23" s="17">
        <v>0</v>
      </c>
      <c r="O23" s="17">
        <v>0</v>
      </c>
      <c r="P23" s="17">
        <v>2.0159812551195901E-2</v>
      </c>
      <c r="Q23" s="17">
        <v>0</v>
      </c>
      <c r="R23" s="17">
        <v>0</v>
      </c>
      <c r="S23" s="17">
        <v>0</v>
      </c>
      <c r="T23" s="17">
        <v>0</v>
      </c>
      <c r="U23" s="17">
        <v>0</v>
      </c>
      <c r="V23" s="17">
        <v>0</v>
      </c>
      <c r="W23" s="17"/>
      <c r="X23" s="17">
        <v>0</v>
      </c>
      <c r="Y23" s="17">
        <v>0</v>
      </c>
      <c r="Z23" s="17"/>
      <c r="AA23" s="17">
        <v>2.43012189658987E-3</v>
      </c>
      <c r="AB23" s="17">
        <v>0</v>
      </c>
      <c r="AC23" s="17"/>
      <c r="AD23" s="17">
        <v>2.8295507216230401E-3</v>
      </c>
      <c r="AE23" s="17">
        <v>0</v>
      </c>
    </row>
    <row r="24" spans="2:31" x14ac:dyDescent="0.35">
      <c r="B24" t="s">
        <v>59</v>
      </c>
      <c r="C24" s="17">
        <v>1.4319631335924399E-3</v>
      </c>
      <c r="D24" s="17">
        <v>2.9008057894430602E-3</v>
      </c>
      <c r="E24" s="17">
        <v>0</v>
      </c>
      <c r="F24" s="17"/>
      <c r="G24" s="17">
        <v>0</v>
      </c>
      <c r="H24" s="17">
        <v>0</v>
      </c>
      <c r="I24" s="17">
        <v>0</v>
      </c>
      <c r="J24" s="17">
        <v>0</v>
      </c>
      <c r="K24" s="17">
        <v>1.0767414908517599E-2</v>
      </c>
      <c r="L24" s="17">
        <v>0</v>
      </c>
      <c r="M24" s="17"/>
      <c r="N24" s="17">
        <v>8.7368961000173096E-3</v>
      </c>
      <c r="O24" s="17">
        <v>0</v>
      </c>
      <c r="P24" s="17">
        <v>0</v>
      </c>
      <c r="Q24" s="17">
        <v>0</v>
      </c>
      <c r="R24" s="17">
        <v>0</v>
      </c>
      <c r="S24" s="17">
        <v>0</v>
      </c>
      <c r="T24" s="17">
        <v>0</v>
      </c>
      <c r="U24" s="17">
        <v>0</v>
      </c>
      <c r="V24" s="17">
        <v>0</v>
      </c>
      <c r="W24" s="17"/>
      <c r="X24" s="17">
        <v>0</v>
      </c>
      <c r="Y24" s="17">
        <v>1.3061652968672999E-2</v>
      </c>
      <c r="Z24" s="17"/>
      <c r="AA24" s="17">
        <v>1.86031777762714E-3</v>
      </c>
      <c r="AB24" s="17">
        <v>0</v>
      </c>
      <c r="AC24" s="17"/>
      <c r="AD24" s="17">
        <v>2.16609031732923E-3</v>
      </c>
      <c r="AE24" s="17">
        <v>0</v>
      </c>
    </row>
    <row r="25" spans="2:31" x14ac:dyDescent="0.35">
      <c r="B25" t="s">
        <v>60</v>
      </c>
      <c r="C25" s="17">
        <v>1.3271395456127401E-3</v>
      </c>
      <c r="D25" s="17">
        <v>0</v>
      </c>
      <c r="E25" s="17">
        <v>2.62095743337658E-3</v>
      </c>
      <c r="F25" s="17"/>
      <c r="G25" s="17">
        <v>9.2396831229356498E-3</v>
      </c>
      <c r="H25" s="17">
        <v>0</v>
      </c>
      <c r="I25" s="17">
        <v>0</v>
      </c>
      <c r="J25" s="17">
        <v>0</v>
      </c>
      <c r="K25" s="17">
        <v>0</v>
      </c>
      <c r="L25" s="17">
        <v>0</v>
      </c>
      <c r="M25" s="17"/>
      <c r="N25" s="17">
        <v>0</v>
      </c>
      <c r="O25" s="17">
        <v>0</v>
      </c>
      <c r="P25" s="17">
        <v>0</v>
      </c>
      <c r="Q25" s="17">
        <v>0</v>
      </c>
      <c r="R25" s="17">
        <v>0</v>
      </c>
      <c r="S25" s="17">
        <v>0</v>
      </c>
      <c r="T25" s="17">
        <v>1.1355254778353901E-2</v>
      </c>
      <c r="U25" s="17">
        <v>0</v>
      </c>
      <c r="V25" s="17">
        <v>0</v>
      </c>
      <c r="W25" s="17"/>
      <c r="X25" s="17">
        <v>1.69199973020826E-3</v>
      </c>
      <c r="Y25" s="17">
        <v>0</v>
      </c>
      <c r="Z25" s="17"/>
      <c r="AA25" s="17">
        <v>1.7241374670739799E-3</v>
      </c>
      <c r="AB25" s="17">
        <v>0</v>
      </c>
      <c r="AC25" s="17"/>
      <c r="AD25" s="17">
        <v>2.0075266269492199E-3</v>
      </c>
      <c r="AE25" s="17">
        <v>0</v>
      </c>
    </row>
    <row r="26" spans="2:31" x14ac:dyDescent="0.35">
      <c r="B26" t="s">
        <v>61</v>
      </c>
      <c r="C26" s="17">
        <v>1.30216005233731E-3</v>
      </c>
      <c r="D26" s="17">
        <v>0</v>
      </c>
      <c r="E26" s="17">
        <v>2.5716256288962902E-3</v>
      </c>
      <c r="F26" s="17"/>
      <c r="G26" s="17">
        <v>0</v>
      </c>
      <c r="H26" s="17">
        <v>9.6657853542957608E-3</v>
      </c>
      <c r="I26" s="17">
        <v>0</v>
      </c>
      <c r="J26" s="17">
        <v>0</v>
      </c>
      <c r="K26" s="17">
        <v>0</v>
      </c>
      <c r="L26" s="17">
        <v>0</v>
      </c>
      <c r="M26" s="17"/>
      <c r="N26" s="17">
        <v>0</v>
      </c>
      <c r="O26" s="17">
        <v>0</v>
      </c>
      <c r="P26" s="17">
        <v>0</v>
      </c>
      <c r="Q26" s="17">
        <v>0</v>
      </c>
      <c r="R26" s="17">
        <v>0</v>
      </c>
      <c r="S26" s="17">
        <v>0</v>
      </c>
      <c r="T26" s="17">
        <v>1.1141525550470901E-2</v>
      </c>
      <c r="U26" s="17">
        <v>0</v>
      </c>
      <c r="V26" s="17">
        <v>0</v>
      </c>
      <c r="W26" s="17"/>
      <c r="X26" s="17">
        <v>1.66015281853835E-3</v>
      </c>
      <c r="Y26" s="17">
        <v>0</v>
      </c>
      <c r="Z26" s="17"/>
      <c r="AA26" s="17">
        <v>1.6916856571591401E-3</v>
      </c>
      <c r="AB26" s="17">
        <v>0</v>
      </c>
      <c r="AC26" s="17"/>
      <c r="AD26" s="17">
        <v>1.9697408507330701E-3</v>
      </c>
      <c r="AE26" s="17">
        <v>0</v>
      </c>
    </row>
    <row r="27" spans="2:31" x14ac:dyDescent="0.35">
      <c r="B27" t="s">
        <v>62</v>
      </c>
      <c r="C27" s="17">
        <v>1.1676196650009E-3</v>
      </c>
      <c r="D27" s="17">
        <v>0</v>
      </c>
      <c r="E27" s="17">
        <v>2.30592287785972E-3</v>
      </c>
      <c r="F27" s="17"/>
      <c r="G27" s="17">
        <v>8.1290891740668694E-3</v>
      </c>
      <c r="H27" s="17">
        <v>0</v>
      </c>
      <c r="I27" s="17">
        <v>0</v>
      </c>
      <c r="J27" s="17">
        <v>0</v>
      </c>
      <c r="K27" s="17">
        <v>0</v>
      </c>
      <c r="L27" s="17">
        <v>0</v>
      </c>
      <c r="M27" s="17"/>
      <c r="N27" s="17">
        <v>0</v>
      </c>
      <c r="O27" s="17">
        <v>0</v>
      </c>
      <c r="P27" s="17">
        <v>0</v>
      </c>
      <c r="Q27" s="17">
        <v>0</v>
      </c>
      <c r="R27" s="17">
        <v>0</v>
      </c>
      <c r="S27" s="17">
        <v>1.09383134351691E-2</v>
      </c>
      <c r="T27" s="17">
        <v>0</v>
      </c>
      <c r="U27" s="17">
        <v>0</v>
      </c>
      <c r="V27" s="17">
        <v>0</v>
      </c>
      <c r="W27" s="17"/>
      <c r="X27" s="17">
        <v>1.48862428574173E-3</v>
      </c>
      <c r="Y27" s="17">
        <v>0</v>
      </c>
      <c r="Z27" s="17"/>
      <c r="AA27" s="17">
        <v>0</v>
      </c>
      <c r="AB27" s="17">
        <v>0</v>
      </c>
      <c r="AC27" s="17"/>
      <c r="AD27" s="17">
        <v>1.7662253945997699E-3</v>
      </c>
      <c r="AE27" s="17">
        <v>0</v>
      </c>
    </row>
    <row r="28" spans="2:31" x14ac:dyDescent="0.35">
      <c r="B28" t="s">
        <v>63</v>
      </c>
      <c r="C28" s="17">
        <v>1.03494429183313E-2</v>
      </c>
      <c r="D28" s="17">
        <v>6.6901109025037696E-3</v>
      </c>
      <c r="E28" s="17">
        <v>1.3916896872209599E-2</v>
      </c>
      <c r="F28" s="17"/>
      <c r="G28" s="17">
        <v>1.73687722970025E-2</v>
      </c>
      <c r="H28" s="17">
        <v>9.6657853542957608E-3</v>
      </c>
      <c r="I28" s="17">
        <v>0</v>
      </c>
      <c r="J28" s="17">
        <v>1.38534670154598E-2</v>
      </c>
      <c r="K28" s="17">
        <v>1.0767414908517599E-2</v>
      </c>
      <c r="L28" s="17">
        <v>1.05426499809857E-2</v>
      </c>
      <c r="M28" s="17"/>
      <c r="N28" s="17">
        <v>8.7368961000173096E-3</v>
      </c>
      <c r="O28" s="17">
        <v>0</v>
      </c>
      <c r="P28" s="17">
        <v>2.0159812551195901E-2</v>
      </c>
      <c r="Q28" s="17">
        <v>0</v>
      </c>
      <c r="R28" s="17">
        <v>0</v>
      </c>
      <c r="S28" s="17">
        <v>1.09383134351691E-2</v>
      </c>
      <c r="T28" s="17">
        <v>5.0304353001577602E-2</v>
      </c>
      <c r="U28" s="17">
        <v>0</v>
      </c>
      <c r="V28" s="17">
        <v>0</v>
      </c>
      <c r="W28" s="17"/>
      <c r="X28" s="17">
        <v>8.9842686696284101E-3</v>
      </c>
      <c r="Y28" s="17">
        <v>1.3061652968672999E-2</v>
      </c>
      <c r="Z28" s="17"/>
      <c r="AA28" s="17">
        <v>1.19284558579022E-2</v>
      </c>
      <c r="AB28" s="17">
        <v>0</v>
      </c>
      <c r="AC28" s="17"/>
      <c r="AD28" s="17">
        <v>1.5655310928926001E-2</v>
      </c>
      <c r="AE28" s="17">
        <v>0</v>
      </c>
    </row>
    <row r="29" spans="2:31" x14ac:dyDescent="0.35">
      <c r="B29" t="s">
        <v>64</v>
      </c>
      <c r="C29" s="17">
        <v>1.1482328004058E-2</v>
      </c>
      <c r="D29" s="17">
        <v>9.2636799763808203E-3</v>
      </c>
      <c r="E29" s="17">
        <v>1.3645270487649901E-2</v>
      </c>
      <c r="F29" s="17"/>
      <c r="G29" s="17">
        <v>1.1585649388128101E-2</v>
      </c>
      <c r="H29" s="17">
        <v>0</v>
      </c>
      <c r="I29" s="17">
        <v>8.1470086029034206E-3</v>
      </c>
      <c r="J29" s="17">
        <v>4.18778301237532E-2</v>
      </c>
      <c r="K29" s="17">
        <v>0</v>
      </c>
      <c r="L29" s="17">
        <v>9.6649342212461204E-3</v>
      </c>
      <c r="M29" s="17"/>
      <c r="N29" s="17">
        <v>0</v>
      </c>
      <c r="O29" s="17">
        <v>1.0821150764452499E-2</v>
      </c>
      <c r="P29" s="17">
        <v>0</v>
      </c>
      <c r="Q29" s="17">
        <v>0</v>
      </c>
      <c r="R29" s="17">
        <v>1.4659999414398399E-2</v>
      </c>
      <c r="S29" s="17">
        <v>0</v>
      </c>
      <c r="T29" s="17">
        <v>3.5021337606307303E-2</v>
      </c>
      <c r="U29" s="17">
        <v>2.3190713986475001E-2</v>
      </c>
      <c r="V29" s="17">
        <v>2.4253458780439101E-2</v>
      </c>
      <c r="W29" s="17"/>
      <c r="X29" s="17">
        <v>9.1128645233582908E-3</v>
      </c>
      <c r="Y29" s="17">
        <v>3.9537577722644997E-2</v>
      </c>
      <c r="Z29" s="17"/>
      <c r="AA29" s="17">
        <v>1.4917129089005301E-2</v>
      </c>
      <c r="AB29" s="17">
        <v>0</v>
      </c>
      <c r="AC29" s="17"/>
      <c r="AD29" s="17">
        <v>6.9173770862914798E-3</v>
      </c>
      <c r="AE29" s="17">
        <v>2.3633683536513201E-2</v>
      </c>
    </row>
    <row r="30" spans="2:31" x14ac:dyDescent="0.35">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row>
    <row r="31" spans="2:31" x14ac:dyDescent="0.35">
      <c r="B31" s="6" t="s">
        <v>65</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row>
    <row r="32" spans="2:31" x14ac:dyDescent="0.35">
      <c r="B32" s="24" t="s">
        <v>66</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row>
    <row r="33" spans="2:31" x14ac:dyDescent="0.35">
      <c r="B33" t="s">
        <v>69</v>
      </c>
      <c r="C33" s="17">
        <v>0.543396695837296</v>
      </c>
      <c r="D33" s="17">
        <v>0.53948602391841005</v>
      </c>
      <c r="E33" s="17">
        <v>0.54742037015751899</v>
      </c>
      <c r="F33" s="17"/>
      <c r="G33" s="17">
        <v>0.63343887186024095</v>
      </c>
      <c r="H33" s="17">
        <v>0.60710179391352603</v>
      </c>
      <c r="I33" s="17">
        <v>0.51699282533871804</v>
      </c>
      <c r="J33" s="17">
        <v>0.52075704024374203</v>
      </c>
      <c r="K33" s="17">
        <v>0.44468294009162201</v>
      </c>
      <c r="L33" s="17">
        <v>0.53087718329754896</v>
      </c>
      <c r="M33" s="17"/>
      <c r="N33" s="17">
        <v>0.50693334415007296</v>
      </c>
      <c r="O33" s="17">
        <v>0.51400810085978899</v>
      </c>
      <c r="P33" s="17">
        <v>0.58530247369247301</v>
      </c>
      <c r="Q33" s="17">
        <v>0.55513105979773503</v>
      </c>
      <c r="R33" s="17">
        <v>0.60668793822877298</v>
      </c>
      <c r="S33" s="17">
        <v>0.49786723701042601</v>
      </c>
      <c r="T33" s="17">
        <v>0.55326208811365896</v>
      </c>
      <c r="U33" s="17">
        <v>0.644737922490496</v>
      </c>
      <c r="V33" s="17">
        <v>0.53106345963595802</v>
      </c>
      <c r="W33" s="17"/>
      <c r="X33" s="17">
        <v>0.55899691452424705</v>
      </c>
      <c r="Y33" s="17">
        <v>0.53940361513852997</v>
      </c>
      <c r="Z33" s="17"/>
      <c r="AA33" s="17">
        <v>0.54497704090089805</v>
      </c>
      <c r="AB33" s="17">
        <v>0.54240485936786598</v>
      </c>
      <c r="AC33" s="17"/>
      <c r="AD33" s="17">
        <v>0.55216115075042504</v>
      </c>
      <c r="AE33" s="17">
        <v>0.53502115307208398</v>
      </c>
    </row>
    <row r="34" spans="2:31" x14ac:dyDescent="0.35">
      <c r="B34" t="s">
        <v>70</v>
      </c>
      <c r="C34" s="17">
        <v>0.53020297966368901</v>
      </c>
      <c r="D34" s="17">
        <v>0.52447398782143495</v>
      </c>
      <c r="E34" s="17">
        <v>0.53609751590568799</v>
      </c>
      <c r="F34" s="17"/>
      <c r="G34" s="17">
        <v>0.52033524047858604</v>
      </c>
      <c r="H34" s="17">
        <v>0.62816675029548397</v>
      </c>
      <c r="I34" s="17">
        <v>0.48208629201025199</v>
      </c>
      <c r="J34" s="17">
        <v>0.44182178261537602</v>
      </c>
      <c r="K34" s="17">
        <v>0.44285061937463999</v>
      </c>
      <c r="L34" s="17">
        <v>0.60096459289071502</v>
      </c>
      <c r="M34" s="17"/>
      <c r="N34" s="17">
        <v>0.52231448729186203</v>
      </c>
      <c r="O34" s="17">
        <v>0.61807417978666102</v>
      </c>
      <c r="P34" s="17">
        <v>0.43881801639374601</v>
      </c>
      <c r="Q34" s="17">
        <v>0.46233047405734801</v>
      </c>
      <c r="R34" s="17">
        <v>0.67670078470764095</v>
      </c>
      <c r="S34" s="17">
        <v>0.45170861846627702</v>
      </c>
      <c r="T34" s="17">
        <v>0.515265913910533</v>
      </c>
      <c r="U34" s="17">
        <v>0.44661930990610199</v>
      </c>
      <c r="V34" s="17">
        <v>0.56631595640257903</v>
      </c>
      <c r="W34" s="17"/>
      <c r="X34" s="17">
        <v>0.48705230313882097</v>
      </c>
      <c r="Y34" s="17">
        <v>0.79422234216923104</v>
      </c>
      <c r="Z34" s="17"/>
      <c r="AA34" s="17">
        <v>0.50679260867296105</v>
      </c>
      <c r="AB34" s="17">
        <v>0.63376043215617905</v>
      </c>
      <c r="AC34" s="17"/>
      <c r="AD34" s="17">
        <v>0.55112462133815598</v>
      </c>
      <c r="AE34" s="17">
        <v>0.50335143208534106</v>
      </c>
    </row>
    <row r="35" spans="2:31" x14ac:dyDescent="0.35">
      <c r="B35" t="s">
        <v>71</v>
      </c>
      <c r="C35" s="17">
        <v>0.392409581307469</v>
      </c>
      <c r="D35" s="17">
        <v>0.35297347245788102</v>
      </c>
      <c r="E35" s="17">
        <v>0.43298523218252</v>
      </c>
      <c r="F35" s="17"/>
      <c r="G35" s="17">
        <v>0.354713978761448</v>
      </c>
      <c r="H35" s="17">
        <v>0.35485436477293397</v>
      </c>
      <c r="I35" s="17">
        <v>0.35193079271072097</v>
      </c>
      <c r="J35" s="17">
        <v>0.44390531647334702</v>
      </c>
      <c r="K35" s="17">
        <v>0.497664937919785</v>
      </c>
      <c r="L35" s="17">
        <v>0.36959972247385497</v>
      </c>
      <c r="M35" s="17"/>
      <c r="N35" s="17">
        <v>0.342915550818499</v>
      </c>
      <c r="O35" s="17">
        <v>0.52326008588123696</v>
      </c>
      <c r="P35" s="17">
        <v>0.29611394962016702</v>
      </c>
      <c r="Q35" s="17">
        <v>0.31388908731856902</v>
      </c>
      <c r="R35" s="17">
        <v>0.35667113881357698</v>
      </c>
      <c r="S35" s="17">
        <v>0.48758780626433201</v>
      </c>
      <c r="T35" s="17">
        <v>0.41060855399664198</v>
      </c>
      <c r="U35" s="17">
        <v>0.283719959001832</v>
      </c>
      <c r="V35" s="17">
        <v>0.420402388455622</v>
      </c>
      <c r="W35" s="17"/>
      <c r="X35" s="17">
        <v>0.39851110713299298</v>
      </c>
      <c r="Y35" s="17">
        <v>0.39848083033078402</v>
      </c>
      <c r="Z35" s="17"/>
      <c r="AA35" s="17">
        <v>0.38826137078249501</v>
      </c>
      <c r="AB35" s="17">
        <v>0.41317965988752098</v>
      </c>
      <c r="AC35" s="17"/>
      <c r="AD35" s="17">
        <v>0.38153940221468802</v>
      </c>
      <c r="AE35" s="17">
        <v>0.41892560375003302</v>
      </c>
    </row>
    <row r="36" spans="2:31" x14ac:dyDescent="0.35">
      <c r="B36" t="s">
        <v>72</v>
      </c>
      <c r="C36" s="17">
        <v>0.35800130358016402</v>
      </c>
      <c r="D36" s="17">
        <v>0.34425460973239003</v>
      </c>
      <c r="E36" s="17">
        <v>0.37214522057716998</v>
      </c>
      <c r="F36" s="17"/>
      <c r="G36" s="17">
        <v>0.352361974784141</v>
      </c>
      <c r="H36" s="17">
        <v>0.37759011612089399</v>
      </c>
      <c r="I36" s="17">
        <v>0.46099732045437197</v>
      </c>
      <c r="J36" s="17">
        <v>0.409455702714218</v>
      </c>
      <c r="K36" s="17">
        <v>0.34539909592930002</v>
      </c>
      <c r="L36" s="17">
        <v>0.27068075835262001</v>
      </c>
      <c r="M36" s="17"/>
      <c r="N36" s="17">
        <v>0.28428075926988</v>
      </c>
      <c r="O36" s="17">
        <v>0.46150831695348499</v>
      </c>
      <c r="P36" s="17">
        <v>0.34200946778600799</v>
      </c>
      <c r="Q36" s="17">
        <v>0.42706983213927102</v>
      </c>
      <c r="R36" s="17">
        <v>0.238373149180376</v>
      </c>
      <c r="S36" s="17">
        <v>0.34360426134226302</v>
      </c>
      <c r="T36" s="17">
        <v>0.29088411632704197</v>
      </c>
      <c r="U36" s="17">
        <v>0.26141905915633201</v>
      </c>
      <c r="V36" s="17">
        <v>0.41616543425573899</v>
      </c>
      <c r="W36" s="17"/>
      <c r="X36" s="17">
        <v>0.35257856666375698</v>
      </c>
      <c r="Y36" s="17">
        <v>0.27933569381694201</v>
      </c>
      <c r="Z36" s="17"/>
      <c r="AA36" s="17">
        <v>0.38871723052336699</v>
      </c>
      <c r="AB36" s="17">
        <v>0.22676476548619601</v>
      </c>
      <c r="AC36" s="17"/>
      <c r="AD36" s="17">
        <v>0.35248750431209602</v>
      </c>
      <c r="AE36" s="17">
        <v>0.35652305329821199</v>
      </c>
    </row>
    <row r="37" spans="2:31" x14ac:dyDescent="0.35">
      <c r="B37" t="s">
        <v>73</v>
      </c>
      <c r="C37" s="17">
        <v>0.257181348484181</v>
      </c>
      <c r="D37" s="17">
        <v>0.257980859081541</v>
      </c>
      <c r="E37" s="17">
        <v>0.25635873530515002</v>
      </c>
      <c r="F37" s="17"/>
      <c r="G37" s="17">
        <v>0.29187051178137602</v>
      </c>
      <c r="H37" s="17">
        <v>0.26615439926799001</v>
      </c>
      <c r="I37" s="17">
        <v>0.25912083695858501</v>
      </c>
      <c r="J37" s="17">
        <v>0.29115060474788101</v>
      </c>
      <c r="K37" s="17">
        <v>0.20426470571048699</v>
      </c>
      <c r="L37" s="17">
        <v>0.24003927050746601</v>
      </c>
      <c r="M37" s="17"/>
      <c r="N37" s="17">
        <v>0.26426848765541999</v>
      </c>
      <c r="O37" s="17">
        <v>0.164957844800423</v>
      </c>
      <c r="P37" s="17">
        <v>0.32821085559838098</v>
      </c>
      <c r="Q37" s="17">
        <v>0.233068052517757</v>
      </c>
      <c r="R37" s="17">
        <v>0.33426485457903099</v>
      </c>
      <c r="S37" s="17">
        <v>0.22073684347189401</v>
      </c>
      <c r="T37" s="17">
        <v>0.20010333409350101</v>
      </c>
      <c r="U37" s="17">
        <v>0.200687751083755</v>
      </c>
      <c r="V37" s="17">
        <v>0.35581351654811699</v>
      </c>
      <c r="W37" s="17"/>
      <c r="X37" s="17">
        <v>0.27991207032524501</v>
      </c>
      <c r="Y37" s="17">
        <v>0.22309242487230799</v>
      </c>
      <c r="Z37" s="17"/>
      <c r="AA37" s="17">
        <v>0.27185087758765802</v>
      </c>
      <c r="AB37" s="17">
        <v>0.196831309583443</v>
      </c>
      <c r="AC37" s="17"/>
      <c r="AD37" s="17">
        <v>0.25137492222706398</v>
      </c>
      <c r="AE37" s="17">
        <v>0.27468805245399103</v>
      </c>
    </row>
    <row r="38" spans="2:31" x14ac:dyDescent="0.35">
      <c r="B38" t="s">
        <v>74</v>
      </c>
      <c r="C38" s="17">
        <v>0.17652014825574899</v>
      </c>
      <c r="D38" s="17">
        <v>0.17721773111643399</v>
      </c>
      <c r="E38" s="17">
        <v>0.17580240810751299</v>
      </c>
      <c r="F38" s="17"/>
      <c r="G38" s="17">
        <v>0.20759876865187199</v>
      </c>
      <c r="H38" s="17">
        <v>0.14404088795011499</v>
      </c>
      <c r="I38" s="17">
        <v>0.214333637075731</v>
      </c>
      <c r="J38" s="17">
        <v>0.174774006976854</v>
      </c>
      <c r="K38" s="17">
        <v>0.14285295547878499</v>
      </c>
      <c r="L38" s="17">
        <v>0.17957477652626899</v>
      </c>
      <c r="M38" s="17"/>
      <c r="N38" s="17">
        <v>0.24143828563610001</v>
      </c>
      <c r="O38" s="17">
        <v>0.14136211315706201</v>
      </c>
      <c r="P38" s="17">
        <v>0.240426444360021</v>
      </c>
      <c r="Q38" s="17">
        <v>0.136065189275658</v>
      </c>
      <c r="R38" s="17">
        <v>0.20992860973500099</v>
      </c>
      <c r="S38" s="17">
        <v>0.144446827299157</v>
      </c>
      <c r="T38" s="17">
        <v>0.20896662902904301</v>
      </c>
      <c r="U38" s="17">
        <v>0.22766164744973999</v>
      </c>
      <c r="V38" s="17">
        <v>9.9880702894606196E-2</v>
      </c>
      <c r="W38" s="17"/>
      <c r="X38" s="17">
        <v>0.183237058114948</v>
      </c>
      <c r="Y38" s="17">
        <v>7.8341152858138099E-2</v>
      </c>
      <c r="Z38" s="17"/>
      <c r="AA38" s="17">
        <v>0.17952660327095399</v>
      </c>
      <c r="AB38" s="17">
        <v>0.15776192786009</v>
      </c>
      <c r="AC38" s="17"/>
      <c r="AD38" s="17">
        <v>0.202297806152472</v>
      </c>
      <c r="AE38" s="17">
        <v>0.138299991866738</v>
      </c>
    </row>
    <row r="39" spans="2:31" x14ac:dyDescent="0.35">
      <c r="B39" t="s">
        <v>75</v>
      </c>
      <c r="C39" s="17">
        <v>0.165070399664491</v>
      </c>
      <c r="D39" s="17">
        <v>0.18480560091177001</v>
      </c>
      <c r="E39" s="17">
        <v>0.14476493193154</v>
      </c>
      <c r="F39" s="17"/>
      <c r="G39" s="17">
        <v>0.246095471938648</v>
      </c>
      <c r="H39" s="17">
        <v>0.15716671072767699</v>
      </c>
      <c r="I39" s="17">
        <v>0.137869022861658</v>
      </c>
      <c r="J39" s="17">
        <v>0.16318791706696401</v>
      </c>
      <c r="K39" s="17">
        <v>0.15004085600613201</v>
      </c>
      <c r="L39" s="17">
        <v>0.14417448063926799</v>
      </c>
      <c r="M39" s="17"/>
      <c r="N39" s="17">
        <v>0.21667501192992999</v>
      </c>
      <c r="O39" s="17">
        <v>4.8436004852918602E-2</v>
      </c>
      <c r="P39" s="17">
        <v>0.136054061979868</v>
      </c>
      <c r="Q39" s="17">
        <v>0.16176908478291999</v>
      </c>
      <c r="R39" s="17">
        <v>0.15521548897040099</v>
      </c>
      <c r="S39" s="17">
        <v>0.30384996994333302</v>
      </c>
      <c r="T39" s="17">
        <v>0.111613733987703</v>
      </c>
      <c r="U39" s="17">
        <v>0.23231879926982399</v>
      </c>
      <c r="V39" s="17">
        <v>0.197770945378965</v>
      </c>
      <c r="W39" s="17"/>
      <c r="X39" s="17">
        <v>0.16744268358143399</v>
      </c>
      <c r="Y39" s="17">
        <v>0.104729197989721</v>
      </c>
      <c r="Z39" s="17"/>
      <c r="AA39" s="17">
        <v>0.15693436510162001</v>
      </c>
      <c r="AB39" s="17">
        <v>0.20684749233612701</v>
      </c>
      <c r="AC39" s="17"/>
      <c r="AD39" s="17">
        <v>0.17514189556273299</v>
      </c>
      <c r="AE39" s="17">
        <v>0.148380548744589</v>
      </c>
    </row>
    <row r="40" spans="2:31" x14ac:dyDescent="0.35">
      <c r="B40" t="s">
        <v>76</v>
      </c>
      <c r="C40" s="17">
        <v>0.15781670303200199</v>
      </c>
      <c r="D40" s="17">
        <v>0.18646516634223301</v>
      </c>
      <c r="E40" s="17">
        <v>0.12834041646894001</v>
      </c>
      <c r="F40" s="17"/>
      <c r="G40" s="17">
        <v>8.0335462227595106E-2</v>
      </c>
      <c r="H40" s="17">
        <v>0.20183209241592701</v>
      </c>
      <c r="I40" s="17">
        <v>0.170207775735534</v>
      </c>
      <c r="J40" s="17">
        <v>0.16900945972141801</v>
      </c>
      <c r="K40" s="17">
        <v>0.13066096884735201</v>
      </c>
      <c r="L40" s="17">
        <v>0.18006400732493</v>
      </c>
      <c r="M40" s="17"/>
      <c r="N40" s="17">
        <v>0.210712449340898</v>
      </c>
      <c r="O40" s="17">
        <v>0.16426006334781701</v>
      </c>
      <c r="P40" s="17">
        <v>0.111067562517481</v>
      </c>
      <c r="Q40" s="17">
        <v>0.151030284044922</v>
      </c>
      <c r="R40" s="17">
        <v>0.19880693419501599</v>
      </c>
      <c r="S40" s="17">
        <v>0.11987118191716201</v>
      </c>
      <c r="T40" s="17">
        <v>0.12961995485154101</v>
      </c>
      <c r="U40" s="17">
        <v>0.29125625890018703</v>
      </c>
      <c r="V40" s="17">
        <v>0.11088752966183001</v>
      </c>
      <c r="W40" s="17"/>
      <c r="X40" s="17">
        <v>0.15915095418578901</v>
      </c>
      <c r="Y40" s="17">
        <v>0.21502316314782699</v>
      </c>
      <c r="Z40" s="17"/>
      <c r="AA40" s="17">
        <v>0.146140223254179</v>
      </c>
      <c r="AB40" s="17">
        <v>0.20722883123595501</v>
      </c>
      <c r="AC40" s="17"/>
      <c r="AD40" s="17">
        <v>0.163824358870516</v>
      </c>
      <c r="AE40" s="17">
        <v>0.15557441166540401</v>
      </c>
    </row>
    <row r="41" spans="2:31" x14ac:dyDescent="0.35">
      <c r="B41" t="s">
        <v>56</v>
      </c>
      <c r="C41" s="17">
        <v>1.0794704991610201E-2</v>
      </c>
      <c r="D41" s="17">
        <v>3.0817912046726299E-3</v>
      </c>
      <c r="E41" s="17">
        <v>1.8730490396853199E-2</v>
      </c>
      <c r="F41" s="17"/>
      <c r="G41" s="17">
        <v>8.5445209971206307E-3</v>
      </c>
      <c r="H41" s="17">
        <v>7.5710090513337498E-3</v>
      </c>
      <c r="I41" s="17">
        <v>2.0552475107051001E-2</v>
      </c>
      <c r="J41" s="17">
        <v>2.07581929035392E-2</v>
      </c>
      <c r="K41" s="17">
        <v>1.62843543451195E-2</v>
      </c>
      <c r="L41" s="17">
        <v>0</v>
      </c>
      <c r="M41" s="17"/>
      <c r="N41" s="17">
        <v>7.5879362109108504E-3</v>
      </c>
      <c r="O41" s="17">
        <v>0</v>
      </c>
      <c r="P41" s="17">
        <v>1.66180618519059E-2</v>
      </c>
      <c r="Q41" s="17">
        <v>1.8475723140351199E-2</v>
      </c>
      <c r="R41" s="17">
        <v>0</v>
      </c>
      <c r="S41" s="17">
        <v>2.6694146880405601E-2</v>
      </c>
      <c r="T41" s="17">
        <v>0</v>
      </c>
      <c r="U41" s="17">
        <v>3.79975074449906E-2</v>
      </c>
      <c r="V41" s="17">
        <v>9.7475062192666495E-3</v>
      </c>
      <c r="W41" s="17"/>
      <c r="X41" s="17">
        <v>9.1847062894698794E-3</v>
      </c>
      <c r="Y41" s="17">
        <v>0</v>
      </c>
      <c r="Z41" s="17"/>
      <c r="AA41" s="17">
        <v>8.8069324987649199E-3</v>
      </c>
      <c r="AB41" s="17">
        <v>2.0204360123978301E-2</v>
      </c>
      <c r="AC41" s="17"/>
      <c r="AD41" s="17">
        <v>1.8504440266461099E-3</v>
      </c>
      <c r="AE41" s="17">
        <v>2.0144767342176299E-2</v>
      </c>
    </row>
    <row r="42" spans="2:31" x14ac:dyDescent="0.35">
      <c r="B42" t="s">
        <v>77</v>
      </c>
      <c r="C42" s="17">
        <v>4.0512489480627198E-3</v>
      </c>
      <c r="D42" s="17">
        <v>7.98872107844378E-3</v>
      </c>
      <c r="E42" s="17">
        <v>0</v>
      </c>
      <c r="F42" s="17"/>
      <c r="G42" s="17">
        <v>0</v>
      </c>
      <c r="H42" s="17">
        <v>0</v>
      </c>
      <c r="I42" s="17">
        <v>0</v>
      </c>
      <c r="J42" s="17">
        <v>0</v>
      </c>
      <c r="K42" s="17">
        <v>0</v>
      </c>
      <c r="L42" s="17">
        <v>1.62552335108914E-2</v>
      </c>
      <c r="M42" s="17"/>
      <c r="N42" s="17">
        <v>0</v>
      </c>
      <c r="O42" s="17">
        <v>0</v>
      </c>
      <c r="P42" s="17">
        <v>0</v>
      </c>
      <c r="Q42" s="17">
        <v>0</v>
      </c>
      <c r="R42" s="17">
        <v>0</v>
      </c>
      <c r="S42" s="17">
        <v>0</v>
      </c>
      <c r="T42" s="17">
        <v>4.92534565425135E-2</v>
      </c>
      <c r="U42" s="17">
        <v>0</v>
      </c>
      <c r="V42" s="17">
        <v>0</v>
      </c>
      <c r="W42" s="17"/>
      <c r="X42" s="17">
        <v>5.1709381491297198E-3</v>
      </c>
      <c r="Y42" s="17">
        <v>0</v>
      </c>
      <c r="Z42" s="17"/>
      <c r="AA42" s="17">
        <v>4.9582536228605202E-3</v>
      </c>
      <c r="AB42" s="17">
        <v>0</v>
      </c>
      <c r="AC42" s="17"/>
      <c r="AD42" s="17">
        <v>5.9646748368024898E-3</v>
      </c>
      <c r="AE42" s="17">
        <v>0</v>
      </c>
    </row>
    <row r="43" spans="2:31" x14ac:dyDescent="0.35">
      <c r="B43" t="s">
        <v>78</v>
      </c>
      <c r="C43" s="17">
        <v>3.6017495934619302E-3</v>
      </c>
      <c r="D43" s="17">
        <v>4.04659759406988E-3</v>
      </c>
      <c r="E43" s="17">
        <v>3.1440473076209002E-3</v>
      </c>
      <c r="F43" s="17"/>
      <c r="G43" s="17">
        <v>0</v>
      </c>
      <c r="H43" s="17">
        <v>0</v>
      </c>
      <c r="I43" s="17">
        <v>0</v>
      </c>
      <c r="J43" s="17">
        <v>2.4582000376067201E-2</v>
      </c>
      <c r="K43" s="17">
        <v>0</v>
      </c>
      <c r="L43" s="17">
        <v>0</v>
      </c>
      <c r="M43" s="17"/>
      <c r="N43" s="17">
        <v>0</v>
      </c>
      <c r="O43" s="17">
        <v>9.3277132446636796E-3</v>
      </c>
      <c r="P43" s="17">
        <v>1.88824168756784E-2</v>
      </c>
      <c r="Q43" s="17">
        <v>0</v>
      </c>
      <c r="R43" s="17">
        <v>0</v>
      </c>
      <c r="S43" s="17">
        <v>0</v>
      </c>
      <c r="T43" s="17">
        <v>0</v>
      </c>
      <c r="U43" s="17">
        <v>0</v>
      </c>
      <c r="V43" s="17">
        <v>0</v>
      </c>
      <c r="W43" s="17"/>
      <c r="X43" s="17">
        <v>4.5972056062738003E-3</v>
      </c>
      <c r="Y43" s="17">
        <v>0</v>
      </c>
      <c r="Z43" s="17"/>
      <c r="AA43" s="17">
        <v>4.4081191255745398E-3</v>
      </c>
      <c r="AB43" s="17">
        <v>0</v>
      </c>
      <c r="AC43" s="17"/>
      <c r="AD43" s="17">
        <v>2.2815350688763802E-3</v>
      </c>
      <c r="AE43" s="17">
        <v>0</v>
      </c>
    </row>
    <row r="44" spans="2:31" x14ac:dyDescent="0.35">
      <c r="B44" t="s">
        <v>79</v>
      </c>
      <c r="C44" s="17">
        <v>2.12766868623102E-3</v>
      </c>
      <c r="D44" s="17">
        <v>4.1955831151197298E-3</v>
      </c>
      <c r="E44" s="17">
        <v>0</v>
      </c>
      <c r="F44" s="17"/>
      <c r="G44" s="17">
        <v>1.36206265572662E-2</v>
      </c>
      <c r="H44" s="17">
        <v>0</v>
      </c>
      <c r="I44" s="17">
        <v>0</v>
      </c>
      <c r="J44" s="17">
        <v>0</v>
      </c>
      <c r="K44" s="17">
        <v>0</v>
      </c>
      <c r="L44" s="17">
        <v>0</v>
      </c>
      <c r="M44" s="17"/>
      <c r="N44" s="17">
        <v>0</v>
      </c>
      <c r="O44" s="17">
        <v>0</v>
      </c>
      <c r="P44" s="17">
        <v>1.9577619858309098E-2</v>
      </c>
      <c r="Q44" s="17">
        <v>0</v>
      </c>
      <c r="R44" s="17">
        <v>0</v>
      </c>
      <c r="S44" s="17">
        <v>0</v>
      </c>
      <c r="T44" s="17">
        <v>0</v>
      </c>
      <c r="U44" s="17">
        <v>0</v>
      </c>
      <c r="V44" s="17">
        <v>0</v>
      </c>
      <c r="W44" s="17"/>
      <c r="X44" s="17">
        <v>2.7157163924971298E-3</v>
      </c>
      <c r="Y44" s="17">
        <v>0</v>
      </c>
      <c r="Z44" s="17"/>
      <c r="AA44" s="17">
        <v>2.60401696044785E-3</v>
      </c>
      <c r="AB44" s="17">
        <v>0</v>
      </c>
      <c r="AC44" s="17"/>
      <c r="AD44" s="17">
        <v>3.1325776412440601E-3</v>
      </c>
      <c r="AE44" s="17">
        <v>0</v>
      </c>
    </row>
    <row r="45" spans="2:31" x14ac:dyDescent="0.35">
      <c r="B45" t="s">
        <v>80</v>
      </c>
      <c r="C45" s="17">
        <v>1.9637454142023701E-3</v>
      </c>
      <c r="D45" s="17">
        <v>0</v>
      </c>
      <c r="E45" s="17">
        <v>3.9842350278724596E-3</v>
      </c>
      <c r="F45" s="17"/>
      <c r="G45" s="17">
        <v>0</v>
      </c>
      <c r="H45" s="17">
        <v>0</v>
      </c>
      <c r="I45" s="17">
        <v>0</v>
      </c>
      <c r="J45" s="17">
        <v>0</v>
      </c>
      <c r="K45" s="17">
        <v>1.32009952579365E-2</v>
      </c>
      <c r="L45" s="17">
        <v>0</v>
      </c>
      <c r="M45" s="17"/>
      <c r="N45" s="17">
        <v>0</v>
      </c>
      <c r="O45" s="17">
        <v>0</v>
      </c>
      <c r="P45" s="17">
        <v>1.8069289390095101E-2</v>
      </c>
      <c r="Q45" s="17">
        <v>0</v>
      </c>
      <c r="R45" s="17">
        <v>0</v>
      </c>
      <c r="S45" s="17">
        <v>0</v>
      </c>
      <c r="T45" s="17">
        <v>0</v>
      </c>
      <c r="U45" s="17">
        <v>0</v>
      </c>
      <c r="V45" s="17">
        <v>0</v>
      </c>
      <c r="W45" s="17"/>
      <c r="X45" s="17">
        <v>2.5064878035533601E-3</v>
      </c>
      <c r="Y45" s="17">
        <v>0</v>
      </c>
      <c r="Z45" s="17"/>
      <c r="AA45" s="17">
        <v>2.40339409875088E-3</v>
      </c>
      <c r="AB45" s="17">
        <v>0</v>
      </c>
      <c r="AC45" s="17"/>
      <c r="AD45" s="17">
        <v>2.89123255769811E-3</v>
      </c>
      <c r="AE45" s="17">
        <v>0</v>
      </c>
    </row>
    <row r="46" spans="2:31" x14ac:dyDescent="0.35">
      <c r="B46" t="s">
        <v>81</v>
      </c>
      <c r="C46" s="17">
        <v>1.87252140766435E-3</v>
      </c>
      <c r="D46" s="17">
        <v>0</v>
      </c>
      <c r="E46" s="17">
        <v>3.7991510146378402E-3</v>
      </c>
      <c r="F46" s="17"/>
      <c r="G46" s="17">
        <v>1.1987258626935201E-2</v>
      </c>
      <c r="H46" s="17">
        <v>0</v>
      </c>
      <c r="I46" s="17">
        <v>0</v>
      </c>
      <c r="J46" s="17">
        <v>0</v>
      </c>
      <c r="K46" s="17">
        <v>0</v>
      </c>
      <c r="L46" s="17">
        <v>0</v>
      </c>
      <c r="M46" s="17"/>
      <c r="N46" s="17">
        <v>0</v>
      </c>
      <c r="O46" s="17">
        <v>0</v>
      </c>
      <c r="P46" s="17">
        <v>1.7229896991498999E-2</v>
      </c>
      <c r="Q46" s="17">
        <v>0</v>
      </c>
      <c r="R46" s="17">
        <v>0</v>
      </c>
      <c r="S46" s="17">
        <v>0</v>
      </c>
      <c r="T46" s="17">
        <v>0</v>
      </c>
      <c r="U46" s="17">
        <v>0</v>
      </c>
      <c r="V46" s="17">
        <v>0</v>
      </c>
      <c r="W46" s="17"/>
      <c r="X46" s="17">
        <v>2.39005119312252E-3</v>
      </c>
      <c r="Y46" s="17">
        <v>0</v>
      </c>
      <c r="Z46" s="17"/>
      <c r="AA46" s="17">
        <v>2.29174661257867E-3</v>
      </c>
      <c r="AB46" s="17">
        <v>0</v>
      </c>
      <c r="AC46" s="17"/>
      <c r="AD46" s="17">
        <v>2.75692297976664E-3</v>
      </c>
      <c r="AE46" s="17">
        <v>0</v>
      </c>
    </row>
    <row r="47" spans="2:31" x14ac:dyDescent="0.35">
      <c r="B47" t="s">
        <v>82</v>
      </c>
      <c r="C47" s="17">
        <v>1.5709442378388601E-3</v>
      </c>
      <c r="D47" s="17">
        <v>3.09776947967722E-3</v>
      </c>
      <c r="E47" s="17">
        <v>0</v>
      </c>
      <c r="F47" s="17"/>
      <c r="G47" s="17">
        <v>0</v>
      </c>
      <c r="H47" s="17">
        <v>0</v>
      </c>
      <c r="I47" s="17">
        <v>0</v>
      </c>
      <c r="J47" s="17">
        <v>0</v>
      </c>
      <c r="K47" s="17">
        <v>1.05604460151556E-2</v>
      </c>
      <c r="L47" s="17">
        <v>0</v>
      </c>
      <c r="M47" s="17"/>
      <c r="N47" s="17">
        <v>1.01328725719818E-2</v>
      </c>
      <c r="O47" s="17">
        <v>0</v>
      </c>
      <c r="P47" s="17">
        <v>0</v>
      </c>
      <c r="Q47" s="17">
        <v>0</v>
      </c>
      <c r="R47" s="17">
        <v>0</v>
      </c>
      <c r="S47" s="17">
        <v>0</v>
      </c>
      <c r="T47" s="17">
        <v>0</v>
      </c>
      <c r="U47" s="17">
        <v>0</v>
      </c>
      <c r="V47" s="17">
        <v>0</v>
      </c>
      <c r="W47" s="17"/>
      <c r="X47" s="17">
        <v>2.0051237516472498E-3</v>
      </c>
      <c r="Y47" s="17">
        <v>0</v>
      </c>
      <c r="Z47" s="17"/>
      <c r="AA47" s="17">
        <v>1.9226515226375099E-3</v>
      </c>
      <c r="AB47" s="17">
        <v>0</v>
      </c>
      <c r="AC47" s="17"/>
      <c r="AD47" s="17">
        <v>2.3129093485943601E-3</v>
      </c>
      <c r="AE47" s="17">
        <v>0</v>
      </c>
    </row>
    <row r="48" spans="2:31" x14ac:dyDescent="0.35">
      <c r="B48" t="s">
        <v>83</v>
      </c>
      <c r="C48" s="17">
        <v>1.5519380649936701E-3</v>
      </c>
      <c r="D48" s="17">
        <v>0</v>
      </c>
      <c r="E48" s="17">
        <v>3.14872078372128E-3</v>
      </c>
      <c r="F48" s="17"/>
      <c r="G48" s="17">
        <v>0</v>
      </c>
      <c r="H48" s="17">
        <v>9.3486745204907299E-3</v>
      </c>
      <c r="I48" s="17">
        <v>0</v>
      </c>
      <c r="J48" s="17">
        <v>0</v>
      </c>
      <c r="K48" s="17">
        <v>0</v>
      </c>
      <c r="L48" s="17">
        <v>0</v>
      </c>
      <c r="M48" s="17"/>
      <c r="N48" s="17">
        <v>0</v>
      </c>
      <c r="O48" s="17">
        <v>0</v>
      </c>
      <c r="P48" s="17">
        <v>0</v>
      </c>
      <c r="Q48" s="17">
        <v>0</v>
      </c>
      <c r="R48" s="17">
        <v>1.81805980693476E-2</v>
      </c>
      <c r="S48" s="17">
        <v>0</v>
      </c>
      <c r="T48" s="17">
        <v>0</v>
      </c>
      <c r="U48" s="17">
        <v>0</v>
      </c>
      <c r="V48" s="17">
        <v>0</v>
      </c>
      <c r="W48" s="17"/>
      <c r="X48" s="17">
        <v>1.9808646292150999E-3</v>
      </c>
      <c r="Y48" s="17">
        <v>0</v>
      </c>
      <c r="Z48" s="17"/>
      <c r="AA48" s="17">
        <v>1.89939019592702E-3</v>
      </c>
      <c r="AB48" s="17">
        <v>0</v>
      </c>
      <c r="AC48" s="17"/>
      <c r="AD48" s="17">
        <v>2.28492646174465E-3</v>
      </c>
      <c r="AE48" s="17">
        <v>0</v>
      </c>
    </row>
    <row r="49" spans="2:31" x14ac:dyDescent="0.35">
      <c r="B49" t="s">
        <v>84</v>
      </c>
      <c r="C49" s="17">
        <v>1.54138447681658E-3</v>
      </c>
      <c r="D49" s="17">
        <v>0</v>
      </c>
      <c r="E49" s="17">
        <v>3.1273086518936099E-3</v>
      </c>
      <c r="F49" s="17"/>
      <c r="G49" s="17">
        <v>9.8674302421943201E-3</v>
      </c>
      <c r="H49" s="17">
        <v>0</v>
      </c>
      <c r="I49" s="17">
        <v>0</v>
      </c>
      <c r="J49" s="17">
        <v>0</v>
      </c>
      <c r="K49" s="17">
        <v>0</v>
      </c>
      <c r="L49" s="17">
        <v>0</v>
      </c>
      <c r="M49" s="17"/>
      <c r="N49" s="17">
        <v>0</v>
      </c>
      <c r="O49" s="17">
        <v>0</v>
      </c>
      <c r="P49" s="17">
        <v>0</v>
      </c>
      <c r="Q49" s="17">
        <v>0</v>
      </c>
      <c r="R49" s="17">
        <v>0</v>
      </c>
      <c r="S49" s="17">
        <v>0</v>
      </c>
      <c r="T49" s="17">
        <v>0</v>
      </c>
      <c r="U49" s="17">
        <v>3.74758252640894E-2</v>
      </c>
      <c r="V49" s="17">
        <v>0</v>
      </c>
      <c r="W49" s="17"/>
      <c r="X49" s="17">
        <v>1.9673942272687601E-3</v>
      </c>
      <c r="Y49" s="17">
        <v>0</v>
      </c>
      <c r="Z49" s="17"/>
      <c r="AA49" s="17">
        <v>1.88647384161653E-3</v>
      </c>
      <c r="AB49" s="17">
        <v>0</v>
      </c>
      <c r="AC49" s="17"/>
      <c r="AD49" s="17">
        <v>2.2693883591385498E-3</v>
      </c>
      <c r="AE49" s="17">
        <v>0</v>
      </c>
    </row>
    <row r="50" spans="2:31" x14ac:dyDescent="0.35">
      <c r="B50" t="s">
        <v>85</v>
      </c>
      <c r="C50" s="17">
        <v>1.4114103594433901E-3</v>
      </c>
      <c r="D50" s="17">
        <v>0</v>
      </c>
      <c r="E50" s="17">
        <v>2.8636046974961399E-3</v>
      </c>
      <c r="F50" s="17"/>
      <c r="G50" s="17">
        <v>0</v>
      </c>
      <c r="H50" s="17">
        <v>0</v>
      </c>
      <c r="I50" s="17">
        <v>1.05898179267855E-2</v>
      </c>
      <c r="J50" s="17">
        <v>0</v>
      </c>
      <c r="K50" s="17">
        <v>0</v>
      </c>
      <c r="L50" s="17">
        <v>0</v>
      </c>
      <c r="M50" s="17"/>
      <c r="N50" s="17">
        <v>0</v>
      </c>
      <c r="O50" s="17">
        <v>0</v>
      </c>
      <c r="P50" s="17">
        <v>0</v>
      </c>
      <c r="Q50" s="17">
        <v>0</v>
      </c>
      <c r="R50" s="17">
        <v>1.65343482673443E-2</v>
      </c>
      <c r="S50" s="17">
        <v>0</v>
      </c>
      <c r="T50" s="17">
        <v>0</v>
      </c>
      <c r="U50" s="17">
        <v>0</v>
      </c>
      <c r="V50" s="17">
        <v>0</v>
      </c>
      <c r="W50" s="17"/>
      <c r="X50" s="17">
        <v>1.8014977023845199E-3</v>
      </c>
      <c r="Y50" s="17">
        <v>0</v>
      </c>
      <c r="Z50" s="17"/>
      <c r="AA50" s="17">
        <v>1.72740076400378E-3</v>
      </c>
      <c r="AB50" s="17">
        <v>0</v>
      </c>
      <c r="AC50" s="17"/>
      <c r="AD50" s="17">
        <v>2.0780267920587998E-3</v>
      </c>
      <c r="AE50" s="17">
        <v>0</v>
      </c>
    </row>
    <row r="51" spans="2:31" x14ac:dyDescent="0.35">
      <c r="B51" t="s">
        <v>86</v>
      </c>
      <c r="C51" s="17">
        <v>1.4042460564251001E-3</v>
      </c>
      <c r="D51" s="17">
        <v>0</v>
      </c>
      <c r="E51" s="17">
        <v>2.8490690724454898E-3</v>
      </c>
      <c r="F51" s="17"/>
      <c r="G51" s="17">
        <v>0</v>
      </c>
      <c r="H51" s="17">
        <v>0</v>
      </c>
      <c r="I51" s="17">
        <v>0</v>
      </c>
      <c r="J51" s="17">
        <v>9.5840024941749296E-3</v>
      </c>
      <c r="K51" s="17">
        <v>0</v>
      </c>
      <c r="L51" s="17">
        <v>0</v>
      </c>
      <c r="M51" s="17"/>
      <c r="N51" s="17">
        <v>0</v>
      </c>
      <c r="O51" s="17">
        <v>0</v>
      </c>
      <c r="P51" s="17">
        <v>0</v>
      </c>
      <c r="Q51" s="17">
        <v>0</v>
      </c>
      <c r="R51" s="17">
        <v>0</v>
      </c>
      <c r="S51" s="17">
        <v>0</v>
      </c>
      <c r="T51" s="17">
        <v>1.7072259197550298E-2</v>
      </c>
      <c r="U51" s="17">
        <v>0</v>
      </c>
      <c r="V51" s="17">
        <v>0</v>
      </c>
      <c r="W51" s="17"/>
      <c r="X51" s="17">
        <v>1.79235332042623E-3</v>
      </c>
      <c r="Y51" s="17">
        <v>0</v>
      </c>
      <c r="Z51" s="17"/>
      <c r="AA51" s="17">
        <v>1.71863249726651E-3</v>
      </c>
      <c r="AB51" s="17">
        <v>0</v>
      </c>
      <c r="AC51" s="17"/>
      <c r="AD51" s="17">
        <v>0</v>
      </c>
      <c r="AE51" s="17">
        <v>5.1772890634419902E-3</v>
      </c>
    </row>
    <row r="52" spans="2:31" x14ac:dyDescent="0.35">
      <c r="B52" t="s">
        <v>87</v>
      </c>
      <c r="C52" s="17">
        <v>1.40379998617235E-3</v>
      </c>
      <c r="D52" s="17">
        <v>2.7681751191362602E-3</v>
      </c>
      <c r="E52" s="17">
        <v>0</v>
      </c>
      <c r="F52" s="17"/>
      <c r="G52" s="17">
        <v>0</v>
      </c>
      <c r="H52" s="17">
        <v>0</v>
      </c>
      <c r="I52" s="17">
        <v>0</v>
      </c>
      <c r="J52" s="17">
        <v>9.58095805734328E-3</v>
      </c>
      <c r="K52" s="17">
        <v>0</v>
      </c>
      <c r="L52" s="17">
        <v>0</v>
      </c>
      <c r="M52" s="17"/>
      <c r="N52" s="17">
        <v>0</v>
      </c>
      <c r="O52" s="17">
        <v>0</v>
      </c>
      <c r="P52" s="17">
        <v>0</v>
      </c>
      <c r="Q52" s="17">
        <v>0</v>
      </c>
      <c r="R52" s="17">
        <v>0</v>
      </c>
      <c r="S52" s="17">
        <v>1.5035651178446E-2</v>
      </c>
      <c r="T52" s="17">
        <v>0</v>
      </c>
      <c r="U52" s="17">
        <v>0</v>
      </c>
      <c r="V52" s="17">
        <v>0</v>
      </c>
      <c r="W52" s="17"/>
      <c r="X52" s="17">
        <v>0</v>
      </c>
      <c r="Y52" s="17">
        <v>1.36495977127682E-2</v>
      </c>
      <c r="Z52" s="17"/>
      <c r="AA52" s="17">
        <v>1.71808655958776E-3</v>
      </c>
      <c r="AB52" s="17">
        <v>0</v>
      </c>
      <c r="AC52" s="17"/>
      <c r="AD52" s="17">
        <v>0</v>
      </c>
      <c r="AE52" s="17">
        <v>5.1756444551979402E-3</v>
      </c>
    </row>
    <row r="53" spans="2:31" x14ac:dyDescent="0.35">
      <c r="B53" t="s">
        <v>88</v>
      </c>
      <c r="C53" s="17">
        <v>1.2987759462462401E-3</v>
      </c>
      <c r="D53" s="17">
        <v>2.56107657440174E-3</v>
      </c>
      <c r="E53" s="17">
        <v>0</v>
      </c>
      <c r="F53" s="17"/>
      <c r="G53" s="17">
        <v>0</v>
      </c>
      <c r="H53" s="17">
        <v>0</v>
      </c>
      <c r="I53" s="17">
        <v>9.7447214457603692E-3</v>
      </c>
      <c r="J53" s="17">
        <v>0</v>
      </c>
      <c r="K53" s="17">
        <v>0</v>
      </c>
      <c r="L53" s="17">
        <v>0</v>
      </c>
      <c r="M53" s="17"/>
      <c r="N53" s="17">
        <v>0</v>
      </c>
      <c r="O53" s="17">
        <v>0</v>
      </c>
      <c r="P53" s="17">
        <v>0</v>
      </c>
      <c r="Q53" s="17">
        <v>0</v>
      </c>
      <c r="R53" s="17">
        <v>0</v>
      </c>
      <c r="S53" s="17">
        <v>1.3910772388565199E-2</v>
      </c>
      <c r="T53" s="17">
        <v>0</v>
      </c>
      <c r="U53" s="17">
        <v>0</v>
      </c>
      <c r="V53" s="17">
        <v>0</v>
      </c>
      <c r="W53" s="17"/>
      <c r="X53" s="17">
        <v>0</v>
      </c>
      <c r="Y53" s="17">
        <v>1.26284152727613E-2</v>
      </c>
      <c r="Z53" s="17"/>
      <c r="AA53" s="17">
        <v>1.5895494508771E-3</v>
      </c>
      <c r="AB53" s="17">
        <v>0</v>
      </c>
      <c r="AC53" s="17"/>
      <c r="AD53" s="17">
        <v>0</v>
      </c>
      <c r="AE53" s="17">
        <v>0</v>
      </c>
    </row>
    <row r="54" spans="2:31" x14ac:dyDescent="0.35">
      <c r="B54" t="s">
        <v>63</v>
      </c>
      <c r="C54" s="17">
        <v>2.3799433177558602E-2</v>
      </c>
      <c r="D54" s="17">
        <v>2.4657922960848601E-2</v>
      </c>
      <c r="E54" s="17">
        <v>2.2916136555687701E-2</v>
      </c>
      <c r="F54" s="17"/>
      <c r="G54" s="17">
        <v>3.5475315426395697E-2</v>
      </c>
      <c r="H54" s="17">
        <v>9.3486745204907299E-3</v>
      </c>
      <c r="I54" s="17">
        <v>2.0334539372545899E-2</v>
      </c>
      <c r="J54" s="17">
        <v>4.3746960927585399E-2</v>
      </c>
      <c r="K54" s="17">
        <v>2.3761441273092099E-2</v>
      </c>
      <c r="L54" s="17">
        <v>1.62552335108914E-2</v>
      </c>
      <c r="M54" s="17"/>
      <c r="N54" s="17">
        <v>1.01328725719818E-2</v>
      </c>
      <c r="O54" s="17">
        <v>9.3277132446636796E-3</v>
      </c>
      <c r="P54" s="17">
        <v>7.3759223115581696E-2</v>
      </c>
      <c r="Q54" s="17">
        <v>0</v>
      </c>
      <c r="R54" s="17">
        <v>3.4714946336691803E-2</v>
      </c>
      <c r="S54" s="17">
        <v>2.8946423567011201E-2</v>
      </c>
      <c r="T54" s="17">
        <v>6.6325715740063698E-2</v>
      </c>
      <c r="U54" s="17">
        <v>3.74758252640894E-2</v>
      </c>
      <c r="V54" s="17">
        <v>0</v>
      </c>
      <c r="W54" s="17"/>
      <c r="X54" s="17">
        <v>2.6927632775518399E-2</v>
      </c>
      <c r="Y54" s="17">
        <v>2.6278012985529401E-2</v>
      </c>
      <c r="Z54" s="17"/>
      <c r="AA54" s="17">
        <v>2.9127715252128698E-2</v>
      </c>
      <c r="AB54" s="17">
        <v>0</v>
      </c>
      <c r="AC54" s="17"/>
      <c r="AD54" s="17">
        <v>2.5972194045924001E-2</v>
      </c>
      <c r="AE54" s="17">
        <v>1.03529335186399E-2</v>
      </c>
    </row>
    <row r="55" spans="2:31" x14ac:dyDescent="0.35">
      <c r="B55" t="s">
        <v>64</v>
      </c>
      <c r="C55" s="17">
        <v>1.9825287905949E-2</v>
      </c>
      <c r="D55" s="17">
        <v>3.2602939124297299E-2</v>
      </c>
      <c r="E55" s="17">
        <v>6.6784149014062696E-3</v>
      </c>
      <c r="F55" s="17"/>
      <c r="G55" s="17">
        <v>1.0285483233633199E-2</v>
      </c>
      <c r="H55" s="17">
        <v>0</v>
      </c>
      <c r="I55" s="17">
        <v>2.2152085271087401E-2</v>
      </c>
      <c r="J55" s="17">
        <v>0</v>
      </c>
      <c r="K55" s="17">
        <v>3.4757658531079698E-2</v>
      </c>
      <c r="L55" s="17">
        <v>4.0508043834658503E-2</v>
      </c>
      <c r="M55" s="17"/>
      <c r="N55" s="17">
        <v>3.3794269806931398E-2</v>
      </c>
      <c r="O55" s="17">
        <v>3.1337684327713798E-2</v>
      </c>
      <c r="P55" s="17">
        <v>0</v>
      </c>
      <c r="Q55" s="17">
        <v>4.9021484839123698E-2</v>
      </c>
      <c r="R55" s="17">
        <v>0</v>
      </c>
      <c r="S55" s="17">
        <v>0</v>
      </c>
      <c r="T55" s="17">
        <v>3.5894441873153098E-2</v>
      </c>
      <c r="U55" s="17">
        <v>0</v>
      </c>
      <c r="V55" s="17">
        <v>0</v>
      </c>
      <c r="W55" s="17"/>
      <c r="X55" s="17">
        <v>2.53046255277335E-2</v>
      </c>
      <c r="Y55" s="17">
        <v>0</v>
      </c>
      <c r="Z55" s="17"/>
      <c r="AA55" s="17">
        <v>1.9774219915678602E-2</v>
      </c>
      <c r="AB55" s="17">
        <v>2.0594670371743E-2</v>
      </c>
      <c r="AC55" s="17"/>
      <c r="AD55" s="17">
        <v>1.4733564049967901E-2</v>
      </c>
      <c r="AE55" s="17">
        <v>2.36969945967501E-2</v>
      </c>
    </row>
    <row r="56" spans="2:31" x14ac:dyDescent="0.35">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row>
    <row r="57" spans="2:31" x14ac:dyDescent="0.35">
      <c r="B57" s="6" t="s">
        <v>105</v>
      </c>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row>
    <row r="58" spans="2:31" x14ac:dyDescent="0.35">
      <c r="B58" s="24" t="s">
        <v>66</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row>
    <row r="59" spans="2:31" x14ac:dyDescent="0.35">
      <c r="B59" t="s">
        <v>96</v>
      </c>
      <c r="C59" s="17">
        <v>0.59037614510255698</v>
      </c>
      <c r="D59" s="17">
        <v>0.54668290357161897</v>
      </c>
      <c r="E59" s="17">
        <v>0.63408166912693897</v>
      </c>
      <c r="F59" s="17"/>
      <c r="G59" s="17">
        <v>0.67687584327493699</v>
      </c>
      <c r="H59" s="17">
        <v>0.580702451603201</v>
      </c>
      <c r="I59" s="17">
        <v>0.54588731536218005</v>
      </c>
      <c r="J59" s="17">
        <v>0.63686541570144495</v>
      </c>
      <c r="K59" s="17">
        <v>0.614909592418031</v>
      </c>
      <c r="L59" s="17">
        <v>0.53588409473474097</v>
      </c>
      <c r="M59" s="17"/>
      <c r="N59" s="17">
        <v>0.65854827155228801</v>
      </c>
      <c r="O59" s="17">
        <v>0.55869202171684595</v>
      </c>
      <c r="P59" s="17">
        <v>0.54451512305225203</v>
      </c>
      <c r="Q59" s="17">
        <v>0.56665091829529701</v>
      </c>
      <c r="R59" s="17">
        <v>0.627840350333144</v>
      </c>
      <c r="S59" s="17">
        <v>0.62927684430334097</v>
      </c>
      <c r="T59" s="17">
        <v>0.56747309866941897</v>
      </c>
      <c r="U59" s="17">
        <v>0.64676956302445998</v>
      </c>
      <c r="V59" s="17">
        <v>0.54062968734359296</v>
      </c>
      <c r="W59" s="17"/>
      <c r="X59" s="17">
        <v>0.58493966744998405</v>
      </c>
      <c r="Y59" s="17">
        <v>0.577378147454919</v>
      </c>
      <c r="Z59" s="17"/>
      <c r="AA59" s="17">
        <v>0.58842046203044995</v>
      </c>
      <c r="AB59" s="17">
        <v>0.59190703099805997</v>
      </c>
      <c r="AC59" s="17"/>
      <c r="AD59" s="17">
        <v>0.58361326692523696</v>
      </c>
      <c r="AE59" s="17">
        <v>0.63826205085117704</v>
      </c>
    </row>
    <row r="60" spans="2:31" x14ac:dyDescent="0.35">
      <c r="B60" t="s">
        <v>97</v>
      </c>
      <c r="C60" s="17">
        <v>0.32692010328602</v>
      </c>
      <c r="D60" s="17">
        <v>0.35604919665905899</v>
      </c>
      <c r="E60" s="17">
        <v>0.297782821509332</v>
      </c>
      <c r="F60" s="17"/>
      <c r="G60" s="17">
        <v>0.24227265668381301</v>
      </c>
      <c r="H60" s="17">
        <v>0.32833079450622299</v>
      </c>
      <c r="I60" s="17">
        <v>0.391225498726961</v>
      </c>
      <c r="J60" s="17">
        <v>0.32080933258210098</v>
      </c>
      <c r="K60" s="17">
        <v>0.32363312563109697</v>
      </c>
      <c r="L60" s="17">
        <v>0.34404960066169699</v>
      </c>
      <c r="M60" s="17"/>
      <c r="N60" s="17">
        <v>0.23559722972051</v>
      </c>
      <c r="O60" s="17">
        <v>0.34221495252919498</v>
      </c>
      <c r="P60" s="17">
        <v>0.35148051216043502</v>
      </c>
      <c r="Q60" s="17">
        <v>0.39815723253957302</v>
      </c>
      <c r="R60" s="17">
        <v>0.28628058878639701</v>
      </c>
      <c r="S60" s="17">
        <v>0.32238198638869697</v>
      </c>
      <c r="T60" s="17">
        <v>0.38043488195249903</v>
      </c>
      <c r="U60" s="17">
        <v>0.28048386102617801</v>
      </c>
      <c r="V60" s="17">
        <v>0.34976993592647199</v>
      </c>
      <c r="W60" s="17"/>
      <c r="X60" s="17">
        <v>0.339952746634062</v>
      </c>
      <c r="Y60" s="17">
        <v>0.31861287851117598</v>
      </c>
      <c r="Z60" s="17"/>
      <c r="AA60" s="17">
        <v>0.32840583528804101</v>
      </c>
      <c r="AB60" s="17">
        <v>0.32880097621930998</v>
      </c>
      <c r="AC60" s="17"/>
      <c r="AD60" s="17">
        <v>0.33738569876645702</v>
      </c>
      <c r="AE60" s="17">
        <v>0.29103214118965098</v>
      </c>
    </row>
    <row r="61" spans="2:31" x14ac:dyDescent="0.35">
      <c r="B61" t="s">
        <v>98</v>
      </c>
      <c r="C61" s="17">
        <v>6.2859699231537405E-2</v>
      </c>
      <c r="D61" s="17">
        <v>8.14621534245146E-2</v>
      </c>
      <c r="E61" s="17">
        <v>4.4252015751062398E-2</v>
      </c>
      <c r="F61" s="17"/>
      <c r="G61" s="17">
        <v>6.9158600669957604E-2</v>
      </c>
      <c r="H61" s="17">
        <v>8.1769626934337106E-2</v>
      </c>
      <c r="I61" s="17">
        <v>4.2541185577196203E-2</v>
      </c>
      <c r="J61" s="17">
        <v>3.1333041079701203E-2</v>
      </c>
      <c r="K61" s="17">
        <v>4.6253437670933997E-2</v>
      </c>
      <c r="L61" s="17">
        <v>8.3662971253447002E-2</v>
      </c>
      <c r="M61" s="17"/>
      <c r="N61" s="17">
        <v>8.7392161200912505E-2</v>
      </c>
      <c r="O61" s="17">
        <v>7.2123514436615105E-2</v>
      </c>
      <c r="P61" s="17">
        <v>8.5956364691182299E-2</v>
      </c>
      <c r="Q61" s="17">
        <v>3.51918491651304E-2</v>
      </c>
      <c r="R61" s="17">
        <v>8.5879060880459199E-2</v>
      </c>
      <c r="S61" s="17">
        <v>2.6184853537549901E-2</v>
      </c>
      <c r="T61" s="17">
        <v>2.8137920362440401E-2</v>
      </c>
      <c r="U61" s="17">
        <v>2.8977781642340401E-2</v>
      </c>
      <c r="V61" s="17">
        <v>7.9080668724358094E-2</v>
      </c>
      <c r="W61" s="17"/>
      <c r="X61" s="17">
        <v>5.60787199915736E-2</v>
      </c>
      <c r="Y61" s="17">
        <v>9.7812410456351306E-2</v>
      </c>
      <c r="Z61" s="17"/>
      <c r="AA61" s="17">
        <v>5.9748225397107703E-2</v>
      </c>
      <c r="AB61" s="17">
        <v>7.2965453374894504E-2</v>
      </c>
      <c r="AC61" s="17"/>
      <c r="AD61" s="17">
        <v>5.5784970306530901E-2</v>
      </c>
      <c r="AE61" s="17">
        <v>6.0804551088991798E-2</v>
      </c>
    </row>
    <row r="62" spans="2:31" x14ac:dyDescent="0.35">
      <c r="B62" t="s">
        <v>99</v>
      </c>
      <c r="C62" s="17">
        <v>1.3787953624272299E-2</v>
      </c>
      <c r="D62" s="17">
        <v>1.29000252447903E-2</v>
      </c>
      <c r="E62" s="17">
        <v>1.46761316069909E-2</v>
      </c>
      <c r="F62" s="17"/>
      <c r="G62" s="17">
        <v>1.1692899371292099E-2</v>
      </c>
      <c r="H62" s="17">
        <v>4.1733949407410003E-3</v>
      </c>
      <c r="I62" s="17">
        <v>9.5957146376096595E-3</v>
      </c>
      <c r="J62" s="17">
        <v>1.0992210636752601E-2</v>
      </c>
      <c r="K62" s="17">
        <v>9.8723811636367096E-3</v>
      </c>
      <c r="L62" s="17">
        <v>2.54989006989697E-2</v>
      </c>
      <c r="M62" s="17"/>
      <c r="N62" s="17">
        <v>1.37707137764183E-2</v>
      </c>
      <c r="O62" s="17">
        <v>2.22614533568797E-2</v>
      </c>
      <c r="P62" s="17">
        <v>1.01090832243921E-2</v>
      </c>
      <c r="Q62" s="17">
        <v>0</v>
      </c>
      <c r="R62" s="17">
        <v>0</v>
      </c>
      <c r="S62" s="17">
        <v>7.2522656879152299E-3</v>
      </c>
      <c r="T62" s="17">
        <v>1.6940237345403099E-2</v>
      </c>
      <c r="U62" s="17">
        <v>4.3768794307021602E-2</v>
      </c>
      <c r="V62" s="17">
        <v>1.8489505272119702E-2</v>
      </c>
      <c r="W62" s="17"/>
      <c r="X62" s="17">
        <v>1.2262536345775499E-2</v>
      </c>
      <c r="Y62" s="17">
        <v>6.1965635775543104E-3</v>
      </c>
      <c r="Z62" s="17"/>
      <c r="AA62" s="17">
        <v>1.5781890981730301E-2</v>
      </c>
      <c r="AB62" s="17">
        <v>6.3265394077361096E-3</v>
      </c>
      <c r="AC62" s="17"/>
      <c r="AD62" s="17">
        <v>1.75366870924544E-2</v>
      </c>
      <c r="AE62" s="17">
        <v>7.2381572697851702E-3</v>
      </c>
    </row>
    <row r="63" spans="2:31" x14ac:dyDescent="0.35">
      <c r="B63" t="s">
        <v>100</v>
      </c>
      <c r="C63" s="17">
        <v>4.5553636829693501E-3</v>
      </c>
      <c r="D63" s="17">
        <v>1.49802698771929E-3</v>
      </c>
      <c r="E63" s="17">
        <v>7.6135598181831399E-3</v>
      </c>
      <c r="F63" s="17"/>
      <c r="G63" s="17">
        <v>0</v>
      </c>
      <c r="H63" s="17">
        <v>5.0237320154969999E-3</v>
      </c>
      <c r="I63" s="17">
        <v>0</v>
      </c>
      <c r="J63" s="17">
        <v>0</v>
      </c>
      <c r="K63" s="17">
        <v>5.3314631163019696E-3</v>
      </c>
      <c r="L63" s="17">
        <v>1.0904432651144399E-2</v>
      </c>
      <c r="M63" s="17"/>
      <c r="N63" s="17">
        <v>4.6916237498708597E-3</v>
      </c>
      <c r="O63" s="17">
        <v>4.7080579604646096E-3</v>
      </c>
      <c r="P63" s="17">
        <v>0</v>
      </c>
      <c r="Q63" s="17">
        <v>0</v>
      </c>
      <c r="R63" s="17">
        <v>0</v>
      </c>
      <c r="S63" s="17">
        <v>1.49040500824975E-2</v>
      </c>
      <c r="T63" s="17">
        <v>0</v>
      </c>
      <c r="U63" s="17">
        <v>0</v>
      </c>
      <c r="V63" s="17">
        <v>1.20302027334576E-2</v>
      </c>
      <c r="W63" s="17"/>
      <c r="X63" s="17">
        <v>4.8519655622135099E-3</v>
      </c>
      <c r="Y63" s="17">
        <v>0</v>
      </c>
      <c r="Z63" s="17"/>
      <c r="AA63" s="17">
        <v>5.7494629555963697E-3</v>
      </c>
      <c r="AB63" s="17">
        <v>0</v>
      </c>
      <c r="AC63" s="17"/>
      <c r="AD63" s="17">
        <v>5.6793769093213603E-3</v>
      </c>
      <c r="AE63" s="17">
        <v>2.6630996003944099E-3</v>
      </c>
    </row>
    <row r="64" spans="2:31" x14ac:dyDescent="0.35">
      <c r="B64" t="s">
        <v>56</v>
      </c>
      <c r="C64" s="17">
        <v>1.50073507264383E-3</v>
      </c>
      <c r="D64" s="17">
        <v>1.4076941122972901E-3</v>
      </c>
      <c r="E64" s="17">
        <v>1.5938021874926599E-3</v>
      </c>
      <c r="F64" s="17"/>
      <c r="G64" s="17">
        <v>0</v>
      </c>
      <c r="H64" s="17">
        <v>0</v>
      </c>
      <c r="I64" s="17">
        <v>1.07502856960522E-2</v>
      </c>
      <c r="J64" s="17">
        <v>0</v>
      </c>
      <c r="K64" s="17">
        <v>0</v>
      </c>
      <c r="L64" s="17">
        <v>0</v>
      </c>
      <c r="M64" s="17"/>
      <c r="N64" s="17">
        <v>0</v>
      </c>
      <c r="O64" s="17">
        <v>0</v>
      </c>
      <c r="P64" s="17">
        <v>7.9389168717394609E-3</v>
      </c>
      <c r="Q64" s="17">
        <v>0</v>
      </c>
      <c r="R64" s="17">
        <v>0</v>
      </c>
      <c r="S64" s="17">
        <v>0</v>
      </c>
      <c r="T64" s="17">
        <v>7.0138616702391E-3</v>
      </c>
      <c r="U64" s="17">
        <v>0</v>
      </c>
      <c r="V64" s="17">
        <v>0</v>
      </c>
      <c r="W64" s="17"/>
      <c r="X64" s="17">
        <v>1.9143640163916699E-3</v>
      </c>
      <c r="Y64" s="17">
        <v>0</v>
      </c>
      <c r="Z64" s="17"/>
      <c r="AA64" s="17">
        <v>1.8941233470750299E-3</v>
      </c>
      <c r="AB64" s="17">
        <v>0</v>
      </c>
      <c r="AC64" s="17"/>
      <c r="AD64" s="17">
        <v>0</v>
      </c>
      <c r="AE64" s="17">
        <v>0</v>
      </c>
    </row>
    <row r="65" spans="2:31" x14ac:dyDescent="0.35">
      <c r="B65" t="s">
        <v>101</v>
      </c>
      <c r="C65" s="17">
        <v>0.91729624838857704</v>
      </c>
      <c r="D65" s="17">
        <v>0.90273210023067896</v>
      </c>
      <c r="E65" s="17">
        <v>0.93186449063627097</v>
      </c>
      <c r="F65" s="17"/>
      <c r="G65" s="17">
        <v>0.91914849995875003</v>
      </c>
      <c r="H65" s="17">
        <v>0.90903324610942504</v>
      </c>
      <c r="I65" s="17">
        <v>0.93711281408914204</v>
      </c>
      <c r="J65" s="17">
        <v>0.95767474828354604</v>
      </c>
      <c r="K65" s="17">
        <v>0.93854271804912703</v>
      </c>
      <c r="L65" s="17">
        <v>0.87993369539643895</v>
      </c>
      <c r="M65" s="17"/>
      <c r="N65" s="17">
        <v>0.89414550127279802</v>
      </c>
      <c r="O65" s="17">
        <v>0.90090697424604105</v>
      </c>
      <c r="P65" s="17">
        <v>0.89599563521268599</v>
      </c>
      <c r="Q65" s="17">
        <v>0.96480815083486904</v>
      </c>
      <c r="R65" s="17">
        <v>0.91412093911954095</v>
      </c>
      <c r="S65" s="17">
        <v>0.95165883069203705</v>
      </c>
      <c r="T65" s="17">
        <v>0.94790798062191794</v>
      </c>
      <c r="U65" s="17">
        <v>0.92725342405063804</v>
      </c>
      <c r="V65" s="17">
        <v>0.89039962327006394</v>
      </c>
      <c r="W65" s="17"/>
      <c r="X65" s="17">
        <v>0.92489241408404599</v>
      </c>
      <c r="Y65" s="17">
        <v>0.89599102596609403</v>
      </c>
      <c r="Z65" s="17"/>
      <c r="AA65" s="17">
        <v>0.91682629731849097</v>
      </c>
      <c r="AB65" s="17">
        <v>0.92070800721736901</v>
      </c>
      <c r="AC65" s="17"/>
      <c r="AD65" s="17">
        <v>0.92099896569169304</v>
      </c>
      <c r="AE65" s="17">
        <v>0.92929419204082897</v>
      </c>
    </row>
    <row r="66" spans="2:31" x14ac:dyDescent="0.35">
      <c r="B66" t="s">
        <v>102</v>
      </c>
      <c r="C66" s="17">
        <v>1.8343317307241699E-2</v>
      </c>
      <c r="D66" s="17">
        <v>1.43980522325096E-2</v>
      </c>
      <c r="E66" s="17">
        <v>2.2289691425174001E-2</v>
      </c>
      <c r="F66" s="17"/>
      <c r="G66" s="17">
        <v>1.1692899371292099E-2</v>
      </c>
      <c r="H66" s="17">
        <v>9.1971269562379897E-3</v>
      </c>
      <c r="I66" s="17">
        <v>9.5957146376096595E-3</v>
      </c>
      <c r="J66" s="17">
        <v>1.0992210636752601E-2</v>
      </c>
      <c r="K66" s="17">
        <v>1.52038442799387E-2</v>
      </c>
      <c r="L66" s="17">
        <v>3.64033333501141E-2</v>
      </c>
      <c r="M66" s="17"/>
      <c r="N66" s="17">
        <v>1.8462337526289101E-2</v>
      </c>
      <c r="O66" s="17">
        <v>2.6969511317344302E-2</v>
      </c>
      <c r="P66" s="17">
        <v>1.01090832243921E-2</v>
      </c>
      <c r="Q66" s="17">
        <v>0</v>
      </c>
      <c r="R66" s="17">
        <v>0</v>
      </c>
      <c r="S66" s="17">
        <v>2.2156315770412702E-2</v>
      </c>
      <c r="T66" s="17">
        <v>1.6940237345403099E-2</v>
      </c>
      <c r="U66" s="17">
        <v>4.3768794307021602E-2</v>
      </c>
      <c r="V66" s="17">
        <v>3.0519708005577299E-2</v>
      </c>
      <c r="W66" s="17"/>
      <c r="X66" s="17">
        <v>1.7114501907989001E-2</v>
      </c>
      <c r="Y66" s="17">
        <v>6.1965635775543104E-3</v>
      </c>
      <c r="Z66" s="17"/>
      <c r="AA66" s="17">
        <v>2.1531353937326698E-2</v>
      </c>
      <c r="AB66" s="17">
        <v>6.3265394077361096E-3</v>
      </c>
      <c r="AC66" s="17"/>
      <c r="AD66" s="17">
        <v>2.3216064001775699E-2</v>
      </c>
      <c r="AE66" s="17">
        <v>9.9012568701795801E-3</v>
      </c>
    </row>
    <row r="67" spans="2:31" x14ac:dyDescent="0.35">
      <c r="B67" t="s">
        <v>103</v>
      </c>
      <c r="C67" s="17">
        <v>0.898952931081335</v>
      </c>
      <c r="D67" s="17">
        <v>0.88833404799816895</v>
      </c>
      <c r="E67" s="17">
        <v>0.90957479921109696</v>
      </c>
      <c r="F67" s="17"/>
      <c r="G67" s="17">
        <v>0.907455600587458</v>
      </c>
      <c r="H67" s="17">
        <v>0.89983611915318695</v>
      </c>
      <c r="I67" s="17">
        <v>0.92751709945153205</v>
      </c>
      <c r="J67" s="17">
        <v>0.946682537646794</v>
      </c>
      <c r="K67" s="17">
        <v>0.92333887376918899</v>
      </c>
      <c r="L67" s="17">
        <v>0.84353036204632503</v>
      </c>
      <c r="M67" s="17"/>
      <c r="N67" s="17">
        <v>0.87568316374650901</v>
      </c>
      <c r="O67" s="17">
        <v>0.87393746292869601</v>
      </c>
      <c r="P67" s="17">
        <v>0.88588655198829402</v>
      </c>
      <c r="Q67" s="17">
        <v>0.96480815083486904</v>
      </c>
      <c r="R67" s="17">
        <v>0.91412093911954095</v>
      </c>
      <c r="S67" s="17">
        <v>0.92950251492162494</v>
      </c>
      <c r="T67" s="17">
        <v>0.93096774327651399</v>
      </c>
      <c r="U67" s="17">
        <v>0.88348462974361697</v>
      </c>
      <c r="V67" s="17">
        <v>0.85987991526448704</v>
      </c>
      <c r="W67" s="17"/>
      <c r="X67" s="17">
        <v>0.90777791217605697</v>
      </c>
      <c r="Y67" s="17">
        <v>0.88979446238853999</v>
      </c>
      <c r="Z67" s="17"/>
      <c r="AA67" s="17">
        <v>0.895294943381164</v>
      </c>
      <c r="AB67" s="17">
        <v>0.91438146780963303</v>
      </c>
      <c r="AC67" s="17"/>
      <c r="AD67" s="17">
        <v>0.89778290168991803</v>
      </c>
      <c r="AE67" s="17">
        <v>0.91939293517064902</v>
      </c>
    </row>
    <row r="68" spans="2:31" x14ac:dyDescent="0.35">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row>
    <row r="69" spans="2:31" x14ac:dyDescent="0.35">
      <c r="B69" s="6" t="s">
        <v>106</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row>
    <row r="70" spans="2:31" x14ac:dyDescent="0.35">
      <c r="B70" s="24" t="s">
        <v>66</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row>
    <row r="71" spans="2:31" x14ac:dyDescent="0.35">
      <c r="B71" t="s">
        <v>96</v>
      </c>
      <c r="C71" s="17">
        <v>0.497095375392127</v>
      </c>
      <c r="D71" s="17">
        <v>0.461824926212759</v>
      </c>
      <c r="E71" s="17">
        <v>0.53237573935569704</v>
      </c>
      <c r="F71" s="17"/>
      <c r="G71" s="17">
        <v>0.530476466654483</v>
      </c>
      <c r="H71" s="17">
        <v>0.50214404677143498</v>
      </c>
      <c r="I71" s="17">
        <v>0.474640163381849</v>
      </c>
      <c r="J71" s="17">
        <v>0.47908647855334602</v>
      </c>
      <c r="K71" s="17">
        <v>0.47354764923505199</v>
      </c>
      <c r="L71" s="17">
        <v>0.50860294164295095</v>
      </c>
      <c r="M71" s="17"/>
      <c r="N71" s="17">
        <v>0.55062304019814501</v>
      </c>
      <c r="O71" s="17">
        <v>0.39391213722149698</v>
      </c>
      <c r="P71" s="17">
        <v>0.50966677613262201</v>
      </c>
      <c r="Q71" s="17">
        <v>0.49229231174027399</v>
      </c>
      <c r="R71" s="17">
        <v>0.56633663440739201</v>
      </c>
      <c r="S71" s="17">
        <v>0.480179641965987</v>
      </c>
      <c r="T71" s="17">
        <v>0.48085751943571797</v>
      </c>
      <c r="U71" s="17">
        <v>0.64120762212348403</v>
      </c>
      <c r="V71" s="17">
        <v>0.47420154099015499</v>
      </c>
      <c r="W71" s="17"/>
      <c r="X71" s="17">
        <v>0.48452064724229599</v>
      </c>
      <c r="Y71" s="17">
        <v>0.48997448510550801</v>
      </c>
      <c r="Z71" s="17"/>
      <c r="AA71" s="17">
        <v>0.478314881765452</v>
      </c>
      <c r="AB71" s="17">
        <v>0.57131698587740298</v>
      </c>
      <c r="AC71" s="17"/>
      <c r="AD71" s="17">
        <v>0.491403529218506</v>
      </c>
      <c r="AE71" s="17">
        <v>0.53254725289310501</v>
      </c>
    </row>
    <row r="72" spans="2:31" x14ac:dyDescent="0.35">
      <c r="B72" t="s">
        <v>97</v>
      </c>
      <c r="C72" s="17">
        <v>0.421846058701566</v>
      </c>
      <c r="D72" s="17">
        <v>0.433515796660075</v>
      </c>
      <c r="E72" s="17">
        <v>0.41017304029338297</v>
      </c>
      <c r="F72" s="17"/>
      <c r="G72" s="17">
        <v>0.42204108548809499</v>
      </c>
      <c r="H72" s="17">
        <v>0.39261564783439101</v>
      </c>
      <c r="I72" s="17">
        <v>0.42786858664661997</v>
      </c>
      <c r="J72" s="17">
        <v>0.458322096943513</v>
      </c>
      <c r="K72" s="17">
        <v>0.45516940931195299</v>
      </c>
      <c r="L72" s="17">
        <v>0.39934362422761699</v>
      </c>
      <c r="M72" s="17"/>
      <c r="N72" s="17">
        <v>0.373943951839393</v>
      </c>
      <c r="O72" s="17">
        <v>0.49527829044356703</v>
      </c>
      <c r="P72" s="17">
        <v>0.42892883241488</v>
      </c>
      <c r="Q72" s="17">
        <v>0.45454017527426699</v>
      </c>
      <c r="R72" s="17">
        <v>0.35177168140552001</v>
      </c>
      <c r="S72" s="17">
        <v>0.462090384607097</v>
      </c>
      <c r="T72" s="17">
        <v>0.41825173929169801</v>
      </c>
      <c r="U72" s="17">
        <v>0.29921416802150702</v>
      </c>
      <c r="V72" s="17">
        <v>0.42522947894121998</v>
      </c>
      <c r="W72" s="17"/>
      <c r="X72" s="17">
        <v>0.43343746881046802</v>
      </c>
      <c r="Y72" s="17">
        <v>0.43981988598818</v>
      </c>
      <c r="Z72" s="17"/>
      <c r="AA72" s="17">
        <v>0.44099006659469903</v>
      </c>
      <c r="AB72" s="17">
        <v>0.34430037863575602</v>
      </c>
      <c r="AC72" s="17"/>
      <c r="AD72" s="17">
        <v>0.43145766981550399</v>
      </c>
      <c r="AE72" s="17">
        <v>0.39744148753298703</v>
      </c>
    </row>
    <row r="73" spans="2:31" x14ac:dyDescent="0.35">
      <c r="B73" t="s">
        <v>98</v>
      </c>
      <c r="C73" s="17">
        <v>6.4837567885433101E-2</v>
      </c>
      <c r="D73" s="17">
        <v>8.2168644930462303E-2</v>
      </c>
      <c r="E73" s="17">
        <v>4.7501618946428202E-2</v>
      </c>
      <c r="F73" s="17"/>
      <c r="G73" s="17">
        <v>3.3564057998725097E-2</v>
      </c>
      <c r="H73" s="17">
        <v>9.1207895845607095E-2</v>
      </c>
      <c r="I73" s="17">
        <v>5.1880734412580398E-2</v>
      </c>
      <c r="J73" s="17">
        <v>5.8398454202828402E-2</v>
      </c>
      <c r="K73" s="17">
        <v>6.0166738037968501E-2</v>
      </c>
      <c r="L73" s="17">
        <v>7.94860713357569E-2</v>
      </c>
      <c r="M73" s="17"/>
      <c r="N73" s="17">
        <v>6.0485530099071101E-2</v>
      </c>
      <c r="O73" s="17">
        <v>0.105777435806995</v>
      </c>
      <c r="P73" s="17">
        <v>3.65058945745656E-2</v>
      </c>
      <c r="Q73" s="17">
        <v>4.2967193537122701E-2</v>
      </c>
      <c r="R73" s="17">
        <v>7.3425342892177697E-2</v>
      </c>
      <c r="S73" s="17">
        <v>3.2187895885192101E-2</v>
      </c>
      <c r="T73" s="17">
        <v>8.00417481921646E-2</v>
      </c>
      <c r="U73" s="17">
        <v>4.3248677986187901E-2</v>
      </c>
      <c r="V73" s="17">
        <v>7.6064765191133296E-2</v>
      </c>
      <c r="W73" s="17"/>
      <c r="X73" s="17">
        <v>6.4120539933117698E-2</v>
      </c>
      <c r="Y73" s="17">
        <v>6.3682215608601697E-2</v>
      </c>
      <c r="Z73" s="17"/>
      <c r="AA73" s="17">
        <v>6.2762033892688002E-2</v>
      </c>
      <c r="AB73" s="17">
        <v>7.4465121977764406E-2</v>
      </c>
      <c r="AC73" s="17"/>
      <c r="AD73" s="17">
        <v>5.9616810651607198E-2</v>
      </c>
      <c r="AE73" s="17">
        <v>6.2258144010456498E-2</v>
      </c>
    </row>
    <row r="74" spans="2:31" x14ac:dyDescent="0.35">
      <c r="B74" t="s">
        <v>99</v>
      </c>
      <c r="C74" s="17">
        <v>6.6280389815866203E-3</v>
      </c>
      <c r="D74" s="17">
        <v>9.2789835274433106E-3</v>
      </c>
      <c r="E74" s="17">
        <v>3.9763492356059502E-3</v>
      </c>
      <c r="F74" s="17"/>
      <c r="G74" s="17">
        <v>9.2799091854989108E-3</v>
      </c>
      <c r="H74" s="17">
        <v>8.5561624110608598E-3</v>
      </c>
      <c r="I74" s="17">
        <v>1.5674179603081099E-2</v>
      </c>
      <c r="J74" s="17">
        <v>0</v>
      </c>
      <c r="K74" s="17">
        <v>0</v>
      </c>
      <c r="L74" s="17">
        <v>6.3225255618539304E-3</v>
      </c>
      <c r="M74" s="17"/>
      <c r="N74" s="17">
        <v>3.9920086779235897E-3</v>
      </c>
      <c r="O74" s="17">
        <v>0</v>
      </c>
      <c r="P74" s="17">
        <v>9.0206631344526295E-3</v>
      </c>
      <c r="Q74" s="17">
        <v>0</v>
      </c>
      <c r="R74" s="17">
        <v>0</v>
      </c>
      <c r="S74" s="17">
        <v>1.2756740451806799E-2</v>
      </c>
      <c r="T74" s="17">
        <v>1.38351314101803E-2</v>
      </c>
      <c r="U74" s="17">
        <v>0</v>
      </c>
      <c r="V74" s="17">
        <v>1.8650354616717799E-2</v>
      </c>
      <c r="W74" s="17"/>
      <c r="X74" s="17">
        <v>7.5861511534846904E-3</v>
      </c>
      <c r="Y74" s="17">
        <v>0</v>
      </c>
      <c r="Z74" s="17"/>
      <c r="AA74" s="17">
        <v>6.7014476702190601E-3</v>
      </c>
      <c r="AB74" s="17">
        <v>6.4971576685997103E-3</v>
      </c>
      <c r="AC74" s="17"/>
      <c r="AD74" s="17">
        <v>8.5448209757587896E-3</v>
      </c>
      <c r="AE74" s="17">
        <v>3.2072935440134501E-3</v>
      </c>
    </row>
    <row r="75" spans="2:31" x14ac:dyDescent="0.35">
      <c r="B75" t="s">
        <v>100</v>
      </c>
      <c r="C75" s="17">
        <v>2.71710135226401E-3</v>
      </c>
      <c r="D75" s="17">
        <v>2.2333327354631502E-3</v>
      </c>
      <c r="E75" s="17">
        <v>3.2010059600020499E-3</v>
      </c>
      <c r="F75" s="17"/>
      <c r="G75" s="17">
        <v>0</v>
      </c>
      <c r="H75" s="17">
        <v>0</v>
      </c>
      <c r="I75" s="17">
        <v>1.37078691499627E-2</v>
      </c>
      <c r="J75" s="17">
        <v>0</v>
      </c>
      <c r="K75" s="17">
        <v>5.7184147163652204E-3</v>
      </c>
      <c r="L75" s="17">
        <v>0</v>
      </c>
      <c r="M75" s="17"/>
      <c r="N75" s="17">
        <v>0</v>
      </c>
      <c r="O75" s="17">
        <v>5.0321365279404002E-3</v>
      </c>
      <c r="P75" s="17">
        <v>7.9389168717394609E-3</v>
      </c>
      <c r="Q75" s="17">
        <v>1.0200319448337001E-2</v>
      </c>
      <c r="R75" s="17">
        <v>0</v>
      </c>
      <c r="S75" s="17">
        <v>0</v>
      </c>
      <c r="T75" s="17">
        <v>0</v>
      </c>
      <c r="U75" s="17">
        <v>0</v>
      </c>
      <c r="V75" s="17">
        <v>0</v>
      </c>
      <c r="W75" s="17"/>
      <c r="X75" s="17">
        <v>2.4495840331709702E-3</v>
      </c>
      <c r="Y75" s="17">
        <v>0</v>
      </c>
      <c r="Z75" s="17"/>
      <c r="AA75" s="17">
        <v>3.42933619764467E-3</v>
      </c>
      <c r="AB75" s="17">
        <v>0</v>
      </c>
      <c r="AC75" s="17"/>
      <c r="AD75" s="17">
        <v>2.8673144557701002E-3</v>
      </c>
      <c r="AE75" s="17">
        <v>0</v>
      </c>
    </row>
    <row r="76" spans="2:31" x14ac:dyDescent="0.35">
      <c r="B76" t="s">
        <v>56</v>
      </c>
      <c r="C76" s="17">
        <v>6.8758576870224398E-3</v>
      </c>
      <c r="D76" s="17">
        <v>1.0978315933797901E-2</v>
      </c>
      <c r="E76" s="17">
        <v>2.7722462088831299E-3</v>
      </c>
      <c r="F76" s="17"/>
      <c r="G76" s="17">
        <v>4.6384806731978E-3</v>
      </c>
      <c r="H76" s="17">
        <v>5.4762471375059303E-3</v>
      </c>
      <c r="I76" s="17">
        <v>1.6228466805907799E-2</v>
      </c>
      <c r="J76" s="17">
        <v>4.1929703003129697E-3</v>
      </c>
      <c r="K76" s="17">
        <v>5.3977886986610896E-3</v>
      </c>
      <c r="L76" s="17">
        <v>6.2448372318208599E-3</v>
      </c>
      <c r="M76" s="17"/>
      <c r="N76" s="17">
        <v>1.09554691854678E-2</v>
      </c>
      <c r="O76" s="17">
        <v>0</v>
      </c>
      <c r="P76" s="17">
        <v>7.9389168717394609E-3</v>
      </c>
      <c r="Q76" s="17">
        <v>0</v>
      </c>
      <c r="R76" s="17">
        <v>8.4663412949110804E-3</v>
      </c>
      <c r="S76" s="17">
        <v>1.27853370899165E-2</v>
      </c>
      <c r="T76" s="17">
        <v>7.0138616702391E-3</v>
      </c>
      <c r="U76" s="17">
        <v>1.6329531868820999E-2</v>
      </c>
      <c r="V76" s="17">
        <v>5.8538602607740801E-3</v>
      </c>
      <c r="W76" s="17"/>
      <c r="X76" s="17">
        <v>7.8856088274630101E-3</v>
      </c>
      <c r="Y76" s="17">
        <v>6.5234132977100203E-3</v>
      </c>
      <c r="Z76" s="17"/>
      <c r="AA76" s="17">
        <v>7.80223387929725E-3</v>
      </c>
      <c r="AB76" s="17">
        <v>3.4203558404761101E-3</v>
      </c>
      <c r="AC76" s="17"/>
      <c r="AD76" s="17">
        <v>6.1098548828537004E-3</v>
      </c>
      <c r="AE76" s="17">
        <v>4.5458220194377402E-3</v>
      </c>
    </row>
    <row r="77" spans="2:31" x14ac:dyDescent="0.35">
      <c r="B77" t="s">
        <v>101</v>
      </c>
      <c r="C77" s="17">
        <v>0.918941434093694</v>
      </c>
      <c r="D77" s="17">
        <v>0.89534072287283295</v>
      </c>
      <c r="E77" s="17">
        <v>0.94254877964908101</v>
      </c>
      <c r="F77" s="17"/>
      <c r="G77" s="17">
        <v>0.95251755214257805</v>
      </c>
      <c r="H77" s="17">
        <v>0.89475969460582605</v>
      </c>
      <c r="I77" s="17">
        <v>0.90250875002846798</v>
      </c>
      <c r="J77" s="17">
        <v>0.93740857549685896</v>
      </c>
      <c r="K77" s="17">
        <v>0.92871705854700504</v>
      </c>
      <c r="L77" s="17">
        <v>0.90794656587056799</v>
      </c>
      <c r="M77" s="17"/>
      <c r="N77" s="17">
        <v>0.924566992037538</v>
      </c>
      <c r="O77" s="17">
        <v>0.88919042766506395</v>
      </c>
      <c r="P77" s="17">
        <v>0.93859560854750301</v>
      </c>
      <c r="Q77" s="17">
        <v>0.94683248701454004</v>
      </c>
      <c r="R77" s="17">
        <v>0.91810831581291097</v>
      </c>
      <c r="S77" s="17">
        <v>0.94227002657308501</v>
      </c>
      <c r="T77" s="17">
        <v>0.89910925872741598</v>
      </c>
      <c r="U77" s="17">
        <v>0.94042179014499105</v>
      </c>
      <c r="V77" s="17">
        <v>0.89943101993137498</v>
      </c>
      <c r="W77" s="17"/>
      <c r="X77" s="17">
        <v>0.91795811605276401</v>
      </c>
      <c r="Y77" s="17">
        <v>0.92979437109368801</v>
      </c>
      <c r="Z77" s="17"/>
      <c r="AA77" s="17">
        <v>0.91930494836015098</v>
      </c>
      <c r="AB77" s="17">
        <v>0.91561736451316</v>
      </c>
      <c r="AC77" s="17"/>
      <c r="AD77" s="17">
        <v>0.92286119903400998</v>
      </c>
      <c r="AE77" s="17">
        <v>0.92998874042609203</v>
      </c>
    </row>
    <row r="78" spans="2:31" x14ac:dyDescent="0.35">
      <c r="B78" t="s">
        <v>102</v>
      </c>
      <c r="C78" s="17">
        <v>9.3451403338506295E-3</v>
      </c>
      <c r="D78" s="17">
        <v>1.15123162629065E-2</v>
      </c>
      <c r="E78" s="17">
        <v>7.1773551956080097E-3</v>
      </c>
      <c r="F78" s="17"/>
      <c r="G78" s="17">
        <v>9.2799091854989108E-3</v>
      </c>
      <c r="H78" s="17">
        <v>8.5561624110608598E-3</v>
      </c>
      <c r="I78" s="17">
        <v>2.9382048753043798E-2</v>
      </c>
      <c r="J78" s="17">
        <v>0</v>
      </c>
      <c r="K78" s="17">
        <v>5.7184147163652204E-3</v>
      </c>
      <c r="L78" s="17">
        <v>6.3225255618539304E-3</v>
      </c>
      <c r="M78" s="17"/>
      <c r="N78" s="17">
        <v>3.9920086779235897E-3</v>
      </c>
      <c r="O78" s="17">
        <v>5.0321365279404002E-3</v>
      </c>
      <c r="P78" s="17">
        <v>1.6959580006192101E-2</v>
      </c>
      <c r="Q78" s="17">
        <v>1.0200319448337001E-2</v>
      </c>
      <c r="R78" s="17">
        <v>0</v>
      </c>
      <c r="S78" s="17">
        <v>1.2756740451806799E-2</v>
      </c>
      <c r="T78" s="17">
        <v>1.38351314101803E-2</v>
      </c>
      <c r="U78" s="17">
        <v>0</v>
      </c>
      <c r="V78" s="17">
        <v>1.8650354616717799E-2</v>
      </c>
      <c r="W78" s="17"/>
      <c r="X78" s="17">
        <v>1.00357351866557E-2</v>
      </c>
      <c r="Y78" s="17">
        <v>0</v>
      </c>
      <c r="Z78" s="17"/>
      <c r="AA78" s="17">
        <v>1.01307838678637E-2</v>
      </c>
      <c r="AB78" s="17">
        <v>6.4971576685997103E-3</v>
      </c>
      <c r="AC78" s="17"/>
      <c r="AD78" s="17">
        <v>1.14121354315289E-2</v>
      </c>
      <c r="AE78" s="17">
        <v>3.2072935440134501E-3</v>
      </c>
    </row>
    <row r="79" spans="2:31" x14ac:dyDescent="0.35">
      <c r="B79" t="s">
        <v>103</v>
      </c>
      <c r="C79" s="17">
        <v>0.90959629375984297</v>
      </c>
      <c r="D79" s="17">
        <v>0.88382840660992701</v>
      </c>
      <c r="E79" s="17">
        <v>0.93537142445347299</v>
      </c>
      <c r="F79" s="17"/>
      <c r="G79" s="17">
        <v>0.94323764295707901</v>
      </c>
      <c r="H79" s="17">
        <v>0.886203532194765</v>
      </c>
      <c r="I79" s="17">
        <v>0.87312670127542402</v>
      </c>
      <c r="J79" s="17">
        <v>0.93740857549685896</v>
      </c>
      <c r="K79" s="17">
        <v>0.92299864383064001</v>
      </c>
      <c r="L79" s="17">
        <v>0.90162404030871401</v>
      </c>
      <c r="M79" s="17"/>
      <c r="N79" s="17">
        <v>0.92057498335961396</v>
      </c>
      <c r="O79" s="17">
        <v>0.88415829113712396</v>
      </c>
      <c r="P79" s="17">
        <v>0.92163602854131099</v>
      </c>
      <c r="Q79" s="17">
        <v>0.93663216756620304</v>
      </c>
      <c r="R79" s="17">
        <v>0.91810831581291097</v>
      </c>
      <c r="S79" s="17">
        <v>0.92951328612127804</v>
      </c>
      <c r="T79" s="17">
        <v>0.88527412731723598</v>
      </c>
      <c r="U79" s="17">
        <v>0.94042179014499105</v>
      </c>
      <c r="V79" s="17">
        <v>0.88078066531465704</v>
      </c>
      <c r="W79" s="17"/>
      <c r="X79" s="17">
        <v>0.90792238086610799</v>
      </c>
      <c r="Y79" s="17">
        <v>0.92979437109368801</v>
      </c>
      <c r="Z79" s="17"/>
      <c r="AA79" s="17">
        <v>0.90917416449228705</v>
      </c>
      <c r="AB79" s="17">
        <v>0.90912020684455996</v>
      </c>
      <c r="AC79" s="17"/>
      <c r="AD79" s="17">
        <v>0.91144906360248101</v>
      </c>
      <c r="AE79" s="17">
        <v>0.92678144688207897</v>
      </c>
    </row>
    <row r="80" spans="2:31" x14ac:dyDescent="0.35">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row>
    <row r="81" spans="2:31" x14ac:dyDescent="0.35">
      <c r="B81" s="6" t="s">
        <v>107</v>
      </c>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row>
    <row r="82" spans="2:31" x14ac:dyDescent="0.35">
      <c r="B82" s="24" t="s">
        <v>66</v>
      </c>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row>
    <row r="83" spans="2:31" x14ac:dyDescent="0.35">
      <c r="B83" t="s">
        <v>96</v>
      </c>
      <c r="C83" s="17">
        <v>0.57124781256114199</v>
      </c>
      <c r="D83" s="17">
        <v>0.54560313540980299</v>
      </c>
      <c r="E83" s="17">
        <v>0.59689969862095305</v>
      </c>
      <c r="F83" s="17"/>
      <c r="G83" s="17">
        <v>0.62017732008093496</v>
      </c>
      <c r="H83" s="17">
        <v>0.57837850098340904</v>
      </c>
      <c r="I83" s="17">
        <v>0.570465931455441</v>
      </c>
      <c r="J83" s="17">
        <v>0.56208048183104997</v>
      </c>
      <c r="K83" s="17">
        <v>0.61646174155640798</v>
      </c>
      <c r="L83" s="17">
        <v>0.52360982924509003</v>
      </c>
      <c r="M83" s="17"/>
      <c r="N83" s="17">
        <v>0.58454753316934405</v>
      </c>
      <c r="O83" s="17">
        <v>0.59417213714170602</v>
      </c>
      <c r="P83" s="17">
        <v>0.48330118769297498</v>
      </c>
      <c r="Q83" s="17">
        <v>0.52057912130503603</v>
      </c>
      <c r="R83" s="17">
        <v>0.56048827747599494</v>
      </c>
      <c r="S83" s="17">
        <v>0.62732974265144104</v>
      </c>
      <c r="T83" s="17">
        <v>0.63715323780503896</v>
      </c>
      <c r="U83" s="17">
        <v>0.53917136378859798</v>
      </c>
      <c r="V83" s="17">
        <v>0.56297987838758801</v>
      </c>
      <c r="W83" s="17"/>
      <c r="X83" s="17">
        <v>0.56823068801172005</v>
      </c>
      <c r="Y83" s="17">
        <v>0.56111308902717305</v>
      </c>
      <c r="Z83" s="17"/>
      <c r="AA83" s="17">
        <v>0.559343630265831</v>
      </c>
      <c r="AB83" s="17">
        <v>0.61487812667193098</v>
      </c>
      <c r="AC83" s="17"/>
      <c r="AD83" s="17">
        <v>0.55292681792726195</v>
      </c>
      <c r="AE83" s="17">
        <v>0.63444761164112595</v>
      </c>
    </row>
    <row r="84" spans="2:31" x14ac:dyDescent="0.35">
      <c r="B84" t="s">
        <v>97</v>
      </c>
      <c r="C84" s="17">
        <v>0.35999994458574502</v>
      </c>
      <c r="D84" s="17">
        <v>0.371662946864174</v>
      </c>
      <c r="E84" s="17">
        <v>0.34833366375109098</v>
      </c>
      <c r="F84" s="17"/>
      <c r="G84" s="17">
        <v>0.33511591084078501</v>
      </c>
      <c r="H84" s="17">
        <v>0.32595867363699099</v>
      </c>
      <c r="I84" s="17">
        <v>0.35440468030373201</v>
      </c>
      <c r="J84" s="17">
        <v>0.388997186764869</v>
      </c>
      <c r="K84" s="17">
        <v>0.33745950593012602</v>
      </c>
      <c r="L84" s="17">
        <v>0.39102725874662098</v>
      </c>
      <c r="M84" s="17"/>
      <c r="N84" s="17">
        <v>0.33005403331931299</v>
      </c>
      <c r="O84" s="17">
        <v>0.36615482889043799</v>
      </c>
      <c r="P84" s="17">
        <v>0.43601600967272203</v>
      </c>
      <c r="Q84" s="17">
        <v>0.42733653078085698</v>
      </c>
      <c r="R84" s="17">
        <v>0.35042713508985301</v>
      </c>
      <c r="S84" s="17">
        <v>0.31102609747258603</v>
      </c>
      <c r="T84" s="17">
        <v>0.25996205976771303</v>
      </c>
      <c r="U84" s="17">
        <v>0.432054748145627</v>
      </c>
      <c r="V84" s="17">
        <v>0.36772710424809801</v>
      </c>
      <c r="W84" s="17"/>
      <c r="X84" s="17">
        <v>0.36700992747604599</v>
      </c>
      <c r="Y84" s="17">
        <v>0.35094564627550001</v>
      </c>
      <c r="Z84" s="17"/>
      <c r="AA84" s="17">
        <v>0.38065628008181301</v>
      </c>
      <c r="AB84" s="17">
        <v>0.28780578357730602</v>
      </c>
      <c r="AC84" s="17"/>
      <c r="AD84" s="17">
        <v>0.37855058871606201</v>
      </c>
      <c r="AE84" s="17">
        <v>0.31552394650168802</v>
      </c>
    </row>
    <row r="85" spans="2:31" x14ac:dyDescent="0.35">
      <c r="B85" t="s">
        <v>98</v>
      </c>
      <c r="C85" s="17">
        <v>4.4124579125417E-2</v>
      </c>
      <c r="D85" s="17">
        <v>4.8500131079255701E-2</v>
      </c>
      <c r="E85" s="17">
        <v>3.9747797171553002E-2</v>
      </c>
      <c r="F85" s="17"/>
      <c r="G85" s="17">
        <v>2.36000451521656E-2</v>
      </c>
      <c r="H85" s="17">
        <v>5.9133436620045603E-2</v>
      </c>
      <c r="I85" s="17">
        <v>5.4540683532709397E-2</v>
      </c>
      <c r="J85" s="17">
        <v>2.0301053793895799E-2</v>
      </c>
      <c r="K85" s="17">
        <v>3.1018939223658601E-2</v>
      </c>
      <c r="L85" s="17">
        <v>6.0403364984852097E-2</v>
      </c>
      <c r="M85" s="17"/>
      <c r="N85" s="17">
        <v>6.1264992956135397E-2</v>
      </c>
      <c r="O85" s="17">
        <v>2.9382312132848299E-2</v>
      </c>
      <c r="P85" s="17">
        <v>4.1715437263843198E-2</v>
      </c>
      <c r="Q85" s="17">
        <v>3.03933486033965E-2</v>
      </c>
      <c r="R85" s="17">
        <v>7.9775291070490098E-2</v>
      </c>
      <c r="S85" s="17">
        <v>5.5672626266987199E-2</v>
      </c>
      <c r="T85" s="17">
        <v>5.15873172976994E-2</v>
      </c>
      <c r="U85" s="17">
        <v>1.41268858724703E-2</v>
      </c>
      <c r="V85" s="17">
        <v>2.6676296256159301E-2</v>
      </c>
      <c r="W85" s="17"/>
      <c r="X85" s="17">
        <v>4.2221299619704403E-2</v>
      </c>
      <c r="Y85" s="17">
        <v>4.5846739815517103E-2</v>
      </c>
      <c r="Z85" s="17"/>
      <c r="AA85" s="17">
        <v>3.8624738297546403E-2</v>
      </c>
      <c r="AB85" s="17">
        <v>5.94109488229922E-2</v>
      </c>
      <c r="AC85" s="17"/>
      <c r="AD85" s="17">
        <v>4.2313768519940502E-2</v>
      </c>
      <c r="AE85" s="17">
        <v>3.5635132604227099E-2</v>
      </c>
    </row>
    <row r="86" spans="2:31" x14ac:dyDescent="0.35">
      <c r="B86" t="s">
        <v>99</v>
      </c>
      <c r="C86" s="17">
        <v>1.8999446706362898E-2</v>
      </c>
      <c r="D86" s="17">
        <v>2.7912293316649101E-2</v>
      </c>
      <c r="E86" s="17">
        <v>1.00840946289559E-2</v>
      </c>
      <c r="F86" s="17"/>
      <c r="G86" s="17">
        <v>1.61944883222787E-2</v>
      </c>
      <c r="H86" s="17">
        <v>2.51928868668145E-2</v>
      </c>
      <c r="I86" s="17">
        <v>1.5546095632085999E-2</v>
      </c>
      <c r="J86" s="17">
        <v>1.08792187172701E-2</v>
      </c>
      <c r="K86" s="17">
        <v>1.5059813289807499E-2</v>
      </c>
      <c r="L86" s="17">
        <v>2.4959547023436598E-2</v>
      </c>
      <c r="M86" s="17"/>
      <c r="N86" s="17">
        <v>1.9743965742583001E-2</v>
      </c>
      <c r="O86" s="17">
        <v>1.02907218350076E-2</v>
      </c>
      <c r="P86" s="17">
        <v>2.90485558646521E-2</v>
      </c>
      <c r="Q86" s="17">
        <v>1.19879651676959E-2</v>
      </c>
      <c r="R86" s="17">
        <v>9.3092963636613301E-3</v>
      </c>
      <c r="S86" s="17">
        <v>5.9715336089852704E-3</v>
      </c>
      <c r="T86" s="17">
        <v>3.0030571495558E-2</v>
      </c>
      <c r="U86" s="17">
        <v>0</v>
      </c>
      <c r="V86" s="17">
        <v>4.2616721108154398E-2</v>
      </c>
      <c r="W86" s="17"/>
      <c r="X86" s="17">
        <v>1.6212820682178899E-2</v>
      </c>
      <c r="Y86" s="17">
        <v>3.5800759291091E-2</v>
      </c>
      <c r="Z86" s="17"/>
      <c r="AA86" s="17">
        <v>1.8302732972653401E-2</v>
      </c>
      <c r="AB86" s="17">
        <v>2.2166240803360601E-2</v>
      </c>
      <c r="AC86" s="17"/>
      <c r="AD86" s="17">
        <v>2.4162460493149601E-2</v>
      </c>
      <c r="AE86" s="17">
        <v>5.3304701782022198E-3</v>
      </c>
    </row>
    <row r="87" spans="2:31" x14ac:dyDescent="0.35">
      <c r="B87" t="s">
        <v>100</v>
      </c>
      <c r="C87" s="17">
        <v>3.9287700967294203E-3</v>
      </c>
      <c r="D87" s="17">
        <v>2.92307707376082E-3</v>
      </c>
      <c r="E87" s="17">
        <v>4.9347458274470596E-3</v>
      </c>
      <c r="F87" s="17"/>
      <c r="G87" s="17">
        <v>4.9122356038355901E-3</v>
      </c>
      <c r="H87" s="17">
        <v>4.6837879509082098E-3</v>
      </c>
      <c r="I87" s="17">
        <v>0</v>
      </c>
      <c r="J87" s="17">
        <v>1.7742058892915299E-2</v>
      </c>
      <c r="K87" s="17">
        <v>0</v>
      </c>
      <c r="L87" s="17">
        <v>0</v>
      </c>
      <c r="M87" s="17"/>
      <c r="N87" s="17">
        <v>4.3894748126249404E-3</v>
      </c>
      <c r="O87" s="17">
        <v>0</v>
      </c>
      <c r="P87" s="17">
        <v>0</v>
      </c>
      <c r="Q87" s="17">
        <v>9.7030341430142508E-3</v>
      </c>
      <c r="R87" s="17">
        <v>0</v>
      </c>
      <c r="S87" s="17">
        <v>0</v>
      </c>
      <c r="T87" s="17">
        <v>1.42529519637514E-2</v>
      </c>
      <c r="U87" s="17">
        <v>1.46470021933039E-2</v>
      </c>
      <c r="V87" s="17">
        <v>0</v>
      </c>
      <c r="W87" s="17"/>
      <c r="X87" s="17">
        <v>4.1574198655813001E-3</v>
      </c>
      <c r="Y87" s="17">
        <v>6.2937655907187298E-3</v>
      </c>
      <c r="Z87" s="17"/>
      <c r="AA87" s="17">
        <v>9.2769476726714995E-4</v>
      </c>
      <c r="AB87" s="17">
        <v>1.5738900124410399E-2</v>
      </c>
      <c r="AC87" s="17"/>
      <c r="AD87" s="17">
        <v>2.0463643435857399E-3</v>
      </c>
      <c r="AE87" s="17">
        <v>9.0628390747572608E-3</v>
      </c>
    </row>
    <row r="88" spans="2:31" x14ac:dyDescent="0.35">
      <c r="B88" t="s">
        <v>56</v>
      </c>
      <c r="C88" s="17">
        <v>1.69944692460321E-3</v>
      </c>
      <c r="D88" s="17">
        <v>3.39841625635799E-3</v>
      </c>
      <c r="E88" s="17">
        <v>0</v>
      </c>
      <c r="F88" s="17"/>
      <c r="G88" s="17">
        <v>0</v>
      </c>
      <c r="H88" s="17">
        <v>6.6527139418315904E-3</v>
      </c>
      <c r="I88" s="17">
        <v>5.04260907603083E-3</v>
      </c>
      <c r="J88" s="17">
        <v>0</v>
      </c>
      <c r="K88" s="17">
        <v>0</v>
      </c>
      <c r="L88" s="17">
        <v>0</v>
      </c>
      <c r="M88" s="17"/>
      <c r="N88" s="17">
        <v>0</v>
      </c>
      <c r="O88" s="17">
        <v>0</v>
      </c>
      <c r="P88" s="17">
        <v>9.9188095058074001E-3</v>
      </c>
      <c r="Q88" s="17">
        <v>0</v>
      </c>
      <c r="R88" s="17">
        <v>0</v>
      </c>
      <c r="S88" s="17">
        <v>0</v>
      </c>
      <c r="T88" s="17">
        <v>7.0138616702391E-3</v>
      </c>
      <c r="U88" s="17">
        <v>0</v>
      </c>
      <c r="V88" s="17">
        <v>0</v>
      </c>
      <c r="W88" s="17"/>
      <c r="X88" s="17">
        <v>2.1678443447692899E-3</v>
      </c>
      <c r="Y88" s="17">
        <v>0</v>
      </c>
      <c r="Z88" s="17"/>
      <c r="AA88" s="17">
        <v>2.1449236148889201E-3</v>
      </c>
      <c r="AB88" s="17">
        <v>0</v>
      </c>
      <c r="AC88" s="17"/>
      <c r="AD88" s="17">
        <v>0</v>
      </c>
      <c r="AE88" s="17">
        <v>0</v>
      </c>
    </row>
    <row r="89" spans="2:31" x14ac:dyDescent="0.35">
      <c r="B89" t="s">
        <v>101</v>
      </c>
      <c r="C89" s="17">
        <v>0.93124775714688701</v>
      </c>
      <c r="D89" s="17">
        <v>0.91726608227397699</v>
      </c>
      <c r="E89" s="17">
        <v>0.94523336237204403</v>
      </c>
      <c r="F89" s="17"/>
      <c r="G89" s="17">
        <v>0.95529323092172003</v>
      </c>
      <c r="H89" s="17">
        <v>0.90433717462039998</v>
      </c>
      <c r="I89" s="17">
        <v>0.92487061175917396</v>
      </c>
      <c r="J89" s="17">
        <v>0.95107766859591902</v>
      </c>
      <c r="K89" s="17">
        <v>0.95392124748653395</v>
      </c>
      <c r="L89" s="17">
        <v>0.91463708799171095</v>
      </c>
      <c r="M89" s="17"/>
      <c r="N89" s="17">
        <v>0.91460156648865698</v>
      </c>
      <c r="O89" s="17">
        <v>0.96032696603214396</v>
      </c>
      <c r="P89" s="17">
        <v>0.91931719736569695</v>
      </c>
      <c r="Q89" s="17">
        <v>0.94791565208589301</v>
      </c>
      <c r="R89" s="17">
        <v>0.91091541256584896</v>
      </c>
      <c r="S89" s="17">
        <v>0.93835584012402795</v>
      </c>
      <c r="T89" s="17">
        <v>0.89711529757275199</v>
      </c>
      <c r="U89" s="17">
        <v>0.97122611193422603</v>
      </c>
      <c r="V89" s="17">
        <v>0.93070698263568596</v>
      </c>
      <c r="W89" s="17"/>
      <c r="X89" s="17">
        <v>0.93524061548776605</v>
      </c>
      <c r="Y89" s="17">
        <v>0.91205873530267301</v>
      </c>
      <c r="Z89" s="17"/>
      <c r="AA89" s="17">
        <v>0.93999991034764396</v>
      </c>
      <c r="AB89" s="17">
        <v>0.902683910249237</v>
      </c>
      <c r="AC89" s="17"/>
      <c r="AD89" s="17">
        <v>0.93147740664332401</v>
      </c>
      <c r="AE89" s="17">
        <v>0.94997155814281298</v>
      </c>
    </row>
    <row r="90" spans="2:31" x14ac:dyDescent="0.35">
      <c r="B90" t="s">
        <v>102</v>
      </c>
      <c r="C90" s="17">
        <v>2.2928216803092299E-2</v>
      </c>
      <c r="D90" s="17">
        <v>3.08353703904099E-2</v>
      </c>
      <c r="E90" s="17">
        <v>1.50188404564029E-2</v>
      </c>
      <c r="F90" s="17"/>
      <c r="G90" s="17">
        <v>2.1106723926114301E-2</v>
      </c>
      <c r="H90" s="17">
        <v>2.9876674817722701E-2</v>
      </c>
      <c r="I90" s="17">
        <v>1.5546095632085999E-2</v>
      </c>
      <c r="J90" s="17">
        <v>2.8621277610185399E-2</v>
      </c>
      <c r="K90" s="17">
        <v>1.5059813289807499E-2</v>
      </c>
      <c r="L90" s="17">
        <v>2.4959547023436598E-2</v>
      </c>
      <c r="M90" s="17"/>
      <c r="N90" s="17">
        <v>2.4133440555208E-2</v>
      </c>
      <c r="O90" s="17">
        <v>1.02907218350076E-2</v>
      </c>
      <c r="P90" s="17">
        <v>2.90485558646521E-2</v>
      </c>
      <c r="Q90" s="17">
        <v>2.1690999310710099E-2</v>
      </c>
      <c r="R90" s="17">
        <v>9.3092963636613301E-3</v>
      </c>
      <c r="S90" s="17">
        <v>5.9715336089852704E-3</v>
      </c>
      <c r="T90" s="17">
        <v>4.4283523459309297E-2</v>
      </c>
      <c r="U90" s="17">
        <v>1.46470021933039E-2</v>
      </c>
      <c r="V90" s="17">
        <v>4.2616721108154398E-2</v>
      </c>
      <c r="W90" s="17"/>
      <c r="X90" s="17">
        <v>2.03702405477602E-2</v>
      </c>
      <c r="Y90" s="17">
        <v>4.2094524881809703E-2</v>
      </c>
      <c r="Z90" s="17"/>
      <c r="AA90" s="17">
        <v>1.9230427739920598E-2</v>
      </c>
      <c r="AB90" s="17">
        <v>3.7905140927770899E-2</v>
      </c>
      <c r="AC90" s="17"/>
      <c r="AD90" s="17">
        <v>2.6208824836735301E-2</v>
      </c>
      <c r="AE90" s="17">
        <v>1.4393309252959501E-2</v>
      </c>
    </row>
    <row r="91" spans="2:31" x14ac:dyDescent="0.35">
      <c r="B91" t="s">
        <v>103</v>
      </c>
      <c r="C91" s="17">
        <v>0.90831954034379503</v>
      </c>
      <c r="D91" s="17">
        <v>0.88643071188356704</v>
      </c>
      <c r="E91" s="17">
        <v>0.93021452191564102</v>
      </c>
      <c r="F91" s="17"/>
      <c r="G91" s="17">
        <v>0.93418650699560601</v>
      </c>
      <c r="H91" s="17">
        <v>0.87446049980267704</v>
      </c>
      <c r="I91" s="17">
        <v>0.90932451612708798</v>
      </c>
      <c r="J91" s="17">
        <v>0.92245639098573295</v>
      </c>
      <c r="K91" s="17">
        <v>0.93886143419672696</v>
      </c>
      <c r="L91" s="17">
        <v>0.889677540968275</v>
      </c>
      <c r="M91" s="17"/>
      <c r="N91" s="17">
        <v>0.89046812593344904</v>
      </c>
      <c r="O91" s="17">
        <v>0.95003624419713695</v>
      </c>
      <c r="P91" s="17">
        <v>0.89026864150104501</v>
      </c>
      <c r="Q91" s="17">
        <v>0.92622465277518296</v>
      </c>
      <c r="R91" s="17">
        <v>0.901606116202187</v>
      </c>
      <c r="S91" s="17">
        <v>0.93238430651504201</v>
      </c>
      <c r="T91" s="17">
        <v>0.85283177411344302</v>
      </c>
      <c r="U91" s="17">
        <v>0.95657910974092197</v>
      </c>
      <c r="V91" s="17">
        <v>0.88809026152753201</v>
      </c>
      <c r="W91" s="17"/>
      <c r="X91" s="17">
        <v>0.914870374940006</v>
      </c>
      <c r="Y91" s="17">
        <v>0.86996421042086303</v>
      </c>
      <c r="Z91" s="17"/>
      <c r="AA91" s="17">
        <v>0.92076948260772395</v>
      </c>
      <c r="AB91" s="17">
        <v>0.86477876932146602</v>
      </c>
      <c r="AC91" s="17"/>
      <c r="AD91" s="17">
        <v>0.90526858180658898</v>
      </c>
      <c r="AE91" s="17">
        <v>0.93557824888985397</v>
      </c>
    </row>
    <row r="92" spans="2:31" x14ac:dyDescent="0.35">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row>
    <row r="93" spans="2:31" x14ac:dyDescent="0.35">
      <c r="B93" s="6" t="s">
        <v>108</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row>
    <row r="94" spans="2:31" x14ac:dyDescent="0.35">
      <c r="B94" s="24" t="s">
        <v>66</v>
      </c>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row>
    <row r="95" spans="2:31" x14ac:dyDescent="0.35">
      <c r="B95" t="s">
        <v>96</v>
      </c>
      <c r="C95" s="17">
        <v>0</v>
      </c>
      <c r="D95" s="17">
        <v>0</v>
      </c>
      <c r="E95" s="17">
        <v>0</v>
      </c>
      <c r="F95" s="17"/>
      <c r="G95" s="17">
        <v>0</v>
      </c>
      <c r="H95" s="17">
        <v>0</v>
      </c>
      <c r="I95" s="17">
        <v>0</v>
      </c>
      <c r="J95" s="17">
        <v>0</v>
      </c>
      <c r="K95" s="17">
        <v>0</v>
      </c>
      <c r="L95" s="17">
        <v>0</v>
      </c>
      <c r="M95" s="17"/>
      <c r="N95" s="17">
        <v>0</v>
      </c>
      <c r="O95" s="17">
        <v>0</v>
      </c>
      <c r="P95" s="17">
        <v>0</v>
      </c>
      <c r="Q95" s="17">
        <v>0</v>
      </c>
      <c r="R95" s="17">
        <v>0</v>
      </c>
      <c r="S95" s="17">
        <v>0</v>
      </c>
      <c r="T95" s="17">
        <v>0</v>
      </c>
      <c r="U95" s="17">
        <v>0</v>
      </c>
      <c r="V95" s="17">
        <v>0</v>
      </c>
      <c r="W95" s="17"/>
      <c r="X95" s="17">
        <v>0</v>
      </c>
      <c r="Y95" s="17">
        <v>0</v>
      </c>
      <c r="Z95" s="17"/>
      <c r="AA95" s="17">
        <v>0</v>
      </c>
      <c r="AB95" s="17">
        <v>0</v>
      </c>
      <c r="AC95" s="17"/>
      <c r="AD95" s="17">
        <v>0</v>
      </c>
      <c r="AE95" s="17">
        <v>0</v>
      </c>
    </row>
    <row r="96" spans="2:31" x14ac:dyDescent="0.35">
      <c r="B96" t="s">
        <v>97</v>
      </c>
      <c r="C96" s="17">
        <v>1</v>
      </c>
      <c r="D96" s="17">
        <v>1</v>
      </c>
      <c r="E96" s="17">
        <v>1</v>
      </c>
      <c r="F96" s="17"/>
      <c r="G96" s="17">
        <v>1</v>
      </c>
      <c r="H96" s="17">
        <v>1</v>
      </c>
      <c r="I96" s="17">
        <v>1</v>
      </c>
      <c r="J96" s="17">
        <v>1</v>
      </c>
      <c r="K96" s="17">
        <v>1</v>
      </c>
      <c r="L96" s="17">
        <v>1</v>
      </c>
      <c r="M96" s="17"/>
      <c r="N96" s="17">
        <v>1</v>
      </c>
      <c r="O96" s="17">
        <v>1</v>
      </c>
      <c r="P96" s="17">
        <v>1</v>
      </c>
      <c r="Q96" s="17">
        <v>1</v>
      </c>
      <c r="R96" s="17">
        <v>1</v>
      </c>
      <c r="S96" s="17">
        <v>1</v>
      </c>
      <c r="T96" s="17">
        <v>1</v>
      </c>
      <c r="U96" s="17">
        <v>1</v>
      </c>
      <c r="V96" s="17">
        <v>1</v>
      </c>
      <c r="W96" s="17"/>
      <c r="X96" s="17">
        <v>1</v>
      </c>
      <c r="Y96" s="17">
        <v>1</v>
      </c>
      <c r="Z96" s="17"/>
      <c r="AA96" s="17">
        <v>1</v>
      </c>
      <c r="AB96" s="17">
        <v>1</v>
      </c>
      <c r="AC96" s="17"/>
      <c r="AD96" s="17">
        <v>1</v>
      </c>
      <c r="AE96" s="17">
        <v>1</v>
      </c>
    </row>
    <row r="97" spans="2:31" x14ac:dyDescent="0.35">
      <c r="B97" t="s">
        <v>98</v>
      </c>
      <c r="C97" s="17">
        <v>0</v>
      </c>
      <c r="D97" s="17">
        <v>0</v>
      </c>
      <c r="E97" s="17">
        <v>0</v>
      </c>
      <c r="F97" s="17"/>
      <c r="G97" s="17">
        <v>0</v>
      </c>
      <c r="H97" s="17">
        <v>0</v>
      </c>
      <c r="I97" s="17">
        <v>0</v>
      </c>
      <c r="J97" s="17">
        <v>0</v>
      </c>
      <c r="K97" s="17">
        <v>0</v>
      </c>
      <c r="L97" s="17">
        <v>0</v>
      </c>
      <c r="M97" s="17"/>
      <c r="N97" s="17">
        <v>0</v>
      </c>
      <c r="O97" s="17">
        <v>0</v>
      </c>
      <c r="P97" s="17">
        <v>0</v>
      </c>
      <c r="Q97" s="17">
        <v>0</v>
      </c>
      <c r="R97" s="17">
        <v>0</v>
      </c>
      <c r="S97" s="17">
        <v>0</v>
      </c>
      <c r="T97" s="17">
        <v>0</v>
      </c>
      <c r="U97" s="17">
        <v>0</v>
      </c>
      <c r="V97" s="17">
        <v>0</v>
      </c>
      <c r="W97" s="17"/>
      <c r="X97" s="17">
        <v>0</v>
      </c>
      <c r="Y97" s="17">
        <v>0</v>
      </c>
      <c r="Z97" s="17"/>
      <c r="AA97" s="17">
        <v>0</v>
      </c>
      <c r="AB97" s="17">
        <v>0</v>
      </c>
      <c r="AC97" s="17"/>
      <c r="AD97" s="17">
        <v>0</v>
      </c>
      <c r="AE97" s="17">
        <v>0</v>
      </c>
    </row>
    <row r="98" spans="2:31" x14ac:dyDescent="0.35">
      <c r="B98" t="s">
        <v>99</v>
      </c>
      <c r="C98" s="17">
        <v>0</v>
      </c>
      <c r="D98" s="17">
        <v>0</v>
      </c>
      <c r="E98" s="17">
        <v>0</v>
      </c>
      <c r="F98" s="17"/>
      <c r="G98" s="17">
        <v>0</v>
      </c>
      <c r="H98" s="17">
        <v>0</v>
      </c>
      <c r="I98" s="17">
        <v>0</v>
      </c>
      <c r="J98" s="17">
        <v>0</v>
      </c>
      <c r="K98" s="17">
        <v>0</v>
      </c>
      <c r="L98" s="17">
        <v>0</v>
      </c>
      <c r="M98" s="17"/>
      <c r="N98" s="17">
        <v>0</v>
      </c>
      <c r="O98" s="17">
        <v>0</v>
      </c>
      <c r="P98" s="17">
        <v>0</v>
      </c>
      <c r="Q98" s="17">
        <v>0</v>
      </c>
      <c r="R98" s="17">
        <v>0</v>
      </c>
      <c r="S98" s="17">
        <v>0</v>
      </c>
      <c r="T98" s="17">
        <v>0</v>
      </c>
      <c r="U98" s="17">
        <v>0</v>
      </c>
      <c r="V98" s="17">
        <v>0</v>
      </c>
      <c r="W98" s="17"/>
      <c r="X98" s="17">
        <v>0</v>
      </c>
      <c r="Y98" s="17">
        <v>0</v>
      </c>
      <c r="Z98" s="17"/>
      <c r="AA98" s="17">
        <v>0</v>
      </c>
      <c r="AB98" s="17">
        <v>0</v>
      </c>
      <c r="AC98" s="17"/>
      <c r="AD98" s="17">
        <v>0</v>
      </c>
      <c r="AE98" s="17">
        <v>0</v>
      </c>
    </row>
    <row r="99" spans="2:31" x14ac:dyDescent="0.35">
      <c r="B99" t="s">
        <v>100</v>
      </c>
      <c r="C99" s="17">
        <v>0</v>
      </c>
      <c r="D99" s="17">
        <v>0</v>
      </c>
      <c r="E99" s="17">
        <v>0</v>
      </c>
      <c r="F99" s="17"/>
      <c r="G99" s="17">
        <v>0</v>
      </c>
      <c r="H99" s="17">
        <v>0</v>
      </c>
      <c r="I99" s="17">
        <v>0</v>
      </c>
      <c r="J99" s="17">
        <v>0</v>
      </c>
      <c r="K99" s="17">
        <v>0</v>
      </c>
      <c r="L99" s="17">
        <v>0</v>
      </c>
      <c r="M99" s="17"/>
      <c r="N99" s="17">
        <v>0</v>
      </c>
      <c r="O99" s="17">
        <v>0</v>
      </c>
      <c r="P99" s="17">
        <v>0</v>
      </c>
      <c r="Q99" s="17">
        <v>0</v>
      </c>
      <c r="R99" s="17">
        <v>0</v>
      </c>
      <c r="S99" s="17">
        <v>0</v>
      </c>
      <c r="T99" s="17">
        <v>0</v>
      </c>
      <c r="U99" s="17">
        <v>0</v>
      </c>
      <c r="V99" s="17">
        <v>0</v>
      </c>
      <c r="W99" s="17"/>
      <c r="X99" s="17">
        <v>0</v>
      </c>
      <c r="Y99" s="17">
        <v>0</v>
      </c>
      <c r="Z99" s="17"/>
      <c r="AA99" s="17">
        <v>0</v>
      </c>
      <c r="AB99" s="17">
        <v>0</v>
      </c>
      <c r="AC99" s="17"/>
      <c r="AD99" s="17">
        <v>0</v>
      </c>
      <c r="AE99" s="17">
        <v>0</v>
      </c>
    </row>
    <row r="100" spans="2:31" x14ac:dyDescent="0.35">
      <c r="B100" t="s">
        <v>56</v>
      </c>
      <c r="C100" s="17">
        <v>0</v>
      </c>
      <c r="D100" s="17">
        <v>0</v>
      </c>
      <c r="E100" s="17">
        <v>0</v>
      </c>
      <c r="F100" s="17"/>
      <c r="G100" s="17">
        <v>0</v>
      </c>
      <c r="H100" s="17">
        <v>0</v>
      </c>
      <c r="I100" s="17">
        <v>0</v>
      </c>
      <c r="J100" s="17">
        <v>0</v>
      </c>
      <c r="K100" s="17">
        <v>0</v>
      </c>
      <c r="L100" s="17">
        <v>0</v>
      </c>
      <c r="M100" s="17"/>
      <c r="N100" s="17">
        <v>0</v>
      </c>
      <c r="O100" s="17">
        <v>0</v>
      </c>
      <c r="P100" s="17">
        <v>0</v>
      </c>
      <c r="Q100" s="17">
        <v>0</v>
      </c>
      <c r="R100" s="17">
        <v>0</v>
      </c>
      <c r="S100" s="17">
        <v>0</v>
      </c>
      <c r="T100" s="17">
        <v>0</v>
      </c>
      <c r="U100" s="17">
        <v>0</v>
      </c>
      <c r="V100" s="17">
        <v>0</v>
      </c>
      <c r="W100" s="17"/>
      <c r="X100" s="17">
        <v>0</v>
      </c>
      <c r="Y100" s="17">
        <v>0</v>
      </c>
      <c r="Z100" s="17"/>
      <c r="AA100" s="17">
        <v>0</v>
      </c>
      <c r="AB100" s="17">
        <v>0</v>
      </c>
      <c r="AC100" s="17"/>
      <c r="AD100" s="17">
        <v>0</v>
      </c>
      <c r="AE100" s="17">
        <v>0</v>
      </c>
    </row>
    <row r="101" spans="2:31" x14ac:dyDescent="0.35">
      <c r="B101" t="s">
        <v>101</v>
      </c>
      <c r="C101" s="17">
        <v>1</v>
      </c>
      <c r="D101" s="17">
        <v>1</v>
      </c>
      <c r="E101" s="17">
        <v>1</v>
      </c>
      <c r="F101" s="17"/>
      <c r="G101" s="17">
        <v>1</v>
      </c>
      <c r="H101" s="17">
        <v>1</v>
      </c>
      <c r="I101" s="17">
        <v>1</v>
      </c>
      <c r="J101" s="17">
        <v>1</v>
      </c>
      <c r="K101" s="17">
        <v>1</v>
      </c>
      <c r="L101" s="17">
        <v>1</v>
      </c>
      <c r="M101" s="17"/>
      <c r="N101" s="17">
        <v>1</v>
      </c>
      <c r="O101" s="17">
        <v>1</v>
      </c>
      <c r="P101" s="17">
        <v>1</v>
      </c>
      <c r="Q101" s="17">
        <v>1</v>
      </c>
      <c r="R101" s="17">
        <v>1</v>
      </c>
      <c r="S101" s="17">
        <v>1</v>
      </c>
      <c r="T101" s="17">
        <v>1</v>
      </c>
      <c r="U101" s="17">
        <v>1</v>
      </c>
      <c r="V101" s="17">
        <v>1</v>
      </c>
      <c r="W101" s="17"/>
      <c r="X101" s="17">
        <v>1</v>
      </c>
      <c r="Y101" s="17">
        <v>1</v>
      </c>
      <c r="Z101" s="17"/>
      <c r="AA101" s="17">
        <v>1</v>
      </c>
      <c r="AB101" s="17">
        <v>1</v>
      </c>
      <c r="AC101" s="17"/>
      <c r="AD101" s="17">
        <v>1</v>
      </c>
      <c r="AE101" s="17">
        <v>1</v>
      </c>
    </row>
    <row r="102" spans="2:31" x14ac:dyDescent="0.35">
      <c r="B102" t="s">
        <v>102</v>
      </c>
      <c r="C102" s="17">
        <v>0</v>
      </c>
      <c r="D102" s="17">
        <v>0</v>
      </c>
      <c r="E102" s="17">
        <v>0</v>
      </c>
      <c r="F102" s="17"/>
      <c r="G102" s="17">
        <v>0</v>
      </c>
      <c r="H102" s="17">
        <v>0</v>
      </c>
      <c r="I102" s="17">
        <v>0</v>
      </c>
      <c r="J102" s="17">
        <v>0</v>
      </c>
      <c r="K102" s="17">
        <v>0</v>
      </c>
      <c r="L102" s="17">
        <v>0</v>
      </c>
      <c r="M102" s="17"/>
      <c r="N102" s="17">
        <v>0</v>
      </c>
      <c r="O102" s="17">
        <v>0</v>
      </c>
      <c r="P102" s="17">
        <v>0</v>
      </c>
      <c r="Q102" s="17">
        <v>0</v>
      </c>
      <c r="R102" s="17">
        <v>0</v>
      </c>
      <c r="S102" s="17">
        <v>0</v>
      </c>
      <c r="T102" s="17">
        <v>0</v>
      </c>
      <c r="U102" s="17">
        <v>0</v>
      </c>
      <c r="V102" s="17">
        <v>0</v>
      </c>
      <c r="W102" s="17"/>
      <c r="X102" s="17">
        <v>0</v>
      </c>
      <c r="Y102" s="17">
        <v>0</v>
      </c>
      <c r="Z102" s="17"/>
      <c r="AA102" s="17">
        <v>0</v>
      </c>
      <c r="AB102" s="17">
        <v>0</v>
      </c>
      <c r="AC102" s="17"/>
      <c r="AD102" s="17">
        <v>0</v>
      </c>
      <c r="AE102" s="17">
        <v>0</v>
      </c>
    </row>
    <row r="103" spans="2:31" x14ac:dyDescent="0.35">
      <c r="B103" t="s">
        <v>103</v>
      </c>
      <c r="C103" s="17">
        <v>1</v>
      </c>
      <c r="D103" s="17">
        <v>1</v>
      </c>
      <c r="E103" s="17">
        <v>1</v>
      </c>
      <c r="F103" s="17"/>
      <c r="G103" s="17">
        <v>1</v>
      </c>
      <c r="H103" s="17">
        <v>1</v>
      </c>
      <c r="I103" s="17">
        <v>1</v>
      </c>
      <c r="J103" s="17">
        <v>1</v>
      </c>
      <c r="K103" s="17">
        <v>1</v>
      </c>
      <c r="L103" s="17">
        <v>1</v>
      </c>
      <c r="M103" s="17"/>
      <c r="N103" s="17">
        <v>1</v>
      </c>
      <c r="O103" s="17">
        <v>1</v>
      </c>
      <c r="P103" s="17">
        <v>1</v>
      </c>
      <c r="Q103" s="17">
        <v>1</v>
      </c>
      <c r="R103" s="17">
        <v>1</v>
      </c>
      <c r="S103" s="17">
        <v>1</v>
      </c>
      <c r="T103" s="17">
        <v>1</v>
      </c>
      <c r="U103" s="17">
        <v>1</v>
      </c>
      <c r="V103" s="17">
        <v>1</v>
      </c>
      <c r="W103" s="17"/>
      <c r="X103" s="17">
        <v>1</v>
      </c>
      <c r="Y103" s="17">
        <v>1</v>
      </c>
      <c r="Z103" s="17"/>
      <c r="AA103" s="17">
        <v>1</v>
      </c>
      <c r="AB103" s="17">
        <v>1</v>
      </c>
      <c r="AC103" s="17"/>
      <c r="AD103" s="17">
        <v>1</v>
      </c>
      <c r="AE103" s="17">
        <v>1</v>
      </c>
    </row>
    <row r="104" spans="2:31" x14ac:dyDescent="0.3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row>
    <row r="105" spans="2:31" x14ac:dyDescent="0.35">
      <c r="B105" s="6" t="s">
        <v>109</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row>
    <row r="106" spans="2:31" x14ac:dyDescent="0.35">
      <c r="B106" s="24" t="s">
        <v>66</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row>
    <row r="107" spans="2:31" x14ac:dyDescent="0.35">
      <c r="B107" t="s">
        <v>96</v>
      </c>
      <c r="C107" s="17">
        <v>0.12098183940134501</v>
      </c>
      <c r="D107" s="17">
        <v>0.14235488100581301</v>
      </c>
      <c r="E107" s="17">
        <v>9.96027896767612E-2</v>
      </c>
      <c r="F107" s="17"/>
      <c r="G107" s="17">
        <v>0.148608313824971</v>
      </c>
      <c r="H107" s="17">
        <v>0.13912959565015801</v>
      </c>
      <c r="I107" s="17">
        <v>0.14108405334757301</v>
      </c>
      <c r="J107" s="17">
        <v>0.114732250695726</v>
      </c>
      <c r="K107" s="17">
        <v>6.1731183168984002E-2</v>
      </c>
      <c r="L107" s="17">
        <v>0.11936722780053501</v>
      </c>
      <c r="M107" s="17"/>
      <c r="N107" s="17">
        <v>0.145908047880524</v>
      </c>
      <c r="O107" s="17">
        <v>0.105660326915022</v>
      </c>
      <c r="P107" s="17">
        <v>0.109748237551598</v>
      </c>
      <c r="Q107" s="17">
        <v>7.9274841064532003E-2</v>
      </c>
      <c r="R107" s="17">
        <v>0.14083073260648701</v>
      </c>
      <c r="S107" s="17">
        <v>0.153475275689503</v>
      </c>
      <c r="T107" s="17">
        <v>0.160534333434838</v>
      </c>
      <c r="U107" s="17">
        <v>0.119673518194624</v>
      </c>
      <c r="V107" s="17">
        <v>8.3950706364860503E-2</v>
      </c>
      <c r="W107" s="17"/>
      <c r="X107" s="17">
        <v>0.105606898700008</v>
      </c>
      <c r="Y107" s="17">
        <v>0.20707269158772201</v>
      </c>
      <c r="Z107" s="17"/>
      <c r="AA107" s="17">
        <v>0.11345126517054401</v>
      </c>
      <c r="AB107" s="17">
        <v>0.153228082037841</v>
      </c>
      <c r="AC107" s="17"/>
      <c r="AD107" s="17">
        <v>0.11723608159624101</v>
      </c>
      <c r="AE107" s="17">
        <v>0.130272425757958</v>
      </c>
    </row>
    <row r="108" spans="2:31" x14ac:dyDescent="0.35">
      <c r="B108" t="s">
        <v>97</v>
      </c>
      <c r="C108" s="17">
        <v>0.31395610612868402</v>
      </c>
      <c r="D108" s="17">
        <v>0.33414063948188899</v>
      </c>
      <c r="E108" s="17">
        <v>0.29376589875382397</v>
      </c>
      <c r="F108" s="17"/>
      <c r="G108" s="17">
        <v>0.29802814753785001</v>
      </c>
      <c r="H108" s="17">
        <v>0.322127624718063</v>
      </c>
      <c r="I108" s="17">
        <v>0.363639133425533</v>
      </c>
      <c r="J108" s="17">
        <v>0.28728281825552099</v>
      </c>
      <c r="K108" s="17">
        <v>0.373747928056746</v>
      </c>
      <c r="L108" s="17">
        <v>0.27672609889481797</v>
      </c>
      <c r="M108" s="17"/>
      <c r="N108" s="17">
        <v>0.35863129600467702</v>
      </c>
      <c r="O108" s="17">
        <v>0.28794114792315201</v>
      </c>
      <c r="P108" s="17">
        <v>0.24562818363666999</v>
      </c>
      <c r="Q108" s="17">
        <v>0.36792102813326499</v>
      </c>
      <c r="R108" s="17">
        <v>0.30647736695065803</v>
      </c>
      <c r="S108" s="17">
        <v>0.29670170731718298</v>
      </c>
      <c r="T108" s="17">
        <v>0.33773737906027101</v>
      </c>
      <c r="U108" s="17">
        <v>0.282242223792808</v>
      </c>
      <c r="V108" s="17">
        <v>0.31072683039015803</v>
      </c>
      <c r="W108" s="17"/>
      <c r="X108" s="17">
        <v>0.31268996291915901</v>
      </c>
      <c r="Y108" s="17">
        <v>0.28054407313079399</v>
      </c>
      <c r="Z108" s="17"/>
      <c r="AA108" s="17">
        <v>0.285251116600369</v>
      </c>
      <c r="AB108" s="17">
        <v>0.42933968466871097</v>
      </c>
      <c r="AC108" s="17"/>
      <c r="AD108" s="17">
        <v>0.30684143661614799</v>
      </c>
      <c r="AE108" s="17">
        <v>0.34634177083336998</v>
      </c>
    </row>
    <row r="109" spans="2:31" x14ac:dyDescent="0.35">
      <c r="B109" t="s">
        <v>98</v>
      </c>
      <c r="C109" s="17">
        <v>0.198388905008617</v>
      </c>
      <c r="D109" s="17">
        <v>0.227347827244993</v>
      </c>
      <c r="E109" s="17">
        <v>0.16942184220495801</v>
      </c>
      <c r="F109" s="17"/>
      <c r="G109" s="17">
        <v>0.22262784425959201</v>
      </c>
      <c r="H109" s="17">
        <v>0.22730659211870699</v>
      </c>
      <c r="I109" s="17">
        <v>0.18207039526469701</v>
      </c>
      <c r="J109" s="17">
        <v>0.16710180071942499</v>
      </c>
      <c r="K109" s="17">
        <v>0.18487956605473699</v>
      </c>
      <c r="L109" s="17">
        <v>0.20059580688744599</v>
      </c>
      <c r="M109" s="17"/>
      <c r="N109" s="17">
        <v>0.18663007295026801</v>
      </c>
      <c r="O109" s="17">
        <v>0.192252245903372</v>
      </c>
      <c r="P109" s="17">
        <v>0.22960637181389601</v>
      </c>
      <c r="Q109" s="17">
        <v>0.18713058971176399</v>
      </c>
      <c r="R109" s="17">
        <v>0.20514410842164099</v>
      </c>
      <c r="S109" s="17">
        <v>0.26104945801829899</v>
      </c>
      <c r="T109" s="17">
        <v>0.195132445797182</v>
      </c>
      <c r="U109" s="17">
        <v>0.120666987504157</v>
      </c>
      <c r="V109" s="17">
        <v>0.18515142224608</v>
      </c>
      <c r="W109" s="17"/>
      <c r="X109" s="17">
        <v>0.20314679648964101</v>
      </c>
      <c r="Y109" s="17">
        <v>0.170444922880817</v>
      </c>
      <c r="Z109" s="17"/>
      <c r="AA109" s="17">
        <v>0.202259078937638</v>
      </c>
      <c r="AB109" s="17">
        <v>0.17502197445022</v>
      </c>
      <c r="AC109" s="17"/>
      <c r="AD109" s="17">
        <v>0.19790546612767501</v>
      </c>
      <c r="AE109" s="17">
        <v>0.190209858157702</v>
      </c>
    </row>
    <row r="110" spans="2:31" x14ac:dyDescent="0.35">
      <c r="B110" t="s">
        <v>99</v>
      </c>
      <c r="C110" s="17">
        <v>0.231803732867924</v>
      </c>
      <c r="D110" s="17">
        <v>0.20009223279230701</v>
      </c>
      <c r="E110" s="17">
        <v>0.26352414728081902</v>
      </c>
      <c r="F110" s="17"/>
      <c r="G110" s="17">
        <v>0.21986707733152899</v>
      </c>
      <c r="H110" s="17">
        <v>0.22314109476942001</v>
      </c>
      <c r="I110" s="17">
        <v>0.192549002150914</v>
      </c>
      <c r="J110" s="17">
        <v>0.26834009885167698</v>
      </c>
      <c r="K110" s="17">
        <v>0.26934392780634098</v>
      </c>
      <c r="L110" s="17">
        <v>0.22521348790294801</v>
      </c>
      <c r="M110" s="17"/>
      <c r="N110" s="17">
        <v>0.20421848172285401</v>
      </c>
      <c r="O110" s="17">
        <v>0.234142808762697</v>
      </c>
      <c r="P110" s="17">
        <v>0.303615964682654</v>
      </c>
      <c r="Q110" s="17">
        <v>0.228800962534431</v>
      </c>
      <c r="R110" s="17">
        <v>0.25638813788671699</v>
      </c>
      <c r="S110" s="17">
        <v>0.19410213378591801</v>
      </c>
      <c r="T110" s="17">
        <v>0.14577477110626</v>
      </c>
      <c r="U110" s="17">
        <v>0.29972846367893102</v>
      </c>
      <c r="V110" s="17">
        <v>0.26222424702664598</v>
      </c>
      <c r="W110" s="17"/>
      <c r="X110" s="17">
        <v>0.247780049026434</v>
      </c>
      <c r="Y110" s="17">
        <v>0.211109815992683</v>
      </c>
      <c r="Z110" s="17"/>
      <c r="AA110" s="17">
        <v>0.25058499222473701</v>
      </c>
      <c r="AB110" s="17">
        <v>0.16090833119187201</v>
      </c>
      <c r="AC110" s="17"/>
      <c r="AD110" s="17">
        <v>0.25546955868398002</v>
      </c>
      <c r="AE110" s="17">
        <v>0.17734712417210199</v>
      </c>
    </row>
    <row r="111" spans="2:31" x14ac:dyDescent="0.35">
      <c r="B111" t="s">
        <v>100</v>
      </c>
      <c r="C111" s="17">
        <v>0.11578013353731199</v>
      </c>
      <c r="D111" s="17">
        <v>7.6174560111527304E-2</v>
      </c>
      <c r="E111" s="17">
        <v>0.155396840382795</v>
      </c>
      <c r="F111" s="17"/>
      <c r="G111" s="17">
        <v>9.0940855314679103E-2</v>
      </c>
      <c r="H111" s="17">
        <v>6.8971990339039196E-2</v>
      </c>
      <c r="I111" s="17">
        <v>9.4283366471499194E-2</v>
      </c>
      <c r="J111" s="17">
        <v>0.13974425883345901</v>
      </c>
      <c r="K111" s="17">
        <v>8.2924103707942107E-2</v>
      </c>
      <c r="L111" s="17">
        <v>0.169227396322051</v>
      </c>
      <c r="M111" s="17"/>
      <c r="N111" s="17">
        <v>8.7539448599737807E-2</v>
      </c>
      <c r="O111" s="17">
        <v>0.170172960763881</v>
      </c>
      <c r="P111" s="17">
        <v>6.1870736282635702E-2</v>
      </c>
      <c r="Q111" s="17">
        <v>0.13687257855600801</v>
      </c>
      <c r="R111" s="17">
        <v>8.26933128395861E-2</v>
      </c>
      <c r="S111" s="17">
        <v>8.1886088099181104E-2</v>
      </c>
      <c r="T111" s="17">
        <v>0.13405971467774799</v>
      </c>
      <c r="U111" s="17">
        <v>0.14390570185444501</v>
      </c>
      <c r="V111" s="17">
        <v>0.13175615790051901</v>
      </c>
      <c r="W111" s="17"/>
      <c r="X111" s="17">
        <v>0.10827850108981101</v>
      </c>
      <c r="Y111" s="17">
        <v>0.117176592349109</v>
      </c>
      <c r="Z111" s="17"/>
      <c r="AA111" s="17">
        <v>0.129600241632922</v>
      </c>
      <c r="AB111" s="17">
        <v>6.4539602325099199E-2</v>
      </c>
      <c r="AC111" s="17"/>
      <c r="AD111" s="17">
        <v>0.114871413104352</v>
      </c>
      <c r="AE111" s="17">
        <v>0.12592423474636699</v>
      </c>
    </row>
    <row r="112" spans="2:31" x14ac:dyDescent="0.35">
      <c r="B112" t="s">
        <v>56</v>
      </c>
      <c r="C112" s="17">
        <v>1.9089283056118001E-2</v>
      </c>
      <c r="D112" s="17">
        <v>1.98898593634706E-2</v>
      </c>
      <c r="E112" s="17">
        <v>1.8288481700842699E-2</v>
      </c>
      <c r="F112" s="17"/>
      <c r="G112" s="17">
        <v>1.9927761731380601E-2</v>
      </c>
      <c r="H112" s="17">
        <v>1.9323102404613102E-2</v>
      </c>
      <c r="I112" s="17">
        <v>2.6374049339784801E-2</v>
      </c>
      <c r="J112" s="17">
        <v>2.2798772644191601E-2</v>
      </c>
      <c r="K112" s="17">
        <v>2.73732912052497E-2</v>
      </c>
      <c r="L112" s="17">
        <v>8.8699821922014702E-3</v>
      </c>
      <c r="M112" s="17"/>
      <c r="N112" s="17">
        <v>1.7072652841939401E-2</v>
      </c>
      <c r="O112" s="17">
        <v>9.8305097318750305E-3</v>
      </c>
      <c r="P112" s="17">
        <v>4.9530506032546703E-2</v>
      </c>
      <c r="Q112" s="17">
        <v>0</v>
      </c>
      <c r="R112" s="17">
        <v>8.4663412949110804E-3</v>
      </c>
      <c r="S112" s="17">
        <v>1.27853370899165E-2</v>
      </c>
      <c r="T112" s="17">
        <v>2.6761355923701099E-2</v>
      </c>
      <c r="U112" s="17">
        <v>3.3783104975034797E-2</v>
      </c>
      <c r="V112" s="17">
        <v>2.6190636071737002E-2</v>
      </c>
      <c r="W112" s="17"/>
      <c r="X112" s="17">
        <v>2.2497791774946801E-2</v>
      </c>
      <c r="Y112" s="17">
        <v>1.3651904058874001E-2</v>
      </c>
      <c r="Z112" s="17"/>
      <c r="AA112" s="17">
        <v>1.8853305433788999E-2</v>
      </c>
      <c r="AB112" s="17">
        <v>1.69623253262563E-2</v>
      </c>
      <c r="AC112" s="17"/>
      <c r="AD112" s="17">
        <v>7.6760438716048703E-3</v>
      </c>
      <c r="AE112" s="17">
        <v>2.9904586332500101E-2</v>
      </c>
    </row>
    <row r="113" spans="2:31" x14ac:dyDescent="0.35">
      <c r="B113" t="s">
        <v>101</v>
      </c>
      <c r="C113" s="17">
        <v>0.43493794553002901</v>
      </c>
      <c r="D113" s="17">
        <v>0.476495520487702</v>
      </c>
      <c r="E113" s="17">
        <v>0.39336868843058498</v>
      </c>
      <c r="F113" s="17"/>
      <c r="G113" s="17">
        <v>0.44663646136281998</v>
      </c>
      <c r="H113" s="17">
        <v>0.46125722036822098</v>
      </c>
      <c r="I113" s="17">
        <v>0.50472318677310601</v>
      </c>
      <c r="J113" s="17">
        <v>0.402015068951247</v>
      </c>
      <c r="K113" s="17">
        <v>0.43547911122573002</v>
      </c>
      <c r="L113" s="17">
        <v>0.39609332669535302</v>
      </c>
      <c r="M113" s="17"/>
      <c r="N113" s="17">
        <v>0.50453934388520005</v>
      </c>
      <c r="O113" s="17">
        <v>0.39360147483817398</v>
      </c>
      <c r="P113" s="17">
        <v>0.35537642118826801</v>
      </c>
      <c r="Q113" s="17">
        <v>0.44719586919779702</v>
      </c>
      <c r="R113" s="17">
        <v>0.44730809955714501</v>
      </c>
      <c r="S113" s="17">
        <v>0.45017698300668502</v>
      </c>
      <c r="T113" s="17">
        <v>0.49827171249510899</v>
      </c>
      <c r="U113" s="17">
        <v>0.40191574198743202</v>
      </c>
      <c r="V113" s="17">
        <v>0.39467753675501799</v>
      </c>
      <c r="W113" s="17"/>
      <c r="X113" s="17">
        <v>0.41829686161916702</v>
      </c>
      <c r="Y113" s="17">
        <v>0.487616764718517</v>
      </c>
      <c r="Z113" s="17"/>
      <c r="AA113" s="17">
        <v>0.39870238177091299</v>
      </c>
      <c r="AB113" s="17">
        <v>0.58256776670655197</v>
      </c>
      <c r="AC113" s="17"/>
      <c r="AD113" s="17">
        <v>0.42407751821238898</v>
      </c>
      <c r="AE113" s="17">
        <v>0.47661419659132798</v>
      </c>
    </row>
    <row r="114" spans="2:31" x14ac:dyDescent="0.35">
      <c r="B114" t="s">
        <v>102</v>
      </c>
      <c r="C114" s="17">
        <v>0.34758386640523498</v>
      </c>
      <c r="D114" s="17">
        <v>0.27626679290383399</v>
      </c>
      <c r="E114" s="17">
        <v>0.41892098766361402</v>
      </c>
      <c r="F114" s="17"/>
      <c r="G114" s="17">
        <v>0.31080793264620798</v>
      </c>
      <c r="H114" s="17">
        <v>0.29211308510845901</v>
      </c>
      <c r="I114" s="17">
        <v>0.28683236862241301</v>
      </c>
      <c r="J114" s="17">
        <v>0.40808435768513601</v>
      </c>
      <c r="K114" s="17">
        <v>0.35226803151428299</v>
      </c>
      <c r="L114" s="17">
        <v>0.39444088422499901</v>
      </c>
      <c r="M114" s="17"/>
      <c r="N114" s="17">
        <v>0.29175793032259201</v>
      </c>
      <c r="O114" s="17">
        <v>0.40431576952657799</v>
      </c>
      <c r="P114" s="17">
        <v>0.36548670096529001</v>
      </c>
      <c r="Q114" s="17">
        <v>0.36567354109043898</v>
      </c>
      <c r="R114" s="17">
        <v>0.33908145072630302</v>
      </c>
      <c r="S114" s="17">
        <v>0.27598822188509903</v>
      </c>
      <c r="T114" s="17">
        <v>0.27983448578400799</v>
      </c>
      <c r="U114" s="17">
        <v>0.44363416553337598</v>
      </c>
      <c r="V114" s="17">
        <v>0.39398040492716502</v>
      </c>
      <c r="W114" s="17"/>
      <c r="X114" s="17">
        <v>0.35605855011624499</v>
      </c>
      <c r="Y114" s="17">
        <v>0.32828640834179301</v>
      </c>
      <c r="Z114" s="17"/>
      <c r="AA114" s="17">
        <v>0.38018523385765901</v>
      </c>
      <c r="AB114" s="17">
        <v>0.22544793351697101</v>
      </c>
      <c r="AC114" s="17"/>
      <c r="AD114" s="17">
        <v>0.37034097178833097</v>
      </c>
      <c r="AE114" s="17">
        <v>0.30327135891847001</v>
      </c>
    </row>
    <row r="115" spans="2:31" x14ac:dyDescent="0.35">
      <c r="B115" t="s">
        <v>103</v>
      </c>
      <c r="C115" s="17">
        <v>8.7354079124793496E-2</v>
      </c>
      <c r="D115" s="17">
        <v>0.200228727583868</v>
      </c>
      <c r="E115" s="17">
        <v>-2.55522992330285E-2</v>
      </c>
      <c r="F115" s="17"/>
      <c r="G115" s="17">
        <v>0.135828528716612</v>
      </c>
      <c r="H115" s="17">
        <v>0.16914413525976199</v>
      </c>
      <c r="I115" s="17">
        <v>0.217890818150692</v>
      </c>
      <c r="J115" s="17">
        <v>-6.06928873388879E-3</v>
      </c>
      <c r="K115" s="17">
        <v>8.32110797114477E-2</v>
      </c>
      <c r="L115" s="17">
        <v>1.6524424703549001E-3</v>
      </c>
      <c r="M115" s="17"/>
      <c r="N115" s="17">
        <v>0.21278141356260799</v>
      </c>
      <c r="O115" s="17">
        <v>-1.07142946884037E-2</v>
      </c>
      <c r="P115" s="17">
        <v>-1.01102797770213E-2</v>
      </c>
      <c r="Q115" s="17">
        <v>8.1522328107358294E-2</v>
      </c>
      <c r="R115" s="17">
        <v>0.108226648830842</v>
      </c>
      <c r="S115" s="17">
        <v>0.17418876112158599</v>
      </c>
      <c r="T115" s="17">
        <v>0.218437226711101</v>
      </c>
      <c r="U115" s="17">
        <v>-4.1718423545944301E-2</v>
      </c>
      <c r="V115" s="17">
        <v>6.9713182785347005E-4</v>
      </c>
      <c r="W115" s="17"/>
      <c r="X115" s="17">
        <v>6.2238311502922299E-2</v>
      </c>
      <c r="Y115" s="17">
        <v>0.15933035637672399</v>
      </c>
      <c r="Z115" s="17"/>
      <c r="AA115" s="17">
        <v>1.8517147913254001E-2</v>
      </c>
      <c r="AB115" s="17">
        <v>0.35711983318958102</v>
      </c>
      <c r="AC115" s="17"/>
      <c r="AD115" s="17">
        <v>5.3736546424057702E-2</v>
      </c>
      <c r="AE115" s="17">
        <v>0.17334283767285799</v>
      </c>
    </row>
    <row r="116" spans="2:31" x14ac:dyDescent="0.3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row>
    <row r="117" spans="2:31" x14ac:dyDescent="0.35">
      <c r="B117" s="6" t="s">
        <v>110</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row>
    <row r="118" spans="2:31" x14ac:dyDescent="0.35">
      <c r="B118" s="24" t="s">
        <v>66</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row>
    <row r="119" spans="2:31" x14ac:dyDescent="0.35">
      <c r="B119" t="s">
        <v>96</v>
      </c>
      <c r="C119" s="17">
        <v>0.11465891524267099</v>
      </c>
      <c r="D119" s="17">
        <v>0.14551953854884001</v>
      </c>
      <c r="E119" s="17">
        <v>8.3789616786977397E-2</v>
      </c>
      <c r="F119" s="17"/>
      <c r="G119" s="17">
        <v>0.125027238732386</v>
      </c>
      <c r="H119" s="17">
        <v>0.117567827043141</v>
      </c>
      <c r="I119" s="17">
        <v>0.13407832636030101</v>
      </c>
      <c r="J119" s="17">
        <v>0.119827786757445</v>
      </c>
      <c r="K119" s="17">
        <v>0.11326848045636601</v>
      </c>
      <c r="L119" s="17">
        <v>9.5993267749654304E-2</v>
      </c>
      <c r="M119" s="17"/>
      <c r="N119" s="17">
        <v>0.181129676299566</v>
      </c>
      <c r="O119" s="17">
        <v>9.4825746257419394E-2</v>
      </c>
      <c r="P119" s="17">
        <v>5.3410252035723603E-2</v>
      </c>
      <c r="Q119" s="17">
        <v>0.11159666359817599</v>
      </c>
      <c r="R119" s="17">
        <v>0.115269414150925</v>
      </c>
      <c r="S119" s="17">
        <v>0.13794459687520599</v>
      </c>
      <c r="T119" s="17">
        <v>0.102731199615333</v>
      </c>
      <c r="U119" s="17">
        <v>0.15410222582900701</v>
      </c>
      <c r="V119" s="17">
        <v>8.2715582868222906E-2</v>
      </c>
      <c r="W119" s="17"/>
      <c r="X119" s="17">
        <v>9.5092546037105596E-2</v>
      </c>
      <c r="Y119" s="17">
        <v>0.121618896010513</v>
      </c>
      <c r="Z119" s="17"/>
      <c r="AA119" s="17">
        <v>0.107619168236451</v>
      </c>
      <c r="AB119" s="17">
        <v>0.13507402357266399</v>
      </c>
      <c r="AC119" s="17"/>
      <c r="AD119" s="17">
        <v>0.113359758726702</v>
      </c>
      <c r="AE119" s="17">
        <v>0.12098213708920801</v>
      </c>
    </row>
    <row r="120" spans="2:31" x14ac:dyDescent="0.35">
      <c r="B120" t="s">
        <v>97</v>
      </c>
      <c r="C120" s="17">
        <v>0.306069674588825</v>
      </c>
      <c r="D120" s="17">
        <v>0.35500339677898302</v>
      </c>
      <c r="E120" s="17">
        <v>0.25712219676733999</v>
      </c>
      <c r="F120" s="17"/>
      <c r="G120" s="17">
        <v>0.27490799540774402</v>
      </c>
      <c r="H120" s="17">
        <v>0.36679203450055903</v>
      </c>
      <c r="I120" s="17">
        <v>0.32314135494173502</v>
      </c>
      <c r="J120" s="17">
        <v>0.30236888793147199</v>
      </c>
      <c r="K120" s="17">
        <v>0.325074133726449</v>
      </c>
      <c r="L120" s="17">
        <v>0.27409305703418202</v>
      </c>
      <c r="M120" s="17"/>
      <c r="N120" s="17">
        <v>0.29842673232078099</v>
      </c>
      <c r="O120" s="17">
        <v>0.24602434059983899</v>
      </c>
      <c r="P120" s="17">
        <v>0.25579235953560298</v>
      </c>
      <c r="Q120" s="17">
        <v>0.363912718969575</v>
      </c>
      <c r="R120" s="17">
        <v>0.36609375879601502</v>
      </c>
      <c r="S120" s="17">
        <v>0.32438132322071001</v>
      </c>
      <c r="T120" s="17">
        <v>0.36820030591129599</v>
      </c>
      <c r="U120" s="17">
        <v>0.23963309260600099</v>
      </c>
      <c r="V120" s="17">
        <v>0.30112435453748199</v>
      </c>
      <c r="W120" s="17"/>
      <c r="X120" s="17">
        <v>0.28520536932795598</v>
      </c>
      <c r="Y120" s="17">
        <v>0.38208657076686597</v>
      </c>
      <c r="Z120" s="17"/>
      <c r="AA120" s="17">
        <v>0.28517616864563</v>
      </c>
      <c r="AB120" s="17">
        <v>0.39484118243016297</v>
      </c>
      <c r="AC120" s="17"/>
      <c r="AD120" s="17">
        <v>0.30106598076177898</v>
      </c>
      <c r="AE120" s="17">
        <v>0.33275742880047399</v>
      </c>
    </row>
    <row r="121" spans="2:31" x14ac:dyDescent="0.35">
      <c r="B121" t="s">
        <v>98</v>
      </c>
      <c r="C121" s="17">
        <v>0.19438523509348801</v>
      </c>
      <c r="D121" s="17">
        <v>0.190241828376323</v>
      </c>
      <c r="E121" s="17">
        <v>0.19852980655293601</v>
      </c>
      <c r="F121" s="17"/>
      <c r="G121" s="17">
        <v>0.217334902787887</v>
      </c>
      <c r="H121" s="17">
        <v>0.181764946884752</v>
      </c>
      <c r="I121" s="17">
        <v>0.262018766157599</v>
      </c>
      <c r="J121" s="17">
        <v>0.220859326150844</v>
      </c>
      <c r="K121" s="17">
        <v>0.19747385234023601</v>
      </c>
      <c r="L121" s="17">
        <v>0.140333012725946</v>
      </c>
      <c r="M121" s="17"/>
      <c r="N121" s="17">
        <v>0.145590237444784</v>
      </c>
      <c r="O121" s="17">
        <v>0.208140832665487</v>
      </c>
      <c r="P121" s="17">
        <v>0.279150708221235</v>
      </c>
      <c r="Q121" s="17">
        <v>0.163222809113687</v>
      </c>
      <c r="R121" s="17">
        <v>0.19937114751343099</v>
      </c>
      <c r="S121" s="17">
        <v>0.169904275981653</v>
      </c>
      <c r="T121" s="17">
        <v>0.21861924694493101</v>
      </c>
      <c r="U121" s="17">
        <v>0.16640763801359301</v>
      </c>
      <c r="V121" s="17">
        <v>0.20579024069497301</v>
      </c>
      <c r="W121" s="17"/>
      <c r="X121" s="17">
        <v>0.20546020149786101</v>
      </c>
      <c r="Y121" s="17">
        <v>0.17066649243707899</v>
      </c>
      <c r="Z121" s="17"/>
      <c r="AA121" s="17">
        <v>0.19796607214789799</v>
      </c>
      <c r="AB121" s="17">
        <v>0.17795429519187</v>
      </c>
      <c r="AC121" s="17"/>
      <c r="AD121" s="17">
        <v>0.18721568138212699</v>
      </c>
      <c r="AE121" s="17">
        <v>0.18909918425293501</v>
      </c>
    </row>
    <row r="122" spans="2:31" x14ac:dyDescent="0.35">
      <c r="B122" t="s">
        <v>99</v>
      </c>
      <c r="C122" s="17">
        <v>0.23938506357727601</v>
      </c>
      <c r="D122" s="17">
        <v>0.201328619858827</v>
      </c>
      <c r="E122" s="17">
        <v>0.27745220524360198</v>
      </c>
      <c r="F122" s="17"/>
      <c r="G122" s="17">
        <v>0.24945380219480401</v>
      </c>
      <c r="H122" s="17">
        <v>0.19926913883594599</v>
      </c>
      <c r="I122" s="17">
        <v>0.163878461910096</v>
      </c>
      <c r="J122" s="17">
        <v>0.22464891709082799</v>
      </c>
      <c r="K122" s="17">
        <v>0.24499205464583201</v>
      </c>
      <c r="L122" s="17">
        <v>0.29764550903653703</v>
      </c>
      <c r="M122" s="17"/>
      <c r="N122" s="17">
        <v>0.22423729226758099</v>
      </c>
      <c r="O122" s="17">
        <v>0.31644447458504898</v>
      </c>
      <c r="P122" s="17">
        <v>0.32350728385640098</v>
      </c>
      <c r="Q122" s="17">
        <v>0.216906344048441</v>
      </c>
      <c r="R122" s="17">
        <v>0.199580985031867</v>
      </c>
      <c r="S122" s="17">
        <v>0.198416640393663</v>
      </c>
      <c r="T122" s="17">
        <v>0.183921381739794</v>
      </c>
      <c r="U122" s="17">
        <v>0.11764762178172999</v>
      </c>
      <c r="V122" s="17">
        <v>0.26651999169462598</v>
      </c>
      <c r="W122" s="17"/>
      <c r="X122" s="17">
        <v>0.256714352715257</v>
      </c>
      <c r="Y122" s="17">
        <v>0.20359882027723</v>
      </c>
      <c r="Z122" s="17"/>
      <c r="AA122" s="17">
        <v>0.25329979617284398</v>
      </c>
      <c r="AB122" s="17">
        <v>0.190679536448631</v>
      </c>
      <c r="AC122" s="17"/>
      <c r="AD122" s="17">
        <v>0.24969649191052601</v>
      </c>
      <c r="AE122" s="17">
        <v>0.21472457949118001</v>
      </c>
    </row>
    <row r="123" spans="2:31" x14ac:dyDescent="0.35">
      <c r="B123" t="s">
        <v>100</v>
      </c>
      <c r="C123" s="17">
        <v>0.123817660649174</v>
      </c>
      <c r="D123" s="17">
        <v>9.1403409590989901E-2</v>
      </c>
      <c r="E123" s="17">
        <v>0.15624102359313699</v>
      </c>
      <c r="F123" s="17"/>
      <c r="G123" s="17">
        <v>9.0412521259745499E-2</v>
      </c>
      <c r="H123" s="17">
        <v>0.10483275037973799</v>
      </c>
      <c r="I123" s="17">
        <v>9.6585875942820296E-2</v>
      </c>
      <c r="J123" s="17">
        <v>0.102579307122207</v>
      </c>
      <c r="K123" s="17">
        <v>0.103062528447388</v>
      </c>
      <c r="L123" s="17">
        <v>0.18643918903044099</v>
      </c>
      <c r="M123" s="17"/>
      <c r="N123" s="17">
        <v>0.13237166925370999</v>
      </c>
      <c r="O123" s="17">
        <v>0.119701959632389</v>
      </c>
      <c r="P123" s="17">
        <v>7.82205868452297E-2</v>
      </c>
      <c r="Q123" s="17">
        <v>9.3641802311330694E-2</v>
      </c>
      <c r="R123" s="17">
        <v>9.4971824856757495E-2</v>
      </c>
      <c r="S123" s="17">
        <v>0.144611771374515</v>
      </c>
      <c r="T123" s="17">
        <v>0.105481091658208</v>
      </c>
      <c r="U123" s="17">
        <v>0.27469946226215602</v>
      </c>
      <c r="V123" s="17">
        <v>0.13893728286799401</v>
      </c>
      <c r="W123" s="17"/>
      <c r="X123" s="17">
        <v>0.13442730768644801</v>
      </c>
      <c r="Y123" s="17">
        <v>9.8418930990221296E-2</v>
      </c>
      <c r="Z123" s="17"/>
      <c r="AA123" s="17">
        <v>0.131283057949622</v>
      </c>
      <c r="AB123" s="17">
        <v>9.0863396466019E-2</v>
      </c>
      <c r="AC123" s="17"/>
      <c r="AD123" s="17">
        <v>0.13760042542606199</v>
      </c>
      <c r="AE123" s="17">
        <v>0.10668328223540099</v>
      </c>
    </row>
    <row r="124" spans="2:31" x14ac:dyDescent="0.35">
      <c r="B124" t="s">
        <v>56</v>
      </c>
      <c r="C124" s="17">
        <v>2.1683450848565902E-2</v>
      </c>
      <c r="D124" s="17">
        <v>1.6503206846037E-2</v>
      </c>
      <c r="E124" s="17">
        <v>2.6865151056008299E-2</v>
      </c>
      <c r="F124" s="17"/>
      <c r="G124" s="17">
        <v>4.2863539617434103E-2</v>
      </c>
      <c r="H124" s="17">
        <v>2.97733023558635E-2</v>
      </c>
      <c r="I124" s="17">
        <v>2.02972146874477E-2</v>
      </c>
      <c r="J124" s="17">
        <v>2.9715774947203399E-2</v>
      </c>
      <c r="K124" s="17">
        <v>1.61289503837291E-2</v>
      </c>
      <c r="L124" s="17">
        <v>5.4959644232383496E-3</v>
      </c>
      <c r="M124" s="17"/>
      <c r="N124" s="17">
        <v>1.82443924135791E-2</v>
      </c>
      <c r="O124" s="17">
        <v>1.48626462598154E-2</v>
      </c>
      <c r="P124" s="17">
        <v>9.9188095058074001E-3</v>
      </c>
      <c r="Q124" s="17">
        <v>5.0719661958790602E-2</v>
      </c>
      <c r="R124" s="17">
        <v>2.4712869651005501E-2</v>
      </c>
      <c r="S124" s="17">
        <v>2.4741392154253701E-2</v>
      </c>
      <c r="T124" s="17">
        <v>2.1046774130439198E-2</v>
      </c>
      <c r="U124" s="17">
        <v>4.7509959507512099E-2</v>
      </c>
      <c r="V124" s="17">
        <v>4.9125473367013098E-3</v>
      </c>
      <c r="W124" s="17"/>
      <c r="X124" s="17">
        <v>2.3100222735372301E-2</v>
      </c>
      <c r="Y124" s="17">
        <v>2.3610289518092301E-2</v>
      </c>
      <c r="Z124" s="17"/>
      <c r="AA124" s="17">
        <v>2.4655736847555398E-2</v>
      </c>
      <c r="AB124" s="17">
        <v>1.05875658906531E-2</v>
      </c>
      <c r="AC124" s="17"/>
      <c r="AD124" s="17">
        <v>1.1061661792803001E-2</v>
      </c>
      <c r="AE124" s="17">
        <v>3.5753388130800798E-2</v>
      </c>
    </row>
    <row r="125" spans="2:31" x14ac:dyDescent="0.35">
      <c r="B125" t="s">
        <v>101</v>
      </c>
      <c r="C125" s="17">
        <v>0.42072858983149602</v>
      </c>
      <c r="D125" s="17">
        <v>0.50052293532782299</v>
      </c>
      <c r="E125" s="17">
        <v>0.34091181355431699</v>
      </c>
      <c r="F125" s="17"/>
      <c r="G125" s="17">
        <v>0.39993523414012999</v>
      </c>
      <c r="H125" s="17">
        <v>0.48435986154369998</v>
      </c>
      <c r="I125" s="17">
        <v>0.457219681302037</v>
      </c>
      <c r="J125" s="17">
        <v>0.42219667468891697</v>
      </c>
      <c r="K125" s="17">
        <v>0.438342614182815</v>
      </c>
      <c r="L125" s="17">
        <v>0.37008632478383702</v>
      </c>
      <c r="M125" s="17"/>
      <c r="N125" s="17">
        <v>0.47955640862034599</v>
      </c>
      <c r="O125" s="17">
        <v>0.34085008685725898</v>
      </c>
      <c r="P125" s="17">
        <v>0.309202611571327</v>
      </c>
      <c r="Q125" s="17">
        <v>0.47550938256775099</v>
      </c>
      <c r="R125" s="17">
        <v>0.48136317294693998</v>
      </c>
      <c r="S125" s="17">
        <v>0.462325920095916</v>
      </c>
      <c r="T125" s="17">
        <v>0.47093150552662799</v>
      </c>
      <c r="U125" s="17">
        <v>0.39373531843500797</v>
      </c>
      <c r="V125" s="17">
        <v>0.38383993740570499</v>
      </c>
      <c r="W125" s="17"/>
      <c r="X125" s="17">
        <v>0.38029791536506102</v>
      </c>
      <c r="Y125" s="17">
        <v>0.50370546677737804</v>
      </c>
      <c r="Z125" s="17"/>
      <c r="AA125" s="17">
        <v>0.39279533688208101</v>
      </c>
      <c r="AB125" s="17">
        <v>0.52991520600282704</v>
      </c>
      <c r="AC125" s="17"/>
      <c r="AD125" s="17">
        <v>0.41442573948848099</v>
      </c>
      <c r="AE125" s="17">
        <v>0.45373956588968201</v>
      </c>
    </row>
    <row r="126" spans="2:31" x14ac:dyDescent="0.35">
      <c r="B126" t="s">
        <v>102</v>
      </c>
      <c r="C126" s="17">
        <v>0.36320272422645</v>
      </c>
      <c r="D126" s="17">
        <v>0.29273202944981702</v>
      </c>
      <c r="E126" s="17">
        <v>0.433693228836739</v>
      </c>
      <c r="F126" s="17"/>
      <c r="G126" s="17">
        <v>0.33986632345454998</v>
      </c>
      <c r="H126" s="17">
        <v>0.30410188921568498</v>
      </c>
      <c r="I126" s="17">
        <v>0.26046433785291601</v>
      </c>
      <c r="J126" s="17">
        <v>0.32722822421303599</v>
      </c>
      <c r="K126" s="17">
        <v>0.34805458309322101</v>
      </c>
      <c r="L126" s="17">
        <v>0.48408469806697801</v>
      </c>
      <c r="M126" s="17"/>
      <c r="N126" s="17">
        <v>0.35660896152129101</v>
      </c>
      <c r="O126" s="17">
        <v>0.43614643421743898</v>
      </c>
      <c r="P126" s="17">
        <v>0.40172787070163102</v>
      </c>
      <c r="Q126" s="17">
        <v>0.31054814635977201</v>
      </c>
      <c r="R126" s="17">
        <v>0.29455280988862398</v>
      </c>
      <c r="S126" s="17">
        <v>0.343028411768178</v>
      </c>
      <c r="T126" s="17">
        <v>0.28940247339800101</v>
      </c>
      <c r="U126" s="17">
        <v>0.39234708404388702</v>
      </c>
      <c r="V126" s="17">
        <v>0.40545727456261998</v>
      </c>
      <c r="W126" s="17"/>
      <c r="X126" s="17">
        <v>0.391141660401705</v>
      </c>
      <c r="Y126" s="17">
        <v>0.30201775126745101</v>
      </c>
      <c r="Z126" s="17"/>
      <c r="AA126" s="17">
        <v>0.38458285412246601</v>
      </c>
      <c r="AB126" s="17">
        <v>0.28154293291464999</v>
      </c>
      <c r="AC126" s="17"/>
      <c r="AD126" s="17">
        <v>0.387296917336589</v>
      </c>
      <c r="AE126" s="17">
        <v>0.32140786172658198</v>
      </c>
    </row>
    <row r="127" spans="2:31" x14ac:dyDescent="0.35">
      <c r="B127" t="s">
        <v>103</v>
      </c>
      <c r="C127" s="17">
        <v>5.7525865605046002E-2</v>
      </c>
      <c r="D127" s="17">
        <v>0.207790905878006</v>
      </c>
      <c r="E127" s="17">
        <v>-9.2781415282421606E-2</v>
      </c>
      <c r="F127" s="17"/>
      <c r="G127" s="17">
        <v>6.0068910685579797E-2</v>
      </c>
      <c r="H127" s="17">
        <v>0.18025797232801499</v>
      </c>
      <c r="I127" s="17">
        <v>0.19675534344911999</v>
      </c>
      <c r="J127" s="17">
        <v>9.4968450475881594E-2</v>
      </c>
      <c r="K127" s="17">
        <v>9.0288031089594101E-2</v>
      </c>
      <c r="L127" s="17">
        <v>-0.113998373283141</v>
      </c>
      <c r="M127" s="17"/>
      <c r="N127" s="17">
        <v>0.122947447099056</v>
      </c>
      <c r="O127" s="17">
        <v>-9.5296347360179695E-2</v>
      </c>
      <c r="P127" s="17">
        <v>-9.2525259130304502E-2</v>
      </c>
      <c r="Q127" s="17">
        <v>0.16496123620797901</v>
      </c>
      <c r="R127" s="17">
        <v>0.186810363058315</v>
      </c>
      <c r="S127" s="17">
        <v>0.119297508327738</v>
      </c>
      <c r="T127" s="17">
        <v>0.181529032128627</v>
      </c>
      <c r="U127" s="17">
        <v>1.3882343911218501E-3</v>
      </c>
      <c r="V127" s="17">
        <v>-2.16173371569152E-2</v>
      </c>
      <c r="W127" s="17"/>
      <c r="X127" s="17">
        <v>-1.08437450366436E-2</v>
      </c>
      <c r="Y127" s="17">
        <v>0.20168771550992701</v>
      </c>
      <c r="Z127" s="17"/>
      <c r="AA127" s="17">
        <v>8.2124827596143403E-3</v>
      </c>
      <c r="AB127" s="17">
        <v>0.248372273088177</v>
      </c>
      <c r="AC127" s="17"/>
      <c r="AD127" s="17">
        <v>2.7128822151892301E-2</v>
      </c>
      <c r="AE127" s="17">
        <v>0.1323317041631</v>
      </c>
    </row>
    <row r="128" spans="2:31" x14ac:dyDescent="0.35">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row>
    <row r="129" spans="2:31" x14ac:dyDescent="0.35">
      <c r="B129" s="6" t="s">
        <v>111</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row>
    <row r="130" spans="2:31" x14ac:dyDescent="0.35">
      <c r="B130" s="24" t="s">
        <v>66</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row>
    <row r="131" spans="2:31" x14ac:dyDescent="0.35">
      <c r="B131" t="s">
        <v>96</v>
      </c>
      <c r="C131" s="17">
        <v>0.15543114598472599</v>
      </c>
      <c r="D131" s="17">
        <v>0.19102784929737299</v>
      </c>
      <c r="E131" s="17">
        <v>0.119824436175428</v>
      </c>
      <c r="F131" s="17"/>
      <c r="G131" s="17">
        <v>0.13759252885564</v>
      </c>
      <c r="H131" s="17">
        <v>0.111817261678046</v>
      </c>
      <c r="I131" s="17">
        <v>0.179279493462004</v>
      </c>
      <c r="J131" s="17">
        <v>0.147971628879384</v>
      </c>
      <c r="K131" s="17">
        <v>0.104769458056464</v>
      </c>
      <c r="L131" s="17">
        <v>0.205527727020103</v>
      </c>
      <c r="M131" s="17"/>
      <c r="N131" s="17">
        <v>0.19858650894948299</v>
      </c>
      <c r="O131" s="17">
        <v>0.14597923693024101</v>
      </c>
      <c r="P131" s="17">
        <v>0.110167781959099</v>
      </c>
      <c r="Q131" s="17">
        <v>0.15950044112370401</v>
      </c>
      <c r="R131" s="17">
        <v>0.11405752540266501</v>
      </c>
      <c r="S131" s="17">
        <v>0.16385912052038401</v>
      </c>
      <c r="T131" s="17">
        <v>0.15097265714226701</v>
      </c>
      <c r="U131" s="17">
        <v>0.150647080891048</v>
      </c>
      <c r="V131" s="17">
        <v>0.173142545867606</v>
      </c>
      <c r="W131" s="17"/>
      <c r="X131" s="17">
        <v>0.125515370752911</v>
      </c>
      <c r="Y131" s="17">
        <v>0.20674244135393999</v>
      </c>
      <c r="Z131" s="17"/>
      <c r="AA131" s="17">
        <v>0.14550492786375899</v>
      </c>
      <c r="AB131" s="17">
        <v>0.19376728354859099</v>
      </c>
      <c r="AC131" s="17"/>
      <c r="AD131" s="17">
        <v>0.141768918259952</v>
      </c>
      <c r="AE131" s="17">
        <v>0.19163903789327899</v>
      </c>
    </row>
    <row r="132" spans="2:31" x14ac:dyDescent="0.35">
      <c r="B132" t="s">
        <v>97</v>
      </c>
      <c r="C132" s="17">
        <v>0.32086690413666602</v>
      </c>
      <c r="D132" s="17">
        <v>0.33964159019840101</v>
      </c>
      <c r="E132" s="17">
        <v>0.30208694037178002</v>
      </c>
      <c r="F132" s="17"/>
      <c r="G132" s="17">
        <v>0.32347801317327901</v>
      </c>
      <c r="H132" s="17">
        <v>0.32060911095093803</v>
      </c>
      <c r="I132" s="17">
        <v>0.37667824080127399</v>
      </c>
      <c r="J132" s="17">
        <v>0.29081781011861702</v>
      </c>
      <c r="K132" s="17">
        <v>0.362153690809145</v>
      </c>
      <c r="L132" s="17">
        <v>0.28615823411001401</v>
      </c>
      <c r="M132" s="17"/>
      <c r="N132" s="17">
        <v>0.32823820920871899</v>
      </c>
      <c r="O132" s="17">
        <v>0.351443419439746</v>
      </c>
      <c r="P132" s="17">
        <v>0.29342659642905899</v>
      </c>
      <c r="Q132" s="17">
        <v>0.27768743909321503</v>
      </c>
      <c r="R132" s="17">
        <v>0.29711380407469601</v>
      </c>
      <c r="S132" s="17">
        <v>0.37753303649084202</v>
      </c>
      <c r="T132" s="17">
        <v>0.38977548132836698</v>
      </c>
      <c r="U132" s="17">
        <v>0.30852655564541898</v>
      </c>
      <c r="V132" s="17">
        <v>0.25591027815433898</v>
      </c>
      <c r="W132" s="17"/>
      <c r="X132" s="17">
        <v>0.29750289883210301</v>
      </c>
      <c r="Y132" s="17">
        <v>0.46341725797744698</v>
      </c>
      <c r="Z132" s="17"/>
      <c r="AA132" s="17">
        <v>0.31638142109220802</v>
      </c>
      <c r="AB132" s="17">
        <v>0.33670755517308698</v>
      </c>
      <c r="AC132" s="17"/>
      <c r="AD132" s="17">
        <v>0.31398910412688102</v>
      </c>
      <c r="AE132" s="17">
        <v>0.35904909263714402</v>
      </c>
    </row>
    <row r="133" spans="2:31" x14ac:dyDescent="0.35">
      <c r="B133" t="s">
        <v>98</v>
      </c>
      <c r="C133" s="17">
        <v>0.18847126529525399</v>
      </c>
      <c r="D133" s="17">
        <v>0.20822821564604899</v>
      </c>
      <c r="E133" s="17">
        <v>0.16870876111954899</v>
      </c>
      <c r="F133" s="17"/>
      <c r="G133" s="17">
        <v>0.17300807594922099</v>
      </c>
      <c r="H133" s="17">
        <v>0.21769395370347</v>
      </c>
      <c r="I133" s="17">
        <v>0.152898020730525</v>
      </c>
      <c r="J133" s="17">
        <v>0.22088913696245899</v>
      </c>
      <c r="K133" s="17">
        <v>0.226038027886029</v>
      </c>
      <c r="L133" s="17">
        <v>0.16374419010911201</v>
      </c>
      <c r="M133" s="17"/>
      <c r="N133" s="17">
        <v>0.172731660868577</v>
      </c>
      <c r="O133" s="17">
        <v>0.17741190333214801</v>
      </c>
      <c r="P133" s="17">
        <v>0.242725527915199</v>
      </c>
      <c r="Q133" s="17">
        <v>0.14016710185249401</v>
      </c>
      <c r="R133" s="17">
        <v>0.32533218743491898</v>
      </c>
      <c r="S133" s="17">
        <v>0.18335554511320501</v>
      </c>
      <c r="T133" s="17">
        <v>0.13240364335056901</v>
      </c>
      <c r="U133" s="17">
        <v>0.140963414024526</v>
      </c>
      <c r="V133" s="17">
        <v>0.190669983641401</v>
      </c>
      <c r="W133" s="17"/>
      <c r="X133" s="17">
        <v>0.20576592863200299</v>
      </c>
      <c r="Y133" s="17">
        <v>0.13951348771502001</v>
      </c>
      <c r="Z133" s="17"/>
      <c r="AA133" s="17">
        <v>0.175105927251027</v>
      </c>
      <c r="AB133" s="17">
        <v>0.24508542996413299</v>
      </c>
      <c r="AC133" s="17"/>
      <c r="AD133" s="17">
        <v>0.18845908552374499</v>
      </c>
      <c r="AE133" s="17">
        <v>0.181664789136951</v>
      </c>
    </row>
    <row r="134" spans="2:31" x14ac:dyDescent="0.35">
      <c r="B134" t="s">
        <v>99</v>
      </c>
      <c r="C134" s="17">
        <v>0.22082902473504801</v>
      </c>
      <c r="D134" s="17">
        <v>0.18345610826629599</v>
      </c>
      <c r="E134" s="17">
        <v>0.25821244700711099</v>
      </c>
      <c r="F134" s="17"/>
      <c r="G134" s="17">
        <v>0.222553414079077</v>
      </c>
      <c r="H134" s="17">
        <v>0.21023221115830101</v>
      </c>
      <c r="I134" s="17">
        <v>0.198388962673581</v>
      </c>
      <c r="J134" s="17">
        <v>0.22135926260418301</v>
      </c>
      <c r="K134" s="17">
        <v>0.23339998652652499</v>
      </c>
      <c r="L134" s="17">
        <v>0.23018035662254999</v>
      </c>
      <c r="M134" s="17"/>
      <c r="N134" s="17">
        <v>0.180655194169941</v>
      </c>
      <c r="O134" s="17">
        <v>0.20503748939577399</v>
      </c>
      <c r="P134" s="17">
        <v>0.20696240762149101</v>
      </c>
      <c r="Q134" s="17">
        <v>0.33081337384398402</v>
      </c>
      <c r="R134" s="17">
        <v>0.17994530552406701</v>
      </c>
      <c r="S134" s="17">
        <v>0.18091308931883099</v>
      </c>
      <c r="T134" s="17">
        <v>0.205051289936382</v>
      </c>
      <c r="U134" s="17">
        <v>0.32759390512159497</v>
      </c>
      <c r="V134" s="17">
        <v>0.23789147915018999</v>
      </c>
      <c r="W134" s="17"/>
      <c r="X134" s="17">
        <v>0.24635951311217899</v>
      </c>
      <c r="Y134" s="17">
        <v>0.118873719047144</v>
      </c>
      <c r="Z134" s="17"/>
      <c r="AA134" s="17">
        <v>0.243498920245245</v>
      </c>
      <c r="AB134" s="17">
        <v>0.13030108724811701</v>
      </c>
      <c r="AC134" s="17"/>
      <c r="AD134" s="17">
        <v>0.25124719033580201</v>
      </c>
      <c r="AE134" s="17">
        <v>0.147540658012634</v>
      </c>
    </row>
    <row r="135" spans="2:31" x14ac:dyDescent="0.35">
      <c r="B135" t="s">
        <v>100</v>
      </c>
      <c r="C135" s="17">
        <v>0.10270363951074001</v>
      </c>
      <c r="D135" s="17">
        <v>6.7167893774709997E-2</v>
      </c>
      <c r="E135" s="17">
        <v>0.13824937460779499</v>
      </c>
      <c r="F135" s="17"/>
      <c r="G135" s="17">
        <v>0.10951480149861501</v>
      </c>
      <c r="H135" s="17">
        <v>0.127518501429908</v>
      </c>
      <c r="I135" s="17">
        <v>8.2234492146729093E-2</v>
      </c>
      <c r="J135" s="17">
        <v>0.106177882444081</v>
      </c>
      <c r="K135" s="17">
        <v>6.2588958889169696E-2</v>
      </c>
      <c r="L135" s="17">
        <v>0.114389492138222</v>
      </c>
      <c r="M135" s="17"/>
      <c r="N135" s="17">
        <v>0.103285200420013</v>
      </c>
      <c r="O135" s="17">
        <v>0.105499067966281</v>
      </c>
      <c r="P135" s="17">
        <v>0.12790206153792799</v>
      </c>
      <c r="Q135" s="17">
        <v>8.0806487405872401E-2</v>
      </c>
      <c r="R135" s="17">
        <v>6.6734732582242204E-2</v>
      </c>
      <c r="S135" s="17">
        <v>8.8469239750549794E-2</v>
      </c>
      <c r="T135" s="17">
        <v>0.114783066572177</v>
      </c>
      <c r="U135" s="17">
        <v>5.5939512448591001E-2</v>
      </c>
      <c r="V135" s="17">
        <v>0.14238571318646401</v>
      </c>
      <c r="W135" s="17"/>
      <c r="X135" s="17">
        <v>0.112451261482802</v>
      </c>
      <c r="Y135" s="17">
        <v>5.2906249611462799E-2</v>
      </c>
      <c r="Z135" s="17"/>
      <c r="AA135" s="17">
        <v>0.106483311594569</v>
      </c>
      <c r="AB135" s="17">
        <v>8.7348906586198996E-2</v>
      </c>
      <c r="AC135" s="17"/>
      <c r="AD135" s="17">
        <v>9.8913282813183206E-2</v>
      </c>
      <c r="AE135" s="17">
        <v>0.10341557619517799</v>
      </c>
    </row>
    <row r="136" spans="2:31" x14ac:dyDescent="0.35">
      <c r="B136" t="s">
        <v>56</v>
      </c>
      <c r="C136" s="17">
        <v>1.1698020337566501E-2</v>
      </c>
      <c r="D136" s="17">
        <v>1.0478342817170199E-2</v>
      </c>
      <c r="E136" s="17">
        <v>1.29180407183371E-2</v>
      </c>
      <c r="F136" s="17"/>
      <c r="G136" s="17">
        <v>3.3853166444167901E-2</v>
      </c>
      <c r="H136" s="17">
        <v>1.2128961079337501E-2</v>
      </c>
      <c r="I136" s="17">
        <v>1.05207901858864E-2</v>
      </c>
      <c r="J136" s="17">
        <v>1.2784278991276101E-2</v>
      </c>
      <c r="K136" s="17">
        <v>1.10498778326672E-2</v>
      </c>
      <c r="L136" s="17">
        <v>0</v>
      </c>
      <c r="M136" s="17"/>
      <c r="N136" s="17">
        <v>1.6503226383268E-2</v>
      </c>
      <c r="O136" s="17">
        <v>1.4628882935809599E-2</v>
      </c>
      <c r="P136" s="17">
        <v>1.8815624537224102E-2</v>
      </c>
      <c r="Q136" s="17">
        <v>1.10251566807307E-2</v>
      </c>
      <c r="R136" s="17">
        <v>1.6816444981411199E-2</v>
      </c>
      <c r="S136" s="17">
        <v>5.86996880618877E-3</v>
      </c>
      <c r="T136" s="17">
        <v>7.0138616702391E-3</v>
      </c>
      <c r="U136" s="17">
        <v>1.6329531868820999E-2</v>
      </c>
      <c r="V136" s="17">
        <v>0</v>
      </c>
      <c r="W136" s="17"/>
      <c r="X136" s="17">
        <v>1.2405027188002E-2</v>
      </c>
      <c r="Y136" s="17">
        <v>1.8546844294986101E-2</v>
      </c>
      <c r="Z136" s="17"/>
      <c r="AA136" s="17">
        <v>1.30254919531916E-2</v>
      </c>
      <c r="AB136" s="17">
        <v>6.7897374798729397E-3</v>
      </c>
      <c r="AC136" s="17"/>
      <c r="AD136" s="17">
        <v>5.6224189404372703E-3</v>
      </c>
      <c r="AE136" s="17">
        <v>1.6690846124814199E-2</v>
      </c>
    </row>
    <row r="137" spans="2:31" x14ac:dyDescent="0.35">
      <c r="B137" t="s">
        <v>101</v>
      </c>
      <c r="C137" s="17">
        <v>0.47629805012139198</v>
      </c>
      <c r="D137" s="17">
        <v>0.53066943949577405</v>
      </c>
      <c r="E137" s="17">
        <v>0.42191137654720801</v>
      </c>
      <c r="F137" s="17"/>
      <c r="G137" s="17">
        <v>0.46107054202892001</v>
      </c>
      <c r="H137" s="17">
        <v>0.43242637262898398</v>
      </c>
      <c r="I137" s="17">
        <v>0.55595773426327799</v>
      </c>
      <c r="J137" s="17">
        <v>0.43878943899800099</v>
      </c>
      <c r="K137" s="17">
        <v>0.46692314886560898</v>
      </c>
      <c r="L137" s="17">
        <v>0.49168596113011698</v>
      </c>
      <c r="M137" s="17"/>
      <c r="N137" s="17">
        <v>0.52682471815820198</v>
      </c>
      <c r="O137" s="17">
        <v>0.497422656369987</v>
      </c>
      <c r="P137" s="17">
        <v>0.40359437838815798</v>
      </c>
      <c r="Q137" s="17">
        <v>0.43718788021691901</v>
      </c>
      <c r="R137" s="17">
        <v>0.41117132947736101</v>
      </c>
      <c r="S137" s="17">
        <v>0.54139215701122601</v>
      </c>
      <c r="T137" s="17">
        <v>0.54074813847063297</v>
      </c>
      <c r="U137" s="17">
        <v>0.45917363653646698</v>
      </c>
      <c r="V137" s="17">
        <v>0.429052824021946</v>
      </c>
      <c r="W137" s="17"/>
      <c r="X137" s="17">
        <v>0.42301826958501398</v>
      </c>
      <c r="Y137" s="17">
        <v>0.67015969933138697</v>
      </c>
      <c r="Z137" s="17"/>
      <c r="AA137" s="17">
        <v>0.46188634895596697</v>
      </c>
      <c r="AB137" s="17">
        <v>0.530474838721678</v>
      </c>
      <c r="AC137" s="17"/>
      <c r="AD137" s="17">
        <v>0.45575802238683299</v>
      </c>
      <c r="AE137" s="17">
        <v>0.55068813053042298</v>
      </c>
    </row>
    <row r="138" spans="2:31" x14ac:dyDescent="0.35">
      <c r="B138" t="s">
        <v>102</v>
      </c>
      <c r="C138" s="17">
        <v>0.32353266424578803</v>
      </c>
      <c r="D138" s="17">
        <v>0.25062400204100599</v>
      </c>
      <c r="E138" s="17">
        <v>0.39646182161490601</v>
      </c>
      <c r="F138" s="17"/>
      <c r="G138" s="17">
        <v>0.33206821557769201</v>
      </c>
      <c r="H138" s="17">
        <v>0.33775071258820899</v>
      </c>
      <c r="I138" s="17">
        <v>0.28062345482030998</v>
      </c>
      <c r="J138" s="17">
        <v>0.32753714504826398</v>
      </c>
      <c r="K138" s="17">
        <v>0.29598894541569498</v>
      </c>
      <c r="L138" s="17">
        <v>0.34456984876077201</v>
      </c>
      <c r="M138" s="17"/>
      <c r="N138" s="17">
        <v>0.28394039458995302</v>
      </c>
      <c r="O138" s="17">
        <v>0.31053655736205499</v>
      </c>
      <c r="P138" s="17">
        <v>0.33486446915941898</v>
      </c>
      <c r="Q138" s="17">
        <v>0.411619861249856</v>
      </c>
      <c r="R138" s="17">
        <v>0.24668003810630901</v>
      </c>
      <c r="S138" s="17">
        <v>0.26938232906938098</v>
      </c>
      <c r="T138" s="17">
        <v>0.31983435650855901</v>
      </c>
      <c r="U138" s="17">
        <v>0.383533417570186</v>
      </c>
      <c r="V138" s="17">
        <v>0.38027719233665402</v>
      </c>
      <c r="W138" s="17"/>
      <c r="X138" s="17">
        <v>0.35881077459498101</v>
      </c>
      <c r="Y138" s="17">
        <v>0.17177996865860701</v>
      </c>
      <c r="Z138" s="17"/>
      <c r="AA138" s="17">
        <v>0.34998223183981397</v>
      </c>
      <c r="AB138" s="17">
        <v>0.21764999383431599</v>
      </c>
      <c r="AC138" s="17"/>
      <c r="AD138" s="17">
        <v>0.35016047314898502</v>
      </c>
      <c r="AE138" s="17">
        <v>0.25095623420781199</v>
      </c>
    </row>
    <row r="139" spans="2:31" x14ac:dyDescent="0.35">
      <c r="B139" t="s">
        <v>103</v>
      </c>
      <c r="C139" s="17">
        <v>0.15276538587560401</v>
      </c>
      <c r="D139" s="17">
        <v>0.28004543745476801</v>
      </c>
      <c r="E139" s="17">
        <v>2.5449554932302099E-2</v>
      </c>
      <c r="F139" s="17"/>
      <c r="G139" s="17">
        <v>0.129002326451228</v>
      </c>
      <c r="H139" s="17">
        <v>9.4675660040774295E-2</v>
      </c>
      <c r="I139" s="17">
        <v>0.27533427944296701</v>
      </c>
      <c r="J139" s="17">
        <v>0.111252293949737</v>
      </c>
      <c r="K139" s="17">
        <v>0.170934203449915</v>
      </c>
      <c r="L139" s="17">
        <v>0.14711611236934499</v>
      </c>
      <c r="M139" s="17"/>
      <c r="N139" s="17">
        <v>0.24288432356824899</v>
      </c>
      <c r="O139" s="17">
        <v>0.18688609900793199</v>
      </c>
      <c r="P139" s="17">
        <v>6.8729909228738603E-2</v>
      </c>
      <c r="Q139" s="17">
        <v>2.5568018967062199E-2</v>
      </c>
      <c r="R139" s="17">
        <v>0.16449129137105201</v>
      </c>
      <c r="S139" s="17">
        <v>0.27200982794184603</v>
      </c>
      <c r="T139" s="17">
        <v>0.22091378196207401</v>
      </c>
      <c r="U139" s="17">
        <v>7.5640218966280301E-2</v>
      </c>
      <c r="V139" s="17">
        <v>4.8775631685291601E-2</v>
      </c>
      <c r="W139" s="17"/>
      <c r="X139" s="17">
        <v>6.4207494990032699E-2</v>
      </c>
      <c r="Y139" s="17">
        <v>0.49837973067278002</v>
      </c>
      <c r="Z139" s="17"/>
      <c r="AA139" s="17">
        <v>0.111904117116153</v>
      </c>
      <c r="AB139" s="17">
        <v>0.31282484488736201</v>
      </c>
      <c r="AC139" s="17"/>
      <c r="AD139" s="17">
        <v>0.105597549237848</v>
      </c>
      <c r="AE139" s="17">
        <v>0.29973189632261099</v>
      </c>
    </row>
    <row r="140" spans="2:31" x14ac:dyDescent="0.35">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row>
    <row r="141" spans="2:31" x14ac:dyDescent="0.35">
      <c r="B141" s="6" t="s">
        <v>117</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row>
    <row r="142" spans="2:31" x14ac:dyDescent="0.35">
      <c r="B142" s="24" t="s">
        <v>66</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row>
    <row r="143" spans="2:31" x14ac:dyDescent="0.35">
      <c r="B143" t="s">
        <v>112</v>
      </c>
      <c r="C143" s="17">
        <v>4.81350874421171E-2</v>
      </c>
      <c r="D143" s="17">
        <v>6.6837983251439595E-2</v>
      </c>
      <c r="E143" s="17">
        <v>2.9426934110415401E-2</v>
      </c>
      <c r="F143" s="17"/>
      <c r="G143" s="17">
        <v>2.87345604915911E-2</v>
      </c>
      <c r="H143" s="17">
        <v>4.7456433543120097E-2</v>
      </c>
      <c r="I143" s="17">
        <v>6.5451862057562898E-2</v>
      </c>
      <c r="J143" s="17">
        <v>4.6741640266012401E-2</v>
      </c>
      <c r="K143" s="17">
        <v>5.69199121056327E-2</v>
      </c>
      <c r="L143" s="17">
        <v>4.6523255449810001E-2</v>
      </c>
      <c r="M143" s="17"/>
      <c r="N143" s="17">
        <v>4.4208626460402502E-2</v>
      </c>
      <c r="O143" s="17">
        <v>4.13134532624218E-2</v>
      </c>
      <c r="P143" s="17">
        <v>5.5128196174777197E-2</v>
      </c>
      <c r="Q143" s="17">
        <v>0</v>
      </c>
      <c r="R143" s="17">
        <v>9.7195381366116898E-2</v>
      </c>
      <c r="S143" s="17">
        <v>6.7891983133773301E-2</v>
      </c>
      <c r="T143" s="17">
        <v>6.1623176377488903E-2</v>
      </c>
      <c r="U143" s="17">
        <v>5.88974253778402E-2</v>
      </c>
      <c r="V143" s="17">
        <v>3.2515645130809699E-2</v>
      </c>
      <c r="W143" s="17"/>
      <c r="X143" s="17">
        <v>4.4156391791399602E-2</v>
      </c>
      <c r="Y143" s="17">
        <v>4.0914768716035797E-2</v>
      </c>
      <c r="Z143" s="17"/>
      <c r="AA143" s="17">
        <v>4.7583156421614002E-2</v>
      </c>
      <c r="AB143" s="17">
        <v>5.1421201348631901E-2</v>
      </c>
      <c r="AC143" s="17"/>
      <c r="AD143" s="17">
        <v>3.8011353255553097E-2</v>
      </c>
      <c r="AE143" s="17">
        <v>6.7703455103512694E-2</v>
      </c>
    </row>
    <row r="144" spans="2:31" x14ac:dyDescent="0.35">
      <c r="B144" t="s">
        <v>113</v>
      </c>
      <c r="C144" s="17">
        <v>7.6824419059110194E-2</v>
      </c>
      <c r="D144" s="17">
        <v>8.2488833100548095E-2</v>
      </c>
      <c r="E144" s="17">
        <v>7.1158412708978894E-2</v>
      </c>
      <c r="F144" s="17"/>
      <c r="G144" s="17">
        <v>7.1485995561395496E-2</v>
      </c>
      <c r="H144" s="17">
        <v>4.1014445922537002E-2</v>
      </c>
      <c r="I144" s="17">
        <v>0.106327058205549</v>
      </c>
      <c r="J144" s="17">
        <v>9.8976294095783804E-2</v>
      </c>
      <c r="K144" s="17">
        <v>9.7145799141722694E-2</v>
      </c>
      <c r="L144" s="17">
        <v>6.2797943716658797E-2</v>
      </c>
      <c r="M144" s="17"/>
      <c r="N144" s="17">
        <v>7.9912655103390198E-2</v>
      </c>
      <c r="O144" s="17">
        <v>7.2753135417622294E-2</v>
      </c>
      <c r="P144" s="17">
        <v>6.3186616623161607E-2</v>
      </c>
      <c r="Q144" s="17">
        <v>8.3983997413892605E-2</v>
      </c>
      <c r="R144" s="17">
        <v>5.4522798966238302E-2</v>
      </c>
      <c r="S144" s="17">
        <v>0.105225518580184</v>
      </c>
      <c r="T144" s="17">
        <v>9.6339243186885706E-2</v>
      </c>
      <c r="U144" s="17">
        <v>0</v>
      </c>
      <c r="V144" s="17">
        <v>9.0736348854630097E-2</v>
      </c>
      <c r="W144" s="17"/>
      <c r="X144" s="17">
        <v>7.0863872056149899E-2</v>
      </c>
      <c r="Y144" s="17">
        <v>0.12376210787682999</v>
      </c>
      <c r="Z144" s="17"/>
      <c r="AA144" s="17">
        <v>8.0126660839614602E-2</v>
      </c>
      <c r="AB144" s="17">
        <v>6.0043284009152702E-2</v>
      </c>
      <c r="AC144" s="17"/>
      <c r="AD144" s="17">
        <v>7.1139991246757503E-2</v>
      </c>
      <c r="AE144" s="17">
        <v>9.4579103777298903E-2</v>
      </c>
    </row>
    <row r="145" spans="2:31" x14ac:dyDescent="0.35">
      <c r="B145" t="s">
        <v>114</v>
      </c>
      <c r="C145" s="17">
        <v>6.5579976679491697E-2</v>
      </c>
      <c r="D145" s="17">
        <v>6.1290129871320702E-2</v>
      </c>
      <c r="E145" s="17">
        <v>6.98710293953375E-2</v>
      </c>
      <c r="F145" s="17"/>
      <c r="G145" s="17">
        <v>6.7274618835959393E-2</v>
      </c>
      <c r="H145" s="17">
        <v>6.4966061979106399E-2</v>
      </c>
      <c r="I145" s="17">
        <v>7.6899925790170603E-2</v>
      </c>
      <c r="J145" s="17">
        <v>7.1971880030633498E-2</v>
      </c>
      <c r="K145" s="17">
        <v>6.4841665795143E-2</v>
      </c>
      <c r="L145" s="17">
        <v>5.6525395496422902E-2</v>
      </c>
      <c r="M145" s="17"/>
      <c r="N145" s="17">
        <v>4.4065507232635297E-2</v>
      </c>
      <c r="O145" s="17">
        <v>0.107981819661183</v>
      </c>
      <c r="P145" s="17">
        <v>9.64472186524898E-2</v>
      </c>
      <c r="Q145" s="17">
        <v>5.3382860436928199E-2</v>
      </c>
      <c r="R145" s="17">
        <v>4.4327769193094599E-2</v>
      </c>
      <c r="S145" s="17">
        <v>3.02535989314156E-2</v>
      </c>
      <c r="T145" s="17">
        <v>4.9745248040887702E-2</v>
      </c>
      <c r="U145" s="17">
        <v>0.11447743244219</v>
      </c>
      <c r="V145" s="17">
        <v>6.17440410472491E-2</v>
      </c>
      <c r="W145" s="17"/>
      <c r="X145" s="17">
        <v>7.5267598267023297E-2</v>
      </c>
      <c r="Y145" s="17">
        <v>3.5047933046442901E-2</v>
      </c>
      <c r="Z145" s="17"/>
      <c r="AA145" s="17">
        <v>7.2923494549844398E-2</v>
      </c>
      <c r="AB145" s="17">
        <v>3.4743317245788101E-2</v>
      </c>
      <c r="AC145" s="17"/>
      <c r="AD145" s="17">
        <v>5.6596771800789501E-2</v>
      </c>
      <c r="AE145" s="17">
        <v>8.10358716364184E-2</v>
      </c>
    </row>
    <row r="146" spans="2:31" x14ac:dyDescent="0.35">
      <c r="B146" t="s">
        <v>115</v>
      </c>
      <c r="C146" s="17">
        <v>0.444811028676873</v>
      </c>
      <c r="D146" s="17">
        <v>0.48886720100588599</v>
      </c>
      <c r="E146" s="17">
        <v>0.400742471831883</v>
      </c>
      <c r="F146" s="17"/>
      <c r="G146" s="17">
        <v>0.42769705043815298</v>
      </c>
      <c r="H146" s="17">
        <v>0.443057421446024</v>
      </c>
      <c r="I146" s="17">
        <v>0.38524329199525997</v>
      </c>
      <c r="J146" s="17">
        <v>0.38785030563547401</v>
      </c>
      <c r="K146" s="17">
        <v>0.43184781376553799</v>
      </c>
      <c r="L146" s="17">
        <v>0.519650171554492</v>
      </c>
      <c r="M146" s="17"/>
      <c r="N146" s="17">
        <v>0.46503321548008802</v>
      </c>
      <c r="O146" s="17">
        <v>0.417343480391965</v>
      </c>
      <c r="P146" s="17">
        <v>0.407604322531607</v>
      </c>
      <c r="Q146" s="17">
        <v>0.51416420764058901</v>
      </c>
      <c r="R146" s="17">
        <v>0.44920668320278301</v>
      </c>
      <c r="S146" s="17">
        <v>0.49679707283529001</v>
      </c>
      <c r="T146" s="17">
        <v>0.380794809125722</v>
      </c>
      <c r="U146" s="17">
        <v>0.32650979838785099</v>
      </c>
      <c r="V146" s="17">
        <v>0.47602942037167001</v>
      </c>
      <c r="W146" s="17"/>
      <c r="X146" s="17">
        <v>0.44795872875632098</v>
      </c>
      <c r="Y146" s="17">
        <v>0.46559794376285402</v>
      </c>
      <c r="Z146" s="17"/>
      <c r="AA146" s="17">
        <v>0.43914328593752</v>
      </c>
      <c r="AB146" s="17">
        <v>0.47438292357614797</v>
      </c>
      <c r="AC146" s="17"/>
      <c r="AD146" s="17">
        <v>0.47493650708499502</v>
      </c>
      <c r="AE146" s="17">
        <v>0.38490413234946202</v>
      </c>
    </row>
    <row r="147" spans="2:31" x14ac:dyDescent="0.35">
      <c r="B147" t="s">
        <v>116</v>
      </c>
      <c r="C147" s="17">
        <v>0.364649488142408</v>
      </c>
      <c r="D147" s="17">
        <v>0.300515852770806</v>
      </c>
      <c r="E147" s="17">
        <v>0.42880115195338497</v>
      </c>
      <c r="F147" s="17"/>
      <c r="G147" s="17">
        <v>0.40480777467290202</v>
      </c>
      <c r="H147" s="17">
        <v>0.403505637109213</v>
      </c>
      <c r="I147" s="17">
        <v>0.36607786195145697</v>
      </c>
      <c r="J147" s="17">
        <v>0.39445987997209597</v>
      </c>
      <c r="K147" s="17">
        <v>0.34924480919196399</v>
      </c>
      <c r="L147" s="17">
        <v>0.31450323378261702</v>
      </c>
      <c r="M147" s="17"/>
      <c r="N147" s="17">
        <v>0.36677999572348502</v>
      </c>
      <c r="O147" s="17">
        <v>0.36060811126680797</v>
      </c>
      <c r="P147" s="17">
        <v>0.37763364601796401</v>
      </c>
      <c r="Q147" s="17">
        <v>0.34846893450859001</v>
      </c>
      <c r="R147" s="17">
        <v>0.35474736727176698</v>
      </c>
      <c r="S147" s="17">
        <v>0.29983182651933799</v>
      </c>
      <c r="T147" s="17">
        <v>0.41149752326901601</v>
      </c>
      <c r="U147" s="17">
        <v>0.50011534379211797</v>
      </c>
      <c r="V147" s="17">
        <v>0.33897454459564103</v>
      </c>
      <c r="W147" s="17"/>
      <c r="X147" s="17">
        <v>0.36175340912910597</v>
      </c>
      <c r="Y147" s="17">
        <v>0.33467724659783799</v>
      </c>
      <c r="Z147" s="17"/>
      <c r="AA147" s="17">
        <v>0.36022340225140698</v>
      </c>
      <c r="AB147" s="17">
        <v>0.379409273820279</v>
      </c>
      <c r="AC147" s="17"/>
      <c r="AD147" s="17">
        <v>0.35931537661190499</v>
      </c>
      <c r="AE147" s="17">
        <v>0.37177743713330802</v>
      </c>
    </row>
    <row r="148" spans="2:31" x14ac:dyDescent="0.3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row>
    <row r="149" spans="2:31" x14ac:dyDescent="0.35">
      <c r="B149" s="6" t="s">
        <v>118</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row>
    <row r="150" spans="2:31" x14ac:dyDescent="0.35">
      <c r="B150" s="24" t="s">
        <v>66</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row>
    <row r="151" spans="2:31" x14ac:dyDescent="0.35">
      <c r="B151" t="s">
        <v>112</v>
      </c>
      <c r="C151" s="17">
        <v>4.2184119855902702E-2</v>
      </c>
      <c r="D151" s="17">
        <v>4.0800189882996198E-2</v>
      </c>
      <c r="E151" s="17">
        <v>4.3568438861763002E-2</v>
      </c>
      <c r="F151" s="17"/>
      <c r="G151" s="17">
        <v>5.8329876858402997E-2</v>
      </c>
      <c r="H151" s="17">
        <v>3.6772556355727397E-2</v>
      </c>
      <c r="I151" s="17">
        <v>5.6109307099620399E-2</v>
      </c>
      <c r="J151" s="17">
        <v>4.9654171774732102E-2</v>
      </c>
      <c r="K151" s="17">
        <v>2.9400034360895999E-2</v>
      </c>
      <c r="L151" s="17">
        <v>3.21761471436997E-2</v>
      </c>
      <c r="M151" s="17"/>
      <c r="N151" s="17">
        <v>5.19203247975316E-2</v>
      </c>
      <c r="O151" s="17">
        <v>4.2313605774109302E-2</v>
      </c>
      <c r="P151" s="17">
        <v>5.3464230215684E-2</v>
      </c>
      <c r="Q151" s="17">
        <v>6.19560524150298E-2</v>
      </c>
      <c r="R151" s="17">
        <v>4.89286077131744E-2</v>
      </c>
      <c r="S151" s="17">
        <v>3.1115344913918899E-2</v>
      </c>
      <c r="T151" s="17">
        <v>1.40329124602001E-2</v>
      </c>
      <c r="U151" s="17">
        <v>4.4144900156477901E-2</v>
      </c>
      <c r="V151" s="17">
        <v>2.9498985317885001E-2</v>
      </c>
      <c r="W151" s="17"/>
      <c r="X151" s="17">
        <v>4.0809500707495998E-2</v>
      </c>
      <c r="Y151" s="17">
        <v>5.3830947106913801E-2</v>
      </c>
      <c r="Z151" s="17"/>
      <c r="AA151" s="17">
        <v>4.6719016805189501E-2</v>
      </c>
      <c r="AB151" s="17">
        <v>2.1395209431865101E-2</v>
      </c>
      <c r="AC151" s="17"/>
      <c r="AD151" s="17">
        <v>4.3983954094044903E-2</v>
      </c>
      <c r="AE151" s="17">
        <v>3.9600351974531697E-2</v>
      </c>
    </row>
    <row r="152" spans="2:31" x14ac:dyDescent="0.35">
      <c r="B152" t="s">
        <v>113</v>
      </c>
      <c r="C152" s="17">
        <v>0.180068257703387</v>
      </c>
      <c r="D152" s="17">
        <v>0.19331239897208299</v>
      </c>
      <c r="E152" s="17">
        <v>0.166820393408599</v>
      </c>
      <c r="F152" s="17"/>
      <c r="G152" s="17">
        <v>0.18081922517413401</v>
      </c>
      <c r="H152" s="17">
        <v>0.16639283682078301</v>
      </c>
      <c r="I152" s="17">
        <v>0.15334542845515201</v>
      </c>
      <c r="J152" s="17">
        <v>0.16020985327828499</v>
      </c>
      <c r="K152" s="17">
        <v>0.20298018957976099</v>
      </c>
      <c r="L152" s="17">
        <v>0.19875837319995199</v>
      </c>
      <c r="M152" s="17"/>
      <c r="N152" s="17">
        <v>0.163306195692833</v>
      </c>
      <c r="O152" s="17">
        <v>0.18086185533215099</v>
      </c>
      <c r="P152" s="17">
        <v>0.190838155477324</v>
      </c>
      <c r="Q152" s="17">
        <v>0.201893120507631</v>
      </c>
      <c r="R152" s="17">
        <v>0.15624135116913401</v>
      </c>
      <c r="S152" s="17">
        <v>0.24914532094712899</v>
      </c>
      <c r="T152" s="17">
        <v>0.18059965618481599</v>
      </c>
      <c r="U152" s="17">
        <v>9.1745936065294506E-2</v>
      </c>
      <c r="V152" s="17">
        <v>0.16986029729767499</v>
      </c>
      <c r="W152" s="17"/>
      <c r="X152" s="17">
        <v>0.18554126483679501</v>
      </c>
      <c r="Y152" s="17">
        <v>0.12804581042288701</v>
      </c>
      <c r="Z152" s="17"/>
      <c r="AA152" s="17">
        <v>0.18412968095066901</v>
      </c>
      <c r="AB152" s="17">
        <v>0.168441521954276</v>
      </c>
      <c r="AC152" s="17"/>
      <c r="AD152" s="17">
        <v>0.19824173604364201</v>
      </c>
      <c r="AE152" s="17">
        <v>0.14510195687942701</v>
      </c>
    </row>
    <row r="153" spans="2:31" x14ac:dyDescent="0.35">
      <c r="B153" t="s">
        <v>114</v>
      </c>
      <c r="C153" s="17">
        <v>0.188476587716674</v>
      </c>
      <c r="D153" s="17">
        <v>0.159793347588018</v>
      </c>
      <c r="E153" s="17">
        <v>0.21716789091633401</v>
      </c>
      <c r="F153" s="17"/>
      <c r="G153" s="17">
        <v>0.18043584180900199</v>
      </c>
      <c r="H153" s="17">
        <v>0.178690174787901</v>
      </c>
      <c r="I153" s="17">
        <v>0.18939978577519501</v>
      </c>
      <c r="J153" s="17">
        <v>0.207994108972618</v>
      </c>
      <c r="K153" s="17">
        <v>0.234309478491047</v>
      </c>
      <c r="L153" s="17">
        <v>0.16475930157784999</v>
      </c>
      <c r="M153" s="17"/>
      <c r="N153" s="17">
        <v>0.138646004352112</v>
      </c>
      <c r="O153" s="17">
        <v>0.19873813535484899</v>
      </c>
      <c r="P153" s="17">
        <v>0.286631854682599</v>
      </c>
      <c r="Q153" s="17">
        <v>0.20426094887405599</v>
      </c>
      <c r="R153" s="17">
        <v>0.23374138390743601</v>
      </c>
      <c r="S153" s="17">
        <v>0.14193382865388299</v>
      </c>
      <c r="T153" s="17">
        <v>0.132176838226268</v>
      </c>
      <c r="U153" s="17">
        <v>0.12572390567736799</v>
      </c>
      <c r="V153" s="17">
        <v>0.22028107487941201</v>
      </c>
      <c r="W153" s="17"/>
      <c r="X153" s="17">
        <v>0.196240526365206</v>
      </c>
      <c r="Y153" s="17">
        <v>0.17413176534639699</v>
      </c>
      <c r="Z153" s="17"/>
      <c r="AA153" s="17">
        <v>0.197305230703299</v>
      </c>
      <c r="AB153" s="17">
        <v>0.15843364171569299</v>
      </c>
      <c r="AC153" s="17"/>
      <c r="AD153" s="17">
        <v>0.177727311759732</v>
      </c>
      <c r="AE153" s="17">
        <v>0.19276526248813899</v>
      </c>
    </row>
    <row r="154" spans="2:31" x14ac:dyDescent="0.35">
      <c r="B154" t="s">
        <v>115</v>
      </c>
      <c r="C154" s="17">
        <v>0.31878272676309599</v>
      </c>
      <c r="D154" s="17">
        <v>0.32914680031876598</v>
      </c>
      <c r="E154" s="17">
        <v>0.30841573978967501</v>
      </c>
      <c r="F154" s="17"/>
      <c r="G154" s="17">
        <v>0.30162112510314998</v>
      </c>
      <c r="H154" s="17">
        <v>0.31271513505252202</v>
      </c>
      <c r="I154" s="17">
        <v>0.33397014795707403</v>
      </c>
      <c r="J154" s="17">
        <v>0.33243028061640001</v>
      </c>
      <c r="K154" s="17">
        <v>0.27255701168455898</v>
      </c>
      <c r="L154" s="17">
        <v>0.339964183759349</v>
      </c>
      <c r="M154" s="17"/>
      <c r="N154" s="17">
        <v>0.324489055807543</v>
      </c>
      <c r="O154" s="17">
        <v>0.28570333535391601</v>
      </c>
      <c r="P154" s="17">
        <v>0.31755728744289202</v>
      </c>
      <c r="Q154" s="17">
        <v>0.28093665838874099</v>
      </c>
      <c r="R154" s="17">
        <v>0.30711002784555402</v>
      </c>
      <c r="S154" s="17">
        <v>0.29474710532275999</v>
      </c>
      <c r="T154" s="17">
        <v>0.37599900900662497</v>
      </c>
      <c r="U154" s="17">
        <v>0.34070457713717101</v>
      </c>
      <c r="V154" s="17">
        <v>0.359392833649611</v>
      </c>
      <c r="W154" s="17"/>
      <c r="X154" s="17">
        <v>0.32255601990694899</v>
      </c>
      <c r="Y154" s="17">
        <v>0.366888930236976</v>
      </c>
      <c r="Z154" s="17"/>
      <c r="AA154" s="17">
        <v>0.32725213640284601</v>
      </c>
      <c r="AB154" s="17">
        <v>0.28949973943495499</v>
      </c>
      <c r="AC154" s="17"/>
      <c r="AD154" s="17">
        <v>0.32746260220374801</v>
      </c>
      <c r="AE154" s="17">
        <v>0.300901714851391</v>
      </c>
    </row>
    <row r="155" spans="2:31" x14ac:dyDescent="0.35">
      <c r="B155" t="s">
        <v>116</v>
      </c>
      <c r="C155" s="17">
        <v>0.27048830796093898</v>
      </c>
      <c r="D155" s="17">
        <v>0.27694726323813701</v>
      </c>
      <c r="E155" s="17">
        <v>0.26402753702362902</v>
      </c>
      <c r="F155" s="17"/>
      <c r="G155" s="17">
        <v>0.27879393105531097</v>
      </c>
      <c r="H155" s="17">
        <v>0.30542929698306698</v>
      </c>
      <c r="I155" s="17">
        <v>0.26717533071295801</v>
      </c>
      <c r="J155" s="17">
        <v>0.249711585357965</v>
      </c>
      <c r="K155" s="17">
        <v>0.26075328588373697</v>
      </c>
      <c r="L155" s="17">
        <v>0.26434199431915001</v>
      </c>
      <c r="M155" s="17"/>
      <c r="N155" s="17">
        <v>0.321638419349981</v>
      </c>
      <c r="O155" s="17">
        <v>0.292383068184976</v>
      </c>
      <c r="P155" s="17">
        <v>0.15150847218150101</v>
      </c>
      <c r="Q155" s="17">
        <v>0.25095321981454299</v>
      </c>
      <c r="R155" s="17">
        <v>0.253978629364702</v>
      </c>
      <c r="S155" s="17">
        <v>0.28305840016230999</v>
      </c>
      <c r="T155" s="17">
        <v>0.29719158412209101</v>
      </c>
      <c r="U155" s="17">
        <v>0.39768068096368803</v>
      </c>
      <c r="V155" s="17">
        <v>0.220966808855417</v>
      </c>
      <c r="W155" s="17"/>
      <c r="X155" s="17">
        <v>0.254852688183554</v>
      </c>
      <c r="Y155" s="17">
        <v>0.27710254688682601</v>
      </c>
      <c r="Z155" s="17"/>
      <c r="AA155" s="17">
        <v>0.24459393513799599</v>
      </c>
      <c r="AB155" s="17">
        <v>0.362229887463211</v>
      </c>
      <c r="AC155" s="17"/>
      <c r="AD155" s="17">
        <v>0.25258439589883303</v>
      </c>
      <c r="AE155" s="17">
        <v>0.32163071380651098</v>
      </c>
    </row>
    <row r="156" spans="2:31" x14ac:dyDescent="0.35">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row>
    <row r="157" spans="2:31" x14ac:dyDescent="0.35">
      <c r="B157" s="6" t="s">
        <v>123</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row>
    <row r="158" spans="2:31" x14ac:dyDescent="0.35">
      <c r="B158" s="24" t="s">
        <v>66</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row>
    <row r="159" spans="2:31" x14ac:dyDescent="0.35">
      <c r="B159" t="s">
        <v>119</v>
      </c>
      <c r="C159" s="17">
        <v>5.6833785807779501E-2</v>
      </c>
      <c r="D159" s="17">
        <v>8.3734062448167002E-2</v>
      </c>
      <c r="E159" s="17">
        <v>2.9925947300615499E-2</v>
      </c>
      <c r="F159" s="17"/>
      <c r="G159" s="17">
        <v>5.5563982553963297E-2</v>
      </c>
      <c r="H159" s="17">
        <v>5.9469953784639401E-2</v>
      </c>
      <c r="I159" s="17">
        <v>6.2463640092772499E-2</v>
      </c>
      <c r="J159" s="17">
        <v>4.4654128149506297E-2</v>
      </c>
      <c r="K159" s="17">
        <v>7.0085621195986297E-2</v>
      </c>
      <c r="L159" s="17">
        <v>5.2760191070422E-2</v>
      </c>
      <c r="M159" s="17"/>
      <c r="N159" s="17">
        <v>0.14005434871654801</v>
      </c>
      <c r="O159" s="17">
        <v>1.4864721896785499E-2</v>
      </c>
      <c r="P159" s="17">
        <v>4.2233560645509802E-2</v>
      </c>
      <c r="Q159" s="17">
        <v>8.0495225149454702E-2</v>
      </c>
      <c r="R159" s="17">
        <v>4.1536528805283898E-2</v>
      </c>
      <c r="S159" s="17">
        <v>6.1285933712606898E-2</v>
      </c>
      <c r="T159" s="17">
        <v>5.0720795280017703E-2</v>
      </c>
      <c r="U159" s="17">
        <v>1.7453573106213802E-2</v>
      </c>
      <c r="V159" s="17">
        <v>2.4514578431680902E-2</v>
      </c>
      <c r="W159" s="17"/>
      <c r="X159" s="17">
        <v>3.4860768330179703E-2</v>
      </c>
      <c r="Y159" s="17">
        <v>9.5891452541231395E-2</v>
      </c>
      <c r="Z159" s="17"/>
      <c r="AA159" s="17">
        <v>5.7794413293142201E-2</v>
      </c>
      <c r="AB159" s="17">
        <v>5.4418460038585602E-2</v>
      </c>
      <c r="AC159" s="17"/>
      <c r="AD159" s="17">
        <v>7.3837019809265797E-2</v>
      </c>
      <c r="AE159" s="17">
        <v>2.4168503227621201E-2</v>
      </c>
    </row>
    <row r="160" spans="2:31" x14ac:dyDescent="0.35">
      <c r="B160" t="s">
        <v>120</v>
      </c>
      <c r="C160" s="17">
        <v>0.43211719447943397</v>
      </c>
      <c r="D160" s="17">
        <v>0.45434124431795703</v>
      </c>
      <c r="E160" s="17">
        <v>0.40988689729608402</v>
      </c>
      <c r="F160" s="17"/>
      <c r="G160" s="17">
        <v>0.45743790396501999</v>
      </c>
      <c r="H160" s="17">
        <v>0.36470337038157802</v>
      </c>
      <c r="I160" s="17">
        <v>0.487145145376009</v>
      </c>
      <c r="J160" s="17">
        <v>0.45176868534442199</v>
      </c>
      <c r="K160" s="17">
        <v>0.47583006886981299</v>
      </c>
      <c r="L160" s="17">
        <v>0.39539605903256803</v>
      </c>
      <c r="M160" s="17"/>
      <c r="N160" s="17">
        <v>0.42245886978034802</v>
      </c>
      <c r="O160" s="17">
        <v>0.48040577656641997</v>
      </c>
      <c r="P160" s="17">
        <v>0.51386082580431602</v>
      </c>
      <c r="Q160" s="17">
        <v>0.37062736768728299</v>
      </c>
      <c r="R160" s="17">
        <v>0.47256045742970398</v>
      </c>
      <c r="S160" s="17">
        <v>0.39851391468235198</v>
      </c>
      <c r="T160" s="17">
        <v>0.39222626166164398</v>
      </c>
      <c r="U160" s="17">
        <v>0.43936805672080698</v>
      </c>
      <c r="V160" s="17">
        <v>0.39907753010424102</v>
      </c>
      <c r="W160" s="17"/>
      <c r="X160" s="17">
        <v>0.42844574618208298</v>
      </c>
      <c r="Y160" s="17">
        <v>0.52433713636863699</v>
      </c>
      <c r="Z160" s="17"/>
      <c r="AA160" s="17">
        <v>0.41927180672233599</v>
      </c>
      <c r="AB160" s="17">
        <v>0.48520158074068998</v>
      </c>
      <c r="AC160" s="17"/>
      <c r="AD160" s="17">
        <v>0.39639228494942802</v>
      </c>
      <c r="AE160" s="17">
        <v>0.52645652510400598</v>
      </c>
    </row>
    <row r="161" spans="2:31" x14ac:dyDescent="0.35">
      <c r="B161" t="s">
        <v>121</v>
      </c>
      <c r="C161" s="17">
        <v>0.36181063418685</v>
      </c>
      <c r="D161" s="17">
        <v>0.355549875698708</v>
      </c>
      <c r="E161" s="17">
        <v>0.36807315262052198</v>
      </c>
      <c r="F161" s="17"/>
      <c r="G161" s="17">
        <v>0.343804409188396</v>
      </c>
      <c r="H161" s="17">
        <v>0.42057061741283203</v>
      </c>
      <c r="I161" s="17">
        <v>0.32048357095868701</v>
      </c>
      <c r="J161" s="17">
        <v>0.35731972056307099</v>
      </c>
      <c r="K161" s="17">
        <v>0.29340981877268502</v>
      </c>
      <c r="L161" s="17">
        <v>0.39719858841286998</v>
      </c>
      <c r="M161" s="17"/>
      <c r="N161" s="17">
        <v>0.308661440913503</v>
      </c>
      <c r="O161" s="17">
        <v>0.36364591177987698</v>
      </c>
      <c r="P161" s="17">
        <v>0.34680965037939798</v>
      </c>
      <c r="Q161" s="17">
        <v>0.44152473085468402</v>
      </c>
      <c r="R161" s="17">
        <v>0.36224572845158098</v>
      </c>
      <c r="S161" s="17">
        <v>0.33752766890027602</v>
      </c>
      <c r="T161" s="17">
        <v>0.34518076540649401</v>
      </c>
      <c r="U161" s="17">
        <v>0.28607503115188399</v>
      </c>
      <c r="V161" s="17">
        <v>0.43002998238975898</v>
      </c>
      <c r="W161" s="17"/>
      <c r="X161" s="17">
        <v>0.38167907113627503</v>
      </c>
      <c r="Y161" s="17">
        <v>0.25318732564121299</v>
      </c>
      <c r="Z161" s="17"/>
      <c r="AA161" s="17">
        <v>0.36603566380519498</v>
      </c>
      <c r="AB161" s="17">
        <v>0.34161595368403902</v>
      </c>
      <c r="AC161" s="17"/>
      <c r="AD161" s="17">
        <v>0.37209202729916102</v>
      </c>
      <c r="AE161" s="17">
        <v>0.33462581228320099</v>
      </c>
    </row>
    <row r="162" spans="2:31" x14ac:dyDescent="0.35">
      <c r="B162" t="s">
        <v>122</v>
      </c>
      <c r="C162" s="17">
        <v>0.12965827153842299</v>
      </c>
      <c r="D162" s="17">
        <v>8.1445374316212502E-2</v>
      </c>
      <c r="E162" s="17">
        <v>0.17788472176272899</v>
      </c>
      <c r="F162" s="17"/>
      <c r="G162" s="17">
        <v>0.118159988138519</v>
      </c>
      <c r="H162" s="17">
        <v>0.140582684327206</v>
      </c>
      <c r="I162" s="17">
        <v>0.114629131610576</v>
      </c>
      <c r="J162" s="17">
        <v>0.12463694406954701</v>
      </c>
      <c r="K162" s="17">
        <v>0.12546263713376299</v>
      </c>
      <c r="L162" s="17">
        <v>0.142077798690464</v>
      </c>
      <c r="M162" s="17"/>
      <c r="N162" s="17">
        <v>0.108486623904392</v>
      </c>
      <c r="O162" s="17">
        <v>0.126641594455945</v>
      </c>
      <c r="P162" s="17">
        <v>6.9016690293545693E-2</v>
      </c>
      <c r="Q162" s="17">
        <v>0.107352676308578</v>
      </c>
      <c r="R162" s="17">
        <v>0.104556222369572</v>
      </c>
      <c r="S162" s="17">
        <v>0.19071642764042801</v>
      </c>
      <c r="T162" s="17">
        <v>0.19002271620205999</v>
      </c>
      <c r="U162" s="17">
        <v>0.2112759091891</v>
      </c>
      <c r="V162" s="17">
        <v>0.11712199620472501</v>
      </c>
      <c r="W162" s="17"/>
      <c r="X162" s="17">
        <v>0.13635638626715299</v>
      </c>
      <c r="Y162" s="17">
        <v>0.103801367415211</v>
      </c>
      <c r="Z162" s="17"/>
      <c r="AA162" s="17">
        <v>0.13638202726965301</v>
      </c>
      <c r="AB162" s="17">
        <v>0.106451824221348</v>
      </c>
      <c r="AC162" s="17"/>
      <c r="AD162" s="17">
        <v>0.13982862937434601</v>
      </c>
      <c r="AE162" s="17">
        <v>0.10130193225756499</v>
      </c>
    </row>
    <row r="163" spans="2:31" x14ac:dyDescent="0.35">
      <c r="B163" t="s">
        <v>56</v>
      </c>
      <c r="C163" s="17">
        <v>1.9580113987513401E-2</v>
      </c>
      <c r="D163" s="17">
        <v>2.4929443218954801E-2</v>
      </c>
      <c r="E163" s="17">
        <v>1.42292810200498E-2</v>
      </c>
      <c r="F163" s="17"/>
      <c r="G163" s="17">
        <v>2.5033716154102201E-2</v>
      </c>
      <c r="H163" s="17">
        <v>1.4673374093743899E-2</v>
      </c>
      <c r="I163" s="17">
        <v>1.52785119619544E-2</v>
      </c>
      <c r="J163" s="17">
        <v>2.16205218734529E-2</v>
      </c>
      <c r="K163" s="17">
        <v>3.5211854027753897E-2</v>
      </c>
      <c r="L163" s="17">
        <v>1.25673627936748E-2</v>
      </c>
      <c r="M163" s="17"/>
      <c r="N163" s="17">
        <v>2.03387166852095E-2</v>
      </c>
      <c r="O163" s="17">
        <v>1.44419953009712E-2</v>
      </c>
      <c r="P163" s="17">
        <v>2.8079272877230499E-2</v>
      </c>
      <c r="Q163" s="17">
        <v>0</v>
      </c>
      <c r="R163" s="17">
        <v>1.9101062943858899E-2</v>
      </c>
      <c r="S163" s="17">
        <v>1.1956055064337201E-2</v>
      </c>
      <c r="T163" s="17">
        <v>2.1849461449784901E-2</v>
      </c>
      <c r="U163" s="17">
        <v>4.5827429831994997E-2</v>
      </c>
      <c r="V163" s="17">
        <v>2.9255912869595099E-2</v>
      </c>
      <c r="W163" s="17"/>
      <c r="X163" s="17">
        <v>1.8658028084309799E-2</v>
      </c>
      <c r="Y163" s="17">
        <v>2.2782718033707999E-2</v>
      </c>
      <c r="Z163" s="17"/>
      <c r="AA163" s="17">
        <v>2.0516088909674001E-2</v>
      </c>
      <c r="AB163" s="17">
        <v>1.2312181315337799E-2</v>
      </c>
      <c r="AC163" s="17"/>
      <c r="AD163" s="17">
        <v>1.78500385677989E-2</v>
      </c>
      <c r="AE163" s="17">
        <v>1.3447227127607E-2</v>
      </c>
    </row>
    <row r="164" spans="2:31"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row>
    <row r="165" spans="2:31" x14ac:dyDescent="0.35">
      <c r="B165" s="6" t="s">
        <v>143</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row>
    <row r="166" spans="2:31" x14ac:dyDescent="0.35">
      <c r="B166" s="24" t="s">
        <v>66</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row>
    <row r="167" spans="2:31" x14ac:dyDescent="0.35">
      <c r="B167" t="s">
        <v>124</v>
      </c>
      <c r="C167" s="17">
        <v>0.426790540476225</v>
      </c>
      <c r="D167" s="17">
        <v>0.40943765108770203</v>
      </c>
      <c r="E167" s="17">
        <v>0.44414830789033499</v>
      </c>
      <c r="F167" s="17"/>
      <c r="G167" s="17">
        <v>0.45176377457609002</v>
      </c>
      <c r="H167" s="17">
        <v>0.45252256522744899</v>
      </c>
      <c r="I167" s="17">
        <v>0.431986351083749</v>
      </c>
      <c r="J167" s="17">
        <v>0.42064025261279298</v>
      </c>
      <c r="K167" s="17">
        <v>0.46562676044444501</v>
      </c>
      <c r="L167" s="17">
        <v>0.38071926064820499</v>
      </c>
      <c r="M167" s="17"/>
      <c r="N167" s="17">
        <v>0.36350781499233698</v>
      </c>
      <c r="O167" s="17">
        <v>0.440167454150108</v>
      </c>
      <c r="P167" s="17">
        <v>0.44395377487570797</v>
      </c>
      <c r="Q167" s="17">
        <v>0.43369709465474399</v>
      </c>
      <c r="R167" s="17">
        <v>0.49428256155799899</v>
      </c>
      <c r="S167" s="17">
        <v>0.39816287513084297</v>
      </c>
      <c r="T167" s="17">
        <v>0.46489978162451501</v>
      </c>
      <c r="U167" s="17">
        <v>0.42290761806246002</v>
      </c>
      <c r="V167" s="17">
        <v>0.41626696363627402</v>
      </c>
      <c r="W167" s="17"/>
      <c r="X167" s="17">
        <v>0.43622205462723701</v>
      </c>
      <c r="Y167" s="17">
        <v>0.40285525147561002</v>
      </c>
      <c r="Z167" s="17"/>
      <c r="AA167" s="17">
        <v>0.44146278784593401</v>
      </c>
      <c r="AB167" s="17">
        <v>0.36825592912750599</v>
      </c>
      <c r="AC167" s="17"/>
      <c r="AD167" s="17">
        <v>0.39960378913676298</v>
      </c>
      <c r="AE167" s="17">
        <v>0.50798454612680999</v>
      </c>
    </row>
    <row r="168" spans="2:31" x14ac:dyDescent="0.35">
      <c r="B168" t="s">
        <v>125</v>
      </c>
      <c r="C168" s="17">
        <v>0.401075980851475</v>
      </c>
      <c r="D168" s="17">
        <v>0.39158581183980101</v>
      </c>
      <c r="E168" s="17">
        <v>0.41056881761986802</v>
      </c>
      <c r="F168" s="17"/>
      <c r="G168" s="17">
        <v>0.38511835299229502</v>
      </c>
      <c r="H168" s="17">
        <v>0.38274479096746999</v>
      </c>
      <c r="I168" s="17">
        <v>0.35463933103211898</v>
      </c>
      <c r="J168" s="17">
        <v>0.38223795674720801</v>
      </c>
      <c r="K168" s="17">
        <v>0.369514544346569</v>
      </c>
      <c r="L168" s="17">
        <v>0.46781581349414098</v>
      </c>
      <c r="M168" s="17"/>
      <c r="N168" s="17">
        <v>0.41856393500303501</v>
      </c>
      <c r="O168" s="17">
        <v>0.44691652896156497</v>
      </c>
      <c r="P168" s="17">
        <v>0.402998634742739</v>
      </c>
      <c r="Q168" s="17">
        <v>0.43684295222588898</v>
      </c>
      <c r="R168" s="17">
        <v>0.346202219061369</v>
      </c>
      <c r="S168" s="17">
        <v>0.34684855608285697</v>
      </c>
      <c r="T168" s="17">
        <v>0.40785463032135699</v>
      </c>
      <c r="U168" s="17">
        <v>0.37369610898863298</v>
      </c>
      <c r="V168" s="17">
        <v>0.376933334821757</v>
      </c>
      <c r="W168" s="17"/>
      <c r="X168" s="17">
        <v>0.40317420774089802</v>
      </c>
      <c r="Y168" s="17">
        <v>0.385439904791465</v>
      </c>
      <c r="Z168" s="17"/>
      <c r="AA168" s="17">
        <v>0.39330748523115999</v>
      </c>
      <c r="AB168" s="17">
        <v>0.42492851356351502</v>
      </c>
      <c r="AC168" s="17"/>
      <c r="AD168" s="17">
        <v>0.398479498134448</v>
      </c>
      <c r="AE168" s="17">
        <v>0.41906695819233297</v>
      </c>
    </row>
    <row r="169" spans="2:31" x14ac:dyDescent="0.35">
      <c r="B169" t="s">
        <v>126</v>
      </c>
      <c r="C169" s="17">
        <v>0.38701247615103701</v>
      </c>
      <c r="D169" s="17">
        <v>0.381287220965429</v>
      </c>
      <c r="E169" s="17">
        <v>0.39273934074823502</v>
      </c>
      <c r="F169" s="17"/>
      <c r="G169" s="17">
        <v>0.40146825495741501</v>
      </c>
      <c r="H169" s="17">
        <v>0.38243048072365199</v>
      </c>
      <c r="I169" s="17">
        <v>0.33197978443408999</v>
      </c>
      <c r="J169" s="17">
        <v>0.41272315330856002</v>
      </c>
      <c r="K169" s="17">
        <v>0.37219582196085799</v>
      </c>
      <c r="L169" s="17">
        <v>0.403700251849826</v>
      </c>
      <c r="M169" s="17"/>
      <c r="N169" s="17">
        <v>0.340368889071685</v>
      </c>
      <c r="O169" s="17">
        <v>0.31985233460761497</v>
      </c>
      <c r="P169" s="17">
        <v>0.39439533350272499</v>
      </c>
      <c r="Q169" s="17">
        <v>0.42561370533829002</v>
      </c>
      <c r="R169" s="17">
        <v>0.36097799483771897</v>
      </c>
      <c r="S169" s="17">
        <v>0.37666605311682599</v>
      </c>
      <c r="T169" s="17">
        <v>0.44504580293309998</v>
      </c>
      <c r="U169" s="17">
        <v>0.38803692227454101</v>
      </c>
      <c r="V169" s="17">
        <v>0.469737126846755</v>
      </c>
      <c r="W169" s="17"/>
      <c r="X169" s="17">
        <v>0.385927674938012</v>
      </c>
      <c r="Y169" s="17">
        <v>0.377833900295237</v>
      </c>
      <c r="Z169" s="17"/>
      <c r="AA169" s="17">
        <v>0.38966653729360501</v>
      </c>
      <c r="AB169" s="17">
        <v>0.37902880795528998</v>
      </c>
      <c r="AC169" s="17"/>
      <c r="AD169" s="17">
        <v>0.37681856610492898</v>
      </c>
      <c r="AE169" s="17">
        <v>0.43969960368307098</v>
      </c>
    </row>
    <row r="170" spans="2:31" x14ac:dyDescent="0.35">
      <c r="B170" t="s">
        <v>127</v>
      </c>
      <c r="C170" s="17">
        <v>0.36421419579724501</v>
      </c>
      <c r="D170" s="17">
        <v>0.35506520841034001</v>
      </c>
      <c r="E170" s="17">
        <v>0.37336575503218999</v>
      </c>
      <c r="F170" s="17"/>
      <c r="G170" s="17">
        <v>0.39964240129381801</v>
      </c>
      <c r="H170" s="17">
        <v>0.32742210441401598</v>
      </c>
      <c r="I170" s="17">
        <v>0.305226910048989</v>
      </c>
      <c r="J170" s="17">
        <v>0.36300481331149098</v>
      </c>
      <c r="K170" s="17">
        <v>0.40550615889602598</v>
      </c>
      <c r="L170" s="17">
        <v>0.37423497972846498</v>
      </c>
      <c r="M170" s="17"/>
      <c r="N170" s="17">
        <v>0.36912096450198201</v>
      </c>
      <c r="O170" s="17">
        <v>0.34201016688935898</v>
      </c>
      <c r="P170" s="17">
        <v>0.301381216071407</v>
      </c>
      <c r="Q170" s="17">
        <v>0.32212665446669198</v>
      </c>
      <c r="R170" s="17">
        <v>0.31074918268914598</v>
      </c>
      <c r="S170" s="17">
        <v>0.344839327892494</v>
      </c>
      <c r="T170" s="17">
        <v>0.37854444960588701</v>
      </c>
      <c r="U170" s="17">
        <v>0.45711977464352399</v>
      </c>
      <c r="V170" s="17">
        <v>0.474969761126737</v>
      </c>
      <c r="W170" s="17"/>
      <c r="X170" s="17">
        <v>0.35752968846488298</v>
      </c>
      <c r="Y170" s="17">
        <v>0.36413422437074999</v>
      </c>
      <c r="Z170" s="17"/>
      <c r="AA170" s="17">
        <v>0.36443251175520802</v>
      </c>
      <c r="AB170" s="17">
        <v>0.37192007915721798</v>
      </c>
      <c r="AC170" s="17"/>
      <c r="AD170" s="17">
        <v>0.37408100247452297</v>
      </c>
      <c r="AE170" s="17">
        <v>0.35959648744391798</v>
      </c>
    </row>
    <row r="171" spans="2:31" x14ac:dyDescent="0.35">
      <c r="B171" t="s">
        <v>128</v>
      </c>
      <c r="C171" s="17">
        <v>0.30167194751145399</v>
      </c>
      <c r="D171" s="17">
        <v>0.31761034141898198</v>
      </c>
      <c r="E171" s="17">
        <v>0.28572907320348401</v>
      </c>
      <c r="F171" s="17"/>
      <c r="G171" s="17">
        <v>0.37189079232379102</v>
      </c>
      <c r="H171" s="17">
        <v>0.33187850383770201</v>
      </c>
      <c r="I171" s="17">
        <v>0.306868678573537</v>
      </c>
      <c r="J171" s="17">
        <v>0.257903148632942</v>
      </c>
      <c r="K171" s="17">
        <v>0.29487746685773197</v>
      </c>
      <c r="L171" s="17">
        <v>0.27079914139611999</v>
      </c>
      <c r="M171" s="17"/>
      <c r="N171" s="17">
        <v>0.310996551402135</v>
      </c>
      <c r="O171" s="17">
        <v>0.28648258863583798</v>
      </c>
      <c r="P171" s="17">
        <v>0.34259330247958802</v>
      </c>
      <c r="Q171" s="17">
        <v>0.35140048700058701</v>
      </c>
      <c r="R171" s="17">
        <v>0.34505623211655501</v>
      </c>
      <c r="S171" s="17">
        <v>0.26972663871402602</v>
      </c>
      <c r="T171" s="17">
        <v>0.26994111354251599</v>
      </c>
      <c r="U171" s="17">
        <v>0.19558861162081401</v>
      </c>
      <c r="V171" s="17">
        <v>0.295344294973098</v>
      </c>
      <c r="W171" s="17"/>
      <c r="X171" s="17">
        <v>0.283593443562349</v>
      </c>
      <c r="Y171" s="17">
        <v>0.31630555431280399</v>
      </c>
      <c r="Z171" s="17"/>
      <c r="AA171" s="17">
        <v>0.28590166356290297</v>
      </c>
      <c r="AB171" s="17">
        <v>0.36030902147609101</v>
      </c>
      <c r="AC171" s="17"/>
      <c r="AD171" s="17">
        <v>0.29350685260668702</v>
      </c>
      <c r="AE171" s="17">
        <v>0.33513377285556301</v>
      </c>
    </row>
    <row r="172" spans="2:31" x14ac:dyDescent="0.35">
      <c r="B172" t="s">
        <v>129</v>
      </c>
      <c r="C172" s="17">
        <v>0.297960886272509</v>
      </c>
      <c r="D172" s="17">
        <v>0.28934149004973497</v>
      </c>
      <c r="E172" s="17">
        <v>0.30658270547132899</v>
      </c>
      <c r="F172" s="17"/>
      <c r="G172" s="17">
        <v>0.28088264861770401</v>
      </c>
      <c r="H172" s="17">
        <v>0.30129919850356102</v>
      </c>
      <c r="I172" s="17">
        <v>0.29007075314637598</v>
      </c>
      <c r="J172" s="17">
        <v>0.28034524275024603</v>
      </c>
      <c r="K172" s="17">
        <v>0.23501863549975999</v>
      </c>
      <c r="L172" s="17">
        <v>0.34964104307230398</v>
      </c>
      <c r="M172" s="17"/>
      <c r="N172" s="17">
        <v>0.30620813904938698</v>
      </c>
      <c r="O172" s="17">
        <v>0.23570638928655499</v>
      </c>
      <c r="P172" s="17">
        <v>0.27120930266660698</v>
      </c>
      <c r="Q172" s="17">
        <v>0.278134726520679</v>
      </c>
      <c r="R172" s="17">
        <v>0.35782873339280202</v>
      </c>
      <c r="S172" s="17">
        <v>0.25906610792435097</v>
      </c>
      <c r="T172" s="17">
        <v>0.311085264295626</v>
      </c>
      <c r="U172" s="17">
        <v>0.424972777311306</v>
      </c>
      <c r="V172" s="17">
        <v>0.33102605716806599</v>
      </c>
      <c r="W172" s="17"/>
      <c r="X172" s="17">
        <v>0.30606832827925701</v>
      </c>
      <c r="Y172" s="17">
        <v>0.31564426055960998</v>
      </c>
      <c r="Z172" s="17"/>
      <c r="AA172" s="17">
        <v>0.30138033603382097</v>
      </c>
      <c r="AB172" s="17">
        <v>0.28811410025563799</v>
      </c>
      <c r="AC172" s="17"/>
      <c r="AD172" s="17">
        <v>0.313972557281051</v>
      </c>
      <c r="AE172" s="17">
        <v>0.24435465995064501</v>
      </c>
    </row>
    <row r="173" spans="2:31" x14ac:dyDescent="0.35">
      <c r="B173" t="s">
        <v>130</v>
      </c>
      <c r="C173" s="17">
        <v>0.28393777945121002</v>
      </c>
      <c r="D173" s="17">
        <v>0.33374083857909498</v>
      </c>
      <c r="E173" s="17">
        <v>0.23412072031495201</v>
      </c>
      <c r="F173" s="17"/>
      <c r="G173" s="17">
        <v>0.248098956816035</v>
      </c>
      <c r="H173" s="17">
        <v>0.31627887713067199</v>
      </c>
      <c r="I173" s="17">
        <v>0.27899474793058099</v>
      </c>
      <c r="J173" s="17">
        <v>0.288577506079917</v>
      </c>
      <c r="K173" s="17">
        <v>0.36382492988683701</v>
      </c>
      <c r="L173" s="17">
        <v>0.245869214385732</v>
      </c>
      <c r="M173" s="17"/>
      <c r="N173" s="17">
        <v>0.26866353717080799</v>
      </c>
      <c r="O173" s="17">
        <v>0.291079758878317</v>
      </c>
      <c r="P173" s="17">
        <v>0.21918790976128599</v>
      </c>
      <c r="Q173" s="17">
        <v>0.25338622070324401</v>
      </c>
      <c r="R173" s="17">
        <v>0.27986981926785898</v>
      </c>
      <c r="S173" s="17">
        <v>0.30161904626392899</v>
      </c>
      <c r="T173" s="17">
        <v>0.36306411881380302</v>
      </c>
      <c r="U173" s="17">
        <v>0.289364729604634</v>
      </c>
      <c r="V173" s="17">
        <v>0.29567882054559902</v>
      </c>
      <c r="W173" s="17"/>
      <c r="X173" s="17">
        <v>0.27948026303023399</v>
      </c>
      <c r="Y173" s="17">
        <v>0.31227019270912398</v>
      </c>
      <c r="Z173" s="17"/>
      <c r="AA173" s="17">
        <v>0.27548419943880698</v>
      </c>
      <c r="AB173" s="17">
        <v>0.32009688196743102</v>
      </c>
      <c r="AC173" s="17"/>
      <c r="AD173" s="17">
        <v>0.25880712920392301</v>
      </c>
      <c r="AE173" s="17">
        <v>0.34927550788015599</v>
      </c>
    </row>
    <row r="174" spans="2:31" x14ac:dyDescent="0.35">
      <c r="B174" t="s">
        <v>131</v>
      </c>
      <c r="C174" s="17">
        <v>0.222130592872684</v>
      </c>
      <c r="D174" s="17">
        <v>0.217697028834066</v>
      </c>
      <c r="E174" s="17">
        <v>0.22656540321895399</v>
      </c>
      <c r="F174" s="17"/>
      <c r="G174" s="17">
        <v>0.26641420184230302</v>
      </c>
      <c r="H174" s="17">
        <v>0.18823011198136699</v>
      </c>
      <c r="I174" s="17">
        <v>0.23284075429010001</v>
      </c>
      <c r="J174" s="17">
        <v>0.238106765095076</v>
      </c>
      <c r="K174" s="17">
        <v>0.212521013343202</v>
      </c>
      <c r="L174" s="17">
        <v>0.20805409584981799</v>
      </c>
      <c r="M174" s="17"/>
      <c r="N174" s="17">
        <v>0.27474421515386399</v>
      </c>
      <c r="O174" s="17">
        <v>0.17647152590198201</v>
      </c>
      <c r="P174" s="17">
        <v>0.15049573107165801</v>
      </c>
      <c r="Q174" s="17">
        <v>0.25854674555714902</v>
      </c>
      <c r="R174" s="17">
        <v>0.230209388470489</v>
      </c>
      <c r="S174" s="17">
        <v>0.26901684798207498</v>
      </c>
      <c r="T174" s="17">
        <v>0.20983840467179801</v>
      </c>
      <c r="U174" s="17">
        <v>0.117705456264137</v>
      </c>
      <c r="V174" s="17">
        <v>0.24629315404166499</v>
      </c>
      <c r="W174" s="17"/>
      <c r="X174" s="17">
        <v>0.226821643983633</v>
      </c>
      <c r="Y174" s="17">
        <v>0.24528663645964899</v>
      </c>
      <c r="Z174" s="17"/>
      <c r="AA174" s="17">
        <v>0.22186193769427701</v>
      </c>
      <c r="AB174" s="17">
        <v>0.224879002317531</v>
      </c>
      <c r="AC174" s="17"/>
      <c r="AD174" s="17">
        <v>0.243498961157087</v>
      </c>
      <c r="AE174" s="17">
        <v>0.182450428562766</v>
      </c>
    </row>
    <row r="175" spans="2:31" x14ac:dyDescent="0.35">
      <c r="B175" t="s">
        <v>132</v>
      </c>
      <c r="C175" s="17">
        <v>0.21117470540080899</v>
      </c>
      <c r="D175" s="17">
        <v>0.18517385434304301</v>
      </c>
      <c r="E175" s="17">
        <v>0.23718286549016501</v>
      </c>
      <c r="F175" s="17"/>
      <c r="G175" s="17">
        <v>0.249697411107524</v>
      </c>
      <c r="H175" s="17">
        <v>0.24926138528748401</v>
      </c>
      <c r="I175" s="17">
        <v>0.16159504208915401</v>
      </c>
      <c r="J175" s="17">
        <v>0.23536550791094599</v>
      </c>
      <c r="K175" s="17">
        <v>0.16273055338126599</v>
      </c>
      <c r="L175" s="17">
        <v>0.20712551273289201</v>
      </c>
      <c r="M175" s="17"/>
      <c r="N175" s="17">
        <v>0.229766722865236</v>
      </c>
      <c r="O175" s="17">
        <v>0.18462351994832801</v>
      </c>
      <c r="P175" s="17">
        <v>0.233141359379998</v>
      </c>
      <c r="Q175" s="17">
        <v>0.200654147418422</v>
      </c>
      <c r="R175" s="17">
        <v>0.23977616770801199</v>
      </c>
      <c r="S175" s="17">
        <v>0.163079478422677</v>
      </c>
      <c r="T175" s="17">
        <v>0.18934253822670999</v>
      </c>
      <c r="U175" s="17">
        <v>0.27917920363277998</v>
      </c>
      <c r="V175" s="17">
        <v>0.22074661106037599</v>
      </c>
      <c r="W175" s="17"/>
      <c r="X175" s="17">
        <v>0.20928033005235799</v>
      </c>
      <c r="Y175" s="17">
        <v>0.18018932037091201</v>
      </c>
      <c r="Z175" s="17"/>
      <c r="AA175" s="17">
        <v>0.206135380434606</v>
      </c>
      <c r="AB175" s="17">
        <v>0.22872945552118901</v>
      </c>
      <c r="AC175" s="17"/>
      <c r="AD175" s="17">
        <v>0.22650572753706599</v>
      </c>
      <c r="AE175" s="17">
        <v>0.171205323470247</v>
      </c>
    </row>
    <row r="176" spans="2:31" x14ac:dyDescent="0.35">
      <c r="B176" t="s">
        <v>133</v>
      </c>
      <c r="C176" s="17">
        <v>0.20266060739383501</v>
      </c>
      <c r="D176" s="17">
        <v>0.207993538661466</v>
      </c>
      <c r="E176" s="17">
        <v>0.19732617699977201</v>
      </c>
      <c r="F176" s="17"/>
      <c r="G176" s="17">
        <v>0.19959373470456099</v>
      </c>
      <c r="H176" s="17">
        <v>0.218874378149119</v>
      </c>
      <c r="I176" s="17">
        <v>0.14985879576177799</v>
      </c>
      <c r="J176" s="17">
        <v>0.179937613954505</v>
      </c>
      <c r="K176" s="17">
        <v>0.206693610928428</v>
      </c>
      <c r="L176" s="17">
        <v>0.231326839843744</v>
      </c>
      <c r="M176" s="17"/>
      <c r="N176" s="17">
        <v>0.221498611126974</v>
      </c>
      <c r="O176" s="17">
        <v>0.22504227139542099</v>
      </c>
      <c r="P176" s="17">
        <v>0.12510480503487301</v>
      </c>
      <c r="Q176" s="17">
        <v>0.18869334376256</v>
      </c>
      <c r="R176" s="17">
        <v>0.16400589760659101</v>
      </c>
      <c r="S176" s="17">
        <v>0.30747932944581202</v>
      </c>
      <c r="T176" s="17">
        <v>0.19320001260328301</v>
      </c>
      <c r="U176" s="17">
        <v>0.17629996603633899</v>
      </c>
      <c r="V176" s="17">
        <v>0.187034027017109</v>
      </c>
      <c r="W176" s="17"/>
      <c r="X176" s="17">
        <v>0.20576095544303299</v>
      </c>
      <c r="Y176" s="17">
        <v>0.19380964163855399</v>
      </c>
      <c r="Z176" s="17"/>
      <c r="AA176" s="17">
        <v>0.20779339391920201</v>
      </c>
      <c r="AB176" s="17">
        <v>0.184371377241249</v>
      </c>
      <c r="AC176" s="17"/>
      <c r="AD176" s="17">
        <v>0.19953279820805001</v>
      </c>
      <c r="AE176" s="17">
        <v>0.20681364477986799</v>
      </c>
    </row>
    <row r="177" spans="2:31" x14ac:dyDescent="0.35">
      <c r="B177" t="s">
        <v>134</v>
      </c>
      <c r="C177" s="17">
        <v>0.19013292976410501</v>
      </c>
      <c r="D177" s="17">
        <v>0.187007474569862</v>
      </c>
      <c r="E177" s="17">
        <v>0.19325926354692699</v>
      </c>
      <c r="F177" s="17"/>
      <c r="G177" s="17">
        <v>0.18993866286327701</v>
      </c>
      <c r="H177" s="17">
        <v>0.15250884946975399</v>
      </c>
      <c r="I177" s="17">
        <v>0.157671965756879</v>
      </c>
      <c r="J177" s="17">
        <v>0.17699998694861499</v>
      </c>
      <c r="K177" s="17">
        <v>0.15663947107648299</v>
      </c>
      <c r="L177" s="17">
        <v>0.24990112115013</v>
      </c>
      <c r="M177" s="17"/>
      <c r="N177" s="17">
        <v>0.20645319119969699</v>
      </c>
      <c r="O177" s="17">
        <v>0.18428474384003701</v>
      </c>
      <c r="P177" s="17">
        <v>0.32208254135026199</v>
      </c>
      <c r="Q177" s="17">
        <v>0.22808873021551199</v>
      </c>
      <c r="R177" s="17">
        <v>0.15238599371113601</v>
      </c>
      <c r="S177" s="17">
        <v>0.12049239354953099</v>
      </c>
      <c r="T177" s="17">
        <v>0.16813494028006101</v>
      </c>
      <c r="U177" s="17">
        <v>0.13679262579641199</v>
      </c>
      <c r="V177" s="17">
        <v>0.160901483786307</v>
      </c>
      <c r="W177" s="17"/>
      <c r="X177" s="17">
        <v>0.19298756001654899</v>
      </c>
      <c r="Y177" s="17">
        <v>0.22101696854915101</v>
      </c>
      <c r="Z177" s="17"/>
      <c r="AA177" s="17">
        <v>0.18975744051579299</v>
      </c>
      <c r="AB177" s="17">
        <v>0.19606678583707701</v>
      </c>
      <c r="AC177" s="17"/>
      <c r="AD177" s="17">
        <v>0.211587516818669</v>
      </c>
      <c r="AE177" s="17">
        <v>0.12887739810208301</v>
      </c>
    </row>
    <row r="178" spans="2:31" x14ac:dyDescent="0.35">
      <c r="B178" t="s">
        <v>135</v>
      </c>
      <c r="C178" s="17">
        <v>0.18542306735737299</v>
      </c>
      <c r="D178" s="17">
        <v>0.15250054511216901</v>
      </c>
      <c r="E178" s="17">
        <v>0.218354844367146</v>
      </c>
      <c r="F178" s="17"/>
      <c r="G178" s="17">
        <v>0.16663705006372401</v>
      </c>
      <c r="H178" s="17">
        <v>0.16799441864707501</v>
      </c>
      <c r="I178" s="17">
        <v>0.152056562203883</v>
      </c>
      <c r="J178" s="17">
        <v>0.18337085070022099</v>
      </c>
      <c r="K178" s="17">
        <v>0.186994620865954</v>
      </c>
      <c r="L178" s="17">
        <v>0.22163827648143</v>
      </c>
      <c r="M178" s="17"/>
      <c r="N178" s="17">
        <v>0.23802146207226399</v>
      </c>
      <c r="O178" s="17">
        <v>0.27480815554001498</v>
      </c>
      <c r="P178" s="17">
        <v>9.5758216630933604E-2</v>
      </c>
      <c r="Q178" s="17">
        <v>0.105629767479027</v>
      </c>
      <c r="R178" s="17">
        <v>0.198117030679065</v>
      </c>
      <c r="S178" s="17">
        <v>0.19689249916302301</v>
      </c>
      <c r="T178" s="17">
        <v>0.14144033870556899</v>
      </c>
      <c r="U178" s="17">
        <v>0.22544772870468999</v>
      </c>
      <c r="V178" s="17">
        <v>0.14816689812053099</v>
      </c>
      <c r="W178" s="17"/>
      <c r="X178" s="17">
        <v>0.18763194717867901</v>
      </c>
      <c r="Y178" s="17">
        <v>0.16616890404870899</v>
      </c>
      <c r="Z178" s="17"/>
      <c r="AA178" s="17">
        <v>0.18020079490059299</v>
      </c>
      <c r="AB178" s="17">
        <v>0.20646608333505301</v>
      </c>
      <c r="AC178" s="17"/>
      <c r="AD178" s="17">
        <v>0.18559927053979999</v>
      </c>
      <c r="AE178" s="17">
        <v>0.19604829239006599</v>
      </c>
    </row>
    <row r="179" spans="2:31" x14ac:dyDescent="0.35">
      <c r="B179" t="s">
        <v>136</v>
      </c>
      <c r="C179" s="17">
        <v>0.14930458140199199</v>
      </c>
      <c r="D179" s="17">
        <v>0.132128447763355</v>
      </c>
      <c r="E179" s="17">
        <v>0.16648554337886601</v>
      </c>
      <c r="F179" s="17"/>
      <c r="G179" s="17">
        <v>0.15915279945073799</v>
      </c>
      <c r="H179" s="17">
        <v>0.15172434846052801</v>
      </c>
      <c r="I179" s="17">
        <v>0.14393088488495201</v>
      </c>
      <c r="J179" s="17">
        <v>0.19322448818452501</v>
      </c>
      <c r="K179" s="17">
        <v>0.13572345443439099</v>
      </c>
      <c r="L179" s="17">
        <v>0.13021146411450099</v>
      </c>
      <c r="M179" s="17"/>
      <c r="N179" s="17">
        <v>9.25033927449712E-2</v>
      </c>
      <c r="O179" s="17">
        <v>0.17686184736267799</v>
      </c>
      <c r="P179" s="17">
        <v>0.25926141190546198</v>
      </c>
      <c r="Q179" s="17">
        <v>0.16431234747576801</v>
      </c>
      <c r="R179" s="17">
        <v>0.13338596323614399</v>
      </c>
      <c r="S179" s="17">
        <v>0.128306828810585</v>
      </c>
      <c r="T179" s="17">
        <v>0.121793009874382</v>
      </c>
      <c r="U179" s="17">
        <v>0.173106775363671</v>
      </c>
      <c r="V179" s="17">
        <v>0.126940858664261</v>
      </c>
      <c r="W179" s="17"/>
      <c r="X179" s="17">
        <v>0.149038237424652</v>
      </c>
      <c r="Y179" s="17">
        <v>0.16579608862807799</v>
      </c>
      <c r="Z179" s="17"/>
      <c r="AA179" s="17">
        <v>0.160260284093342</v>
      </c>
      <c r="AB179" s="17">
        <v>0.10244231963379299</v>
      </c>
      <c r="AC179" s="17"/>
      <c r="AD179" s="17">
        <v>0.15873067762967</v>
      </c>
      <c r="AE179" s="17">
        <v>0.13013348665468899</v>
      </c>
    </row>
    <row r="180" spans="2:31" x14ac:dyDescent="0.35">
      <c r="B180" t="s">
        <v>137</v>
      </c>
      <c r="C180" s="17">
        <v>0.147772477482674</v>
      </c>
      <c r="D180" s="17">
        <v>0.156546094573593</v>
      </c>
      <c r="E180" s="17">
        <v>0.13899639406308201</v>
      </c>
      <c r="F180" s="17"/>
      <c r="G180" s="17">
        <v>0.137494181150046</v>
      </c>
      <c r="H180" s="17">
        <v>0.12439339866881501</v>
      </c>
      <c r="I180" s="17">
        <v>0.135966245476103</v>
      </c>
      <c r="J180" s="17">
        <v>0.13978123803030501</v>
      </c>
      <c r="K180" s="17">
        <v>0.14464937632164601</v>
      </c>
      <c r="L180" s="17">
        <v>0.17721084589701799</v>
      </c>
      <c r="M180" s="17"/>
      <c r="N180" s="17">
        <v>0.14381426959222801</v>
      </c>
      <c r="O180" s="17">
        <v>0.14469852791878901</v>
      </c>
      <c r="P180" s="17">
        <v>0.13732399346375401</v>
      </c>
      <c r="Q180" s="17">
        <v>0.122092183167676</v>
      </c>
      <c r="R180" s="17">
        <v>0.111637213418203</v>
      </c>
      <c r="S180" s="17">
        <v>0.21771183398578001</v>
      </c>
      <c r="T180" s="17">
        <v>0.17360399902342799</v>
      </c>
      <c r="U180" s="17">
        <v>0.15797992943344599</v>
      </c>
      <c r="V180" s="17">
        <v>0.13328501843094601</v>
      </c>
      <c r="W180" s="17"/>
      <c r="X180" s="17">
        <v>0.13956142238015401</v>
      </c>
      <c r="Y180" s="17">
        <v>0.19437340407220899</v>
      </c>
      <c r="Z180" s="17"/>
      <c r="AA180" s="17">
        <v>0.13796856697378401</v>
      </c>
      <c r="AB180" s="17">
        <v>0.18952457382358201</v>
      </c>
      <c r="AC180" s="17"/>
      <c r="AD180" s="17">
        <v>0.15978344455270899</v>
      </c>
      <c r="AE180" s="17">
        <v>0.11962077639997</v>
      </c>
    </row>
    <row r="181" spans="2:31" x14ac:dyDescent="0.35">
      <c r="B181" t="s">
        <v>138</v>
      </c>
      <c r="C181" s="17">
        <v>0.144369194977014</v>
      </c>
      <c r="D181" s="17">
        <v>0.119218227249361</v>
      </c>
      <c r="E181" s="17">
        <v>0.16952723282776699</v>
      </c>
      <c r="F181" s="17"/>
      <c r="G181" s="17">
        <v>0.13638117674396399</v>
      </c>
      <c r="H181" s="17">
        <v>0.14220136467487399</v>
      </c>
      <c r="I181" s="17">
        <v>0.17651780990355201</v>
      </c>
      <c r="J181" s="17">
        <v>0.123848616687092</v>
      </c>
      <c r="K181" s="17">
        <v>0.12751689643351</v>
      </c>
      <c r="L181" s="17">
        <v>0.152518996196949</v>
      </c>
      <c r="M181" s="17"/>
      <c r="N181" s="17">
        <v>0.133007266743455</v>
      </c>
      <c r="O181" s="17">
        <v>0.181629762672014</v>
      </c>
      <c r="P181" s="17">
        <v>0.18313124026524</v>
      </c>
      <c r="Q181" s="17">
        <v>0.111582083718464</v>
      </c>
      <c r="R181" s="17">
        <v>0.18457271275060899</v>
      </c>
      <c r="S181" s="17">
        <v>0.14063844300147699</v>
      </c>
      <c r="T181" s="17">
        <v>0.16175620844056399</v>
      </c>
      <c r="U181" s="17">
        <v>0.145485606814728</v>
      </c>
      <c r="V181" s="17">
        <v>7.10919188448145E-2</v>
      </c>
      <c r="W181" s="17"/>
      <c r="X181" s="17">
        <v>0.15693892168708901</v>
      </c>
      <c r="Y181" s="17">
        <v>9.5063748425449193E-2</v>
      </c>
      <c r="Z181" s="17"/>
      <c r="AA181" s="17">
        <v>0.138595062136398</v>
      </c>
      <c r="AB181" s="17">
        <v>0.160909658679741</v>
      </c>
      <c r="AC181" s="17"/>
      <c r="AD181" s="17">
        <v>0.15525203497782</v>
      </c>
      <c r="AE181" s="17">
        <v>0.11805104248818001</v>
      </c>
    </row>
    <row r="182" spans="2:31" x14ac:dyDescent="0.35">
      <c r="B182" t="s">
        <v>139</v>
      </c>
      <c r="C182" s="17">
        <v>0.12743442972746699</v>
      </c>
      <c r="D182" s="17">
        <v>0.136668615513064</v>
      </c>
      <c r="E182" s="17">
        <v>0.118197648143929</v>
      </c>
      <c r="F182" s="17"/>
      <c r="G182" s="17">
        <v>0.118739575664232</v>
      </c>
      <c r="H182" s="17">
        <v>8.7856007736892797E-2</v>
      </c>
      <c r="I182" s="17">
        <v>0.12858054342943201</v>
      </c>
      <c r="J182" s="17">
        <v>0.115811863166872</v>
      </c>
      <c r="K182" s="17">
        <v>0.111617032449399</v>
      </c>
      <c r="L182" s="17">
        <v>0.16641477468823801</v>
      </c>
      <c r="M182" s="17"/>
      <c r="N182" s="17">
        <v>0.109784888261205</v>
      </c>
      <c r="O182" s="17">
        <v>0.14782364896346001</v>
      </c>
      <c r="P182" s="17">
        <v>9.2897801164273305E-2</v>
      </c>
      <c r="Q182" s="17">
        <v>0.18718212310239099</v>
      </c>
      <c r="R182" s="17">
        <v>0.18767638323889399</v>
      </c>
      <c r="S182" s="17">
        <v>9.6328942785708499E-2</v>
      </c>
      <c r="T182" s="17">
        <v>0.122935113286221</v>
      </c>
      <c r="U182" s="17">
        <v>9.0998000677357901E-2</v>
      </c>
      <c r="V182" s="17">
        <v>0.100014999442344</v>
      </c>
      <c r="W182" s="17"/>
      <c r="X182" s="17">
        <v>0.13134312807185</v>
      </c>
      <c r="Y182" s="17">
        <v>8.3310670877590198E-2</v>
      </c>
      <c r="Z182" s="17"/>
      <c r="AA182" s="17">
        <v>0.14655049817347299</v>
      </c>
      <c r="AB182" s="17">
        <v>4.8195807303352503E-2</v>
      </c>
      <c r="AC182" s="17"/>
      <c r="AD182" s="17">
        <v>0.122274869161298</v>
      </c>
      <c r="AE182" s="17">
        <v>0.13096120014768201</v>
      </c>
    </row>
    <row r="183" spans="2:31" x14ac:dyDescent="0.35">
      <c r="B183" t="s">
        <v>140</v>
      </c>
      <c r="C183" s="17">
        <v>0.123901107814388</v>
      </c>
      <c r="D183" s="17">
        <v>0.146334045136992</v>
      </c>
      <c r="E183" s="17">
        <v>0.101461864427139</v>
      </c>
      <c r="F183" s="17"/>
      <c r="G183" s="17">
        <v>9.8782301090095906E-2</v>
      </c>
      <c r="H183" s="17">
        <v>0.14149571083884999</v>
      </c>
      <c r="I183" s="17">
        <v>0.122988760259564</v>
      </c>
      <c r="J183" s="17">
        <v>0.112862501651893</v>
      </c>
      <c r="K183" s="17">
        <v>6.1463512342955003E-2</v>
      </c>
      <c r="L183" s="17">
        <v>0.16523093556238</v>
      </c>
      <c r="M183" s="17"/>
      <c r="N183" s="17">
        <v>0.115419011625845</v>
      </c>
      <c r="O183" s="17">
        <v>0.110417140436494</v>
      </c>
      <c r="P183" s="17">
        <v>9.2831924896146098E-2</v>
      </c>
      <c r="Q183" s="17">
        <v>0.15688532683315801</v>
      </c>
      <c r="R183" s="17">
        <v>0.101215303959896</v>
      </c>
      <c r="S183" s="17">
        <v>0.215772373638973</v>
      </c>
      <c r="T183" s="17">
        <v>5.4563140676272E-2</v>
      </c>
      <c r="U183" s="17">
        <v>9.4490381533182802E-2</v>
      </c>
      <c r="V183" s="17">
        <v>0.156917915099102</v>
      </c>
      <c r="W183" s="17"/>
      <c r="X183" s="17">
        <v>0.12054767635562399</v>
      </c>
      <c r="Y183" s="17">
        <v>0.111338178508362</v>
      </c>
      <c r="Z183" s="17"/>
      <c r="AA183" s="17">
        <v>0.125040711056431</v>
      </c>
      <c r="AB183" s="17">
        <v>0.11828943571088101</v>
      </c>
      <c r="AC183" s="17"/>
      <c r="AD183" s="17">
        <v>0.13631926211832601</v>
      </c>
      <c r="AE183" s="17">
        <v>0.102853259222495</v>
      </c>
    </row>
    <row r="184" spans="2:31" x14ac:dyDescent="0.35">
      <c r="B184" t="s">
        <v>141</v>
      </c>
      <c r="C184" s="17">
        <v>9.5371900293135206E-2</v>
      </c>
      <c r="D184" s="17">
        <v>8.7372894035700893E-2</v>
      </c>
      <c r="E184" s="17">
        <v>0.103373155130407</v>
      </c>
      <c r="F184" s="17"/>
      <c r="G184" s="17">
        <v>0.100963143320122</v>
      </c>
      <c r="H184" s="17">
        <v>0.121565328260924</v>
      </c>
      <c r="I184" s="17">
        <v>8.5282803069639895E-2</v>
      </c>
      <c r="J184" s="17">
        <v>0.11006168223007599</v>
      </c>
      <c r="K184" s="17">
        <v>9.8037708469727702E-2</v>
      </c>
      <c r="L184" s="17">
        <v>7.4715040840608302E-2</v>
      </c>
      <c r="M184" s="17"/>
      <c r="N184" s="17">
        <v>0.111413967030997</v>
      </c>
      <c r="O184" s="17">
        <v>7.0589478949134699E-2</v>
      </c>
      <c r="P184" s="17">
        <v>7.3778693672631193E-2</v>
      </c>
      <c r="Q184" s="17">
        <v>0.133040456178632</v>
      </c>
      <c r="R184" s="17">
        <v>8.4469343934816504E-2</v>
      </c>
      <c r="S184" s="17">
        <v>0.117734167177725</v>
      </c>
      <c r="T184" s="17">
        <v>8.4512585785912794E-2</v>
      </c>
      <c r="U184" s="17">
        <v>0.120421416184802</v>
      </c>
      <c r="V184" s="17">
        <v>8.0026076504343402E-2</v>
      </c>
      <c r="W184" s="17"/>
      <c r="X184" s="17">
        <v>9.3181631574146301E-2</v>
      </c>
      <c r="Y184" s="17">
        <v>0.104320285520087</v>
      </c>
      <c r="Z184" s="17"/>
      <c r="AA184" s="17">
        <v>8.5186097051129298E-2</v>
      </c>
      <c r="AB184" s="17">
        <v>0.13388690100849701</v>
      </c>
      <c r="AC184" s="17"/>
      <c r="AD184" s="17">
        <v>9.3634754204091494E-2</v>
      </c>
      <c r="AE184" s="17">
        <v>9.7149983549037103E-2</v>
      </c>
    </row>
    <row r="185" spans="2:31" x14ac:dyDescent="0.35">
      <c r="B185" t="s">
        <v>142</v>
      </c>
      <c r="C185" s="17">
        <v>6.6677679177575597E-2</v>
      </c>
      <c r="D185" s="17">
        <v>7.0706638050325302E-2</v>
      </c>
      <c r="E185" s="17">
        <v>6.2647587734679697E-2</v>
      </c>
      <c r="F185" s="17"/>
      <c r="G185" s="17">
        <v>2.9461797916046101E-2</v>
      </c>
      <c r="H185" s="17">
        <v>5.78233547543264E-2</v>
      </c>
      <c r="I185" s="17">
        <v>7.0056740560818703E-2</v>
      </c>
      <c r="J185" s="17">
        <v>8.2805458168152907E-2</v>
      </c>
      <c r="K185" s="17">
        <v>0.125461053357664</v>
      </c>
      <c r="L185" s="17">
        <v>5.2027408464584202E-2</v>
      </c>
      <c r="M185" s="17"/>
      <c r="N185" s="17">
        <v>0.10297453219991901</v>
      </c>
      <c r="O185" s="17">
        <v>5.7310016880434099E-2</v>
      </c>
      <c r="P185" s="17">
        <v>5.2320548814297402E-2</v>
      </c>
      <c r="Q185" s="17">
        <v>7.2048090374189397E-2</v>
      </c>
      <c r="R185" s="17">
        <v>5.6468102310517798E-2</v>
      </c>
      <c r="S185" s="17">
        <v>3.2590519366904602E-2</v>
      </c>
      <c r="T185" s="17">
        <v>3.6864412736917797E-2</v>
      </c>
      <c r="U185" s="17">
        <v>0.113026279831102</v>
      </c>
      <c r="V185" s="17">
        <v>7.8739993128262506E-2</v>
      </c>
      <c r="W185" s="17"/>
      <c r="X185" s="17">
        <v>6.70784039403889E-2</v>
      </c>
      <c r="Y185" s="17">
        <v>5.49129479874748E-2</v>
      </c>
      <c r="Z185" s="17"/>
      <c r="AA185" s="17">
        <v>6.0510741038451797E-2</v>
      </c>
      <c r="AB185" s="17">
        <v>9.2323513962199399E-2</v>
      </c>
      <c r="AC185" s="17"/>
      <c r="AD185" s="17">
        <v>6.77570197229104E-2</v>
      </c>
      <c r="AE185" s="17">
        <v>6.24612922050823E-2</v>
      </c>
    </row>
    <row r="186" spans="2:31" x14ac:dyDescent="0.35">
      <c r="B186" t="s">
        <v>56</v>
      </c>
      <c r="C186" s="17">
        <v>6.3244269794586697E-3</v>
      </c>
      <c r="D186" s="17">
        <v>7.4262563719945498E-3</v>
      </c>
      <c r="E186" s="17">
        <v>5.2222878545290204E-3</v>
      </c>
      <c r="F186" s="17"/>
      <c r="G186" s="17">
        <v>0</v>
      </c>
      <c r="H186" s="17">
        <v>5.0237320154969999E-3</v>
      </c>
      <c r="I186" s="17">
        <v>1.7934043709462201E-2</v>
      </c>
      <c r="J186" s="17">
        <v>9.2384496593112802E-3</v>
      </c>
      <c r="K186" s="17">
        <v>0</v>
      </c>
      <c r="L186" s="17">
        <v>6.3225255618539304E-3</v>
      </c>
      <c r="M186" s="17"/>
      <c r="N186" s="17">
        <v>3.5132921574530201E-3</v>
      </c>
      <c r="O186" s="17">
        <v>4.7080579604646096E-3</v>
      </c>
      <c r="P186" s="17">
        <v>0</v>
      </c>
      <c r="Q186" s="17">
        <v>0</v>
      </c>
      <c r="R186" s="17">
        <v>0</v>
      </c>
      <c r="S186" s="17">
        <v>1.8211584035484198E-2</v>
      </c>
      <c r="T186" s="17">
        <v>7.0138616702391E-3</v>
      </c>
      <c r="U186" s="17">
        <v>1.41268858724703E-2</v>
      </c>
      <c r="V186" s="17">
        <v>1.3669422170673899E-2</v>
      </c>
      <c r="W186" s="17"/>
      <c r="X186" s="17">
        <v>2.4395140611836001E-3</v>
      </c>
      <c r="Y186" s="17">
        <v>1.2484148708609E-2</v>
      </c>
      <c r="Z186" s="17"/>
      <c r="AA186" s="17">
        <v>7.27423075927967E-3</v>
      </c>
      <c r="AB186" s="17">
        <v>2.7644937136292098E-3</v>
      </c>
      <c r="AC186" s="17"/>
      <c r="AD186" s="17">
        <v>2.6444260010970401E-3</v>
      </c>
      <c r="AE186" s="17">
        <v>9.4555979449266608E-3</v>
      </c>
    </row>
    <row r="187" spans="2:31" x14ac:dyDescent="0.35">
      <c r="B187" t="s">
        <v>64</v>
      </c>
      <c r="C187" s="17">
        <v>9.1297128985667701E-4</v>
      </c>
      <c r="D187" s="17">
        <v>1.8256860088534199E-3</v>
      </c>
      <c r="E187" s="17">
        <v>0</v>
      </c>
      <c r="F187" s="17"/>
      <c r="G187" s="17">
        <v>0</v>
      </c>
      <c r="H187" s="17">
        <v>0</v>
      </c>
      <c r="I187" s="17">
        <v>0</v>
      </c>
      <c r="J187" s="17">
        <v>0</v>
      </c>
      <c r="K187" s="17">
        <v>6.4975983062693097E-3</v>
      </c>
      <c r="L187" s="17">
        <v>0</v>
      </c>
      <c r="M187" s="17"/>
      <c r="N187" s="17">
        <v>0</v>
      </c>
      <c r="O187" s="17">
        <v>5.7178087639023897E-3</v>
      </c>
      <c r="P187" s="17">
        <v>0</v>
      </c>
      <c r="Q187" s="17">
        <v>0</v>
      </c>
      <c r="R187" s="17">
        <v>0</v>
      </c>
      <c r="S187" s="17">
        <v>0</v>
      </c>
      <c r="T187" s="17">
        <v>0</v>
      </c>
      <c r="U187" s="17">
        <v>0</v>
      </c>
      <c r="V187" s="17">
        <v>0</v>
      </c>
      <c r="W187" s="17"/>
      <c r="X187" s="17">
        <v>1.1646022120488601E-3</v>
      </c>
      <c r="Y187" s="17">
        <v>0</v>
      </c>
      <c r="Z187" s="17"/>
      <c r="AA187" s="17">
        <v>1.1522888128950601E-3</v>
      </c>
      <c r="AB187" s="17">
        <v>0</v>
      </c>
      <c r="AC187" s="17"/>
      <c r="AD187" s="17">
        <v>0</v>
      </c>
      <c r="AE187" s="17">
        <v>0</v>
      </c>
    </row>
    <row r="188" spans="2:31" x14ac:dyDescent="0.35">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row>
    <row r="189" spans="2:31" x14ac:dyDescent="0.35">
      <c r="B189" s="6" t="s">
        <v>176</v>
      </c>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row>
    <row r="190" spans="2:31" x14ac:dyDescent="0.35">
      <c r="B190" s="24" t="s">
        <v>66</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row>
    <row r="191" spans="2:31" x14ac:dyDescent="0.35">
      <c r="B191" t="s">
        <v>144</v>
      </c>
      <c r="C191" s="17">
        <v>0.36352320776772001</v>
      </c>
      <c r="D191" s="17">
        <v>0.35213114246981803</v>
      </c>
      <c r="E191" s="17">
        <v>0.374918475459457</v>
      </c>
      <c r="F191" s="17"/>
      <c r="G191" s="17">
        <v>0.35703210070720398</v>
      </c>
      <c r="H191" s="17">
        <v>0.312866947162658</v>
      </c>
      <c r="I191" s="17">
        <v>0.362010144771447</v>
      </c>
      <c r="J191" s="17">
        <v>0.38064986011684299</v>
      </c>
      <c r="K191" s="17">
        <v>0.405875314610391</v>
      </c>
      <c r="L191" s="17">
        <v>0.36497030166043698</v>
      </c>
      <c r="M191" s="17"/>
      <c r="N191" s="17">
        <v>0.35495983814211501</v>
      </c>
      <c r="O191" s="17">
        <v>0.36983811562656999</v>
      </c>
      <c r="P191" s="17">
        <v>0.42641885236177601</v>
      </c>
      <c r="Q191" s="17">
        <v>0.39744968938372799</v>
      </c>
      <c r="R191" s="17">
        <v>0.408565055471587</v>
      </c>
      <c r="S191" s="17">
        <v>0.29777707754865501</v>
      </c>
      <c r="T191" s="17">
        <v>0.34579902792996903</v>
      </c>
      <c r="U191" s="17">
        <v>0.34175806820563198</v>
      </c>
      <c r="V191" s="17">
        <v>0.33058979910149999</v>
      </c>
      <c r="W191" s="17"/>
      <c r="X191" s="17">
        <v>0.36136460054676101</v>
      </c>
      <c r="Y191" s="17">
        <v>0.34643379407463198</v>
      </c>
      <c r="Z191" s="17"/>
      <c r="AA191" s="17">
        <v>0.38137707517542002</v>
      </c>
      <c r="AB191" s="17">
        <v>0.28994674408239401</v>
      </c>
      <c r="AC191" s="17"/>
      <c r="AD191" s="17">
        <v>0.35921475874083802</v>
      </c>
      <c r="AE191" s="17">
        <v>0.38211626759746098</v>
      </c>
    </row>
    <row r="192" spans="2:31" x14ac:dyDescent="0.35">
      <c r="B192" t="s">
        <v>145</v>
      </c>
      <c r="C192" s="17">
        <v>0.32301469133433403</v>
      </c>
      <c r="D192" s="17">
        <v>0.29455120400775803</v>
      </c>
      <c r="E192" s="17">
        <v>0.35148617995777498</v>
      </c>
      <c r="F192" s="17"/>
      <c r="G192" s="17">
        <v>0.34393514835905897</v>
      </c>
      <c r="H192" s="17">
        <v>0.32819818386223398</v>
      </c>
      <c r="I192" s="17">
        <v>0.28633605576772098</v>
      </c>
      <c r="J192" s="17">
        <v>0.35264038590524299</v>
      </c>
      <c r="K192" s="17">
        <v>0.32230269567126002</v>
      </c>
      <c r="L192" s="17">
        <v>0.31284661950217102</v>
      </c>
      <c r="M192" s="17"/>
      <c r="N192" s="17">
        <v>0.30312734079942799</v>
      </c>
      <c r="O192" s="17">
        <v>0.36945036728344499</v>
      </c>
      <c r="P192" s="17">
        <v>0.28957713749888497</v>
      </c>
      <c r="Q192" s="17">
        <v>0.40730275547666001</v>
      </c>
      <c r="R192" s="17">
        <v>0.35981213815059698</v>
      </c>
      <c r="S192" s="17">
        <v>0.30698841827602602</v>
      </c>
      <c r="T192" s="17">
        <v>0.27379841607013899</v>
      </c>
      <c r="U192" s="17">
        <v>0.30647314531861702</v>
      </c>
      <c r="V192" s="17">
        <v>0.276262046185488</v>
      </c>
      <c r="W192" s="17"/>
      <c r="X192" s="17">
        <v>0.33740390490827799</v>
      </c>
      <c r="Y192" s="17">
        <v>0.26100075341683898</v>
      </c>
      <c r="Z192" s="17"/>
      <c r="AA192" s="17">
        <v>0.33333497796072198</v>
      </c>
      <c r="AB192" s="17">
        <v>0.28253085086748397</v>
      </c>
      <c r="AC192" s="17"/>
      <c r="AD192" s="17">
        <v>0.33002637100247501</v>
      </c>
      <c r="AE192" s="17">
        <v>0.31381846299937399</v>
      </c>
    </row>
    <row r="193" spans="2:31" x14ac:dyDescent="0.35">
      <c r="B193" t="s">
        <v>146</v>
      </c>
      <c r="C193" s="17">
        <v>0.32206570690154501</v>
      </c>
      <c r="D193" s="17">
        <v>0.29432300464329397</v>
      </c>
      <c r="E193" s="17">
        <v>0.34981620783864598</v>
      </c>
      <c r="F193" s="17"/>
      <c r="G193" s="17">
        <v>0.31454666111965901</v>
      </c>
      <c r="H193" s="17">
        <v>0.29574419977169197</v>
      </c>
      <c r="I193" s="17">
        <v>0.32211796108073698</v>
      </c>
      <c r="J193" s="17">
        <v>0.33341406391123701</v>
      </c>
      <c r="K193" s="17">
        <v>0.26166290365065398</v>
      </c>
      <c r="L193" s="17">
        <v>0.364723507733274</v>
      </c>
      <c r="M193" s="17"/>
      <c r="N193" s="17">
        <v>0.33166858823152601</v>
      </c>
      <c r="O193" s="17">
        <v>0.30857814801463601</v>
      </c>
      <c r="P193" s="17">
        <v>0.320927440723482</v>
      </c>
      <c r="Q193" s="17">
        <v>0.29101411602743799</v>
      </c>
      <c r="R193" s="17">
        <v>0.34015659471154702</v>
      </c>
      <c r="S193" s="17">
        <v>0.37938713876878299</v>
      </c>
      <c r="T193" s="17">
        <v>0.28519456447212299</v>
      </c>
      <c r="U193" s="17">
        <v>0.46156641000487603</v>
      </c>
      <c r="V193" s="17">
        <v>0.27148930095020102</v>
      </c>
      <c r="W193" s="17"/>
      <c r="X193" s="17">
        <v>0.327550166712408</v>
      </c>
      <c r="Y193" s="17">
        <v>0.32551059503701302</v>
      </c>
      <c r="Z193" s="17"/>
      <c r="AA193" s="17">
        <v>0.317356466750847</v>
      </c>
      <c r="AB193" s="17">
        <v>0.34450082340317401</v>
      </c>
      <c r="AC193" s="17"/>
      <c r="AD193" s="17">
        <v>0.35311513874513301</v>
      </c>
      <c r="AE193" s="17">
        <v>0.24555671878322999</v>
      </c>
    </row>
    <row r="194" spans="2:31" x14ac:dyDescent="0.35">
      <c r="B194" t="s">
        <v>147</v>
      </c>
      <c r="C194" s="17">
        <v>0.31107498311401999</v>
      </c>
      <c r="D194" s="17">
        <v>0.32656455485382602</v>
      </c>
      <c r="E194" s="17">
        <v>0.29558105714100402</v>
      </c>
      <c r="F194" s="17"/>
      <c r="G194" s="17">
        <v>0.33439576810281801</v>
      </c>
      <c r="H194" s="17">
        <v>0.35531075417623098</v>
      </c>
      <c r="I194" s="17">
        <v>0.27027724735562297</v>
      </c>
      <c r="J194" s="17">
        <v>0.26764604057981001</v>
      </c>
      <c r="K194" s="17">
        <v>0.31469358538393999</v>
      </c>
      <c r="L194" s="17">
        <v>0.31528775852847102</v>
      </c>
      <c r="M194" s="17"/>
      <c r="N194" s="17">
        <v>0.327020337199803</v>
      </c>
      <c r="O194" s="17">
        <v>0.29252632776214399</v>
      </c>
      <c r="P194" s="17">
        <v>0.20427434930776001</v>
      </c>
      <c r="Q194" s="17">
        <v>0.32450117007622198</v>
      </c>
      <c r="R194" s="17">
        <v>0.31431937953745598</v>
      </c>
      <c r="S194" s="17">
        <v>0.42150550423215699</v>
      </c>
      <c r="T194" s="17">
        <v>0.26500407682228799</v>
      </c>
      <c r="U194" s="17">
        <v>0.26039969558654402</v>
      </c>
      <c r="V194" s="17">
        <v>0.35317986298709902</v>
      </c>
      <c r="W194" s="17"/>
      <c r="X194" s="17">
        <v>0.30488735398079297</v>
      </c>
      <c r="Y194" s="17">
        <v>0.35433130859837397</v>
      </c>
      <c r="Z194" s="17"/>
      <c r="AA194" s="17">
        <v>0.29500139172812301</v>
      </c>
      <c r="AB194" s="17">
        <v>0.369846285044652</v>
      </c>
      <c r="AC194" s="17"/>
      <c r="AD194" s="17">
        <v>0.31800514914375599</v>
      </c>
      <c r="AE194" s="17">
        <v>0.31277253990898102</v>
      </c>
    </row>
    <row r="195" spans="2:31" x14ac:dyDescent="0.35">
      <c r="B195" t="s">
        <v>148</v>
      </c>
      <c r="C195" s="17">
        <v>0.28631109766388702</v>
      </c>
      <c r="D195" s="17">
        <v>0.23255787613830001</v>
      </c>
      <c r="E195" s="17">
        <v>0.34007942961771997</v>
      </c>
      <c r="F195" s="17"/>
      <c r="G195" s="17">
        <v>0.24968957235164599</v>
      </c>
      <c r="H195" s="17">
        <v>0.25904418490497999</v>
      </c>
      <c r="I195" s="17">
        <v>0.21220168104523099</v>
      </c>
      <c r="J195" s="17">
        <v>0.31616763492012701</v>
      </c>
      <c r="K195" s="17">
        <v>0.28114696822348501</v>
      </c>
      <c r="L195" s="17">
        <v>0.344987241434626</v>
      </c>
      <c r="M195" s="17"/>
      <c r="N195" s="17">
        <v>0.238904765505489</v>
      </c>
      <c r="O195" s="17">
        <v>0.292256039258947</v>
      </c>
      <c r="P195" s="17">
        <v>0.29683038871393402</v>
      </c>
      <c r="Q195" s="17">
        <v>0.34305593729690698</v>
      </c>
      <c r="R195" s="17">
        <v>0.334604620039469</v>
      </c>
      <c r="S195" s="17">
        <v>0.25664399347522798</v>
      </c>
      <c r="T195" s="17">
        <v>0.23192824876686599</v>
      </c>
      <c r="U195" s="17">
        <v>0.32551209321532498</v>
      </c>
      <c r="V195" s="17">
        <v>0.297561956438741</v>
      </c>
      <c r="W195" s="17"/>
      <c r="X195" s="17">
        <v>0.29700358177908998</v>
      </c>
      <c r="Y195" s="17">
        <v>0.24681767550599701</v>
      </c>
      <c r="Z195" s="17"/>
      <c r="AA195" s="17">
        <v>0.293518946518738</v>
      </c>
      <c r="AB195" s="17">
        <v>0.26082204218968602</v>
      </c>
      <c r="AC195" s="17"/>
      <c r="AD195" s="17">
        <v>0.313710337246908</v>
      </c>
      <c r="AE195" s="17">
        <v>0.21581850518488799</v>
      </c>
    </row>
    <row r="196" spans="2:31" x14ac:dyDescent="0.35">
      <c r="B196" t="s">
        <v>149</v>
      </c>
      <c r="C196" s="17">
        <v>0.25921002977944202</v>
      </c>
      <c r="D196" s="17">
        <v>0.28178725598322901</v>
      </c>
      <c r="E196" s="17">
        <v>0.23662645695033799</v>
      </c>
      <c r="F196" s="17"/>
      <c r="G196" s="17">
        <v>0.283908136825479</v>
      </c>
      <c r="H196" s="17">
        <v>0.235638395814318</v>
      </c>
      <c r="I196" s="17">
        <v>0.233275414266055</v>
      </c>
      <c r="J196" s="17">
        <v>0.223840138924501</v>
      </c>
      <c r="K196" s="17">
        <v>0.23370338530100601</v>
      </c>
      <c r="L196" s="17">
        <v>0.30206978466277201</v>
      </c>
      <c r="M196" s="17"/>
      <c r="N196" s="17">
        <v>0.25408110726170002</v>
      </c>
      <c r="O196" s="17">
        <v>0.26078771453338501</v>
      </c>
      <c r="P196" s="17">
        <v>0.20560378904450499</v>
      </c>
      <c r="Q196" s="17">
        <v>0.30869435668198603</v>
      </c>
      <c r="R196" s="17">
        <v>0.235721997005193</v>
      </c>
      <c r="S196" s="17">
        <v>0.271252818205024</v>
      </c>
      <c r="T196" s="17">
        <v>0.287954448806644</v>
      </c>
      <c r="U196" s="17">
        <v>0.263423790897514</v>
      </c>
      <c r="V196" s="17">
        <v>0.246442420093193</v>
      </c>
      <c r="W196" s="17"/>
      <c r="X196" s="17">
        <v>0.261673937610584</v>
      </c>
      <c r="Y196" s="17">
        <v>0.230704975486582</v>
      </c>
      <c r="Z196" s="17"/>
      <c r="AA196" s="17">
        <v>0.27055908971433001</v>
      </c>
      <c r="AB196" s="17">
        <v>0.217491214121666</v>
      </c>
      <c r="AC196" s="17"/>
      <c r="AD196" s="17">
        <v>0.25786469242223098</v>
      </c>
      <c r="AE196" s="17">
        <v>0.27018180895343402</v>
      </c>
    </row>
    <row r="197" spans="2:31" x14ac:dyDescent="0.35">
      <c r="B197" t="s">
        <v>150</v>
      </c>
      <c r="C197" s="17">
        <v>0.24999455459110601</v>
      </c>
      <c r="D197" s="17">
        <v>0.26754749493068403</v>
      </c>
      <c r="E197" s="17">
        <v>0.23243667999014</v>
      </c>
      <c r="F197" s="17"/>
      <c r="G197" s="17">
        <v>0.23144439051325899</v>
      </c>
      <c r="H197" s="17">
        <v>0.242842209476795</v>
      </c>
      <c r="I197" s="17">
        <v>0.227337361846109</v>
      </c>
      <c r="J197" s="17">
        <v>0.19383370431847299</v>
      </c>
      <c r="K197" s="17">
        <v>0.25933573604926302</v>
      </c>
      <c r="L197" s="17">
        <v>0.298500658807339</v>
      </c>
      <c r="M197" s="17"/>
      <c r="N197" s="17">
        <v>0.31520233562567201</v>
      </c>
      <c r="O197" s="17">
        <v>0.203044361922046</v>
      </c>
      <c r="P197" s="17">
        <v>0.26775650776043203</v>
      </c>
      <c r="Q197" s="17">
        <v>0.244941091145261</v>
      </c>
      <c r="R197" s="17">
        <v>0.26362092484603</v>
      </c>
      <c r="S197" s="17">
        <v>0.205342386168098</v>
      </c>
      <c r="T197" s="17">
        <v>0.301022535165483</v>
      </c>
      <c r="U197" s="17">
        <v>0.119287566768364</v>
      </c>
      <c r="V197" s="17">
        <v>0.25419214007895902</v>
      </c>
      <c r="W197" s="17"/>
      <c r="X197" s="17">
        <v>0.24085184051653399</v>
      </c>
      <c r="Y197" s="17">
        <v>0.25664869917180499</v>
      </c>
      <c r="Z197" s="17"/>
      <c r="AA197" s="17">
        <v>0.232939779144511</v>
      </c>
      <c r="AB197" s="17">
        <v>0.31838646426269002</v>
      </c>
      <c r="AC197" s="17"/>
      <c r="AD197" s="17">
        <v>0.25499136073050599</v>
      </c>
      <c r="AE197" s="17">
        <v>0.24803287537820501</v>
      </c>
    </row>
    <row r="198" spans="2:31" x14ac:dyDescent="0.35">
      <c r="B198" t="s">
        <v>151</v>
      </c>
      <c r="C198" s="17">
        <v>0.24672185965931101</v>
      </c>
      <c r="D198" s="17">
        <v>0.21765293803949001</v>
      </c>
      <c r="E198" s="17">
        <v>0.27579895276805599</v>
      </c>
      <c r="F198" s="17"/>
      <c r="G198" s="17">
        <v>0.26970433079344502</v>
      </c>
      <c r="H198" s="17">
        <v>0.26144886507982901</v>
      </c>
      <c r="I198" s="17">
        <v>0.21568634965425901</v>
      </c>
      <c r="J198" s="17">
        <v>0.25254386155877201</v>
      </c>
      <c r="K198" s="17">
        <v>0.25849424688156297</v>
      </c>
      <c r="L198" s="17">
        <v>0.233219480554678</v>
      </c>
      <c r="M198" s="17"/>
      <c r="N198" s="17">
        <v>0.24164025734949701</v>
      </c>
      <c r="O198" s="17">
        <v>0.310797019363105</v>
      </c>
      <c r="P198" s="17">
        <v>0.33096389477300803</v>
      </c>
      <c r="Q198" s="17">
        <v>0.19463399852802099</v>
      </c>
      <c r="R198" s="17">
        <v>0.270637682614908</v>
      </c>
      <c r="S198" s="17">
        <v>0.19290420850961101</v>
      </c>
      <c r="T198" s="17">
        <v>0.20913588591966001</v>
      </c>
      <c r="U198" s="17">
        <v>0.23176102163946199</v>
      </c>
      <c r="V198" s="17">
        <v>0.21270513631858601</v>
      </c>
      <c r="W198" s="17"/>
      <c r="X198" s="17">
        <v>0.244152295011869</v>
      </c>
      <c r="Y198" s="17">
        <v>0.32703887644782698</v>
      </c>
      <c r="Z198" s="17"/>
      <c r="AA198" s="17">
        <v>0.24455557526857</v>
      </c>
      <c r="AB198" s="17">
        <v>0.25447057725535199</v>
      </c>
      <c r="AC198" s="17"/>
      <c r="AD198" s="17">
        <v>0.25251304342797398</v>
      </c>
      <c r="AE198" s="17">
        <v>0.22871500267799899</v>
      </c>
    </row>
    <row r="199" spans="2:31" x14ac:dyDescent="0.35">
      <c r="B199" t="s">
        <v>152</v>
      </c>
      <c r="C199" s="17">
        <v>0.245950308850648</v>
      </c>
      <c r="D199" s="17">
        <v>0.262305471398531</v>
      </c>
      <c r="E199" s="17">
        <v>0.229590548745574</v>
      </c>
      <c r="F199" s="17"/>
      <c r="G199" s="17">
        <v>0.23852821156593701</v>
      </c>
      <c r="H199" s="17">
        <v>0.25526585229635501</v>
      </c>
      <c r="I199" s="17">
        <v>0.25262905403781999</v>
      </c>
      <c r="J199" s="17">
        <v>0.28092397446638301</v>
      </c>
      <c r="K199" s="17">
        <v>0.22113290942401401</v>
      </c>
      <c r="L199" s="17">
        <v>0.236516021962943</v>
      </c>
      <c r="M199" s="17"/>
      <c r="N199" s="17">
        <v>0.26433078838441199</v>
      </c>
      <c r="O199" s="17">
        <v>0.203528562587174</v>
      </c>
      <c r="P199" s="17">
        <v>0.16755649697621</v>
      </c>
      <c r="Q199" s="17">
        <v>0.33334185723210902</v>
      </c>
      <c r="R199" s="17">
        <v>0.21930551708798701</v>
      </c>
      <c r="S199" s="17">
        <v>0.23762275790430701</v>
      </c>
      <c r="T199" s="17">
        <v>0.272662772925647</v>
      </c>
      <c r="U199" s="17">
        <v>0.22663740958833301</v>
      </c>
      <c r="V199" s="17">
        <v>0.274269031230158</v>
      </c>
      <c r="W199" s="17"/>
      <c r="X199" s="17">
        <v>0.23969228875620499</v>
      </c>
      <c r="Y199" s="17">
        <v>0.26133357593109902</v>
      </c>
      <c r="Z199" s="17"/>
      <c r="AA199" s="17">
        <v>0.23909558304248099</v>
      </c>
      <c r="AB199" s="17">
        <v>0.27849418530324499</v>
      </c>
      <c r="AC199" s="17"/>
      <c r="AD199" s="17">
        <v>0.24394263509185901</v>
      </c>
      <c r="AE199" s="17">
        <v>0.25210576372448201</v>
      </c>
    </row>
    <row r="200" spans="2:31" x14ac:dyDescent="0.35">
      <c r="B200" t="s">
        <v>153</v>
      </c>
      <c r="C200" s="17">
        <v>0.245580754602997</v>
      </c>
      <c r="D200" s="17">
        <v>0.20348022055783799</v>
      </c>
      <c r="E200" s="17">
        <v>0.28769312341974301</v>
      </c>
      <c r="F200" s="17"/>
      <c r="G200" s="17">
        <v>0.29015045358061697</v>
      </c>
      <c r="H200" s="17">
        <v>0.25353876366162098</v>
      </c>
      <c r="I200" s="17">
        <v>0.245678418884444</v>
      </c>
      <c r="J200" s="17">
        <v>0.29838420752857597</v>
      </c>
      <c r="K200" s="17">
        <v>0.235737469818594</v>
      </c>
      <c r="L200" s="17">
        <v>0.19592404601719701</v>
      </c>
      <c r="M200" s="17"/>
      <c r="N200" s="17">
        <v>0.24162653424441599</v>
      </c>
      <c r="O200" s="17">
        <v>0.26335663405698301</v>
      </c>
      <c r="P200" s="17">
        <v>0.30640792883173701</v>
      </c>
      <c r="Q200" s="17">
        <v>0.26622488025665197</v>
      </c>
      <c r="R200" s="17">
        <v>0.17762673341247701</v>
      </c>
      <c r="S200" s="17">
        <v>0.25214587661641502</v>
      </c>
      <c r="T200" s="17">
        <v>0.248151904520475</v>
      </c>
      <c r="U200" s="17">
        <v>0.225273592899428</v>
      </c>
      <c r="V200" s="17">
        <v>0.212146089066823</v>
      </c>
      <c r="W200" s="17"/>
      <c r="X200" s="17">
        <v>0.26435852286500899</v>
      </c>
      <c r="Y200" s="17">
        <v>0.15614258778572701</v>
      </c>
      <c r="Z200" s="17"/>
      <c r="AA200" s="17">
        <v>0.25255669815434501</v>
      </c>
      <c r="AB200" s="17">
        <v>0.220616676000227</v>
      </c>
      <c r="AC200" s="17"/>
      <c r="AD200" s="17">
        <v>0.251038356749331</v>
      </c>
      <c r="AE200" s="17">
        <v>0.22409107454868499</v>
      </c>
    </row>
    <row r="201" spans="2:31" x14ac:dyDescent="0.35">
      <c r="B201" t="s">
        <v>154</v>
      </c>
      <c r="C201" s="17">
        <v>0.24235029750557699</v>
      </c>
      <c r="D201" s="17">
        <v>0.27859062741713397</v>
      </c>
      <c r="E201" s="17">
        <v>0.20609978016916999</v>
      </c>
      <c r="F201" s="17"/>
      <c r="G201" s="17">
        <v>0.22209212107998699</v>
      </c>
      <c r="H201" s="17">
        <v>0.25603346102645502</v>
      </c>
      <c r="I201" s="17">
        <v>0.26071724354751002</v>
      </c>
      <c r="J201" s="17">
        <v>0.23836291867921</v>
      </c>
      <c r="K201" s="17">
        <v>0.35508150317853698</v>
      </c>
      <c r="L201" s="17">
        <v>0.18216161151287699</v>
      </c>
      <c r="M201" s="17"/>
      <c r="N201" s="17">
        <v>0.27592579847009002</v>
      </c>
      <c r="O201" s="17">
        <v>0.21879938496624399</v>
      </c>
      <c r="P201" s="17">
        <v>0.23460282993544901</v>
      </c>
      <c r="Q201" s="17">
        <v>0.23167271285557101</v>
      </c>
      <c r="R201" s="17">
        <v>0.16764078459693099</v>
      </c>
      <c r="S201" s="17">
        <v>0.26666737639277499</v>
      </c>
      <c r="T201" s="17">
        <v>0.227215144342029</v>
      </c>
      <c r="U201" s="17">
        <v>0.26014489170711202</v>
      </c>
      <c r="V201" s="17">
        <v>0.28310209950260901</v>
      </c>
      <c r="W201" s="17"/>
      <c r="X201" s="17">
        <v>0.23135417765164101</v>
      </c>
      <c r="Y201" s="17">
        <v>0.23885956678144399</v>
      </c>
      <c r="Z201" s="17"/>
      <c r="AA201" s="17">
        <v>0.25055584797414499</v>
      </c>
      <c r="AB201" s="17">
        <v>0.20730334520045901</v>
      </c>
      <c r="AC201" s="17"/>
      <c r="AD201" s="17">
        <v>0.230434926854931</v>
      </c>
      <c r="AE201" s="17">
        <v>0.29000582332230801</v>
      </c>
    </row>
    <row r="202" spans="2:31" x14ac:dyDescent="0.35">
      <c r="B202" t="s">
        <v>155</v>
      </c>
      <c r="C202" s="17">
        <v>0.223236565224079</v>
      </c>
      <c r="D202" s="17">
        <v>0.23757068556733499</v>
      </c>
      <c r="E202" s="17">
        <v>0.20889841545354801</v>
      </c>
      <c r="F202" s="17"/>
      <c r="G202" s="17">
        <v>0.25659957740049</v>
      </c>
      <c r="H202" s="17">
        <v>0.231435591862728</v>
      </c>
      <c r="I202" s="17">
        <v>0.188629986599816</v>
      </c>
      <c r="J202" s="17">
        <v>0.18607370115459601</v>
      </c>
      <c r="K202" s="17">
        <v>0.227011882198287</v>
      </c>
      <c r="L202" s="17">
        <v>0.23502879005219901</v>
      </c>
      <c r="M202" s="17"/>
      <c r="N202" s="17">
        <v>0.26692789128014799</v>
      </c>
      <c r="O202" s="17">
        <v>0.238336441964455</v>
      </c>
      <c r="P202" s="17">
        <v>0.24769637410982701</v>
      </c>
      <c r="Q202" s="17">
        <v>0.13163109928657499</v>
      </c>
      <c r="R202" s="17">
        <v>0.17265849597757099</v>
      </c>
      <c r="S202" s="17">
        <v>0.236049375913986</v>
      </c>
      <c r="T202" s="17">
        <v>0.24538941882725299</v>
      </c>
      <c r="U202" s="17">
        <v>0.23464272195317201</v>
      </c>
      <c r="V202" s="17">
        <v>0.21300616810264</v>
      </c>
      <c r="W202" s="17"/>
      <c r="X202" s="17">
        <v>0.22050773105643601</v>
      </c>
      <c r="Y202" s="17">
        <v>0.257583214760982</v>
      </c>
      <c r="Z202" s="17"/>
      <c r="AA202" s="17">
        <v>0.20761279287595999</v>
      </c>
      <c r="AB202" s="17">
        <v>0.289485786904914</v>
      </c>
      <c r="AC202" s="17"/>
      <c r="AD202" s="17">
        <v>0.21330280040874</v>
      </c>
      <c r="AE202" s="17">
        <v>0.24857146846235101</v>
      </c>
    </row>
    <row r="203" spans="2:31" x14ac:dyDescent="0.35">
      <c r="B203" t="s">
        <v>156</v>
      </c>
      <c r="C203" s="17">
        <v>0.219600129223123</v>
      </c>
      <c r="D203" s="17">
        <v>0.21212298070663901</v>
      </c>
      <c r="E203" s="17">
        <v>0.22707937962137401</v>
      </c>
      <c r="F203" s="17"/>
      <c r="G203" s="17">
        <v>0.22368296746210101</v>
      </c>
      <c r="H203" s="17">
        <v>0.20505367553847501</v>
      </c>
      <c r="I203" s="17">
        <v>0.167025751489007</v>
      </c>
      <c r="J203" s="17">
        <v>0.220915896122586</v>
      </c>
      <c r="K203" s="17">
        <v>0.190188001499182</v>
      </c>
      <c r="L203" s="17">
        <v>0.265484548419333</v>
      </c>
      <c r="M203" s="17"/>
      <c r="N203" s="17">
        <v>0.29206086575352103</v>
      </c>
      <c r="O203" s="17">
        <v>0.207603024579988</v>
      </c>
      <c r="P203" s="17">
        <v>0.21557653113658401</v>
      </c>
      <c r="Q203" s="17">
        <v>0.194689280489663</v>
      </c>
      <c r="R203" s="17">
        <v>0.19984980631869501</v>
      </c>
      <c r="S203" s="17">
        <v>0.22363822099393901</v>
      </c>
      <c r="T203" s="17">
        <v>0.25930667378361499</v>
      </c>
      <c r="U203" s="17">
        <v>0.256641586452999</v>
      </c>
      <c r="V203" s="17">
        <v>0.134789241059147</v>
      </c>
      <c r="W203" s="17"/>
      <c r="X203" s="17">
        <v>0.22247567711046101</v>
      </c>
      <c r="Y203" s="17">
        <v>0.154709682410615</v>
      </c>
      <c r="Z203" s="17"/>
      <c r="AA203" s="17">
        <v>0.19852034201688601</v>
      </c>
      <c r="AB203" s="17">
        <v>0.30005002620739502</v>
      </c>
      <c r="AC203" s="17"/>
      <c r="AD203" s="17">
        <v>0.241688650257153</v>
      </c>
      <c r="AE203" s="17">
        <v>0.182699894745361</v>
      </c>
    </row>
    <row r="204" spans="2:31" x14ac:dyDescent="0.35">
      <c r="B204" t="s">
        <v>157</v>
      </c>
      <c r="C204" s="17">
        <v>0.21202356133659001</v>
      </c>
      <c r="D204" s="17">
        <v>0.24625749870699101</v>
      </c>
      <c r="E204" s="17">
        <v>0.17778000055312601</v>
      </c>
      <c r="F204" s="17"/>
      <c r="G204" s="17">
        <v>0.18953230082535499</v>
      </c>
      <c r="H204" s="17">
        <v>0.15817580096731401</v>
      </c>
      <c r="I204" s="17">
        <v>0.18522020460965399</v>
      </c>
      <c r="J204" s="17">
        <v>0.22521182817256799</v>
      </c>
      <c r="K204" s="17">
        <v>0.20982863551429301</v>
      </c>
      <c r="L204" s="17">
        <v>0.26064700439031702</v>
      </c>
      <c r="M204" s="17"/>
      <c r="N204" s="17">
        <v>0.23099704581203201</v>
      </c>
      <c r="O204" s="17">
        <v>0.22070520632778501</v>
      </c>
      <c r="P204" s="17">
        <v>0.17619761102565101</v>
      </c>
      <c r="Q204" s="17">
        <v>0.17538721979853999</v>
      </c>
      <c r="R204" s="17">
        <v>0.30505924698731102</v>
      </c>
      <c r="S204" s="17">
        <v>0.23488304473910199</v>
      </c>
      <c r="T204" s="17">
        <v>0.16581735378305601</v>
      </c>
      <c r="U204" s="17">
        <v>0.17305239873696299</v>
      </c>
      <c r="V204" s="17">
        <v>0.20497136825404499</v>
      </c>
      <c r="W204" s="17"/>
      <c r="X204" s="17">
        <v>0.20800650173773799</v>
      </c>
      <c r="Y204" s="17">
        <v>0.173572475371295</v>
      </c>
      <c r="Z204" s="17"/>
      <c r="AA204" s="17">
        <v>0.193333712371628</v>
      </c>
      <c r="AB204" s="17">
        <v>0.275880152068743</v>
      </c>
      <c r="AC204" s="17"/>
      <c r="AD204" s="17">
        <v>0.215040993432036</v>
      </c>
      <c r="AE204" s="17">
        <v>0.20498215832772401</v>
      </c>
    </row>
    <row r="205" spans="2:31" x14ac:dyDescent="0.35">
      <c r="B205" t="s">
        <v>158</v>
      </c>
      <c r="C205" s="17">
        <v>0.201144645404668</v>
      </c>
      <c r="D205" s="17">
        <v>0.211200367343545</v>
      </c>
      <c r="E205" s="17">
        <v>0.19108609672796001</v>
      </c>
      <c r="F205" s="17"/>
      <c r="G205" s="17">
        <v>0.21639774250004601</v>
      </c>
      <c r="H205" s="17">
        <v>0.25899696829070601</v>
      </c>
      <c r="I205" s="17">
        <v>0.239433002871726</v>
      </c>
      <c r="J205" s="17">
        <v>0.15620245869044699</v>
      </c>
      <c r="K205" s="17">
        <v>0.156504547698501</v>
      </c>
      <c r="L205" s="17">
        <v>0.18794546663013401</v>
      </c>
      <c r="M205" s="17"/>
      <c r="N205" s="17">
        <v>0.23663723172332099</v>
      </c>
      <c r="O205" s="17">
        <v>0.24335497526459299</v>
      </c>
      <c r="P205" s="17">
        <v>0.18569359821739001</v>
      </c>
      <c r="Q205" s="17">
        <v>0.17442385229979601</v>
      </c>
      <c r="R205" s="17">
        <v>0.16335274180659601</v>
      </c>
      <c r="S205" s="17">
        <v>0.221106774796792</v>
      </c>
      <c r="T205" s="17">
        <v>0.18439304249416</v>
      </c>
      <c r="U205" s="17">
        <v>0.21542689405033499</v>
      </c>
      <c r="V205" s="17">
        <v>0.15826307427547301</v>
      </c>
      <c r="W205" s="17"/>
      <c r="X205" s="17">
        <v>0.19191014485319</v>
      </c>
      <c r="Y205" s="17">
        <v>0.18509993076327499</v>
      </c>
      <c r="Z205" s="17"/>
      <c r="AA205" s="17">
        <v>0.19526541328456501</v>
      </c>
      <c r="AB205" s="17">
        <v>0.22530663620376601</v>
      </c>
      <c r="AC205" s="17"/>
      <c r="AD205" s="17">
        <v>0.18131486345539199</v>
      </c>
      <c r="AE205" s="17">
        <v>0.24512797891007301</v>
      </c>
    </row>
    <row r="206" spans="2:31" x14ac:dyDescent="0.35">
      <c r="B206" t="s">
        <v>159</v>
      </c>
      <c r="C206" s="17">
        <v>0.182547733795518</v>
      </c>
      <c r="D206" s="17">
        <v>0.206384987097363</v>
      </c>
      <c r="E206" s="17">
        <v>0.15870377966541799</v>
      </c>
      <c r="F206" s="17"/>
      <c r="G206" s="17">
        <v>0.18756026435999801</v>
      </c>
      <c r="H206" s="17">
        <v>0.21922930459369699</v>
      </c>
      <c r="I206" s="17">
        <v>0.175556953124065</v>
      </c>
      <c r="J206" s="17">
        <v>0.14731333269578301</v>
      </c>
      <c r="K206" s="17">
        <v>0.16274508347481001</v>
      </c>
      <c r="L206" s="17">
        <v>0.19136559762949801</v>
      </c>
      <c r="M206" s="17"/>
      <c r="N206" s="17">
        <v>0.27801625789073803</v>
      </c>
      <c r="O206" s="17">
        <v>0.115729057164994</v>
      </c>
      <c r="P206" s="17">
        <v>0.14382391975808401</v>
      </c>
      <c r="Q206" s="17">
        <v>0.225633135930145</v>
      </c>
      <c r="R206" s="17">
        <v>0.169114661280478</v>
      </c>
      <c r="S206" s="17">
        <v>0.250107711563608</v>
      </c>
      <c r="T206" s="17">
        <v>6.3992093806316097E-2</v>
      </c>
      <c r="U206" s="17">
        <v>0.16910541703183701</v>
      </c>
      <c r="V206" s="17">
        <v>0.194902469196606</v>
      </c>
      <c r="W206" s="17"/>
      <c r="X206" s="17">
        <v>0.173670548059559</v>
      </c>
      <c r="Y206" s="17">
        <v>0.25065089355319198</v>
      </c>
      <c r="Z206" s="17"/>
      <c r="AA206" s="17">
        <v>0.16130078879829701</v>
      </c>
      <c r="AB206" s="17">
        <v>0.26979673881954302</v>
      </c>
      <c r="AC206" s="17"/>
      <c r="AD206" s="17">
        <v>0.18128109622567301</v>
      </c>
      <c r="AE206" s="17">
        <v>0.17947719241964899</v>
      </c>
    </row>
    <row r="207" spans="2:31" x14ac:dyDescent="0.35">
      <c r="B207" t="s">
        <v>160</v>
      </c>
      <c r="C207" s="17">
        <v>1.60660250871884E-2</v>
      </c>
      <c r="D207" s="17">
        <v>1.56404698550403E-2</v>
      </c>
      <c r="E207" s="17">
        <v>1.64916999460606E-2</v>
      </c>
      <c r="F207" s="17"/>
      <c r="G207" s="17">
        <v>1.06074899260949E-2</v>
      </c>
      <c r="H207" s="17">
        <v>1.29486458492358E-2</v>
      </c>
      <c r="I207" s="17">
        <v>2.22372446659155E-2</v>
      </c>
      <c r="J207" s="17">
        <v>2.3152260261096999E-2</v>
      </c>
      <c r="K207" s="17">
        <v>4.7504928552556296E-3</v>
      </c>
      <c r="L207" s="17">
        <v>1.9693167424318501E-2</v>
      </c>
      <c r="M207" s="17"/>
      <c r="N207" s="17">
        <v>3.9920086779235897E-3</v>
      </c>
      <c r="O207" s="17">
        <v>4.6279825544433602E-3</v>
      </c>
      <c r="P207" s="17">
        <v>5.7393670693588701E-2</v>
      </c>
      <c r="Q207" s="17">
        <v>1.12159188297387E-2</v>
      </c>
      <c r="R207" s="17">
        <v>1.76173036507178E-2</v>
      </c>
      <c r="S207" s="17">
        <v>0</v>
      </c>
      <c r="T207" s="17">
        <v>6.91756570509015E-3</v>
      </c>
      <c r="U207" s="17">
        <v>1.41268858724703E-2</v>
      </c>
      <c r="V207" s="17">
        <v>3.6328359028619701E-2</v>
      </c>
      <c r="W207" s="17"/>
      <c r="X207" s="17">
        <v>1.47581519354253E-2</v>
      </c>
      <c r="Y207" s="17">
        <v>4.2263207655211597E-2</v>
      </c>
      <c r="Z207" s="17"/>
      <c r="AA207" s="17">
        <v>2.0277418557778201E-2</v>
      </c>
      <c r="AB207" s="17">
        <v>0</v>
      </c>
      <c r="AC207" s="17"/>
      <c r="AD207" s="17">
        <v>1.15770397024127E-2</v>
      </c>
      <c r="AE207" s="17">
        <v>2.6284657034929399E-2</v>
      </c>
    </row>
    <row r="208" spans="2:31" x14ac:dyDescent="0.35">
      <c r="B208" t="s">
        <v>56</v>
      </c>
      <c r="C208" s="17">
        <v>1.2741148931219901E-2</v>
      </c>
      <c r="D208" s="17">
        <v>1.09424898172876E-2</v>
      </c>
      <c r="E208" s="17">
        <v>1.4540313661536E-2</v>
      </c>
      <c r="F208" s="17"/>
      <c r="G208" s="17">
        <v>4.2536607028947002E-3</v>
      </c>
      <c r="H208" s="17">
        <v>9.1458461697322396E-3</v>
      </c>
      <c r="I208" s="17">
        <v>2.7675691327565401E-2</v>
      </c>
      <c r="J208" s="17">
        <v>1.3685801803934401E-2</v>
      </c>
      <c r="K208" s="17">
        <v>2.26220671275611E-2</v>
      </c>
      <c r="L208" s="17">
        <v>6.3225255618539304E-3</v>
      </c>
      <c r="M208" s="17"/>
      <c r="N208" s="17">
        <v>1.51657860348859E-2</v>
      </c>
      <c r="O208" s="17">
        <v>1.0425866724366999E-2</v>
      </c>
      <c r="P208" s="17">
        <v>7.9389168717394609E-3</v>
      </c>
      <c r="Q208" s="17">
        <v>0</v>
      </c>
      <c r="R208" s="17">
        <v>8.0535907788972794E-3</v>
      </c>
      <c r="S208" s="17">
        <v>1.7471588762900201E-2</v>
      </c>
      <c r="T208" s="17">
        <v>1.5256929921162499E-2</v>
      </c>
      <c r="U208" s="17">
        <v>1.5360563180310699E-2</v>
      </c>
      <c r="V208" s="17">
        <v>2.3733842412546498E-2</v>
      </c>
      <c r="W208" s="17"/>
      <c r="X208" s="17">
        <v>1.07422764866542E-2</v>
      </c>
      <c r="Y208" s="17">
        <v>5.8210534565056602E-3</v>
      </c>
      <c r="Z208" s="17"/>
      <c r="AA208" s="17">
        <v>1.45944554046564E-2</v>
      </c>
      <c r="AB208" s="17">
        <v>5.8042354839169296E-3</v>
      </c>
      <c r="AC208" s="17"/>
      <c r="AD208" s="17">
        <v>8.8054697184612608E-3</v>
      </c>
      <c r="AE208" s="17">
        <v>9.2581944700871003E-3</v>
      </c>
    </row>
    <row r="209" spans="2:31" x14ac:dyDescent="0.35">
      <c r="B209" t="s">
        <v>161</v>
      </c>
      <c r="C209" s="17">
        <v>1.93187415430196E-3</v>
      </c>
      <c r="D209" s="17">
        <v>3.8632053971032498E-3</v>
      </c>
      <c r="E209" s="17">
        <v>0</v>
      </c>
      <c r="F209" s="17"/>
      <c r="G209" s="17">
        <v>0</v>
      </c>
      <c r="H209" s="17">
        <v>0</v>
      </c>
      <c r="I209" s="17">
        <v>0</v>
      </c>
      <c r="J209" s="17">
        <v>0</v>
      </c>
      <c r="K209" s="17">
        <v>0</v>
      </c>
      <c r="L209" s="17">
        <v>6.8967022918720597E-3</v>
      </c>
      <c r="M209" s="17"/>
      <c r="N209" s="17">
        <v>0</v>
      </c>
      <c r="O209" s="17">
        <v>0</v>
      </c>
      <c r="P209" s="17">
        <v>0</v>
      </c>
      <c r="Q209" s="17">
        <v>0</v>
      </c>
      <c r="R209" s="17">
        <v>0</v>
      </c>
      <c r="S209" s="17">
        <v>0</v>
      </c>
      <c r="T209" s="17">
        <v>1.9248491573772199E-2</v>
      </c>
      <c r="U209" s="17">
        <v>0</v>
      </c>
      <c r="V209" s="17">
        <v>0</v>
      </c>
      <c r="W209" s="17"/>
      <c r="X209" s="17">
        <v>0</v>
      </c>
      <c r="Y209" s="17">
        <v>0</v>
      </c>
      <c r="Z209" s="17"/>
      <c r="AA209" s="17">
        <v>2.4382770856602801E-3</v>
      </c>
      <c r="AB209" s="17">
        <v>0</v>
      </c>
      <c r="AC209" s="17"/>
      <c r="AD209" s="17">
        <v>0</v>
      </c>
      <c r="AE209" s="17">
        <v>6.84379427946604E-3</v>
      </c>
    </row>
    <row r="210" spans="2:31" x14ac:dyDescent="0.35">
      <c r="B210" t="s">
        <v>162</v>
      </c>
      <c r="C210" s="17">
        <v>1.77103827393767E-3</v>
      </c>
      <c r="D210" s="17">
        <v>3.5415788358246401E-3</v>
      </c>
      <c r="E210" s="17">
        <v>0</v>
      </c>
      <c r="F210" s="17"/>
      <c r="G210" s="17">
        <v>0</v>
      </c>
      <c r="H210" s="17">
        <v>0</v>
      </c>
      <c r="I210" s="17">
        <v>0</v>
      </c>
      <c r="J210" s="17">
        <v>0</v>
      </c>
      <c r="K210" s="17">
        <v>0</v>
      </c>
      <c r="L210" s="17">
        <v>6.3225255618539304E-3</v>
      </c>
      <c r="M210" s="17"/>
      <c r="N210" s="17">
        <v>0</v>
      </c>
      <c r="O210" s="17">
        <v>0</v>
      </c>
      <c r="P210" s="17">
        <v>0</v>
      </c>
      <c r="Q210" s="17">
        <v>0</v>
      </c>
      <c r="R210" s="17">
        <v>0</v>
      </c>
      <c r="S210" s="17">
        <v>0</v>
      </c>
      <c r="T210" s="17">
        <v>0</v>
      </c>
      <c r="U210" s="17">
        <v>0</v>
      </c>
      <c r="V210" s="17">
        <v>1.3669422170673899E-2</v>
      </c>
      <c r="W210" s="17"/>
      <c r="X210" s="17">
        <v>2.2591675273543302E-3</v>
      </c>
      <c r="Y210" s="17">
        <v>0</v>
      </c>
      <c r="Z210" s="17"/>
      <c r="AA210" s="17">
        <v>2.2352812327622201E-3</v>
      </c>
      <c r="AB210" s="17">
        <v>0</v>
      </c>
      <c r="AC210" s="17"/>
      <c r="AD210" s="17">
        <v>0</v>
      </c>
      <c r="AE210" s="17">
        <v>6.2740223429665299E-3</v>
      </c>
    </row>
    <row r="211" spans="2:31" x14ac:dyDescent="0.35">
      <c r="B211" t="s">
        <v>163</v>
      </c>
      <c r="C211" s="17">
        <v>9.785693139216429E-4</v>
      </c>
      <c r="D211" s="17">
        <v>1.9568636220756701E-3</v>
      </c>
      <c r="E211" s="17">
        <v>0</v>
      </c>
      <c r="F211" s="17"/>
      <c r="G211" s="17">
        <v>0</v>
      </c>
      <c r="H211" s="17">
        <v>0</v>
      </c>
      <c r="I211" s="17">
        <v>0</v>
      </c>
      <c r="J211" s="17">
        <v>6.9645883948026002E-3</v>
      </c>
      <c r="K211" s="17">
        <v>0</v>
      </c>
      <c r="L211" s="17">
        <v>0</v>
      </c>
      <c r="M211" s="17"/>
      <c r="N211" s="17">
        <v>0</v>
      </c>
      <c r="O211" s="17">
        <v>0</v>
      </c>
      <c r="P211" s="17">
        <v>9.7501088005283697E-3</v>
      </c>
      <c r="Q211" s="17">
        <v>0</v>
      </c>
      <c r="R211" s="17">
        <v>0</v>
      </c>
      <c r="S211" s="17">
        <v>0</v>
      </c>
      <c r="T211" s="17">
        <v>0</v>
      </c>
      <c r="U211" s="17">
        <v>0</v>
      </c>
      <c r="V211" s="17">
        <v>0</v>
      </c>
      <c r="W211" s="17"/>
      <c r="X211" s="17">
        <v>0</v>
      </c>
      <c r="Y211" s="17">
        <v>0</v>
      </c>
      <c r="Z211" s="17"/>
      <c r="AA211" s="17">
        <v>1.23508207279039E-3</v>
      </c>
      <c r="AB211" s="17">
        <v>0</v>
      </c>
      <c r="AC211" s="17"/>
      <c r="AD211" s="17">
        <v>1.4611508828979501E-3</v>
      </c>
      <c r="AE211" s="17">
        <v>0</v>
      </c>
    </row>
    <row r="212" spans="2:31" x14ac:dyDescent="0.35">
      <c r="B212" t="s">
        <v>164</v>
      </c>
      <c r="C212" s="17">
        <v>8.9292851592685698E-4</v>
      </c>
      <c r="D212" s="17">
        <v>0</v>
      </c>
      <c r="E212" s="17">
        <v>1.7861080406655801E-3</v>
      </c>
      <c r="F212" s="17"/>
      <c r="G212" s="17">
        <v>5.9675353333454601E-3</v>
      </c>
      <c r="H212" s="17">
        <v>0</v>
      </c>
      <c r="I212" s="17">
        <v>0</v>
      </c>
      <c r="J212" s="17">
        <v>0</v>
      </c>
      <c r="K212" s="17">
        <v>0</v>
      </c>
      <c r="L212" s="17">
        <v>0</v>
      </c>
      <c r="M212" s="17"/>
      <c r="N212" s="17">
        <v>0</v>
      </c>
      <c r="O212" s="17">
        <v>0</v>
      </c>
      <c r="P212" s="17">
        <v>8.8968150314166806E-3</v>
      </c>
      <c r="Q212" s="17">
        <v>0</v>
      </c>
      <c r="R212" s="17">
        <v>0</v>
      </c>
      <c r="S212" s="17">
        <v>0</v>
      </c>
      <c r="T212" s="17">
        <v>0</v>
      </c>
      <c r="U212" s="17">
        <v>0</v>
      </c>
      <c r="V212" s="17">
        <v>0</v>
      </c>
      <c r="W212" s="17"/>
      <c r="X212" s="17">
        <v>1.1390352976085099E-3</v>
      </c>
      <c r="Y212" s="17">
        <v>0</v>
      </c>
      <c r="Z212" s="17"/>
      <c r="AA212" s="17">
        <v>1.1269922187575299E-3</v>
      </c>
      <c r="AB212" s="17">
        <v>0</v>
      </c>
      <c r="AC212" s="17"/>
      <c r="AD212" s="17">
        <v>0</v>
      </c>
      <c r="AE212" s="17">
        <v>3.1632593953721598E-3</v>
      </c>
    </row>
    <row r="213" spans="2:31" x14ac:dyDescent="0.35">
      <c r="B213" t="s">
        <v>165</v>
      </c>
      <c r="C213" s="17">
        <v>8.4089447080517503E-4</v>
      </c>
      <c r="D213" s="17">
        <v>1.68155262638348E-3</v>
      </c>
      <c r="E213" s="17">
        <v>0</v>
      </c>
      <c r="F213" s="17"/>
      <c r="G213" s="17">
        <v>0</v>
      </c>
      <c r="H213" s="17">
        <v>5.6195128159100098E-3</v>
      </c>
      <c r="I213" s="17">
        <v>0</v>
      </c>
      <c r="J213" s="17">
        <v>0</v>
      </c>
      <c r="K213" s="17">
        <v>0</v>
      </c>
      <c r="L213" s="17">
        <v>0</v>
      </c>
      <c r="M213" s="17"/>
      <c r="N213" s="17">
        <v>0</v>
      </c>
      <c r="O213" s="17">
        <v>0</v>
      </c>
      <c r="P213" s="17">
        <v>0</v>
      </c>
      <c r="Q213" s="17">
        <v>0</v>
      </c>
      <c r="R213" s="17">
        <v>9.3092963636613301E-3</v>
      </c>
      <c r="S213" s="17">
        <v>0</v>
      </c>
      <c r="T213" s="17">
        <v>0</v>
      </c>
      <c r="U213" s="17">
        <v>0</v>
      </c>
      <c r="V213" s="17">
        <v>0</v>
      </c>
      <c r="W213" s="17"/>
      <c r="X213" s="17">
        <v>1.07265975576636E-3</v>
      </c>
      <c r="Y213" s="17">
        <v>0</v>
      </c>
      <c r="Z213" s="17"/>
      <c r="AA213" s="17">
        <v>1.0613184689369801E-3</v>
      </c>
      <c r="AB213" s="17">
        <v>0</v>
      </c>
      <c r="AC213" s="17"/>
      <c r="AD213" s="17">
        <v>1.25558167516723E-3</v>
      </c>
      <c r="AE213" s="17">
        <v>0</v>
      </c>
    </row>
    <row r="214" spans="2:31" x14ac:dyDescent="0.35">
      <c r="B214" t="s">
        <v>166</v>
      </c>
      <c r="C214" s="17">
        <v>8.0348895291019204E-4</v>
      </c>
      <c r="D214" s="17">
        <v>0</v>
      </c>
      <c r="E214" s="17">
        <v>1.6072037725094E-3</v>
      </c>
      <c r="F214" s="17"/>
      <c r="G214" s="17">
        <v>0</v>
      </c>
      <c r="H214" s="17">
        <v>0</v>
      </c>
      <c r="I214" s="17">
        <v>0</v>
      </c>
      <c r="J214" s="17">
        <v>0</v>
      </c>
      <c r="K214" s="17">
        <v>5.7184147163652204E-3</v>
      </c>
      <c r="L214" s="17">
        <v>0</v>
      </c>
      <c r="M214" s="17"/>
      <c r="N214" s="17">
        <v>0</v>
      </c>
      <c r="O214" s="17">
        <v>5.0321365279404002E-3</v>
      </c>
      <c r="P214" s="17">
        <v>0</v>
      </c>
      <c r="Q214" s="17">
        <v>0</v>
      </c>
      <c r="R214" s="17">
        <v>0</v>
      </c>
      <c r="S214" s="17">
        <v>0</v>
      </c>
      <c r="T214" s="17">
        <v>0</v>
      </c>
      <c r="U214" s="17">
        <v>0</v>
      </c>
      <c r="V214" s="17">
        <v>0</v>
      </c>
      <c r="W214" s="17"/>
      <c r="X214" s="17">
        <v>1.0249446201785E-3</v>
      </c>
      <c r="Y214" s="17">
        <v>0</v>
      </c>
      <c r="Z214" s="17"/>
      <c r="AA214" s="17">
        <v>1.0141078279345701E-3</v>
      </c>
      <c r="AB214" s="17">
        <v>0</v>
      </c>
      <c r="AC214" s="17"/>
      <c r="AD214" s="17">
        <v>1.1997296218482099E-3</v>
      </c>
      <c r="AE214" s="17">
        <v>0</v>
      </c>
    </row>
    <row r="215" spans="2:31" x14ac:dyDescent="0.35">
      <c r="B215" t="s">
        <v>167</v>
      </c>
      <c r="C215" s="17">
        <v>7.5843809947985399E-4</v>
      </c>
      <c r="D215" s="17">
        <v>1.51666305631486E-3</v>
      </c>
      <c r="E215" s="17">
        <v>0</v>
      </c>
      <c r="F215" s="17"/>
      <c r="G215" s="17">
        <v>0</v>
      </c>
      <c r="H215" s="17">
        <v>0</v>
      </c>
      <c r="I215" s="17">
        <v>0</v>
      </c>
      <c r="J215" s="17">
        <v>0</v>
      </c>
      <c r="K215" s="17">
        <v>5.3977886986610896E-3</v>
      </c>
      <c r="L215" s="17">
        <v>0</v>
      </c>
      <c r="M215" s="17"/>
      <c r="N215" s="17">
        <v>0</v>
      </c>
      <c r="O215" s="17">
        <v>0</v>
      </c>
      <c r="P215" s="17">
        <v>0</v>
      </c>
      <c r="Q215" s="17">
        <v>0</v>
      </c>
      <c r="R215" s="17">
        <v>0</v>
      </c>
      <c r="S215" s="17">
        <v>0</v>
      </c>
      <c r="T215" s="17">
        <v>0</v>
      </c>
      <c r="U215" s="17">
        <v>0</v>
      </c>
      <c r="V215" s="17">
        <v>5.8538602607740801E-3</v>
      </c>
      <c r="W215" s="17"/>
      <c r="X215" s="17">
        <v>9.6747696030510604E-4</v>
      </c>
      <c r="Y215" s="17">
        <v>0</v>
      </c>
      <c r="Z215" s="17"/>
      <c r="AA215" s="17">
        <v>9.5724777658804403E-4</v>
      </c>
      <c r="AB215" s="17">
        <v>0</v>
      </c>
      <c r="AC215" s="17"/>
      <c r="AD215" s="17">
        <v>1.13246193490098E-3</v>
      </c>
      <c r="AE215" s="17">
        <v>0</v>
      </c>
    </row>
    <row r="216" spans="2:31" x14ac:dyDescent="0.35">
      <c r="B216" t="s">
        <v>168</v>
      </c>
      <c r="C216" s="17">
        <v>7.0087417172387295E-4</v>
      </c>
      <c r="D216" s="17">
        <v>1.40155137790136E-3</v>
      </c>
      <c r="E216" s="17">
        <v>0</v>
      </c>
      <c r="F216" s="17"/>
      <c r="G216" s="17">
        <v>0</v>
      </c>
      <c r="H216" s="17">
        <v>4.6837879509082098E-3</v>
      </c>
      <c r="I216" s="17">
        <v>0</v>
      </c>
      <c r="J216" s="17">
        <v>0</v>
      </c>
      <c r="K216" s="17">
        <v>0</v>
      </c>
      <c r="L216" s="17">
        <v>0</v>
      </c>
      <c r="M216" s="17"/>
      <c r="N216" s="17">
        <v>4.3894748126249404E-3</v>
      </c>
      <c r="O216" s="17">
        <v>0</v>
      </c>
      <c r="P216" s="17">
        <v>0</v>
      </c>
      <c r="Q216" s="17">
        <v>0</v>
      </c>
      <c r="R216" s="17">
        <v>0</v>
      </c>
      <c r="S216" s="17">
        <v>0</v>
      </c>
      <c r="T216" s="17">
        <v>0</v>
      </c>
      <c r="U216" s="17">
        <v>0</v>
      </c>
      <c r="V216" s="17">
        <v>0</v>
      </c>
      <c r="W216" s="17"/>
      <c r="X216" s="17">
        <v>0</v>
      </c>
      <c r="Y216" s="17">
        <v>0</v>
      </c>
      <c r="Z216" s="17"/>
      <c r="AA216" s="17">
        <v>8.8459459382483896E-4</v>
      </c>
      <c r="AB216" s="17">
        <v>0</v>
      </c>
      <c r="AC216" s="17"/>
      <c r="AD216" s="17">
        <v>1.04651034959462E-3</v>
      </c>
      <c r="AE216" s="17">
        <v>0</v>
      </c>
    </row>
    <row r="217" spans="2:31" x14ac:dyDescent="0.35">
      <c r="B217" t="s">
        <v>169</v>
      </c>
      <c r="C217" s="17">
        <v>6.9428122952547105E-4</v>
      </c>
      <c r="D217" s="17">
        <v>0</v>
      </c>
      <c r="E217" s="17">
        <v>1.38875762664097E-3</v>
      </c>
      <c r="F217" s="17"/>
      <c r="G217" s="17">
        <v>4.6399545927494597E-3</v>
      </c>
      <c r="H217" s="17">
        <v>0</v>
      </c>
      <c r="I217" s="17">
        <v>0</v>
      </c>
      <c r="J217" s="17">
        <v>0</v>
      </c>
      <c r="K217" s="17">
        <v>0</v>
      </c>
      <c r="L217" s="17">
        <v>0</v>
      </c>
      <c r="M217" s="17"/>
      <c r="N217" s="17">
        <v>0</v>
      </c>
      <c r="O217" s="17">
        <v>0</v>
      </c>
      <c r="P217" s="17">
        <v>0</v>
      </c>
      <c r="Q217" s="17">
        <v>0</v>
      </c>
      <c r="R217" s="17">
        <v>0</v>
      </c>
      <c r="S217" s="17">
        <v>0</v>
      </c>
      <c r="T217" s="17">
        <v>6.91756570509015E-3</v>
      </c>
      <c r="U217" s="17">
        <v>0</v>
      </c>
      <c r="V217" s="17">
        <v>0</v>
      </c>
      <c r="W217" s="17"/>
      <c r="X217" s="17">
        <v>8.8563733019063101E-4</v>
      </c>
      <c r="Y217" s="17">
        <v>0</v>
      </c>
      <c r="Z217" s="17"/>
      <c r="AA217" s="17">
        <v>8.7627344109672295E-4</v>
      </c>
      <c r="AB217" s="17">
        <v>0</v>
      </c>
      <c r="AC217" s="17"/>
      <c r="AD217" s="17">
        <v>1.03666609719773E-3</v>
      </c>
      <c r="AE217" s="17">
        <v>0</v>
      </c>
    </row>
    <row r="218" spans="2:31" x14ac:dyDescent="0.35">
      <c r="B218" t="s">
        <v>170</v>
      </c>
      <c r="C218" s="17">
        <v>6.7304360444859796E-4</v>
      </c>
      <c r="D218" s="17">
        <v>0</v>
      </c>
      <c r="E218" s="17">
        <v>1.3462764064337E-3</v>
      </c>
      <c r="F218" s="17"/>
      <c r="G218" s="17">
        <v>0</v>
      </c>
      <c r="H218" s="17">
        <v>0</v>
      </c>
      <c r="I218" s="17">
        <v>4.8212447124172299E-3</v>
      </c>
      <c r="J218" s="17">
        <v>0</v>
      </c>
      <c r="K218" s="17">
        <v>0</v>
      </c>
      <c r="L218" s="17">
        <v>0</v>
      </c>
      <c r="M218" s="17"/>
      <c r="N218" s="17">
        <v>0</v>
      </c>
      <c r="O218" s="17">
        <v>0</v>
      </c>
      <c r="P218" s="17">
        <v>0</v>
      </c>
      <c r="Q218" s="17">
        <v>0</v>
      </c>
      <c r="R218" s="17">
        <v>7.4510685906632604E-3</v>
      </c>
      <c r="S218" s="17">
        <v>0</v>
      </c>
      <c r="T218" s="17">
        <v>0</v>
      </c>
      <c r="U218" s="17">
        <v>0</v>
      </c>
      <c r="V218" s="17">
        <v>0</v>
      </c>
      <c r="W218" s="17"/>
      <c r="X218" s="17">
        <v>8.5854624264167505E-4</v>
      </c>
      <c r="Y218" s="17">
        <v>0</v>
      </c>
      <c r="Z218" s="17"/>
      <c r="AA218" s="17">
        <v>8.4946878901135195E-4</v>
      </c>
      <c r="AB218" s="17">
        <v>0</v>
      </c>
      <c r="AC218" s="17"/>
      <c r="AD218" s="17">
        <v>1.0049551348874899E-3</v>
      </c>
      <c r="AE218" s="17">
        <v>0</v>
      </c>
    </row>
    <row r="219" spans="2:31" x14ac:dyDescent="0.35">
      <c r="B219" t="s">
        <v>171</v>
      </c>
      <c r="C219" s="17">
        <v>6.6962724272606202E-4</v>
      </c>
      <c r="D219" s="17">
        <v>0</v>
      </c>
      <c r="E219" s="17">
        <v>1.3394427226240701E-3</v>
      </c>
      <c r="F219" s="17"/>
      <c r="G219" s="17">
        <v>0</v>
      </c>
      <c r="H219" s="17">
        <v>0</v>
      </c>
      <c r="I219" s="17">
        <v>0</v>
      </c>
      <c r="J219" s="17">
        <v>4.7658127607167504E-3</v>
      </c>
      <c r="K219" s="17">
        <v>0</v>
      </c>
      <c r="L219" s="17">
        <v>0</v>
      </c>
      <c r="M219" s="17"/>
      <c r="N219" s="17">
        <v>0</v>
      </c>
      <c r="O219" s="17">
        <v>0</v>
      </c>
      <c r="P219" s="17">
        <v>0</v>
      </c>
      <c r="Q219" s="17">
        <v>0</v>
      </c>
      <c r="R219" s="17">
        <v>0</v>
      </c>
      <c r="S219" s="17">
        <v>0</v>
      </c>
      <c r="T219" s="17">
        <v>6.6719223457069503E-3</v>
      </c>
      <c r="U219" s="17">
        <v>0</v>
      </c>
      <c r="V219" s="17">
        <v>0</v>
      </c>
      <c r="W219" s="17"/>
      <c r="X219" s="17">
        <v>8.5418827162612597E-4</v>
      </c>
      <c r="Y219" s="17">
        <v>0</v>
      </c>
      <c r="Z219" s="17"/>
      <c r="AA219" s="17">
        <v>8.4515689504774405E-4</v>
      </c>
      <c r="AB219" s="17">
        <v>0</v>
      </c>
      <c r="AC219" s="17"/>
      <c r="AD219" s="17">
        <v>9.9985399399111791E-4</v>
      </c>
      <c r="AE219" s="17">
        <v>0</v>
      </c>
    </row>
    <row r="220" spans="2:31" x14ac:dyDescent="0.35">
      <c r="B220" t="s">
        <v>172</v>
      </c>
      <c r="C220" s="17">
        <v>6.4533978771737395E-4</v>
      </c>
      <c r="D220" s="17">
        <v>1.29049821662739E-3</v>
      </c>
      <c r="E220" s="17">
        <v>0</v>
      </c>
      <c r="F220" s="17"/>
      <c r="G220" s="17">
        <v>0</v>
      </c>
      <c r="H220" s="17">
        <v>0</v>
      </c>
      <c r="I220" s="17">
        <v>4.6227926670425303E-3</v>
      </c>
      <c r="J220" s="17">
        <v>0</v>
      </c>
      <c r="K220" s="17">
        <v>0</v>
      </c>
      <c r="L220" s="17">
        <v>0</v>
      </c>
      <c r="M220" s="17"/>
      <c r="N220" s="17">
        <v>0</v>
      </c>
      <c r="O220" s="17">
        <v>0</v>
      </c>
      <c r="P220" s="17">
        <v>0</v>
      </c>
      <c r="Q220" s="17">
        <v>0</v>
      </c>
      <c r="R220" s="17">
        <v>0</v>
      </c>
      <c r="S220" s="17">
        <v>0</v>
      </c>
      <c r="T220" s="17">
        <v>0</v>
      </c>
      <c r="U220" s="17">
        <v>0</v>
      </c>
      <c r="V220" s="17">
        <v>4.98093244604396E-3</v>
      </c>
      <c r="W220" s="17"/>
      <c r="X220" s="17">
        <v>8.2320676745133896E-4</v>
      </c>
      <c r="Y220" s="17">
        <v>0</v>
      </c>
      <c r="Z220" s="17"/>
      <c r="AA220" s="17">
        <v>8.1450295991184699E-4</v>
      </c>
      <c r="AB220" s="17">
        <v>0</v>
      </c>
      <c r="AC220" s="17"/>
      <c r="AD220" s="17">
        <v>9.6358917776969897E-4</v>
      </c>
      <c r="AE220" s="17">
        <v>0</v>
      </c>
    </row>
    <row r="221" spans="2:31" x14ac:dyDescent="0.35">
      <c r="B221" t="s">
        <v>173</v>
      </c>
      <c r="C221" s="17">
        <v>6.1082982517913001E-4</v>
      </c>
      <c r="D221" s="17">
        <v>0</v>
      </c>
      <c r="E221" s="17">
        <v>1.22183135914114E-3</v>
      </c>
      <c r="F221" s="17"/>
      <c r="G221" s="17">
        <v>4.0822400667023502E-3</v>
      </c>
      <c r="H221" s="17">
        <v>0</v>
      </c>
      <c r="I221" s="17">
        <v>0</v>
      </c>
      <c r="J221" s="17">
        <v>0</v>
      </c>
      <c r="K221" s="17">
        <v>0</v>
      </c>
      <c r="L221" s="17">
        <v>0</v>
      </c>
      <c r="M221" s="17"/>
      <c r="N221" s="17">
        <v>0</v>
      </c>
      <c r="O221" s="17">
        <v>0</v>
      </c>
      <c r="P221" s="17">
        <v>0</v>
      </c>
      <c r="Q221" s="17">
        <v>0</v>
      </c>
      <c r="R221" s="17">
        <v>0</v>
      </c>
      <c r="S221" s="17">
        <v>6.0860862581484203E-3</v>
      </c>
      <c r="T221" s="17">
        <v>0</v>
      </c>
      <c r="U221" s="17">
        <v>0</v>
      </c>
      <c r="V221" s="17">
        <v>0</v>
      </c>
      <c r="W221" s="17"/>
      <c r="X221" s="17">
        <v>7.7918525313179E-4</v>
      </c>
      <c r="Y221" s="17">
        <v>0</v>
      </c>
      <c r="Z221" s="17"/>
      <c r="AA221" s="17">
        <v>7.7094688732988297E-4</v>
      </c>
      <c r="AB221" s="17">
        <v>0</v>
      </c>
      <c r="AC221" s="17"/>
      <c r="AD221" s="17">
        <v>9.1206062326245198E-4</v>
      </c>
      <c r="AE221" s="17">
        <v>0</v>
      </c>
    </row>
    <row r="222" spans="2:31" x14ac:dyDescent="0.35">
      <c r="B222" t="s">
        <v>174</v>
      </c>
      <c r="C222" s="17">
        <v>5.6795147455920402E-4</v>
      </c>
      <c r="D222" s="17">
        <v>0</v>
      </c>
      <c r="E222" s="17">
        <v>1.13606260447971E-3</v>
      </c>
      <c r="F222" s="17"/>
      <c r="G222" s="17">
        <v>0</v>
      </c>
      <c r="H222" s="17">
        <v>0</v>
      </c>
      <c r="I222" s="17">
        <v>4.0684333459664497E-3</v>
      </c>
      <c r="J222" s="17">
        <v>0</v>
      </c>
      <c r="K222" s="17">
        <v>0</v>
      </c>
      <c r="L222" s="17">
        <v>0</v>
      </c>
      <c r="M222" s="17"/>
      <c r="N222" s="17">
        <v>0</v>
      </c>
      <c r="O222" s="17">
        <v>0</v>
      </c>
      <c r="P222" s="17">
        <v>0</v>
      </c>
      <c r="Q222" s="17">
        <v>0</v>
      </c>
      <c r="R222" s="17">
        <v>0</v>
      </c>
      <c r="S222" s="17">
        <v>0</v>
      </c>
      <c r="T222" s="17">
        <v>0</v>
      </c>
      <c r="U222" s="17">
        <v>0</v>
      </c>
      <c r="V222" s="17">
        <v>4.3836254656118897E-3</v>
      </c>
      <c r="W222" s="17"/>
      <c r="X222" s="17">
        <v>7.2448887599948001E-4</v>
      </c>
      <c r="Y222" s="17">
        <v>0</v>
      </c>
      <c r="Z222" s="17"/>
      <c r="AA222" s="17">
        <v>7.1682881780933E-4</v>
      </c>
      <c r="AB222" s="17">
        <v>0</v>
      </c>
      <c r="AC222" s="17"/>
      <c r="AD222" s="17">
        <v>8.4803680913483198E-4</v>
      </c>
      <c r="AE222" s="17">
        <v>0</v>
      </c>
    </row>
    <row r="223" spans="2:31" x14ac:dyDescent="0.35">
      <c r="B223" t="s">
        <v>175</v>
      </c>
      <c r="C223" s="17">
        <v>1.25391791171631E-2</v>
      </c>
      <c r="D223" s="17">
        <v>1.5251913132230699E-2</v>
      </c>
      <c r="E223" s="17">
        <v>9.8256825324945698E-3</v>
      </c>
      <c r="F223" s="17"/>
      <c r="G223" s="17">
        <v>1.46897299927973E-2</v>
      </c>
      <c r="H223" s="17">
        <v>1.0303300766818201E-2</v>
      </c>
      <c r="I223" s="17">
        <v>1.35124707254262E-2</v>
      </c>
      <c r="J223" s="17">
        <v>1.1730401155519401E-2</v>
      </c>
      <c r="K223" s="17">
        <v>1.11162034150263E-2</v>
      </c>
      <c r="L223" s="17">
        <v>1.3219227853726E-2</v>
      </c>
      <c r="M223" s="17"/>
      <c r="N223" s="17">
        <v>4.3894748126249404E-3</v>
      </c>
      <c r="O223" s="17">
        <v>5.0321365279404002E-3</v>
      </c>
      <c r="P223" s="17">
        <v>1.8646923831945099E-2</v>
      </c>
      <c r="Q223" s="17">
        <v>0</v>
      </c>
      <c r="R223" s="17">
        <v>1.6760364954324598E-2</v>
      </c>
      <c r="S223" s="17">
        <v>6.0860862581484203E-3</v>
      </c>
      <c r="T223" s="17">
        <v>3.2837979624569302E-2</v>
      </c>
      <c r="U223" s="17">
        <v>0</v>
      </c>
      <c r="V223" s="17">
        <v>2.88878403431038E-2</v>
      </c>
      <c r="W223" s="17"/>
      <c r="X223" s="17">
        <v>1.1388536902253801E-2</v>
      </c>
      <c r="Y223" s="17">
        <v>0</v>
      </c>
      <c r="Z223" s="17"/>
      <c r="AA223" s="17">
        <v>1.5826079067461699E-2</v>
      </c>
      <c r="AB223" s="17">
        <v>0</v>
      </c>
      <c r="AC223" s="17"/>
      <c r="AD223" s="17">
        <v>1.1860596300652299E-2</v>
      </c>
      <c r="AE223" s="17">
        <v>1.6281076017804701E-2</v>
      </c>
    </row>
    <row r="224" spans="2:31" x14ac:dyDescent="0.35">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row>
    <row r="225" spans="2:31" x14ac:dyDescent="0.35">
      <c r="B225" s="6" t="s">
        <v>191</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row>
    <row r="226" spans="2:31" x14ac:dyDescent="0.35">
      <c r="B226" s="24" t="s">
        <v>66</v>
      </c>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row>
    <row r="227" spans="2:31" x14ac:dyDescent="0.35">
      <c r="B227" t="s">
        <v>185</v>
      </c>
      <c r="C227" s="17">
        <v>0.108991464147837</v>
      </c>
      <c r="D227" s="17">
        <v>0.134261440123675</v>
      </c>
      <c r="E227" s="17">
        <v>8.3714384594800698E-2</v>
      </c>
      <c r="F227" s="17"/>
      <c r="G227" s="17">
        <v>0.11129020020354</v>
      </c>
      <c r="H227" s="17">
        <v>0.103210964150364</v>
      </c>
      <c r="I227" s="17">
        <v>0.132608435416913</v>
      </c>
      <c r="J227" s="17">
        <v>9.7554369059871901E-2</v>
      </c>
      <c r="K227" s="17">
        <v>9.6598964212915903E-2</v>
      </c>
      <c r="L227" s="17">
        <v>0.11103471623233099</v>
      </c>
      <c r="M227" s="17"/>
      <c r="N227" s="17">
        <v>0.151296422720019</v>
      </c>
      <c r="O227" s="17">
        <v>0.108540328197959</v>
      </c>
      <c r="P227" s="17">
        <v>8.5509317492482001E-2</v>
      </c>
      <c r="Q227" s="17">
        <v>0.12111696158548101</v>
      </c>
      <c r="R227" s="17">
        <v>6.2806554822141494E-2</v>
      </c>
      <c r="S227" s="17">
        <v>9.4252414931248807E-2</v>
      </c>
      <c r="T227" s="17">
        <v>7.32166040185004E-2</v>
      </c>
      <c r="U227" s="17">
        <v>0.132947407317036</v>
      </c>
      <c r="V227" s="17">
        <v>0.12740566596233299</v>
      </c>
      <c r="W227" s="17"/>
      <c r="X227" s="17">
        <v>8.5840191562917403E-2</v>
      </c>
      <c r="Y227" s="17">
        <v>0.17771695857636699</v>
      </c>
      <c r="Z227" s="17"/>
      <c r="AA227" s="17">
        <v>0.108933804938445</v>
      </c>
      <c r="AB227" s="17">
        <v>0.111777678451543</v>
      </c>
      <c r="AC227" s="17"/>
      <c r="AD227" s="17">
        <v>0.11477963482449</v>
      </c>
      <c r="AE227" s="17">
        <v>0.10832427507344</v>
      </c>
    </row>
    <row r="228" spans="2:31" x14ac:dyDescent="0.35">
      <c r="B228" t="s">
        <v>186</v>
      </c>
      <c r="C228" s="17">
        <v>0.47904734314439001</v>
      </c>
      <c r="D228" s="17">
        <v>0.48916717120651299</v>
      </c>
      <c r="E228" s="17">
        <v>0.46892467032373097</v>
      </c>
      <c r="F228" s="17"/>
      <c r="G228" s="17">
        <v>0.48967970519009701</v>
      </c>
      <c r="H228" s="17">
        <v>0.52211267339551204</v>
      </c>
      <c r="I228" s="17">
        <v>0.47249342034806102</v>
      </c>
      <c r="J228" s="17">
        <v>0.47776347744393299</v>
      </c>
      <c r="K228" s="17">
        <v>0.496348535156587</v>
      </c>
      <c r="L228" s="17">
        <v>0.44559396984906602</v>
      </c>
      <c r="M228" s="17"/>
      <c r="N228" s="17">
        <v>0.50437131809292901</v>
      </c>
      <c r="O228" s="17">
        <v>0.48984694011698299</v>
      </c>
      <c r="P228" s="17">
        <v>0.37529970565113302</v>
      </c>
      <c r="Q228" s="17">
        <v>0.47333425982920302</v>
      </c>
      <c r="R228" s="17">
        <v>0.49544353249567902</v>
      </c>
      <c r="S228" s="17">
        <v>0.49637476333726799</v>
      </c>
      <c r="T228" s="17">
        <v>0.50688746119686601</v>
      </c>
      <c r="U228" s="17">
        <v>0.31344449090149401</v>
      </c>
      <c r="V228" s="17">
        <v>0.53744656818998904</v>
      </c>
      <c r="W228" s="17"/>
      <c r="X228" s="17">
        <v>0.477462373047155</v>
      </c>
      <c r="Y228" s="17">
        <v>0.48416813918341101</v>
      </c>
      <c r="Z228" s="17"/>
      <c r="AA228" s="17">
        <v>0.46731462731309598</v>
      </c>
      <c r="AB228" s="17">
        <v>0.52692530114292702</v>
      </c>
      <c r="AC228" s="17"/>
      <c r="AD228" s="17">
        <v>0.46910613548820101</v>
      </c>
      <c r="AE228" s="17">
        <v>0.51921159516229198</v>
      </c>
    </row>
    <row r="229" spans="2:31" x14ac:dyDescent="0.35">
      <c r="B229" t="s">
        <v>187</v>
      </c>
      <c r="C229" s="17">
        <v>0.24077801173326599</v>
      </c>
      <c r="D229" s="17">
        <v>0.23289675686636399</v>
      </c>
      <c r="E229" s="17">
        <v>0.24866148207921801</v>
      </c>
      <c r="F229" s="17"/>
      <c r="G229" s="17">
        <v>0.243804758481555</v>
      </c>
      <c r="H229" s="17">
        <v>0.23570984366095199</v>
      </c>
      <c r="I229" s="17">
        <v>0.25109623866681802</v>
      </c>
      <c r="J229" s="17">
        <v>0.252467141662783</v>
      </c>
      <c r="K229" s="17">
        <v>0.253310728873609</v>
      </c>
      <c r="L229" s="17">
        <v>0.224576557478222</v>
      </c>
      <c r="M229" s="17"/>
      <c r="N229" s="17">
        <v>0.19411152414206001</v>
      </c>
      <c r="O229" s="17">
        <v>0.26544790198971702</v>
      </c>
      <c r="P229" s="17">
        <v>0.32368326150474103</v>
      </c>
      <c r="Q229" s="17">
        <v>0.17374300735328899</v>
      </c>
      <c r="R229" s="17">
        <v>0.30990823159478198</v>
      </c>
      <c r="S229" s="17">
        <v>0.26192088354899301</v>
      </c>
      <c r="T229" s="17">
        <v>0.27161127328780599</v>
      </c>
      <c r="U229" s="17">
        <v>0.234677694812298</v>
      </c>
      <c r="V229" s="17">
        <v>0.17421659326813099</v>
      </c>
      <c r="W229" s="17"/>
      <c r="X229" s="17">
        <v>0.245358700453395</v>
      </c>
      <c r="Y229" s="17">
        <v>0.23420630510444601</v>
      </c>
      <c r="Z229" s="17"/>
      <c r="AA229" s="17">
        <v>0.250461056785793</v>
      </c>
      <c r="AB229" s="17">
        <v>0.201403193996363</v>
      </c>
      <c r="AC229" s="17"/>
      <c r="AD229" s="17">
        <v>0.225409397541975</v>
      </c>
      <c r="AE229" s="17">
        <v>0.25935290896373098</v>
      </c>
    </row>
    <row r="230" spans="2:31" x14ac:dyDescent="0.35">
      <c r="B230" t="s">
        <v>188</v>
      </c>
      <c r="C230" s="17">
        <v>0.13030308233516999</v>
      </c>
      <c r="D230" s="17">
        <v>0.108553907265645</v>
      </c>
      <c r="E230" s="17">
        <v>0.15205837125871</v>
      </c>
      <c r="F230" s="17"/>
      <c r="G230" s="17">
        <v>0.114190818472704</v>
      </c>
      <c r="H230" s="17">
        <v>0.111478902841617</v>
      </c>
      <c r="I230" s="17">
        <v>9.0103413770192806E-2</v>
      </c>
      <c r="J230" s="17">
        <v>0.115430655051459</v>
      </c>
      <c r="K230" s="17">
        <v>0.10751097638825501</v>
      </c>
      <c r="L230" s="17">
        <v>0.18789264648517101</v>
      </c>
      <c r="M230" s="17"/>
      <c r="N230" s="17">
        <v>9.9075483371578205E-2</v>
      </c>
      <c r="O230" s="17">
        <v>0.105883347007973</v>
      </c>
      <c r="P230" s="17">
        <v>0.17080125410727501</v>
      </c>
      <c r="Q230" s="17">
        <v>0.16063679315808599</v>
      </c>
      <c r="R230" s="17">
        <v>7.6844887615210106E-2</v>
      </c>
      <c r="S230" s="17">
        <v>0.121776312712629</v>
      </c>
      <c r="T230" s="17">
        <v>0.12701784786283701</v>
      </c>
      <c r="U230" s="17">
        <v>0.25979900085905799</v>
      </c>
      <c r="V230" s="17">
        <v>0.13814002258942801</v>
      </c>
      <c r="W230" s="17"/>
      <c r="X230" s="17">
        <v>0.14722583680338799</v>
      </c>
      <c r="Y230" s="17">
        <v>7.5848803854194194E-2</v>
      </c>
      <c r="Z230" s="17"/>
      <c r="AA230" s="17">
        <v>0.13609261440972401</v>
      </c>
      <c r="AB230" s="17">
        <v>0.107749307086197</v>
      </c>
      <c r="AC230" s="17"/>
      <c r="AD230" s="17">
        <v>0.14881646804071499</v>
      </c>
      <c r="AE230" s="17">
        <v>8.5234875811697697E-2</v>
      </c>
    </row>
    <row r="231" spans="2:31" x14ac:dyDescent="0.35">
      <c r="B231" t="s">
        <v>189</v>
      </c>
      <c r="C231" s="17">
        <v>2.9710511036446199E-2</v>
      </c>
      <c r="D231" s="17">
        <v>2.3753153253913199E-2</v>
      </c>
      <c r="E231" s="17">
        <v>3.5669543476325401E-2</v>
      </c>
      <c r="F231" s="17"/>
      <c r="G231" s="17">
        <v>3.1015079557715201E-2</v>
      </c>
      <c r="H231" s="17">
        <v>2.2011368814048901E-2</v>
      </c>
      <c r="I231" s="17">
        <v>2.6493075115311099E-2</v>
      </c>
      <c r="J231" s="17">
        <v>3.9147384881590898E-2</v>
      </c>
      <c r="K231" s="17">
        <v>4.1050535155996201E-2</v>
      </c>
      <c r="L231" s="17">
        <v>2.4308164448734002E-2</v>
      </c>
      <c r="M231" s="17"/>
      <c r="N231" s="17">
        <v>4.3694758638161697E-2</v>
      </c>
      <c r="O231" s="17">
        <v>2.4829289527347202E-2</v>
      </c>
      <c r="P231" s="17">
        <v>3.67675443726301E-2</v>
      </c>
      <c r="Q231" s="17">
        <v>5.1265624482589998E-2</v>
      </c>
      <c r="R231" s="17">
        <v>2.5397490711901099E-2</v>
      </c>
      <c r="S231" s="17">
        <v>6.38258336110908E-3</v>
      </c>
      <c r="T231" s="17">
        <v>1.42529519637514E-2</v>
      </c>
      <c r="U231" s="17">
        <v>4.28018742412936E-2</v>
      </c>
      <c r="V231" s="17">
        <v>2.2791149990118501E-2</v>
      </c>
      <c r="W231" s="17"/>
      <c r="X231" s="17">
        <v>3.1370394598468902E-2</v>
      </c>
      <c r="Y231" s="17">
        <v>2.2238739825077E-2</v>
      </c>
      <c r="Z231" s="17"/>
      <c r="AA231" s="17">
        <v>2.7182948412985099E-2</v>
      </c>
      <c r="AB231" s="17">
        <v>4.0277612275032203E-2</v>
      </c>
      <c r="AC231" s="17"/>
      <c r="AD231" s="17">
        <v>3.4939382311769698E-2</v>
      </c>
      <c r="AE231" s="17">
        <v>1.68704154321931E-2</v>
      </c>
    </row>
    <row r="232" spans="2:31" x14ac:dyDescent="0.35">
      <c r="B232" t="s">
        <v>56</v>
      </c>
      <c r="C232" s="17">
        <v>1.1169587602891299E-2</v>
      </c>
      <c r="D232" s="17">
        <v>1.13675712838898E-2</v>
      </c>
      <c r="E232" s="17">
        <v>1.09715482672154E-2</v>
      </c>
      <c r="F232" s="17"/>
      <c r="G232" s="17">
        <v>1.0019438094387699E-2</v>
      </c>
      <c r="H232" s="17">
        <v>5.4762471375059303E-3</v>
      </c>
      <c r="I232" s="17">
        <v>2.7205416682704299E-2</v>
      </c>
      <c r="J232" s="17">
        <v>1.76369719003623E-2</v>
      </c>
      <c r="K232" s="17">
        <v>5.1802602126380598E-3</v>
      </c>
      <c r="L232" s="17">
        <v>6.5939455064750801E-3</v>
      </c>
      <c r="M232" s="17"/>
      <c r="N232" s="17">
        <v>7.4504930352520702E-3</v>
      </c>
      <c r="O232" s="17">
        <v>5.4521931600216601E-3</v>
      </c>
      <c r="P232" s="17">
        <v>7.9389168717394609E-3</v>
      </c>
      <c r="Q232" s="17">
        <v>1.99033535913513E-2</v>
      </c>
      <c r="R232" s="17">
        <v>2.95993027602863E-2</v>
      </c>
      <c r="S232" s="17">
        <v>1.9293042108751698E-2</v>
      </c>
      <c r="T232" s="17">
        <v>7.0138616702391E-3</v>
      </c>
      <c r="U232" s="17">
        <v>1.6329531868820999E-2</v>
      </c>
      <c r="V232" s="17">
        <v>0</v>
      </c>
      <c r="W232" s="17"/>
      <c r="X232" s="17">
        <v>1.27425035346757E-2</v>
      </c>
      <c r="Y232" s="17">
        <v>5.8210534565056602E-3</v>
      </c>
      <c r="Z232" s="17"/>
      <c r="AA232" s="17">
        <v>1.0014948139957101E-2</v>
      </c>
      <c r="AB232" s="17">
        <v>1.1866907047937299E-2</v>
      </c>
      <c r="AC232" s="17"/>
      <c r="AD232" s="17">
        <v>6.9489817928492601E-3</v>
      </c>
      <c r="AE232" s="17">
        <v>1.10059295566453E-2</v>
      </c>
    </row>
    <row r="233" spans="2:31" x14ac:dyDescent="0.35">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row>
    <row r="234" spans="2:31" x14ac:dyDescent="0.35">
      <c r="B234" s="6" t="s">
        <v>192</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row>
    <row r="235" spans="2:31" x14ac:dyDescent="0.35">
      <c r="B235" s="24" t="s">
        <v>66</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row>
    <row r="236" spans="2:31" x14ac:dyDescent="0.35">
      <c r="B236" t="s">
        <v>185</v>
      </c>
      <c r="C236" s="17">
        <v>9.8561454253557806E-2</v>
      </c>
      <c r="D236" s="17">
        <v>0.12415285072619101</v>
      </c>
      <c r="E236" s="17">
        <v>7.2962863850046702E-2</v>
      </c>
      <c r="F236" s="17"/>
      <c r="G236" s="17">
        <v>0.102134327282923</v>
      </c>
      <c r="H236" s="17">
        <v>7.6250333278825494E-2</v>
      </c>
      <c r="I236" s="17">
        <v>0.102672409073962</v>
      </c>
      <c r="J236" s="17">
        <v>0.117582587270044</v>
      </c>
      <c r="K236" s="17">
        <v>9.4401701734988006E-2</v>
      </c>
      <c r="L236" s="17">
        <v>9.9068352994947997E-2</v>
      </c>
      <c r="M236" s="17"/>
      <c r="N236" s="17">
        <v>0.13205039741520999</v>
      </c>
      <c r="O236" s="17">
        <v>5.6468653722252897E-2</v>
      </c>
      <c r="P236" s="17">
        <v>0.117554827639721</v>
      </c>
      <c r="Q236" s="17">
        <v>8.0845289581894395E-2</v>
      </c>
      <c r="R236" s="17">
        <v>0.13334705845290601</v>
      </c>
      <c r="S236" s="17">
        <v>0.10679836432895599</v>
      </c>
      <c r="T236" s="17">
        <v>7.44954531638478E-2</v>
      </c>
      <c r="U236" s="17">
        <v>0.10639665770651099</v>
      </c>
      <c r="V236" s="17">
        <v>9.4398304491143198E-2</v>
      </c>
      <c r="W236" s="17"/>
      <c r="X236" s="17">
        <v>7.8791680034803593E-2</v>
      </c>
      <c r="Y236" s="17">
        <v>0.12579656418714699</v>
      </c>
      <c r="Z236" s="17"/>
      <c r="AA236" s="17">
        <v>9.8648381524990406E-2</v>
      </c>
      <c r="AB236" s="17">
        <v>0.100538040788078</v>
      </c>
      <c r="AC236" s="17"/>
      <c r="AD236" s="17">
        <v>0.10509584953798599</v>
      </c>
      <c r="AE236" s="17">
        <v>9.66085571395673E-2</v>
      </c>
    </row>
    <row r="237" spans="2:31" x14ac:dyDescent="0.35">
      <c r="B237" t="s">
        <v>186</v>
      </c>
      <c r="C237" s="17">
        <v>0.50070266614418302</v>
      </c>
      <c r="D237" s="17">
        <v>0.52779116174499896</v>
      </c>
      <c r="E237" s="17">
        <v>0.47360655576684901</v>
      </c>
      <c r="F237" s="17"/>
      <c r="G237" s="17">
        <v>0.46148668239496499</v>
      </c>
      <c r="H237" s="17">
        <v>0.47968821742624701</v>
      </c>
      <c r="I237" s="17">
        <v>0.50706766580698304</v>
      </c>
      <c r="J237" s="17">
        <v>0.49194726082441298</v>
      </c>
      <c r="K237" s="17">
        <v>0.526757622867977</v>
      </c>
      <c r="L237" s="17">
        <v>0.521027050348563</v>
      </c>
      <c r="M237" s="17"/>
      <c r="N237" s="17">
        <v>0.48858125911734102</v>
      </c>
      <c r="O237" s="17">
        <v>0.52824486879755395</v>
      </c>
      <c r="P237" s="17">
        <v>0.421599506631326</v>
      </c>
      <c r="Q237" s="17">
        <v>0.52524145018644797</v>
      </c>
      <c r="R237" s="17">
        <v>0.44858326381625002</v>
      </c>
      <c r="S237" s="17">
        <v>0.57499981439320003</v>
      </c>
      <c r="T237" s="17">
        <v>0.51075340508904699</v>
      </c>
      <c r="U237" s="17">
        <v>0.38358513539313099</v>
      </c>
      <c r="V237" s="17">
        <v>0.53859753696915702</v>
      </c>
      <c r="W237" s="17"/>
      <c r="X237" s="17">
        <v>0.50568797067423399</v>
      </c>
      <c r="Y237" s="17">
        <v>0.54254349058788298</v>
      </c>
      <c r="Z237" s="17"/>
      <c r="AA237" s="17">
        <v>0.49504333864593197</v>
      </c>
      <c r="AB237" s="17">
        <v>0.53106833518580698</v>
      </c>
      <c r="AC237" s="17"/>
      <c r="AD237" s="17">
        <v>0.51588837736149196</v>
      </c>
      <c r="AE237" s="17">
        <v>0.492690809566037</v>
      </c>
    </row>
    <row r="238" spans="2:31" x14ac:dyDescent="0.35">
      <c r="B238" t="s">
        <v>187</v>
      </c>
      <c r="C238" s="17">
        <v>0.25195911811986899</v>
      </c>
      <c r="D238" s="17">
        <v>0.22285030304707101</v>
      </c>
      <c r="E238" s="17">
        <v>0.28107611589593601</v>
      </c>
      <c r="F238" s="17"/>
      <c r="G238" s="17">
        <v>0.26519182537837799</v>
      </c>
      <c r="H238" s="17">
        <v>0.27104177720624401</v>
      </c>
      <c r="I238" s="17">
        <v>0.255060704046983</v>
      </c>
      <c r="J238" s="17">
        <v>0.25747677336782099</v>
      </c>
      <c r="K238" s="17">
        <v>0.22502486260863599</v>
      </c>
      <c r="L238" s="17">
        <v>0.243893661791764</v>
      </c>
      <c r="M238" s="17"/>
      <c r="N238" s="17">
        <v>0.27367598142655197</v>
      </c>
      <c r="O238" s="17">
        <v>0.28808745031402599</v>
      </c>
      <c r="P238" s="17">
        <v>0.32193879017341898</v>
      </c>
      <c r="Q238" s="17">
        <v>0.237999934988775</v>
      </c>
      <c r="R238" s="17">
        <v>0.27558454489061501</v>
      </c>
      <c r="S238" s="17">
        <v>0.16727771936275801</v>
      </c>
      <c r="T238" s="17">
        <v>0.21088161519794199</v>
      </c>
      <c r="U238" s="17">
        <v>0.28330789280656499</v>
      </c>
      <c r="V238" s="17">
        <v>0.20706340096363901</v>
      </c>
      <c r="W238" s="17"/>
      <c r="X238" s="17">
        <v>0.26456228844360602</v>
      </c>
      <c r="Y238" s="17">
        <v>0.222949885316435</v>
      </c>
      <c r="Z238" s="17"/>
      <c r="AA238" s="17">
        <v>0.25529739410966701</v>
      </c>
      <c r="AB238" s="17">
        <v>0.231927796145836</v>
      </c>
      <c r="AC238" s="17"/>
      <c r="AD238" s="17">
        <v>0.23958057045780201</v>
      </c>
      <c r="AE238" s="17">
        <v>0.26438559005759799</v>
      </c>
    </row>
    <row r="239" spans="2:31" x14ac:dyDescent="0.35">
      <c r="B239" t="s">
        <v>188</v>
      </c>
      <c r="C239" s="17">
        <v>0.109025351505289</v>
      </c>
      <c r="D239" s="17">
        <v>9.5134977875553098E-2</v>
      </c>
      <c r="E239" s="17">
        <v>0.12291962982181701</v>
      </c>
      <c r="F239" s="17"/>
      <c r="G239" s="17">
        <v>0.119422589054117</v>
      </c>
      <c r="H239" s="17">
        <v>0.13878913334391399</v>
      </c>
      <c r="I239" s="17">
        <v>8.6285742709464194E-2</v>
      </c>
      <c r="J239" s="17">
        <v>8.5466279973512693E-2</v>
      </c>
      <c r="K239" s="17">
        <v>9.4271064841865093E-2</v>
      </c>
      <c r="L239" s="17">
        <v>0.118122303726377</v>
      </c>
      <c r="M239" s="17"/>
      <c r="N239" s="17">
        <v>7.0588740037910006E-2</v>
      </c>
      <c r="O239" s="17">
        <v>8.82754793910282E-2</v>
      </c>
      <c r="P239" s="17">
        <v>9.4200414311164798E-2</v>
      </c>
      <c r="Q239" s="17">
        <v>9.4117982205316794E-2</v>
      </c>
      <c r="R239" s="17">
        <v>0.11708764212832699</v>
      </c>
      <c r="S239" s="17">
        <v>0.104698259112473</v>
      </c>
      <c r="T239" s="17">
        <v>0.15609965117989899</v>
      </c>
      <c r="U239" s="17">
        <v>0.166277588014385</v>
      </c>
      <c r="V239" s="17">
        <v>0.145138234980355</v>
      </c>
      <c r="W239" s="17"/>
      <c r="X239" s="17">
        <v>0.11009695228633901</v>
      </c>
      <c r="Y239" s="17">
        <v>9.0574414859957306E-2</v>
      </c>
      <c r="Z239" s="17"/>
      <c r="AA239" s="17">
        <v>0.112104238386893</v>
      </c>
      <c r="AB239" s="17">
        <v>9.6555408432353496E-2</v>
      </c>
      <c r="AC239" s="17"/>
      <c r="AD239" s="17">
        <v>0.106045365731661</v>
      </c>
      <c r="AE239" s="17">
        <v>0.109285446670172</v>
      </c>
    </row>
    <row r="240" spans="2:31" x14ac:dyDescent="0.35">
      <c r="B240" t="s">
        <v>189</v>
      </c>
      <c r="C240" s="17">
        <v>2.5909895729000501E-2</v>
      </c>
      <c r="D240" s="17">
        <v>1.8820292205953399E-2</v>
      </c>
      <c r="E240" s="17">
        <v>3.3001492192048003E-2</v>
      </c>
      <c r="F240" s="17"/>
      <c r="G240" s="17">
        <v>3.4858644031172399E-2</v>
      </c>
      <c r="H240" s="17">
        <v>2.5288881931002798E-2</v>
      </c>
      <c r="I240" s="17">
        <v>2.1708061679904099E-2</v>
      </c>
      <c r="J240" s="17">
        <v>1.97091178290488E-2</v>
      </c>
      <c r="K240" s="17">
        <v>5.4364487733895302E-2</v>
      </c>
      <c r="L240" s="17">
        <v>1.23926667151104E-2</v>
      </c>
      <c r="M240" s="17"/>
      <c r="N240" s="17">
        <v>1.8085531696372701E-2</v>
      </c>
      <c r="O240" s="17">
        <v>2.86729814111822E-2</v>
      </c>
      <c r="P240" s="17">
        <v>2.7870729341213402E-2</v>
      </c>
      <c r="Q240" s="17">
        <v>4.1891989446214799E-2</v>
      </c>
      <c r="R240" s="17">
        <v>1.62465283560944E-2</v>
      </c>
      <c r="S240" s="17">
        <v>2.69328006938611E-2</v>
      </c>
      <c r="T240" s="17">
        <v>2.65030617352736E-2</v>
      </c>
      <c r="U240" s="17">
        <v>4.6061410564269399E-2</v>
      </c>
      <c r="V240" s="17">
        <v>1.48025225957054E-2</v>
      </c>
      <c r="W240" s="17"/>
      <c r="X240" s="17">
        <v>2.6351271135875799E-2</v>
      </c>
      <c r="Y240" s="17">
        <v>6.0208260013532499E-3</v>
      </c>
      <c r="Z240" s="17"/>
      <c r="AA240" s="17">
        <v>2.4811811706978E-2</v>
      </c>
      <c r="AB240" s="17">
        <v>3.0806237001525801E-2</v>
      </c>
      <c r="AC240" s="17"/>
      <c r="AD240" s="17">
        <v>2.98013839019249E-2</v>
      </c>
      <c r="AE240" s="17">
        <v>1.4303295244830899E-2</v>
      </c>
    </row>
    <row r="241" spans="2:31" x14ac:dyDescent="0.35">
      <c r="B241" t="s">
        <v>56</v>
      </c>
      <c r="C241" s="17">
        <v>1.3841514248100499E-2</v>
      </c>
      <c r="D241" s="17">
        <v>1.12504144002333E-2</v>
      </c>
      <c r="E241" s="17">
        <v>1.6433342473304201E-2</v>
      </c>
      <c r="F241" s="17"/>
      <c r="G241" s="17">
        <v>1.6905931858443302E-2</v>
      </c>
      <c r="H241" s="17">
        <v>8.9416568137670807E-3</v>
      </c>
      <c r="I241" s="17">
        <v>2.7205416682704299E-2</v>
      </c>
      <c r="J241" s="17">
        <v>2.78179807351604E-2</v>
      </c>
      <c r="K241" s="17">
        <v>5.1802602126380598E-3</v>
      </c>
      <c r="L241" s="17">
        <v>5.4959644232383496E-3</v>
      </c>
      <c r="M241" s="17"/>
      <c r="N241" s="17">
        <v>1.7018090306613401E-2</v>
      </c>
      <c r="O241" s="17">
        <v>1.02505663639563E-2</v>
      </c>
      <c r="P241" s="17">
        <v>1.6835731903156102E-2</v>
      </c>
      <c r="Q241" s="17">
        <v>1.99033535913513E-2</v>
      </c>
      <c r="R241" s="17">
        <v>9.15096235580669E-3</v>
      </c>
      <c r="S241" s="17">
        <v>1.9293042108751698E-2</v>
      </c>
      <c r="T241" s="17">
        <v>2.1266813633990501E-2</v>
      </c>
      <c r="U241" s="17">
        <v>1.4371315515137701E-2</v>
      </c>
      <c r="V241" s="17">
        <v>0</v>
      </c>
      <c r="W241" s="17"/>
      <c r="X241" s="17">
        <v>1.4509837425140899E-2</v>
      </c>
      <c r="Y241" s="17">
        <v>1.21148190472244E-2</v>
      </c>
      <c r="Z241" s="17"/>
      <c r="AA241" s="17">
        <v>1.409483562554E-2</v>
      </c>
      <c r="AB241" s="17">
        <v>9.1041824464003808E-3</v>
      </c>
      <c r="AC241" s="17"/>
      <c r="AD241" s="17">
        <v>3.5884530091338301E-3</v>
      </c>
      <c r="AE241" s="17">
        <v>2.2726301321794401E-2</v>
      </c>
    </row>
    <row r="242" spans="2:31" x14ac:dyDescent="0.35">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row>
    <row r="243" spans="2:31" x14ac:dyDescent="0.35">
      <c r="B243" s="6" t="s">
        <v>193</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row>
    <row r="244" spans="2:31" x14ac:dyDescent="0.35">
      <c r="B244" s="24" t="s">
        <v>66</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row>
    <row r="245" spans="2:31" x14ac:dyDescent="0.35">
      <c r="B245" t="s">
        <v>185</v>
      </c>
      <c r="C245" s="17">
        <v>7.6872855316750602E-2</v>
      </c>
      <c r="D245" s="17">
        <v>9.7889990751603803E-2</v>
      </c>
      <c r="E245" s="17">
        <v>5.5849811809638397E-2</v>
      </c>
      <c r="F245" s="17"/>
      <c r="G245" s="17">
        <v>8.5956655161284701E-2</v>
      </c>
      <c r="H245" s="17">
        <v>6.8451094021654404E-2</v>
      </c>
      <c r="I245" s="17">
        <v>0.10640012034119201</v>
      </c>
      <c r="J245" s="17">
        <v>4.83023660829206E-2</v>
      </c>
      <c r="K245" s="17">
        <v>5.4743799526132203E-2</v>
      </c>
      <c r="L245" s="17">
        <v>8.7235275980414001E-2</v>
      </c>
      <c r="M245" s="17"/>
      <c r="N245" s="17">
        <v>0.14260649101269501</v>
      </c>
      <c r="O245" s="17">
        <v>5.2812728354027901E-2</v>
      </c>
      <c r="P245" s="17">
        <v>6.5447310090646804E-2</v>
      </c>
      <c r="Q245" s="17">
        <v>0.108778931985345</v>
      </c>
      <c r="R245" s="17">
        <v>0.100664979095826</v>
      </c>
      <c r="S245" s="17">
        <v>7.0029729273493796E-2</v>
      </c>
      <c r="T245" s="17">
        <v>2.9748011370748999E-2</v>
      </c>
      <c r="U245" s="17">
        <v>7.77211401892451E-2</v>
      </c>
      <c r="V245" s="17">
        <v>3.2292697028222399E-2</v>
      </c>
      <c r="W245" s="17"/>
      <c r="X245" s="17">
        <v>6.0807766989882502E-2</v>
      </c>
      <c r="Y245" s="17">
        <v>8.4074455449926894E-2</v>
      </c>
      <c r="Z245" s="17"/>
      <c r="AA245" s="17">
        <v>7.2357821426894495E-2</v>
      </c>
      <c r="AB245" s="17">
        <v>9.2788143799409001E-2</v>
      </c>
      <c r="AC245" s="17"/>
      <c r="AD245" s="17">
        <v>8.9512384050257701E-2</v>
      </c>
      <c r="AE245" s="17">
        <v>5.7424493666706697E-2</v>
      </c>
    </row>
    <row r="246" spans="2:31" x14ac:dyDescent="0.35">
      <c r="B246" t="s">
        <v>186</v>
      </c>
      <c r="C246" s="17">
        <v>0.28618910613126602</v>
      </c>
      <c r="D246" s="17">
        <v>0.32094051242413901</v>
      </c>
      <c r="E246" s="17">
        <v>0.25142793096098798</v>
      </c>
      <c r="F246" s="17"/>
      <c r="G246" s="17">
        <v>0.31155634766835899</v>
      </c>
      <c r="H246" s="17">
        <v>0.28383919174692301</v>
      </c>
      <c r="I246" s="17">
        <v>0.305595370514267</v>
      </c>
      <c r="J246" s="17">
        <v>0.31054058780193899</v>
      </c>
      <c r="K246" s="17">
        <v>0.30835393174118297</v>
      </c>
      <c r="L246" s="17">
        <v>0.24088962534726799</v>
      </c>
      <c r="M246" s="17"/>
      <c r="N246" s="17">
        <v>0.26101774003477402</v>
      </c>
      <c r="O246" s="17">
        <v>0.27043709067615801</v>
      </c>
      <c r="P246" s="17">
        <v>0.27329582196248098</v>
      </c>
      <c r="Q246" s="17">
        <v>0.26287328521833597</v>
      </c>
      <c r="R246" s="17">
        <v>0.22471986715079201</v>
      </c>
      <c r="S246" s="17">
        <v>0.32166400100867198</v>
      </c>
      <c r="T246" s="17">
        <v>0.33339664012428</v>
      </c>
      <c r="U246" s="17">
        <v>0.31392644466560099</v>
      </c>
      <c r="V246" s="17">
        <v>0.33437632728324101</v>
      </c>
      <c r="W246" s="17"/>
      <c r="X246" s="17">
        <v>0.27844844489127402</v>
      </c>
      <c r="Y246" s="17">
        <v>0.28599861606173499</v>
      </c>
      <c r="Z246" s="17"/>
      <c r="AA246" s="17">
        <v>0.29459404134524397</v>
      </c>
      <c r="AB246" s="17">
        <v>0.26009659215052899</v>
      </c>
      <c r="AC246" s="17"/>
      <c r="AD246" s="17">
        <v>0.295920587682241</v>
      </c>
      <c r="AE246" s="17">
        <v>0.28298499948323502</v>
      </c>
    </row>
    <row r="247" spans="2:31" x14ac:dyDescent="0.35">
      <c r="B247" t="s">
        <v>187</v>
      </c>
      <c r="C247" s="17">
        <v>0.30937676512064899</v>
      </c>
      <c r="D247" s="17">
        <v>0.32425311455102102</v>
      </c>
      <c r="E247" s="17">
        <v>0.29449623383839402</v>
      </c>
      <c r="F247" s="17"/>
      <c r="G247" s="17">
        <v>0.288626970213052</v>
      </c>
      <c r="H247" s="17">
        <v>0.37675989253555903</v>
      </c>
      <c r="I247" s="17">
        <v>0.313034089397773</v>
      </c>
      <c r="J247" s="17">
        <v>0.33990109012483599</v>
      </c>
      <c r="K247" s="17">
        <v>0.26936540208554399</v>
      </c>
      <c r="L247" s="17">
        <v>0.287401016630566</v>
      </c>
      <c r="M247" s="17"/>
      <c r="N247" s="17">
        <v>0.29296602979326603</v>
      </c>
      <c r="O247" s="17">
        <v>0.32360401023621199</v>
      </c>
      <c r="P247" s="17">
        <v>0.32048198348738799</v>
      </c>
      <c r="Q247" s="17">
        <v>0.32299922282850602</v>
      </c>
      <c r="R247" s="17">
        <v>0.35569265489458002</v>
      </c>
      <c r="S247" s="17">
        <v>0.33233576903684597</v>
      </c>
      <c r="T247" s="17">
        <v>0.32373312009189198</v>
      </c>
      <c r="U247" s="17">
        <v>0.232936677970082</v>
      </c>
      <c r="V247" s="17">
        <v>0.26036327265464798</v>
      </c>
      <c r="W247" s="17"/>
      <c r="X247" s="17">
        <v>0.31943388471281903</v>
      </c>
      <c r="Y247" s="17">
        <v>0.30319808522201802</v>
      </c>
      <c r="Z247" s="17"/>
      <c r="AA247" s="17">
        <v>0.29332514424952</v>
      </c>
      <c r="AB247" s="17">
        <v>0.37582375887969899</v>
      </c>
      <c r="AC247" s="17"/>
      <c r="AD247" s="17">
        <v>0.28432688305595499</v>
      </c>
      <c r="AE247" s="17">
        <v>0.35792737305464301</v>
      </c>
    </row>
    <row r="248" spans="2:31" x14ac:dyDescent="0.35">
      <c r="B248" t="s">
        <v>188</v>
      </c>
      <c r="C248" s="17">
        <v>0.21109861090600801</v>
      </c>
      <c r="D248" s="17">
        <v>0.17391467743636899</v>
      </c>
      <c r="E248" s="17">
        <v>0.248292997054438</v>
      </c>
      <c r="F248" s="17"/>
      <c r="G248" s="17">
        <v>0.20882395863476999</v>
      </c>
      <c r="H248" s="17">
        <v>0.15126500382451899</v>
      </c>
      <c r="I248" s="17">
        <v>0.18060318121834601</v>
      </c>
      <c r="J248" s="17">
        <v>0.20118279301521999</v>
      </c>
      <c r="K248" s="17">
        <v>0.24878569764316699</v>
      </c>
      <c r="L248" s="17">
        <v>0.245544267999529</v>
      </c>
      <c r="M248" s="17"/>
      <c r="N248" s="17">
        <v>0.23941191326654601</v>
      </c>
      <c r="O248" s="17">
        <v>0.24948701755920399</v>
      </c>
      <c r="P248" s="17">
        <v>0.27896671970347803</v>
      </c>
      <c r="Q248" s="17">
        <v>0.193873178766685</v>
      </c>
      <c r="R248" s="17">
        <v>0.18549768971057701</v>
      </c>
      <c r="S248" s="17">
        <v>0.110458164915374</v>
      </c>
      <c r="T248" s="17">
        <v>0.17662879364877501</v>
      </c>
      <c r="U248" s="17">
        <v>0.157869755019899</v>
      </c>
      <c r="V248" s="17">
        <v>0.23400683654644799</v>
      </c>
      <c r="W248" s="17"/>
      <c r="X248" s="17">
        <v>0.225874655436137</v>
      </c>
      <c r="Y248" s="17">
        <v>0.16817461293095301</v>
      </c>
      <c r="Z248" s="17"/>
      <c r="AA248" s="17">
        <v>0.22319471600188601</v>
      </c>
      <c r="AB248" s="17">
        <v>0.16512469275594899</v>
      </c>
      <c r="AC248" s="17"/>
      <c r="AD248" s="17">
        <v>0.21187968808225899</v>
      </c>
      <c r="AE248" s="17">
        <v>0.20098854428388499</v>
      </c>
    </row>
    <row r="249" spans="2:31" x14ac:dyDescent="0.35">
      <c r="B249" t="s">
        <v>189</v>
      </c>
      <c r="C249" s="17">
        <v>9.4976184435665897E-2</v>
      </c>
      <c r="D249" s="17">
        <v>6.9506408266274494E-2</v>
      </c>
      <c r="E249" s="17">
        <v>0.120453120347568</v>
      </c>
      <c r="F249" s="17"/>
      <c r="G249" s="17">
        <v>8.1685593435316506E-2</v>
      </c>
      <c r="H249" s="17">
        <v>0.105266913920071</v>
      </c>
      <c r="I249" s="17">
        <v>7.0596024490808595E-2</v>
      </c>
      <c r="J249" s="17">
        <v>7.4875141016604793E-2</v>
      </c>
      <c r="K249" s="17">
        <v>9.0421114839526598E-2</v>
      </c>
      <c r="L249" s="17">
        <v>0.121096149943384</v>
      </c>
      <c r="M249" s="17"/>
      <c r="N249" s="17">
        <v>4.40267414588092E-2</v>
      </c>
      <c r="O249" s="17">
        <v>9.4062406766528397E-2</v>
      </c>
      <c r="P249" s="17">
        <v>5.3869247884266398E-2</v>
      </c>
      <c r="Q249" s="17">
        <v>8.1518929034323298E-2</v>
      </c>
      <c r="R249" s="17">
        <v>0.124273846792418</v>
      </c>
      <c r="S249" s="17">
        <v>0.108294301175852</v>
      </c>
      <c r="T249" s="17">
        <v>0.12947957309406599</v>
      </c>
      <c r="U249" s="17">
        <v>0.13561592875739401</v>
      </c>
      <c r="V249" s="17">
        <v>0.12889644624556801</v>
      </c>
      <c r="W249" s="17"/>
      <c r="X249" s="17">
        <v>9.6316331809076103E-2</v>
      </c>
      <c r="Y249" s="17">
        <v>0.12573163483366401</v>
      </c>
      <c r="Z249" s="17"/>
      <c r="AA249" s="17">
        <v>9.4298858958049694E-2</v>
      </c>
      <c r="AB249" s="17">
        <v>9.6842386774095707E-2</v>
      </c>
      <c r="AC249" s="17"/>
      <c r="AD249" s="17">
        <v>0.10170481057356499</v>
      </c>
      <c r="AE249" s="17">
        <v>8.4487110886864406E-2</v>
      </c>
    </row>
    <row r="250" spans="2:31" x14ac:dyDescent="0.35">
      <c r="B250" t="s">
        <v>56</v>
      </c>
      <c r="C250" s="17">
        <v>2.1486478089660602E-2</v>
      </c>
      <c r="D250" s="17">
        <v>1.34952965705932E-2</v>
      </c>
      <c r="E250" s="17">
        <v>2.9479905988973001E-2</v>
      </c>
      <c r="F250" s="17"/>
      <c r="G250" s="17">
        <v>2.3350474887217299E-2</v>
      </c>
      <c r="H250" s="17">
        <v>1.4417903951273001E-2</v>
      </c>
      <c r="I250" s="17">
        <v>2.37712140376138E-2</v>
      </c>
      <c r="J250" s="17">
        <v>2.5198021958479502E-2</v>
      </c>
      <c r="K250" s="17">
        <v>2.8330054164447002E-2</v>
      </c>
      <c r="L250" s="17">
        <v>1.78336640988403E-2</v>
      </c>
      <c r="M250" s="17"/>
      <c r="N250" s="17">
        <v>1.99710844339097E-2</v>
      </c>
      <c r="O250" s="17">
        <v>9.5967464078692503E-3</v>
      </c>
      <c r="P250" s="17">
        <v>7.9389168717394609E-3</v>
      </c>
      <c r="Q250" s="17">
        <v>2.99564521668052E-2</v>
      </c>
      <c r="R250" s="17">
        <v>9.15096235580669E-3</v>
      </c>
      <c r="S250" s="17">
        <v>5.7218034589762101E-2</v>
      </c>
      <c r="T250" s="17">
        <v>7.0138616702391E-3</v>
      </c>
      <c r="U250" s="17">
        <v>8.1930053397778105E-2</v>
      </c>
      <c r="V250" s="17">
        <v>1.00644202418727E-2</v>
      </c>
      <c r="W250" s="17"/>
      <c r="X250" s="17">
        <v>1.9118916160811801E-2</v>
      </c>
      <c r="Y250" s="17">
        <v>3.2822595501703397E-2</v>
      </c>
      <c r="Z250" s="17"/>
      <c r="AA250" s="17">
        <v>2.2229418018405899E-2</v>
      </c>
      <c r="AB250" s="17">
        <v>9.3244256403183408E-3</v>
      </c>
      <c r="AC250" s="17"/>
      <c r="AD250" s="17">
        <v>1.6655646555722901E-2</v>
      </c>
      <c r="AE250" s="17">
        <v>1.6187478624665401E-2</v>
      </c>
    </row>
    <row r="251" spans="2:31" x14ac:dyDescent="0.35">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row>
    <row r="252" spans="2:31" x14ac:dyDescent="0.35">
      <c r="B252" s="6" t="s">
        <v>194</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row>
    <row r="253" spans="2:31" x14ac:dyDescent="0.35">
      <c r="B253" s="24" t="s">
        <v>66</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row>
    <row r="254" spans="2:31" x14ac:dyDescent="0.35">
      <c r="B254" t="s">
        <v>185</v>
      </c>
      <c r="C254" s="17">
        <v>7.0899245317923604E-2</v>
      </c>
      <c r="D254" s="17">
        <v>9.9659264662345107E-2</v>
      </c>
      <c r="E254" s="17">
        <v>4.2131141319292797E-2</v>
      </c>
      <c r="F254" s="17"/>
      <c r="G254" s="17">
        <v>7.7234030946232102E-2</v>
      </c>
      <c r="H254" s="17">
        <v>7.0739670174516101E-2</v>
      </c>
      <c r="I254" s="17">
        <v>5.7460882075849803E-2</v>
      </c>
      <c r="J254" s="17">
        <v>6.9301212456776604E-2</v>
      </c>
      <c r="K254" s="17">
        <v>4.5006028261214602E-2</v>
      </c>
      <c r="L254" s="17">
        <v>8.8087690910594305E-2</v>
      </c>
      <c r="M254" s="17"/>
      <c r="N254" s="17">
        <v>0.109055888996336</v>
      </c>
      <c r="O254" s="17">
        <v>9.1469131328831606E-3</v>
      </c>
      <c r="P254" s="17">
        <v>7.7218100024105105E-2</v>
      </c>
      <c r="Q254" s="17">
        <v>6.6046769622587903E-2</v>
      </c>
      <c r="R254" s="17">
        <v>7.2983057685706301E-2</v>
      </c>
      <c r="S254" s="17">
        <v>6.4450927761081106E-2</v>
      </c>
      <c r="T254" s="17">
        <v>0.107817611533673</v>
      </c>
      <c r="U254" s="17">
        <v>0.124507089799357</v>
      </c>
      <c r="V254" s="17">
        <v>5.3364275818283201E-2</v>
      </c>
      <c r="W254" s="17"/>
      <c r="X254" s="17">
        <v>4.7782423210308803E-2</v>
      </c>
      <c r="Y254" s="17">
        <v>0.130532201387319</v>
      </c>
      <c r="Z254" s="17"/>
      <c r="AA254" s="17">
        <v>7.1407153396705503E-2</v>
      </c>
      <c r="AB254" s="17">
        <v>7.0582089750180294E-2</v>
      </c>
      <c r="AC254" s="17"/>
      <c r="AD254" s="17">
        <v>8.2944735217997806E-2</v>
      </c>
      <c r="AE254" s="17">
        <v>5.1167857051147098E-2</v>
      </c>
    </row>
    <row r="255" spans="2:31" x14ac:dyDescent="0.35">
      <c r="B255" t="s">
        <v>186</v>
      </c>
      <c r="C255" s="17">
        <v>0.23838185165873199</v>
      </c>
      <c r="D255" s="17">
        <v>0.27604475425574498</v>
      </c>
      <c r="E255" s="17">
        <v>0.20070836174116199</v>
      </c>
      <c r="F255" s="17"/>
      <c r="G255" s="17">
        <v>0.21054006040433301</v>
      </c>
      <c r="H255" s="17">
        <v>0.25614357960252299</v>
      </c>
      <c r="I255" s="17">
        <v>0.29630998410115</v>
      </c>
      <c r="J255" s="17">
        <v>0.203499791407553</v>
      </c>
      <c r="K255" s="17">
        <v>0.24755855317789199</v>
      </c>
      <c r="L255" s="17">
        <v>0.22779038006564201</v>
      </c>
      <c r="M255" s="17"/>
      <c r="N255" s="17">
        <v>0.27154057198757803</v>
      </c>
      <c r="O255" s="17">
        <v>0.20786203274562601</v>
      </c>
      <c r="P255" s="17">
        <v>0.19906206156780601</v>
      </c>
      <c r="Q255" s="17">
        <v>0.19960610050129399</v>
      </c>
      <c r="R255" s="17">
        <v>0.22417677521708401</v>
      </c>
      <c r="S255" s="17">
        <v>0.32563597851129</v>
      </c>
      <c r="T255" s="17">
        <v>0.226697315652371</v>
      </c>
      <c r="U255" s="17">
        <v>0.17770648063412001</v>
      </c>
      <c r="V255" s="17">
        <v>0.27322165646250102</v>
      </c>
      <c r="W255" s="17"/>
      <c r="X255" s="17">
        <v>0.235578870277142</v>
      </c>
      <c r="Y255" s="17">
        <v>0.248903478205699</v>
      </c>
      <c r="Z255" s="17"/>
      <c r="AA255" s="17">
        <v>0.22603481265174</v>
      </c>
      <c r="AB255" s="17">
        <v>0.28650020051223801</v>
      </c>
      <c r="AC255" s="17"/>
      <c r="AD255" s="17">
        <v>0.237903203174952</v>
      </c>
      <c r="AE255" s="17">
        <v>0.24198097936035801</v>
      </c>
    </row>
    <row r="256" spans="2:31" x14ac:dyDescent="0.35">
      <c r="B256" t="s">
        <v>187</v>
      </c>
      <c r="C256" s="17">
        <v>0.28616526423955102</v>
      </c>
      <c r="D256" s="17">
        <v>0.33222155100358702</v>
      </c>
      <c r="E256" s="17">
        <v>0.24009603071257299</v>
      </c>
      <c r="F256" s="17"/>
      <c r="G256" s="17">
        <v>0.31297067413690499</v>
      </c>
      <c r="H256" s="17">
        <v>0.26792016945307801</v>
      </c>
      <c r="I256" s="17">
        <v>0.31200095055635901</v>
      </c>
      <c r="J256" s="17">
        <v>0.32029020521642598</v>
      </c>
      <c r="K256" s="17">
        <v>0.32926606869379599</v>
      </c>
      <c r="L256" s="17">
        <v>0.22998049731548101</v>
      </c>
      <c r="M256" s="17"/>
      <c r="N256" s="17">
        <v>0.265465312156973</v>
      </c>
      <c r="O256" s="17">
        <v>0.36930794335278699</v>
      </c>
      <c r="P256" s="17">
        <v>0.35456770847702601</v>
      </c>
      <c r="Q256" s="17">
        <v>0.27144984358919799</v>
      </c>
      <c r="R256" s="17">
        <v>0.306016710456118</v>
      </c>
      <c r="S256" s="17">
        <v>0.23781808847223199</v>
      </c>
      <c r="T256" s="17">
        <v>0.261690344082394</v>
      </c>
      <c r="U256" s="17">
        <v>0.229686592329019</v>
      </c>
      <c r="V256" s="17">
        <v>0.23310588897818499</v>
      </c>
      <c r="W256" s="17"/>
      <c r="X256" s="17">
        <v>0.28659688445973702</v>
      </c>
      <c r="Y256" s="17">
        <v>0.29733424413744303</v>
      </c>
      <c r="Z256" s="17"/>
      <c r="AA256" s="17">
        <v>0.28235424040582402</v>
      </c>
      <c r="AB256" s="17">
        <v>0.30075277127426903</v>
      </c>
      <c r="AC256" s="17"/>
      <c r="AD256" s="17">
        <v>0.26000234322632498</v>
      </c>
      <c r="AE256" s="17">
        <v>0.344747120030025</v>
      </c>
    </row>
    <row r="257" spans="2:31" x14ac:dyDescent="0.35">
      <c r="B257" t="s">
        <v>188</v>
      </c>
      <c r="C257" s="17">
        <v>0.27820546313535499</v>
      </c>
      <c r="D257" s="17">
        <v>0.19787621691806601</v>
      </c>
      <c r="E257" s="17">
        <v>0.35855729049804602</v>
      </c>
      <c r="F257" s="17"/>
      <c r="G257" s="17">
        <v>0.26759773757244198</v>
      </c>
      <c r="H257" s="17">
        <v>0.28789012157844801</v>
      </c>
      <c r="I257" s="17">
        <v>0.205674184121205</v>
      </c>
      <c r="J257" s="17">
        <v>0.28364395769802597</v>
      </c>
      <c r="K257" s="17">
        <v>0.25745565908163498</v>
      </c>
      <c r="L257" s="17">
        <v>0.32252564055740102</v>
      </c>
      <c r="M257" s="17"/>
      <c r="N257" s="17">
        <v>0.23288104449902799</v>
      </c>
      <c r="O257" s="17">
        <v>0.28968039005769902</v>
      </c>
      <c r="P257" s="17">
        <v>0.24367435472681701</v>
      </c>
      <c r="Q257" s="17">
        <v>0.32880390085438699</v>
      </c>
      <c r="R257" s="17">
        <v>0.30545451757867298</v>
      </c>
      <c r="S257" s="17">
        <v>0.25821113747900498</v>
      </c>
      <c r="T257" s="17">
        <v>0.24843935297511399</v>
      </c>
      <c r="U257" s="17">
        <v>0.32960668066502502</v>
      </c>
      <c r="V257" s="17">
        <v>0.30355190703963197</v>
      </c>
      <c r="W257" s="17"/>
      <c r="X257" s="17">
        <v>0.28947864037305698</v>
      </c>
      <c r="Y257" s="17">
        <v>0.28538501699425001</v>
      </c>
      <c r="Z257" s="17"/>
      <c r="AA257" s="17">
        <v>0.29683717529936199</v>
      </c>
      <c r="AB257" s="17">
        <v>0.208289897781471</v>
      </c>
      <c r="AC257" s="17"/>
      <c r="AD257" s="17">
        <v>0.29348457723249299</v>
      </c>
      <c r="AE257" s="17">
        <v>0.26121167411926199</v>
      </c>
    </row>
    <row r="258" spans="2:31" x14ac:dyDescent="0.35">
      <c r="B258" t="s">
        <v>189</v>
      </c>
      <c r="C258" s="17">
        <v>0.110455741888416</v>
      </c>
      <c r="D258" s="17">
        <v>7.82219088924761E-2</v>
      </c>
      <c r="E258" s="17">
        <v>0.14269863605328301</v>
      </c>
      <c r="F258" s="17"/>
      <c r="G258" s="17">
        <v>0.11251330435054201</v>
      </c>
      <c r="H258" s="17">
        <v>0.10158600299239701</v>
      </c>
      <c r="I258" s="17">
        <v>9.5780299046251502E-2</v>
      </c>
      <c r="J258" s="17">
        <v>0.100450385723359</v>
      </c>
      <c r="K258" s="17">
        <v>0.100112057806863</v>
      </c>
      <c r="L258" s="17">
        <v>0.13161579115088101</v>
      </c>
      <c r="M258" s="17"/>
      <c r="N258" s="17">
        <v>8.4528063742782003E-2</v>
      </c>
      <c r="O258" s="17">
        <v>0.124002720711005</v>
      </c>
      <c r="P258" s="17">
        <v>9.8723233795281501E-2</v>
      </c>
      <c r="Q258" s="17">
        <v>0.124390351289519</v>
      </c>
      <c r="R258" s="17">
        <v>6.5971448350516798E-2</v>
      </c>
      <c r="S258" s="17">
        <v>8.8420018052991795E-2</v>
      </c>
      <c r="T258" s="17">
        <v>0.14834151408620899</v>
      </c>
      <c r="U258" s="17">
        <v>0.13849315657247899</v>
      </c>
      <c r="V258" s="17">
        <v>0.13090241144062501</v>
      </c>
      <c r="W258" s="17"/>
      <c r="X258" s="17">
        <v>0.124340475893673</v>
      </c>
      <c r="Y258" s="17">
        <v>2.4895515057619701E-2</v>
      </c>
      <c r="Z258" s="17"/>
      <c r="AA258" s="17">
        <v>0.109260275660417</v>
      </c>
      <c r="AB258" s="17">
        <v>0.114708783009452</v>
      </c>
      <c r="AC258" s="17"/>
      <c r="AD258" s="17">
        <v>0.120570024094594</v>
      </c>
      <c r="AE258" s="17">
        <v>7.9932083368140894E-2</v>
      </c>
    </row>
    <row r="259" spans="2:31" x14ac:dyDescent="0.35">
      <c r="B259" t="s">
        <v>56</v>
      </c>
      <c r="C259" s="17">
        <v>1.5892433760021901E-2</v>
      </c>
      <c r="D259" s="17">
        <v>1.5976304267780701E-2</v>
      </c>
      <c r="E259" s="17">
        <v>1.5808539675642899E-2</v>
      </c>
      <c r="F259" s="17"/>
      <c r="G259" s="17">
        <v>1.9144192589545399E-2</v>
      </c>
      <c r="H259" s="17">
        <v>1.5720456199037901E-2</v>
      </c>
      <c r="I259" s="17">
        <v>3.27737000991851E-2</v>
      </c>
      <c r="J259" s="17">
        <v>2.2814447497859401E-2</v>
      </c>
      <c r="K259" s="17">
        <v>2.06016329785998E-2</v>
      </c>
      <c r="L259" s="17">
        <v>0</v>
      </c>
      <c r="M259" s="17"/>
      <c r="N259" s="17">
        <v>3.6529118617302299E-2</v>
      </c>
      <c r="O259" s="17">
        <v>0</v>
      </c>
      <c r="P259" s="17">
        <v>2.6754541408963502E-2</v>
      </c>
      <c r="Q259" s="17">
        <v>9.7030341430142508E-3</v>
      </c>
      <c r="R259" s="17">
        <v>2.5397490711901099E-2</v>
      </c>
      <c r="S259" s="17">
        <v>2.54638497233994E-2</v>
      </c>
      <c r="T259" s="17">
        <v>7.0138616702391E-3</v>
      </c>
      <c r="U259" s="17">
        <v>0</v>
      </c>
      <c r="V259" s="17">
        <v>5.8538602607740801E-3</v>
      </c>
      <c r="W259" s="17"/>
      <c r="X259" s="17">
        <v>1.62227057860828E-2</v>
      </c>
      <c r="Y259" s="17">
        <v>1.29495442176696E-2</v>
      </c>
      <c r="Z259" s="17"/>
      <c r="AA259" s="17">
        <v>1.41063425859521E-2</v>
      </c>
      <c r="AB259" s="17">
        <v>1.9166257672390202E-2</v>
      </c>
      <c r="AC259" s="17"/>
      <c r="AD259" s="17">
        <v>5.0951170536381396E-3</v>
      </c>
      <c r="AE259" s="17">
        <v>2.0960286071067601E-2</v>
      </c>
    </row>
    <row r="260" spans="2:31" x14ac:dyDescent="0.35">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row>
    <row r="261" spans="2:31" x14ac:dyDescent="0.35">
      <c r="B261" s="6" t="s">
        <v>195</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row>
    <row r="262" spans="2:31" x14ac:dyDescent="0.35">
      <c r="B262" s="24" t="s">
        <v>66</v>
      </c>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row>
    <row r="263" spans="2:31" x14ac:dyDescent="0.35">
      <c r="B263" t="s">
        <v>185</v>
      </c>
      <c r="C263" s="17">
        <v>8.2362069084794404E-2</v>
      </c>
      <c r="D263" s="17">
        <v>0.10967281037761301</v>
      </c>
      <c r="E263" s="17">
        <v>5.5043650540549299E-2</v>
      </c>
      <c r="F263" s="17"/>
      <c r="G263" s="17">
        <v>5.9362799668824198E-2</v>
      </c>
      <c r="H263" s="17">
        <v>7.3588063859644101E-2</v>
      </c>
      <c r="I263" s="17">
        <v>7.9046670238358999E-2</v>
      </c>
      <c r="J263" s="17">
        <v>8.9588661441939096E-2</v>
      </c>
      <c r="K263" s="17">
        <v>4.64264978403265E-2</v>
      </c>
      <c r="L263" s="17">
        <v>0.11538789487222199</v>
      </c>
      <c r="M263" s="17"/>
      <c r="N263" s="17">
        <v>0.14180760666287301</v>
      </c>
      <c r="O263" s="17">
        <v>3.5976546508234203E-2</v>
      </c>
      <c r="P263" s="17">
        <v>4.8699052368863897E-2</v>
      </c>
      <c r="Q263" s="17">
        <v>5.0041487677326697E-2</v>
      </c>
      <c r="R263" s="17">
        <v>0.115046854178354</v>
      </c>
      <c r="S263" s="17">
        <v>0.124630615237086</v>
      </c>
      <c r="T263" s="17">
        <v>7.4836986849652398E-2</v>
      </c>
      <c r="U263" s="17">
        <v>9.1572339383549195E-2</v>
      </c>
      <c r="V263" s="17">
        <v>6.6388543456642204E-2</v>
      </c>
      <c r="W263" s="17"/>
      <c r="X263" s="17">
        <v>6.7826421568315698E-2</v>
      </c>
      <c r="Y263" s="17">
        <v>0.104389532107515</v>
      </c>
      <c r="Z263" s="17"/>
      <c r="AA263" s="17">
        <v>7.64119491719841E-2</v>
      </c>
      <c r="AB263" s="17">
        <v>0.107529880770262</v>
      </c>
      <c r="AC263" s="17"/>
      <c r="AD263" s="17">
        <v>8.8185896242056597E-2</v>
      </c>
      <c r="AE263" s="17">
        <v>8.2548080022520703E-2</v>
      </c>
    </row>
    <row r="264" spans="2:31" x14ac:dyDescent="0.35">
      <c r="B264" t="s">
        <v>186</v>
      </c>
      <c r="C264" s="17">
        <v>0.27929668994453</v>
      </c>
      <c r="D264" s="17">
        <v>0.29479017780262201</v>
      </c>
      <c r="E264" s="17">
        <v>0.26379884675237703</v>
      </c>
      <c r="F264" s="17"/>
      <c r="G264" s="17">
        <v>0.29505395133180601</v>
      </c>
      <c r="H264" s="17">
        <v>0.28456847447113098</v>
      </c>
      <c r="I264" s="17">
        <v>0.32165291791336798</v>
      </c>
      <c r="J264" s="17">
        <v>0.29584988174795801</v>
      </c>
      <c r="K264" s="17">
        <v>0.30193831091681</v>
      </c>
      <c r="L264" s="17">
        <v>0.227294134922993</v>
      </c>
      <c r="M264" s="17"/>
      <c r="N264" s="17">
        <v>0.27997246507608098</v>
      </c>
      <c r="O264" s="17">
        <v>0.30250227241769001</v>
      </c>
      <c r="P264" s="17">
        <v>0.22889115488117101</v>
      </c>
      <c r="Q264" s="17">
        <v>0.28358513619110798</v>
      </c>
      <c r="R264" s="17">
        <v>0.34501192517281198</v>
      </c>
      <c r="S264" s="17">
        <v>0.26430882105512998</v>
      </c>
      <c r="T264" s="17">
        <v>0.25186637321976002</v>
      </c>
      <c r="U264" s="17">
        <v>0.225390323239653</v>
      </c>
      <c r="V264" s="17">
        <v>0.29321077462961598</v>
      </c>
      <c r="W264" s="17"/>
      <c r="X264" s="17">
        <v>0.27030283328626797</v>
      </c>
      <c r="Y264" s="17">
        <v>0.324536086434347</v>
      </c>
      <c r="Z264" s="17"/>
      <c r="AA264" s="17">
        <v>0.27139359690262799</v>
      </c>
      <c r="AB264" s="17">
        <v>0.31671752915034102</v>
      </c>
      <c r="AC264" s="17"/>
      <c r="AD264" s="17">
        <v>0.27466007217788102</v>
      </c>
      <c r="AE264" s="17">
        <v>0.299958918820039</v>
      </c>
    </row>
    <row r="265" spans="2:31" x14ac:dyDescent="0.35">
      <c r="B265" t="s">
        <v>187</v>
      </c>
      <c r="C265" s="17">
        <v>0.33922603946745999</v>
      </c>
      <c r="D265" s="17">
        <v>0.33236440635164799</v>
      </c>
      <c r="E265" s="17">
        <v>0.346089601439104</v>
      </c>
      <c r="F265" s="17"/>
      <c r="G265" s="17">
        <v>0.36204944736859701</v>
      </c>
      <c r="H265" s="17">
        <v>0.35132018860527803</v>
      </c>
      <c r="I265" s="17">
        <v>0.34531378672039498</v>
      </c>
      <c r="J265" s="17">
        <v>0.34856670034357001</v>
      </c>
      <c r="K265" s="17">
        <v>0.34508095079443601</v>
      </c>
      <c r="L265" s="17">
        <v>0.309917515259998</v>
      </c>
      <c r="M265" s="17"/>
      <c r="N265" s="17">
        <v>0.29273507651129299</v>
      </c>
      <c r="O265" s="17">
        <v>0.38380326317269903</v>
      </c>
      <c r="P265" s="17">
        <v>0.494898114533672</v>
      </c>
      <c r="Q265" s="17">
        <v>0.28467250874890898</v>
      </c>
      <c r="R265" s="17">
        <v>0.28097592402815502</v>
      </c>
      <c r="S265" s="17">
        <v>0.33567055171295701</v>
      </c>
      <c r="T265" s="17">
        <v>0.33096304805503801</v>
      </c>
      <c r="U265" s="17">
        <v>0.34428593010633701</v>
      </c>
      <c r="V265" s="17">
        <v>0.314901391224993</v>
      </c>
      <c r="W265" s="17"/>
      <c r="X265" s="17">
        <v>0.35436672332991498</v>
      </c>
      <c r="Y265" s="17">
        <v>0.30284034723452502</v>
      </c>
      <c r="Z265" s="17"/>
      <c r="AA265" s="17">
        <v>0.33644251612216203</v>
      </c>
      <c r="AB265" s="17">
        <v>0.34165121090596601</v>
      </c>
      <c r="AC265" s="17"/>
      <c r="AD265" s="17">
        <v>0.32580569696846901</v>
      </c>
      <c r="AE265" s="17">
        <v>0.34587127313171601</v>
      </c>
    </row>
    <row r="266" spans="2:31" x14ac:dyDescent="0.35">
      <c r="B266" t="s">
        <v>188</v>
      </c>
      <c r="C266" s="17">
        <v>0.211370906844847</v>
      </c>
      <c r="D266" s="17">
        <v>0.18132996778463001</v>
      </c>
      <c r="E266" s="17">
        <v>0.241420290635283</v>
      </c>
      <c r="F266" s="17"/>
      <c r="G266" s="17">
        <v>0.22513415174378401</v>
      </c>
      <c r="H266" s="17">
        <v>0.21916194637755601</v>
      </c>
      <c r="I266" s="17">
        <v>0.15909596287980801</v>
      </c>
      <c r="J266" s="17">
        <v>0.18446174147276301</v>
      </c>
      <c r="K266" s="17">
        <v>0.16972863831407001</v>
      </c>
      <c r="L266" s="17">
        <v>0.26029476396752099</v>
      </c>
      <c r="M266" s="17"/>
      <c r="N266" s="17">
        <v>0.18625123278903999</v>
      </c>
      <c r="O266" s="17">
        <v>0.21073239222939399</v>
      </c>
      <c r="P266" s="17">
        <v>0.16386574433166301</v>
      </c>
      <c r="Q266" s="17">
        <v>0.23855621272218799</v>
      </c>
      <c r="R266" s="17">
        <v>0.19602335308617599</v>
      </c>
      <c r="S266" s="17">
        <v>0.20670404714174401</v>
      </c>
      <c r="T266" s="17">
        <v>0.24083184168090799</v>
      </c>
      <c r="U266" s="17">
        <v>0.23461516073295399</v>
      </c>
      <c r="V266" s="17">
        <v>0.23943175038200901</v>
      </c>
      <c r="W266" s="17"/>
      <c r="X266" s="17">
        <v>0.22268498948863599</v>
      </c>
      <c r="Y266" s="17">
        <v>0.19157272749125501</v>
      </c>
      <c r="Z266" s="17"/>
      <c r="AA266" s="17">
        <v>0.23707805903887699</v>
      </c>
      <c r="AB266" s="17">
        <v>0.115963156035295</v>
      </c>
      <c r="AC266" s="17"/>
      <c r="AD266" s="17">
        <v>0.22316250856743</v>
      </c>
      <c r="AE266" s="17">
        <v>0.19464669091409001</v>
      </c>
    </row>
    <row r="267" spans="2:31" x14ac:dyDescent="0.35">
      <c r="B267" t="s">
        <v>189</v>
      </c>
      <c r="C267" s="17">
        <v>7.2218927659692803E-2</v>
      </c>
      <c r="D267" s="17">
        <v>6.78754216494524E-2</v>
      </c>
      <c r="E267" s="17">
        <v>7.6563654661606695E-2</v>
      </c>
      <c r="F267" s="17"/>
      <c r="G267" s="17">
        <v>5.8399649886988501E-2</v>
      </c>
      <c r="H267" s="17">
        <v>5.9232365607052903E-2</v>
      </c>
      <c r="I267" s="17">
        <v>6.4634051159268999E-2</v>
      </c>
      <c r="J267" s="17">
        <v>5.4364417571974397E-2</v>
      </c>
      <c r="K267" s="17">
        <v>9.6477748276133604E-2</v>
      </c>
      <c r="L267" s="17">
        <v>8.7105690977266101E-2</v>
      </c>
      <c r="M267" s="17"/>
      <c r="N267" s="17">
        <v>8.2907684081150207E-2</v>
      </c>
      <c r="O267" s="17">
        <v>5.6921252616101897E-2</v>
      </c>
      <c r="P267" s="17">
        <v>3.67675443726301E-2</v>
      </c>
      <c r="Q267" s="17">
        <v>0.122891236636676</v>
      </c>
      <c r="R267" s="17">
        <v>5.3790981178696198E-2</v>
      </c>
      <c r="S267" s="17">
        <v>4.9392922744331498E-2</v>
      </c>
      <c r="T267" s="17">
        <v>8.1144043832987595E-2</v>
      </c>
      <c r="U267" s="17">
        <v>7.2446151488375701E-2</v>
      </c>
      <c r="V267" s="17">
        <v>8.6067540306739507E-2</v>
      </c>
      <c r="W267" s="17"/>
      <c r="X267" s="17">
        <v>6.9702128203523103E-2</v>
      </c>
      <c r="Y267" s="17">
        <v>5.8252722094414303E-2</v>
      </c>
      <c r="Z267" s="17"/>
      <c r="AA267" s="17">
        <v>6.4078723642555596E-2</v>
      </c>
      <c r="AB267" s="17">
        <v>0.102689470548847</v>
      </c>
      <c r="AC267" s="17"/>
      <c r="AD267" s="17">
        <v>8.0508891467800603E-2</v>
      </c>
      <c r="AE267" s="17">
        <v>5.80502647293119E-2</v>
      </c>
    </row>
    <row r="268" spans="2:31" x14ac:dyDescent="0.35">
      <c r="B268" t="s">
        <v>56</v>
      </c>
      <c r="C268" s="17">
        <v>1.55253669986762E-2</v>
      </c>
      <c r="D268" s="17">
        <v>1.3967216034036001E-2</v>
      </c>
      <c r="E268" s="17">
        <v>1.7083955971079898E-2</v>
      </c>
      <c r="F268" s="17"/>
      <c r="G268" s="17">
        <v>0</v>
      </c>
      <c r="H268" s="17">
        <v>1.2128961079337501E-2</v>
      </c>
      <c r="I268" s="17">
        <v>3.02566110888015E-2</v>
      </c>
      <c r="J268" s="17">
        <v>2.7168597421795799E-2</v>
      </c>
      <c r="K268" s="17">
        <v>4.0347853858223801E-2</v>
      </c>
      <c r="L268" s="17">
        <v>0</v>
      </c>
      <c r="M268" s="17"/>
      <c r="N268" s="17">
        <v>1.63259348795625E-2</v>
      </c>
      <c r="O268" s="17">
        <v>1.00642730558808E-2</v>
      </c>
      <c r="P268" s="17">
        <v>2.6878389511999501E-2</v>
      </c>
      <c r="Q268" s="17">
        <v>2.0253418023790899E-2</v>
      </c>
      <c r="R268" s="17">
        <v>9.15096235580669E-3</v>
      </c>
      <c r="S268" s="17">
        <v>1.9293042108751698E-2</v>
      </c>
      <c r="T268" s="17">
        <v>2.0357706361652999E-2</v>
      </c>
      <c r="U268" s="17">
        <v>3.16900950491317E-2</v>
      </c>
      <c r="V268" s="17">
        <v>0</v>
      </c>
      <c r="W268" s="17"/>
      <c r="X268" s="17">
        <v>1.51169041233422E-2</v>
      </c>
      <c r="Y268" s="17">
        <v>1.84085846379431E-2</v>
      </c>
      <c r="Z268" s="17"/>
      <c r="AA268" s="17">
        <v>1.45951551217933E-2</v>
      </c>
      <c r="AB268" s="17">
        <v>1.54487525892885E-2</v>
      </c>
      <c r="AC268" s="17"/>
      <c r="AD268" s="17">
        <v>7.6769345763634299E-3</v>
      </c>
      <c r="AE268" s="17">
        <v>1.8924772382321799E-2</v>
      </c>
    </row>
    <row r="269" spans="2:31" x14ac:dyDescent="0.35">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row>
    <row r="270" spans="2:31" x14ac:dyDescent="0.35">
      <c r="B270" s="6" t="s">
        <v>196</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row>
    <row r="271" spans="2:31" x14ac:dyDescent="0.35">
      <c r="B271" s="24" t="s">
        <v>66</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row>
    <row r="272" spans="2:31" x14ac:dyDescent="0.35">
      <c r="B272" t="s">
        <v>185</v>
      </c>
      <c r="C272" s="17">
        <v>7.1161030345232204E-2</v>
      </c>
      <c r="D272" s="17">
        <v>9.9287184145009005E-2</v>
      </c>
      <c r="E272" s="17">
        <v>4.30269700755401E-2</v>
      </c>
      <c r="F272" s="17"/>
      <c r="G272" s="17">
        <v>8.5876902922980294E-2</v>
      </c>
      <c r="H272" s="17">
        <v>8.0118209474636604E-2</v>
      </c>
      <c r="I272" s="17">
        <v>8.0828385893643398E-2</v>
      </c>
      <c r="J272" s="17">
        <v>4.1129216052550002E-2</v>
      </c>
      <c r="K272" s="17">
        <v>4.0313907310215898E-2</v>
      </c>
      <c r="L272" s="17">
        <v>8.4234613007553805E-2</v>
      </c>
      <c r="M272" s="17"/>
      <c r="N272" s="17">
        <v>0.150524896943738</v>
      </c>
      <c r="O272" s="17">
        <v>2.8193673784834498E-2</v>
      </c>
      <c r="P272" s="17">
        <v>4.9990287835718003E-2</v>
      </c>
      <c r="Q272" s="17">
        <v>7.6247089070924895E-2</v>
      </c>
      <c r="R272" s="17">
        <v>5.5765446560105202E-2</v>
      </c>
      <c r="S272" s="17">
        <v>0.100384079554692</v>
      </c>
      <c r="T272" s="17">
        <v>3.8462919139017102E-2</v>
      </c>
      <c r="U272" s="17">
        <v>0.123272883343074</v>
      </c>
      <c r="V272" s="17">
        <v>3.1649291414132599E-2</v>
      </c>
      <c r="W272" s="17"/>
      <c r="X272" s="17">
        <v>5.5254858261908402E-2</v>
      </c>
      <c r="Y272" s="17">
        <v>9.51949560221865E-2</v>
      </c>
      <c r="Z272" s="17"/>
      <c r="AA272" s="17">
        <v>6.7361128217514998E-2</v>
      </c>
      <c r="AB272" s="17">
        <v>8.7670033575653394E-2</v>
      </c>
      <c r="AC272" s="17"/>
      <c r="AD272" s="17">
        <v>7.7592973985716004E-2</v>
      </c>
      <c r="AE272" s="17">
        <v>6.4792547866795197E-2</v>
      </c>
    </row>
    <row r="273" spans="2:31" x14ac:dyDescent="0.35">
      <c r="B273" t="s">
        <v>186</v>
      </c>
      <c r="C273" s="17">
        <v>0.26822593034841902</v>
      </c>
      <c r="D273" s="17">
        <v>0.293891421069093</v>
      </c>
      <c r="E273" s="17">
        <v>0.24255322486842601</v>
      </c>
      <c r="F273" s="17"/>
      <c r="G273" s="17">
        <v>0.24037598241343699</v>
      </c>
      <c r="H273" s="17">
        <v>0.26286577056169003</v>
      </c>
      <c r="I273" s="17">
        <v>0.352265331450346</v>
      </c>
      <c r="J273" s="17">
        <v>0.26107485903440703</v>
      </c>
      <c r="K273" s="17">
        <v>0.29889475963058199</v>
      </c>
      <c r="L273" s="17">
        <v>0.23228706855220499</v>
      </c>
      <c r="M273" s="17"/>
      <c r="N273" s="17">
        <v>0.23768580964226399</v>
      </c>
      <c r="O273" s="17">
        <v>0.32770421984317999</v>
      </c>
      <c r="P273" s="17">
        <v>0.28276065173616899</v>
      </c>
      <c r="Q273" s="17">
        <v>0.20891146232907301</v>
      </c>
      <c r="R273" s="17">
        <v>0.29068897578750202</v>
      </c>
      <c r="S273" s="17">
        <v>0.25950813018757202</v>
      </c>
      <c r="T273" s="17">
        <v>0.30335490592182401</v>
      </c>
      <c r="U273" s="17">
        <v>0.193369837087948</v>
      </c>
      <c r="V273" s="17">
        <v>0.26430164589165001</v>
      </c>
      <c r="W273" s="17"/>
      <c r="X273" s="17">
        <v>0.26419984562836701</v>
      </c>
      <c r="Y273" s="17">
        <v>0.30771297076577098</v>
      </c>
      <c r="Z273" s="17"/>
      <c r="AA273" s="17">
        <v>0.26357430220452499</v>
      </c>
      <c r="AB273" s="17">
        <v>0.29269116152512198</v>
      </c>
      <c r="AC273" s="17"/>
      <c r="AD273" s="17">
        <v>0.27724305600470001</v>
      </c>
      <c r="AE273" s="17">
        <v>0.25508643133554298</v>
      </c>
    </row>
    <row r="274" spans="2:31" x14ac:dyDescent="0.35">
      <c r="B274" t="s">
        <v>187</v>
      </c>
      <c r="C274" s="17">
        <v>0.30536754377111403</v>
      </c>
      <c r="D274" s="17">
        <v>0.31855315349000102</v>
      </c>
      <c r="E274" s="17">
        <v>0.292178227479786</v>
      </c>
      <c r="F274" s="17"/>
      <c r="G274" s="17">
        <v>0.28227064333342999</v>
      </c>
      <c r="H274" s="17">
        <v>0.38133602310347697</v>
      </c>
      <c r="I274" s="17">
        <v>0.28321733463502502</v>
      </c>
      <c r="J274" s="17">
        <v>0.32507263707666301</v>
      </c>
      <c r="K274" s="17">
        <v>0.31086084631807698</v>
      </c>
      <c r="L274" s="17">
        <v>0.27552210573743702</v>
      </c>
      <c r="M274" s="17"/>
      <c r="N274" s="17">
        <v>0.27279088613403302</v>
      </c>
      <c r="O274" s="17">
        <v>0.26051488423374097</v>
      </c>
      <c r="P274" s="17">
        <v>0.36403043053797901</v>
      </c>
      <c r="Q274" s="17">
        <v>0.32244768938337498</v>
      </c>
      <c r="R274" s="17">
        <v>0.30243854040868101</v>
      </c>
      <c r="S274" s="17">
        <v>0.35227467558734199</v>
      </c>
      <c r="T274" s="17">
        <v>0.30783656180465502</v>
      </c>
      <c r="U274" s="17">
        <v>0.26641678343488401</v>
      </c>
      <c r="V274" s="17">
        <v>0.31979347444436901</v>
      </c>
      <c r="W274" s="17"/>
      <c r="X274" s="17">
        <v>0.317899429140726</v>
      </c>
      <c r="Y274" s="17">
        <v>0.21908481177535499</v>
      </c>
      <c r="Z274" s="17"/>
      <c r="AA274" s="17">
        <v>0.30486537745033998</v>
      </c>
      <c r="AB274" s="17">
        <v>0.303782091595662</v>
      </c>
      <c r="AC274" s="17"/>
      <c r="AD274" s="17">
        <v>0.28239972309862799</v>
      </c>
      <c r="AE274" s="17">
        <v>0.342473814081385</v>
      </c>
    </row>
    <row r="275" spans="2:31" x14ac:dyDescent="0.35">
      <c r="B275" t="s">
        <v>188</v>
      </c>
      <c r="C275" s="17">
        <v>0.231731837287285</v>
      </c>
      <c r="D275" s="17">
        <v>0.20315578759102301</v>
      </c>
      <c r="E275" s="17">
        <v>0.26031591992252701</v>
      </c>
      <c r="F275" s="17"/>
      <c r="G275" s="17">
        <v>0.25983193769329799</v>
      </c>
      <c r="H275" s="17">
        <v>0.17093383894761099</v>
      </c>
      <c r="I275" s="17">
        <v>0.17020392814987401</v>
      </c>
      <c r="J275" s="17">
        <v>0.25804460771061299</v>
      </c>
      <c r="K275" s="17">
        <v>0.203802464353113</v>
      </c>
      <c r="L275" s="17">
        <v>0.28067429691533402</v>
      </c>
      <c r="M275" s="17"/>
      <c r="N275" s="17">
        <v>0.21411932161434699</v>
      </c>
      <c r="O275" s="17">
        <v>0.27912960534891701</v>
      </c>
      <c r="P275" s="17">
        <v>0.212320261585384</v>
      </c>
      <c r="Q275" s="17">
        <v>0.19544031159321701</v>
      </c>
      <c r="R275" s="17">
        <v>0.248684143796291</v>
      </c>
      <c r="S275" s="17">
        <v>0.20528366758074601</v>
      </c>
      <c r="T275" s="17">
        <v>0.235731391858232</v>
      </c>
      <c r="U275" s="17">
        <v>0.271495459065833</v>
      </c>
      <c r="V275" s="17">
        <v>0.23090019901389899</v>
      </c>
      <c r="W275" s="17"/>
      <c r="X275" s="17">
        <v>0.22905648120365801</v>
      </c>
      <c r="Y275" s="17">
        <v>0.273608639338904</v>
      </c>
      <c r="Z275" s="17"/>
      <c r="AA275" s="17">
        <v>0.24207821280309</v>
      </c>
      <c r="AB275" s="17">
        <v>0.19677925938382099</v>
      </c>
      <c r="AC275" s="17"/>
      <c r="AD275" s="17">
        <v>0.237841547878169</v>
      </c>
      <c r="AE275" s="17">
        <v>0.23405857897874599</v>
      </c>
    </row>
    <row r="276" spans="2:31" x14ac:dyDescent="0.35">
      <c r="B276" t="s">
        <v>189</v>
      </c>
      <c r="C276" s="17">
        <v>7.4146440312629694E-2</v>
      </c>
      <c r="D276" s="17">
        <v>4.9947615913212597E-2</v>
      </c>
      <c r="E276" s="17">
        <v>9.8352067180612596E-2</v>
      </c>
      <c r="F276" s="17"/>
      <c r="G276" s="17">
        <v>8.5544203274206199E-2</v>
      </c>
      <c r="H276" s="17">
        <v>5.3662234940386001E-2</v>
      </c>
      <c r="I276" s="17">
        <v>5.9280055223803897E-2</v>
      </c>
      <c r="J276" s="17">
        <v>8.7016654499324206E-2</v>
      </c>
      <c r="K276" s="17">
        <v>4.8811185993188698E-2</v>
      </c>
      <c r="L276" s="17">
        <v>9.2662323254925197E-2</v>
      </c>
      <c r="M276" s="17"/>
      <c r="N276" s="17">
        <v>5.54330662730559E-2</v>
      </c>
      <c r="O276" s="17">
        <v>6.5887317646262406E-2</v>
      </c>
      <c r="P276" s="17">
        <v>6.4143826895786599E-2</v>
      </c>
      <c r="Q276" s="17">
        <v>0.136347529638772</v>
      </c>
      <c r="R276" s="17">
        <v>7.7627924923753699E-2</v>
      </c>
      <c r="S276" s="17">
        <v>3.99261106775117E-2</v>
      </c>
      <c r="T276" s="17">
        <v>7.1882834905623902E-2</v>
      </c>
      <c r="U276" s="17">
        <v>7.9971837044094801E-2</v>
      </c>
      <c r="V276" s="17">
        <v>8.6150051144721906E-2</v>
      </c>
      <c r="W276" s="17"/>
      <c r="X276" s="17">
        <v>8.2946247573738696E-2</v>
      </c>
      <c r="Y276" s="17">
        <v>5.1478136792400597E-2</v>
      </c>
      <c r="Z276" s="17"/>
      <c r="AA276" s="17">
        <v>6.8383133467943502E-2</v>
      </c>
      <c r="AB276" s="17">
        <v>9.5381591271506999E-2</v>
      </c>
      <c r="AC276" s="17"/>
      <c r="AD276" s="17">
        <v>9.1517520743871997E-2</v>
      </c>
      <c r="AE276" s="17">
        <v>3.3781564092450499E-2</v>
      </c>
    </row>
    <row r="277" spans="2:31" x14ac:dyDescent="0.35">
      <c r="B277" t="s">
        <v>56</v>
      </c>
      <c r="C277" s="17">
        <v>4.9367217935319598E-2</v>
      </c>
      <c r="D277" s="17">
        <v>3.5164837791661102E-2</v>
      </c>
      <c r="E277" s="17">
        <v>6.3573590473108094E-2</v>
      </c>
      <c r="F277" s="17"/>
      <c r="G277" s="17">
        <v>4.6100330362648399E-2</v>
      </c>
      <c r="H277" s="17">
        <v>5.1083922972199602E-2</v>
      </c>
      <c r="I277" s="17">
        <v>5.4204964647308097E-2</v>
      </c>
      <c r="J277" s="17">
        <v>2.7662025626443001E-2</v>
      </c>
      <c r="K277" s="17">
        <v>9.73168363948234E-2</v>
      </c>
      <c r="L277" s="17">
        <v>3.4619592532545901E-2</v>
      </c>
      <c r="M277" s="17"/>
      <c r="N277" s="17">
        <v>6.9446019392562106E-2</v>
      </c>
      <c r="O277" s="17">
        <v>3.8570299143065603E-2</v>
      </c>
      <c r="P277" s="17">
        <v>2.6754541408963502E-2</v>
      </c>
      <c r="Q277" s="17">
        <v>6.0605917984637402E-2</v>
      </c>
      <c r="R277" s="17">
        <v>2.47949685236671E-2</v>
      </c>
      <c r="S277" s="17">
        <v>4.2623336412136698E-2</v>
      </c>
      <c r="T277" s="17">
        <v>4.2731386370648598E-2</v>
      </c>
      <c r="U277" s="17">
        <v>6.5473200024166497E-2</v>
      </c>
      <c r="V277" s="17">
        <v>6.7205338091227695E-2</v>
      </c>
      <c r="W277" s="17"/>
      <c r="X277" s="17">
        <v>5.06431381916021E-2</v>
      </c>
      <c r="Y277" s="17">
        <v>5.2920485305383097E-2</v>
      </c>
      <c r="Z277" s="17"/>
      <c r="AA277" s="17">
        <v>5.3737845856585399E-2</v>
      </c>
      <c r="AB277" s="17">
        <v>2.3695862648234801E-2</v>
      </c>
      <c r="AC277" s="17"/>
      <c r="AD277" s="17">
        <v>3.3405178288915802E-2</v>
      </c>
      <c r="AE277" s="17">
        <v>6.9807063645079506E-2</v>
      </c>
    </row>
    <row r="278" spans="2:31" x14ac:dyDescent="0.35">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row>
    <row r="279" spans="2:31" x14ac:dyDescent="0.35">
      <c r="B279" s="6" t="s">
        <v>197</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row>
    <row r="280" spans="2:31" x14ac:dyDescent="0.35">
      <c r="B280" s="24" t="s">
        <v>66</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row>
    <row r="281" spans="2:31" x14ac:dyDescent="0.35">
      <c r="B281" t="s">
        <v>185</v>
      </c>
      <c r="C281" s="17">
        <v>7.4435193814565703E-2</v>
      </c>
      <c r="D281" s="17">
        <v>0.103749816748105</v>
      </c>
      <c r="E281" s="17">
        <v>4.51123303236447E-2</v>
      </c>
      <c r="F281" s="17"/>
      <c r="G281" s="17">
        <v>8.3998381920396006E-2</v>
      </c>
      <c r="H281" s="17">
        <v>6.4767011752594306E-2</v>
      </c>
      <c r="I281" s="17">
        <v>6.4289721278315795E-2</v>
      </c>
      <c r="J281" s="17">
        <v>8.0633276497931894E-2</v>
      </c>
      <c r="K281" s="17">
        <v>5.0677315498530703E-2</v>
      </c>
      <c r="L281" s="17">
        <v>8.8355910721576794E-2</v>
      </c>
      <c r="M281" s="17"/>
      <c r="N281" s="17">
        <v>0.135230085557313</v>
      </c>
      <c r="O281" s="17">
        <v>8.9097267349282708E-3</v>
      </c>
      <c r="P281" s="17">
        <v>4.7969606702788201E-2</v>
      </c>
      <c r="Q281" s="17">
        <v>8.6797472951701607E-2</v>
      </c>
      <c r="R281" s="17">
        <v>9.66304122953906E-2</v>
      </c>
      <c r="S281" s="17">
        <v>0.124690587157737</v>
      </c>
      <c r="T281" s="17">
        <v>6.7978529340916499E-2</v>
      </c>
      <c r="U281" s="17">
        <v>7.6683878913279199E-2</v>
      </c>
      <c r="V281" s="17">
        <v>4.0045949336514203E-2</v>
      </c>
      <c r="W281" s="17"/>
      <c r="X281" s="17">
        <v>5.6133800307475702E-2</v>
      </c>
      <c r="Y281" s="17">
        <v>0.11611309480745099</v>
      </c>
      <c r="Z281" s="17"/>
      <c r="AA281" s="17">
        <v>6.7156947567438993E-2</v>
      </c>
      <c r="AB281" s="17">
        <v>0.10460245910948</v>
      </c>
      <c r="AC281" s="17"/>
      <c r="AD281" s="17">
        <v>8.4016810447903004E-2</v>
      </c>
      <c r="AE281" s="17">
        <v>6.11506448997566E-2</v>
      </c>
    </row>
    <row r="282" spans="2:31" x14ac:dyDescent="0.35">
      <c r="B282" t="s">
        <v>186</v>
      </c>
      <c r="C282" s="17">
        <v>0.247343813472685</v>
      </c>
      <c r="D282" s="17">
        <v>0.27033564899146001</v>
      </c>
      <c r="E282" s="17">
        <v>0.22434551477884701</v>
      </c>
      <c r="F282" s="17"/>
      <c r="G282" s="17">
        <v>0.240829592645705</v>
      </c>
      <c r="H282" s="17">
        <v>0.27822222253414602</v>
      </c>
      <c r="I282" s="17">
        <v>0.32861541815467998</v>
      </c>
      <c r="J282" s="17">
        <v>0.238647206764524</v>
      </c>
      <c r="K282" s="17">
        <v>0.27865502234905298</v>
      </c>
      <c r="L282" s="17">
        <v>0.182481592956036</v>
      </c>
      <c r="M282" s="17"/>
      <c r="N282" s="17">
        <v>0.27656304666086001</v>
      </c>
      <c r="O282" s="17">
        <v>0.25965438782911299</v>
      </c>
      <c r="P282" s="17">
        <v>0.28114768712881999</v>
      </c>
      <c r="Q282" s="17">
        <v>0.251037419929311</v>
      </c>
      <c r="R282" s="17">
        <v>0.2201446053901</v>
      </c>
      <c r="S282" s="17">
        <v>0.25071180802077397</v>
      </c>
      <c r="T282" s="17">
        <v>0.218641398070065</v>
      </c>
      <c r="U282" s="17">
        <v>0.238177941293718</v>
      </c>
      <c r="V282" s="17">
        <v>0.20899350126664101</v>
      </c>
      <c r="W282" s="17"/>
      <c r="X282" s="17">
        <v>0.24714802239422301</v>
      </c>
      <c r="Y282" s="17">
        <v>0.25595227327949699</v>
      </c>
      <c r="Z282" s="17"/>
      <c r="AA282" s="17">
        <v>0.24563107130963699</v>
      </c>
      <c r="AB282" s="17">
        <v>0.25984336548544501</v>
      </c>
      <c r="AC282" s="17"/>
      <c r="AD282" s="17">
        <v>0.25708292739916899</v>
      </c>
      <c r="AE282" s="17">
        <v>0.23823414150312799</v>
      </c>
    </row>
    <row r="283" spans="2:31" x14ac:dyDescent="0.35">
      <c r="B283" t="s">
        <v>187</v>
      </c>
      <c r="C283" s="17">
        <v>0.32151983081286001</v>
      </c>
      <c r="D283" s="17">
        <v>0.33736303093276299</v>
      </c>
      <c r="E283" s="17">
        <v>0.30567217705219302</v>
      </c>
      <c r="F283" s="17"/>
      <c r="G283" s="17">
        <v>0.35020638078722099</v>
      </c>
      <c r="H283" s="17">
        <v>0.31178101146071302</v>
      </c>
      <c r="I283" s="17">
        <v>0.31479011241931898</v>
      </c>
      <c r="J283" s="17">
        <v>0.320648672798934</v>
      </c>
      <c r="K283" s="17">
        <v>0.29182602661289903</v>
      </c>
      <c r="L283" s="17">
        <v>0.330084219284484</v>
      </c>
      <c r="M283" s="17"/>
      <c r="N283" s="17">
        <v>0.265795181210429</v>
      </c>
      <c r="O283" s="17">
        <v>0.33023703696175899</v>
      </c>
      <c r="P283" s="17">
        <v>0.36845179029222702</v>
      </c>
      <c r="Q283" s="17">
        <v>0.30931719952690201</v>
      </c>
      <c r="R283" s="17">
        <v>0.38197372992338402</v>
      </c>
      <c r="S283" s="17">
        <v>0.28299696551384901</v>
      </c>
      <c r="T283" s="17">
        <v>0.31180370152496001</v>
      </c>
      <c r="U283" s="17">
        <v>0.221437489109509</v>
      </c>
      <c r="V283" s="17">
        <v>0.38739296463155898</v>
      </c>
      <c r="W283" s="17"/>
      <c r="X283" s="17">
        <v>0.33734545467657101</v>
      </c>
      <c r="Y283" s="17">
        <v>0.22765618656664999</v>
      </c>
      <c r="Z283" s="17"/>
      <c r="AA283" s="17">
        <v>0.32607535682573802</v>
      </c>
      <c r="AB283" s="17">
        <v>0.304270590229198</v>
      </c>
      <c r="AC283" s="17"/>
      <c r="AD283" s="17">
        <v>0.32295829972925399</v>
      </c>
      <c r="AE283" s="17">
        <v>0.30723016404421899</v>
      </c>
    </row>
    <row r="284" spans="2:31" x14ac:dyDescent="0.35">
      <c r="B284" t="s">
        <v>188</v>
      </c>
      <c r="C284" s="17">
        <v>0.203902437675822</v>
      </c>
      <c r="D284" s="17">
        <v>0.18294448855395801</v>
      </c>
      <c r="E284" s="17">
        <v>0.22486627823223501</v>
      </c>
      <c r="F284" s="17"/>
      <c r="G284" s="17">
        <v>0.182073132111046</v>
      </c>
      <c r="H284" s="17">
        <v>0.216543197054547</v>
      </c>
      <c r="I284" s="17">
        <v>0.15415213201329001</v>
      </c>
      <c r="J284" s="17">
        <v>0.17289746055699301</v>
      </c>
      <c r="K284" s="17">
        <v>0.18144698572431101</v>
      </c>
      <c r="L284" s="17">
        <v>0.26042021098161799</v>
      </c>
      <c r="M284" s="17"/>
      <c r="N284" s="17">
        <v>0.21153213004594601</v>
      </c>
      <c r="O284" s="17">
        <v>0.24830865250784101</v>
      </c>
      <c r="P284" s="17">
        <v>0.20364031638218699</v>
      </c>
      <c r="Q284" s="17">
        <v>0.151299649171897</v>
      </c>
      <c r="R284" s="17">
        <v>0.16620632594049001</v>
      </c>
      <c r="S284" s="17">
        <v>0.23137023131598899</v>
      </c>
      <c r="T284" s="17">
        <v>0.18945712881353</v>
      </c>
      <c r="U284" s="17">
        <v>0.25558906091689998</v>
      </c>
      <c r="V284" s="17">
        <v>0.18060357612912001</v>
      </c>
      <c r="W284" s="17"/>
      <c r="X284" s="17">
        <v>0.20520891614036099</v>
      </c>
      <c r="Y284" s="17">
        <v>0.20056058852096101</v>
      </c>
      <c r="Z284" s="17"/>
      <c r="AA284" s="17">
        <v>0.20934452369742901</v>
      </c>
      <c r="AB284" s="17">
        <v>0.18744490769932001</v>
      </c>
      <c r="AC284" s="17"/>
      <c r="AD284" s="17">
        <v>0.199438622636013</v>
      </c>
      <c r="AE284" s="17">
        <v>0.215047928117819</v>
      </c>
    </row>
    <row r="285" spans="2:31" x14ac:dyDescent="0.35">
      <c r="B285" t="s">
        <v>189</v>
      </c>
      <c r="C285" s="17">
        <v>7.2762446217373794E-2</v>
      </c>
      <c r="D285" s="17">
        <v>5.3471754101695801E-2</v>
      </c>
      <c r="E285" s="17">
        <v>9.20585610893212E-2</v>
      </c>
      <c r="F285" s="17"/>
      <c r="G285" s="17">
        <v>7.3232498945418195E-2</v>
      </c>
      <c r="H285" s="17">
        <v>4.6021477856335702E-2</v>
      </c>
      <c r="I285" s="17">
        <v>4.7733356670787298E-2</v>
      </c>
      <c r="J285" s="17">
        <v>8.8552904897276102E-2</v>
      </c>
      <c r="K285" s="17">
        <v>7.1783443341060404E-2</v>
      </c>
      <c r="L285" s="17">
        <v>9.1840592007305405E-2</v>
      </c>
      <c r="M285" s="17"/>
      <c r="N285" s="17">
        <v>4.9641100072352902E-2</v>
      </c>
      <c r="O285" s="17">
        <v>5.6780013807693902E-2</v>
      </c>
      <c r="P285" s="17">
        <v>3.6600088032424802E-2</v>
      </c>
      <c r="Q285" s="17">
        <v>0.117356266437041</v>
      </c>
      <c r="R285" s="17">
        <v>8.4984017121537594E-2</v>
      </c>
      <c r="S285" s="17">
        <v>4.7044828437289597E-2</v>
      </c>
      <c r="T285" s="17">
        <v>0.100697538480927</v>
      </c>
      <c r="U285" s="17">
        <v>0.13091861259131701</v>
      </c>
      <c r="V285" s="17">
        <v>7.8518188173685305E-2</v>
      </c>
      <c r="W285" s="17"/>
      <c r="X285" s="17">
        <v>8.0686260007825403E-2</v>
      </c>
      <c r="Y285" s="17">
        <v>5.8440888118529502E-2</v>
      </c>
      <c r="Z285" s="17"/>
      <c r="AA285" s="17">
        <v>6.8009846876205704E-2</v>
      </c>
      <c r="AB285" s="17">
        <v>9.0018730523739501E-2</v>
      </c>
      <c r="AC285" s="17"/>
      <c r="AD285" s="17">
        <v>8.5158533832824901E-2</v>
      </c>
      <c r="AE285" s="17">
        <v>5.0158577209611803E-2</v>
      </c>
    </row>
    <row r="286" spans="2:31" x14ac:dyDescent="0.35">
      <c r="B286" t="s">
        <v>56</v>
      </c>
      <c r="C286" s="17">
        <v>8.0036278006693606E-2</v>
      </c>
      <c r="D286" s="17">
        <v>5.2135260672018097E-2</v>
      </c>
      <c r="E286" s="17">
        <v>0.10794513852375801</v>
      </c>
      <c r="F286" s="17"/>
      <c r="G286" s="17">
        <v>6.9660013590213496E-2</v>
      </c>
      <c r="H286" s="17">
        <v>8.2665079341663505E-2</v>
      </c>
      <c r="I286" s="17">
        <v>9.0419259463608001E-2</v>
      </c>
      <c r="J286" s="17">
        <v>9.8620478484341204E-2</v>
      </c>
      <c r="K286" s="17">
        <v>0.125611206474145</v>
      </c>
      <c r="L286" s="17">
        <v>4.6817474048979998E-2</v>
      </c>
      <c r="M286" s="17"/>
      <c r="N286" s="17">
        <v>6.1238456453098798E-2</v>
      </c>
      <c r="O286" s="17">
        <v>9.6110182158664306E-2</v>
      </c>
      <c r="P286" s="17">
        <v>6.2190511461553501E-2</v>
      </c>
      <c r="Q286" s="17">
        <v>8.4191991983147599E-2</v>
      </c>
      <c r="R286" s="17">
        <v>5.00609093290975E-2</v>
      </c>
      <c r="S286" s="17">
        <v>6.3185579554361604E-2</v>
      </c>
      <c r="T286" s="17">
        <v>0.111421703769602</v>
      </c>
      <c r="U286" s="17">
        <v>7.7193017175276796E-2</v>
      </c>
      <c r="V286" s="17">
        <v>0.10444582046247999</v>
      </c>
      <c r="W286" s="17"/>
      <c r="X286" s="17">
        <v>7.3477546473543695E-2</v>
      </c>
      <c r="Y286" s="17">
        <v>0.141276968706911</v>
      </c>
      <c r="Z286" s="17"/>
      <c r="AA286" s="17">
        <v>8.3782253723551095E-2</v>
      </c>
      <c r="AB286" s="17">
        <v>5.3819946952818103E-2</v>
      </c>
      <c r="AC286" s="17"/>
      <c r="AD286" s="17">
        <v>5.1344805954836599E-2</v>
      </c>
      <c r="AE286" s="17">
        <v>0.12817854422546601</v>
      </c>
    </row>
    <row r="287" spans="2:31" x14ac:dyDescent="0.35">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row>
    <row r="288" spans="2:31" x14ac:dyDescent="0.35">
      <c r="B288" s="6" t="s">
        <v>198</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row>
    <row r="289" spans="2:31" x14ac:dyDescent="0.35">
      <c r="B289" s="24" t="s">
        <v>66</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row>
    <row r="290" spans="2:31" x14ac:dyDescent="0.35">
      <c r="B290" t="s">
        <v>185</v>
      </c>
      <c r="C290" s="17">
        <v>6.3008294595379294E-2</v>
      </c>
      <c r="D290" s="17">
        <v>8.4937934406714599E-2</v>
      </c>
      <c r="E290" s="17">
        <v>4.1072490200053699E-2</v>
      </c>
      <c r="F290" s="17"/>
      <c r="G290" s="17">
        <v>7.2777236966265701E-2</v>
      </c>
      <c r="H290" s="17">
        <v>6.71873016619286E-2</v>
      </c>
      <c r="I290" s="17">
        <v>6.8740226674891797E-2</v>
      </c>
      <c r="J290" s="17">
        <v>4.3873128977585198E-2</v>
      </c>
      <c r="K290" s="17">
        <v>4.4140792015070797E-2</v>
      </c>
      <c r="L290" s="17">
        <v>7.1763308555736496E-2</v>
      </c>
      <c r="M290" s="17"/>
      <c r="N290" s="17">
        <v>0.11184342644174899</v>
      </c>
      <c r="O290" s="17">
        <v>4.5214446015548797E-2</v>
      </c>
      <c r="P290" s="17">
        <v>8.1114044500596894E-2</v>
      </c>
      <c r="Q290" s="17">
        <v>3.9424322265823902E-2</v>
      </c>
      <c r="R290" s="17">
        <v>4.0851907744388301E-2</v>
      </c>
      <c r="S290" s="17">
        <v>7.5627879125993197E-2</v>
      </c>
      <c r="T290" s="17">
        <v>5.5183481114807802E-2</v>
      </c>
      <c r="U290" s="17">
        <v>6.2870244419374902E-2</v>
      </c>
      <c r="V290" s="17">
        <v>4.2443997840110999E-2</v>
      </c>
      <c r="W290" s="17"/>
      <c r="X290" s="17">
        <v>5.0000225288530299E-2</v>
      </c>
      <c r="Y290" s="17">
        <v>7.3168763584571195E-2</v>
      </c>
      <c r="Z290" s="17"/>
      <c r="AA290" s="17">
        <v>5.7767187519027902E-2</v>
      </c>
      <c r="AB290" s="17">
        <v>8.4952963878145604E-2</v>
      </c>
      <c r="AC290" s="17"/>
      <c r="AD290" s="17">
        <v>6.5078232694476407E-2</v>
      </c>
      <c r="AE290" s="17">
        <v>6.5602731934191194E-2</v>
      </c>
    </row>
    <row r="291" spans="2:31" x14ac:dyDescent="0.35">
      <c r="B291" t="s">
        <v>186</v>
      </c>
      <c r="C291" s="17">
        <v>0.26680945455586003</v>
      </c>
      <c r="D291" s="17">
        <v>0.28374139871064302</v>
      </c>
      <c r="E291" s="17">
        <v>0.24987275070630999</v>
      </c>
      <c r="F291" s="17"/>
      <c r="G291" s="17">
        <v>0.23539888079475499</v>
      </c>
      <c r="H291" s="17">
        <v>0.28266280501746999</v>
      </c>
      <c r="I291" s="17">
        <v>0.32170237696567699</v>
      </c>
      <c r="J291" s="17">
        <v>0.25666876962221802</v>
      </c>
      <c r="K291" s="17">
        <v>0.298930018864415</v>
      </c>
      <c r="L291" s="17">
        <v>0.23673723927704901</v>
      </c>
      <c r="M291" s="17"/>
      <c r="N291" s="17">
        <v>0.27154067019516398</v>
      </c>
      <c r="O291" s="17">
        <v>0.233947892733507</v>
      </c>
      <c r="P291" s="17">
        <v>0.22205020766102901</v>
      </c>
      <c r="Q291" s="17">
        <v>0.30269807785847902</v>
      </c>
      <c r="R291" s="17">
        <v>0.24687974159906401</v>
      </c>
      <c r="S291" s="17">
        <v>0.26228642984542599</v>
      </c>
      <c r="T291" s="17">
        <v>0.294299597549599</v>
      </c>
      <c r="U291" s="17">
        <v>0.25064192654133</v>
      </c>
      <c r="V291" s="17">
        <v>0.3081866767848</v>
      </c>
      <c r="W291" s="17"/>
      <c r="X291" s="17">
        <v>0.24925533004498501</v>
      </c>
      <c r="Y291" s="17">
        <v>0.30268932173221602</v>
      </c>
      <c r="Z291" s="17"/>
      <c r="AA291" s="17">
        <v>0.25056052317428701</v>
      </c>
      <c r="AB291" s="17">
        <v>0.33652350913608498</v>
      </c>
      <c r="AC291" s="17"/>
      <c r="AD291" s="17">
        <v>0.26706612959069498</v>
      </c>
      <c r="AE291" s="17">
        <v>0.278893423400499</v>
      </c>
    </row>
    <row r="292" spans="2:31" x14ac:dyDescent="0.35">
      <c r="B292" t="s">
        <v>187</v>
      </c>
      <c r="C292" s="17">
        <v>0.33672730182169502</v>
      </c>
      <c r="D292" s="17">
        <v>0.372060825829584</v>
      </c>
      <c r="E292" s="17">
        <v>0.30138384529880302</v>
      </c>
      <c r="F292" s="17"/>
      <c r="G292" s="17">
        <v>0.31534643823576303</v>
      </c>
      <c r="H292" s="17">
        <v>0.32265942388624502</v>
      </c>
      <c r="I292" s="17">
        <v>0.337675307404666</v>
      </c>
      <c r="J292" s="17">
        <v>0.34202087877486598</v>
      </c>
      <c r="K292" s="17">
        <v>0.34065180373440601</v>
      </c>
      <c r="L292" s="17">
        <v>0.350567242731887</v>
      </c>
      <c r="M292" s="17"/>
      <c r="N292" s="17">
        <v>0.34342748870595202</v>
      </c>
      <c r="O292" s="17">
        <v>0.37913059317937697</v>
      </c>
      <c r="P292" s="17">
        <v>0.317590793027484</v>
      </c>
      <c r="Q292" s="17">
        <v>0.238779301670973</v>
      </c>
      <c r="R292" s="17">
        <v>0.38938051154487602</v>
      </c>
      <c r="S292" s="17">
        <v>0.36691201968501802</v>
      </c>
      <c r="T292" s="17">
        <v>0.35346953783148599</v>
      </c>
      <c r="U292" s="17">
        <v>0.25229841828161698</v>
      </c>
      <c r="V292" s="17">
        <v>0.33345000040744799</v>
      </c>
      <c r="W292" s="17"/>
      <c r="X292" s="17">
        <v>0.34247273963554598</v>
      </c>
      <c r="Y292" s="17">
        <v>0.41467005811486701</v>
      </c>
      <c r="Z292" s="17"/>
      <c r="AA292" s="17">
        <v>0.33720487930237097</v>
      </c>
      <c r="AB292" s="17">
        <v>0.33006528229911802</v>
      </c>
      <c r="AC292" s="17"/>
      <c r="AD292" s="17">
        <v>0.32466929666055699</v>
      </c>
      <c r="AE292" s="17">
        <v>0.36344983720698598</v>
      </c>
    </row>
    <row r="293" spans="2:31" x14ac:dyDescent="0.35">
      <c r="B293" t="s">
        <v>188</v>
      </c>
      <c r="C293" s="17">
        <v>0.22760146101086601</v>
      </c>
      <c r="D293" s="17">
        <v>0.18353008367321799</v>
      </c>
      <c r="E293" s="17">
        <v>0.271685227138731</v>
      </c>
      <c r="F293" s="17"/>
      <c r="G293" s="17">
        <v>0.27957319841084399</v>
      </c>
      <c r="H293" s="17">
        <v>0.22511410274999999</v>
      </c>
      <c r="I293" s="17">
        <v>0.170695326615982</v>
      </c>
      <c r="J293" s="17">
        <v>0.218849407849626</v>
      </c>
      <c r="K293" s="17">
        <v>0.20099051047441399</v>
      </c>
      <c r="L293" s="17">
        <v>0.24726651299281399</v>
      </c>
      <c r="M293" s="17"/>
      <c r="N293" s="17">
        <v>0.175048124743617</v>
      </c>
      <c r="O293" s="17">
        <v>0.25983181974674302</v>
      </c>
      <c r="P293" s="17">
        <v>0.263500823443095</v>
      </c>
      <c r="Q293" s="17">
        <v>0.313649561355273</v>
      </c>
      <c r="R293" s="17">
        <v>0.18950343241819401</v>
      </c>
      <c r="S293" s="17">
        <v>0.147810163298492</v>
      </c>
      <c r="T293" s="17">
        <v>0.16226679097362601</v>
      </c>
      <c r="U293" s="17">
        <v>0.33971152675767102</v>
      </c>
      <c r="V293" s="17">
        <v>0.247681227392373</v>
      </c>
      <c r="W293" s="17"/>
      <c r="X293" s="17">
        <v>0.24353312779082101</v>
      </c>
      <c r="Y293" s="17">
        <v>0.12727090527941101</v>
      </c>
      <c r="Z293" s="17"/>
      <c r="AA293" s="17">
        <v>0.252972583028924</v>
      </c>
      <c r="AB293" s="17">
        <v>0.133887138302825</v>
      </c>
      <c r="AC293" s="17"/>
      <c r="AD293" s="17">
        <v>0.22564519739143099</v>
      </c>
      <c r="AE293" s="17">
        <v>0.219410465180465</v>
      </c>
    </row>
    <row r="294" spans="2:31" x14ac:dyDescent="0.35">
      <c r="B294" t="s">
        <v>189</v>
      </c>
      <c r="C294" s="17">
        <v>9.4089770459378205E-2</v>
      </c>
      <c r="D294" s="17">
        <v>6.5309310224105396E-2</v>
      </c>
      <c r="E294" s="17">
        <v>0.12287832109494599</v>
      </c>
      <c r="F294" s="17"/>
      <c r="G294" s="17">
        <v>9.0936710259026804E-2</v>
      </c>
      <c r="H294" s="17">
        <v>0.102376366684355</v>
      </c>
      <c r="I294" s="17">
        <v>7.54961411348328E-2</v>
      </c>
      <c r="J294" s="17">
        <v>0.116186544014054</v>
      </c>
      <c r="K294" s="17">
        <v>9.8990411284029703E-2</v>
      </c>
      <c r="L294" s="17">
        <v>8.7071750936037307E-2</v>
      </c>
      <c r="M294" s="17"/>
      <c r="N294" s="17">
        <v>9.4626997756064299E-2</v>
      </c>
      <c r="O294" s="17">
        <v>7.6843111796884106E-2</v>
      </c>
      <c r="P294" s="17">
        <v>8.9887736330186194E-2</v>
      </c>
      <c r="Q294" s="17">
        <v>9.5745702706437202E-2</v>
      </c>
      <c r="R294" s="17">
        <v>0.103785103933192</v>
      </c>
      <c r="S294" s="17">
        <v>0.12140066298135101</v>
      </c>
      <c r="T294" s="17">
        <v>0.12776673086024101</v>
      </c>
      <c r="U294" s="17">
        <v>9.4477884000007298E-2</v>
      </c>
      <c r="V294" s="17">
        <v>6.2384237314493399E-2</v>
      </c>
      <c r="W294" s="17"/>
      <c r="X294" s="17">
        <v>0.10209210803311</v>
      </c>
      <c r="Y294" s="17">
        <v>7.0088131507860002E-2</v>
      </c>
      <c r="Z294" s="17"/>
      <c r="AA294" s="17">
        <v>9.1574897787208204E-2</v>
      </c>
      <c r="AB294" s="17">
        <v>9.9405300628566201E-2</v>
      </c>
      <c r="AC294" s="17"/>
      <c r="AD294" s="17">
        <v>0.11145146705662801</v>
      </c>
      <c r="AE294" s="17">
        <v>6.0657385660320202E-2</v>
      </c>
    </row>
    <row r="295" spans="2:31" x14ac:dyDescent="0.35">
      <c r="B295" t="s">
        <v>56</v>
      </c>
      <c r="C295" s="17">
        <v>1.17637175568214E-2</v>
      </c>
      <c r="D295" s="17">
        <v>1.0420447155734701E-2</v>
      </c>
      <c r="E295" s="17">
        <v>1.31073655611556E-2</v>
      </c>
      <c r="F295" s="17"/>
      <c r="G295" s="17">
        <v>5.9675353333454601E-3</v>
      </c>
      <c r="H295" s="17">
        <v>0</v>
      </c>
      <c r="I295" s="17">
        <v>2.56906212039507E-2</v>
      </c>
      <c r="J295" s="17">
        <v>2.2401270761650199E-2</v>
      </c>
      <c r="K295" s="17">
        <v>1.62964636276644E-2</v>
      </c>
      <c r="L295" s="17">
        <v>6.5939455064750801E-3</v>
      </c>
      <c r="M295" s="17"/>
      <c r="N295" s="17">
        <v>3.5132921574530201E-3</v>
      </c>
      <c r="O295" s="17">
        <v>5.0321365279404002E-3</v>
      </c>
      <c r="P295" s="17">
        <v>2.5856395037608799E-2</v>
      </c>
      <c r="Q295" s="17">
        <v>9.7030341430142508E-3</v>
      </c>
      <c r="R295" s="17">
        <v>2.95993027602863E-2</v>
      </c>
      <c r="S295" s="17">
        <v>2.5962845063719799E-2</v>
      </c>
      <c r="T295" s="17">
        <v>7.0138616702391E-3</v>
      </c>
      <c r="U295" s="17">
        <v>0</v>
      </c>
      <c r="V295" s="17">
        <v>5.8538602607740801E-3</v>
      </c>
      <c r="W295" s="17"/>
      <c r="X295" s="17">
        <v>1.2646469207008199E-2</v>
      </c>
      <c r="Y295" s="17">
        <v>1.21128197810738E-2</v>
      </c>
      <c r="Z295" s="17"/>
      <c r="AA295" s="17">
        <v>9.9199291881808694E-3</v>
      </c>
      <c r="AB295" s="17">
        <v>1.516580575526E-2</v>
      </c>
      <c r="AC295" s="17"/>
      <c r="AD295" s="17">
        <v>6.0896766062128902E-3</v>
      </c>
      <c r="AE295" s="17">
        <v>1.19861566175383E-2</v>
      </c>
    </row>
    <row r="296" spans="2:31" x14ac:dyDescent="0.35">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row>
    <row r="297" spans="2:31" x14ac:dyDescent="0.35">
      <c r="B297" s="6" t="s">
        <v>206</v>
      </c>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row>
    <row r="298" spans="2:31" x14ac:dyDescent="0.35">
      <c r="B298" s="24" t="s">
        <v>66</v>
      </c>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row>
    <row r="299" spans="2:31" x14ac:dyDescent="0.35">
      <c r="B299" t="s">
        <v>112</v>
      </c>
      <c r="C299" s="17">
        <v>0.153384698765307</v>
      </c>
      <c r="D299" s="17">
        <v>0.18762958147366801</v>
      </c>
      <c r="E299" s="17">
        <v>0.119130189567068</v>
      </c>
      <c r="F299" s="17"/>
      <c r="G299" s="17">
        <v>0.12298412160307499</v>
      </c>
      <c r="H299" s="17">
        <v>0.19072694670488</v>
      </c>
      <c r="I299" s="17">
        <v>0.13291623338878999</v>
      </c>
      <c r="J299" s="17">
        <v>0.15540230407168901</v>
      </c>
      <c r="K299" s="17">
        <v>0.146544672237399</v>
      </c>
      <c r="L299" s="17">
        <v>0.16229539841259599</v>
      </c>
      <c r="M299" s="17"/>
      <c r="N299" s="17">
        <v>0.15325864147225199</v>
      </c>
      <c r="O299" s="17">
        <v>9.9132614990472406E-2</v>
      </c>
      <c r="P299" s="17">
        <v>7.9908450134847805E-2</v>
      </c>
      <c r="Q299" s="17">
        <v>0.17223315633775799</v>
      </c>
      <c r="R299" s="17">
        <v>0.23706496158097001</v>
      </c>
      <c r="S299" s="17">
        <v>0.13777523454331</v>
      </c>
      <c r="T299" s="17">
        <v>0.19103677025239399</v>
      </c>
      <c r="U299" s="17">
        <v>0.17423005576903899</v>
      </c>
      <c r="V299" s="17">
        <v>0.17790033027531901</v>
      </c>
      <c r="W299" s="17"/>
      <c r="X299" s="17">
        <v>0.133560866506823</v>
      </c>
      <c r="Y299" s="17">
        <v>0.184093061263569</v>
      </c>
      <c r="Z299" s="17"/>
      <c r="AA299" s="17">
        <v>0.15239799170141199</v>
      </c>
      <c r="AB299" s="17">
        <v>0.15431118645821101</v>
      </c>
      <c r="AC299" s="17"/>
      <c r="AD299" s="17">
        <v>0.133722446550855</v>
      </c>
      <c r="AE299" s="17">
        <v>0.215455690739567</v>
      </c>
    </row>
    <row r="300" spans="2:31" x14ac:dyDescent="0.35">
      <c r="B300" t="s">
        <v>113</v>
      </c>
      <c r="C300" s="17">
        <v>0.30633226069810499</v>
      </c>
      <c r="D300" s="17">
        <v>0.33251389544309101</v>
      </c>
      <c r="E300" s="17">
        <v>0.28014326610189599</v>
      </c>
      <c r="F300" s="17"/>
      <c r="G300" s="17">
        <v>0.280808637004621</v>
      </c>
      <c r="H300" s="17">
        <v>0.27231103327463202</v>
      </c>
      <c r="I300" s="17">
        <v>0.32706763529419802</v>
      </c>
      <c r="J300" s="17">
        <v>0.285311161526765</v>
      </c>
      <c r="K300" s="17">
        <v>0.35462366895571901</v>
      </c>
      <c r="L300" s="17">
        <v>0.31412752912456299</v>
      </c>
      <c r="M300" s="17"/>
      <c r="N300" s="17">
        <v>0.26924293554335299</v>
      </c>
      <c r="O300" s="17">
        <v>0.33399537295147402</v>
      </c>
      <c r="P300" s="17">
        <v>0.25976387950394098</v>
      </c>
      <c r="Q300" s="17">
        <v>0.27394266006767198</v>
      </c>
      <c r="R300" s="17">
        <v>0.38481238473289198</v>
      </c>
      <c r="S300" s="17">
        <v>0.32111108287784301</v>
      </c>
      <c r="T300" s="17">
        <v>0.27295192168739002</v>
      </c>
      <c r="U300" s="17">
        <v>0.36850549781323899</v>
      </c>
      <c r="V300" s="17">
        <v>0.31700809024305898</v>
      </c>
      <c r="W300" s="17"/>
      <c r="X300" s="17">
        <v>0.31108202765722998</v>
      </c>
      <c r="Y300" s="17">
        <v>0.32843342854338098</v>
      </c>
      <c r="Z300" s="17"/>
      <c r="AA300" s="17">
        <v>0.327624002720801</v>
      </c>
      <c r="AB300" s="17">
        <v>0.23039604755450299</v>
      </c>
      <c r="AC300" s="17"/>
      <c r="AD300" s="17">
        <v>0.31100143480957698</v>
      </c>
      <c r="AE300" s="17">
        <v>0.30367038344686598</v>
      </c>
    </row>
    <row r="301" spans="2:31" x14ac:dyDescent="0.35">
      <c r="B301" t="s">
        <v>114</v>
      </c>
      <c r="C301" s="17">
        <v>0.15981565786588101</v>
      </c>
      <c r="D301" s="17">
        <v>0.15281960513877599</v>
      </c>
      <c r="E301" s="17">
        <v>0.16681367723516599</v>
      </c>
      <c r="F301" s="17"/>
      <c r="G301" s="17">
        <v>0.16937687768818799</v>
      </c>
      <c r="H301" s="17">
        <v>0.13503497711843901</v>
      </c>
      <c r="I301" s="17">
        <v>0.18580042808307301</v>
      </c>
      <c r="J301" s="17">
        <v>0.16365134071083101</v>
      </c>
      <c r="K301" s="17">
        <v>0.15225040667813799</v>
      </c>
      <c r="L301" s="17">
        <v>0.15686712586864199</v>
      </c>
      <c r="M301" s="17"/>
      <c r="N301" s="17">
        <v>0.10811717218497301</v>
      </c>
      <c r="O301" s="17">
        <v>0.20987883326481399</v>
      </c>
      <c r="P301" s="17">
        <v>0.172556654356084</v>
      </c>
      <c r="Q301" s="17">
        <v>0.197130480440563</v>
      </c>
      <c r="R301" s="17">
        <v>8.9961002981337093E-2</v>
      </c>
      <c r="S301" s="17">
        <v>0.14114527304477101</v>
      </c>
      <c r="T301" s="17">
        <v>0.173274097300434</v>
      </c>
      <c r="U301" s="17">
        <v>0.14668565240911599</v>
      </c>
      <c r="V301" s="17">
        <v>0.17825203887063401</v>
      </c>
      <c r="W301" s="17"/>
      <c r="X301" s="17">
        <v>0.167895244839461</v>
      </c>
      <c r="Y301" s="17">
        <v>0.14924489623426701</v>
      </c>
      <c r="Z301" s="17"/>
      <c r="AA301" s="17">
        <v>0.15719466394491</v>
      </c>
      <c r="AB301" s="17">
        <v>0.16660325945485699</v>
      </c>
      <c r="AC301" s="17"/>
      <c r="AD301" s="17">
        <v>0.13999665329823399</v>
      </c>
      <c r="AE301" s="17">
        <v>0.17348660386022499</v>
      </c>
    </row>
    <row r="302" spans="2:31" x14ac:dyDescent="0.35">
      <c r="B302" t="s">
        <v>115</v>
      </c>
      <c r="C302" s="17">
        <v>0.27859966279770298</v>
      </c>
      <c r="D302" s="17">
        <v>0.23316558684522601</v>
      </c>
      <c r="E302" s="17">
        <v>0.32404651060505901</v>
      </c>
      <c r="F302" s="17"/>
      <c r="G302" s="17">
        <v>0.31105844266437599</v>
      </c>
      <c r="H302" s="17">
        <v>0.28850544970092701</v>
      </c>
      <c r="I302" s="17">
        <v>0.239743414621616</v>
      </c>
      <c r="J302" s="17">
        <v>0.276901337875545</v>
      </c>
      <c r="K302" s="17">
        <v>0.25094657899021</v>
      </c>
      <c r="L302" s="17">
        <v>0.29005679648703298</v>
      </c>
      <c r="M302" s="17"/>
      <c r="N302" s="17">
        <v>0.309376772843523</v>
      </c>
      <c r="O302" s="17">
        <v>0.27863707172152202</v>
      </c>
      <c r="P302" s="17">
        <v>0.37791569521108498</v>
      </c>
      <c r="Q302" s="17">
        <v>0.31655554967046001</v>
      </c>
      <c r="R302" s="17">
        <v>0.23827385031446599</v>
      </c>
      <c r="S302" s="17">
        <v>0.29374211593787702</v>
      </c>
      <c r="T302" s="17">
        <v>0.212334568694166</v>
      </c>
      <c r="U302" s="17">
        <v>0.18335554342632199</v>
      </c>
      <c r="V302" s="17">
        <v>0.23622051982127101</v>
      </c>
      <c r="W302" s="17"/>
      <c r="X302" s="17">
        <v>0.28566645510201399</v>
      </c>
      <c r="Y302" s="17">
        <v>0.25634034650119902</v>
      </c>
      <c r="Z302" s="17"/>
      <c r="AA302" s="17">
        <v>0.26749312485766003</v>
      </c>
      <c r="AB302" s="17">
        <v>0.32851209464493802</v>
      </c>
      <c r="AC302" s="17"/>
      <c r="AD302" s="17">
        <v>0.30185220676914098</v>
      </c>
      <c r="AE302" s="17">
        <v>0.23570325333440301</v>
      </c>
    </row>
    <row r="303" spans="2:31" x14ac:dyDescent="0.35">
      <c r="B303" t="s">
        <v>116</v>
      </c>
      <c r="C303" s="17">
        <v>0.101867719873003</v>
      </c>
      <c r="D303" s="17">
        <v>9.3871331099238495E-2</v>
      </c>
      <c r="E303" s="17">
        <v>0.109866356490811</v>
      </c>
      <c r="F303" s="17"/>
      <c r="G303" s="17">
        <v>0.115771921039741</v>
      </c>
      <c r="H303" s="17">
        <v>0.11342159320112299</v>
      </c>
      <c r="I303" s="17">
        <v>0.114472288612323</v>
      </c>
      <c r="J303" s="17">
        <v>0.118733855815171</v>
      </c>
      <c r="K303" s="17">
        <v>9.5634673138535201E-2</v>
      </c>
      <c r="L303" s="17">
        <v>7.6653150107165904E-2</v>
      </c>
      <c r="M303" s="17"/>
      <c r="N303" s="17">
        <v>0.160004477955899</v>
      </c>
      <c r="O303" s="17">
        <v>7.8356107071718195E-2</v>
      </c>
      <c r="P303" s="17">
        <v>0.10985532079404201</v>
      </c>
      <c r="Q303" s="17">
        <v>4.0138153483548003E-2</v>
      </c>
      <c r="R303" s="17">
        <v>4.98878003903356E-2</v>
      </c>
      <c r="S303" s="17">
        <v>0.10622629359619901</v>
      </c>
      <c r="T303" s="17">
        <v>0.15040264206561599</v>
      </c>
      <c r="U303" s="17">
        <v>0.12722325058228301</v>
      </c>
      <c r="V303" s="17">
        <v>9.0619020789716301E-2</v>
      </c>
      <c r="W303" s="17"/>
      <c r="X303" s="17">
        <v>0.101795405894472</v>
      </c>
      <c r="Y303" s="17">
        <v>8.1888267457583805E-2</v>
      </c>
      <c r="Z303" s="17"/>
      <c r="AA303" s="17">
        <v>9.5290216775216804E-2</v>
      </c>
      <c r="AB303" s="17">
        <v>0.120177411887491</v>
      </c>
      <c r="AC303" s="17"/>
      <c r="AD303" s="17">
        <v>0.113427258572193</v>
      </c>
      <c r="AE303" s="17">
        <v>7.1684068618938807E-2</v>
      </c>
    </row>
    <row r="304" spans="2:31" x14ac:dyDescent="0.3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row>
    <row r="305" spans="2:31" x14ac:dyDescent="0.35">
      <c r="B305" s="6" t="s">
        <v>207</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row>
    <row r="306" spans="2:31" x14ac:dyDescent="0.35">
      <c r="B306" s="24" t="s">
        <v>66</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row>
    <row r="307" spans="2:31" x14ac:dyDescent="0.35">
      <c r="B307" t="s">
        <v>112</v>
      </c>
      <c r="C307" s="17">
        <v>0.152290544064968</v>
      </c>
      <c r="D307" s="17">
        <v>0.178435377016957</v>
      </c>
      <c r="E307" s="17">
        <v>0.126138361607012</v>
      </c>
      <c r="F307" s="17"/>
      <c r="G307" s="17">
        <v>0.102084260794516</v>
      </c>
      <c r="H307" s="17">
        <v>0.200270881338351</v>
      </c>
      <c r="I307" s="17">
        <v>0.201213092891106</v>
      </c>
      <c r="J307" s="17">
        <v>0.17426110865139499</v>
      </c>
      <c r="K307" s="17">
        <v>0.17402739748488</v>
      </c>
      <c r="L307" s="17">
        <v>0.107173197458574</v>
      </c>
      <c r="M307" s="17"/>
      <c r="N307" s="17">
        <v>0.18301482767760399</v>
      </c>
      <c r="O307" s="17">
        <v>0.13575798808360201</v>
      </c>
      <c r="P307" s="17">
        <v>7.0685758716890396E-2</v>
      </c>
      <c r="Q307" s="17">
        <v>0.115661002267747</v>
      </c>
      <c r="R307" s="17">
        <v>0.17085842599385601</v>
      </c>
      <c r="S307" s="17">
        <v>0.173238988847388</v>
      </c>
      <c r="T307" s="17">
        <v>0.160705977875895</v>
      </c>
      <c r="U307" s="17">
        <v>0.24660597105364401</v>
      </c>
      <c r="V307" s="17">
        <v>0.15674775271199101</v>
      </c>
      <c r="W307" s="17"/>
      <c r="X307" s="17">
        <v>0.14179588061868301</v>
      </c>
      <c r="Y307" s="17">
        <v>0.149709478603542</v>
      </c>
      <c r="Z307" s="17"/>
      <c r="AA307" s="17">
        <v>0.155894788360492</v>
      </c>
      <c r="AB307" s="17">
        <v>0.138785968783947</v>
      </c>
      <c r="AC307" s="17"/>
      <c r="AD307" s="17">
        <v>0.13198547064940699</v>
      </c>
      <c r="AE307" s="17">
        <v>0.215023859329114</v>
      </c>
    </row>
    <row r="308" spans="2:31" x14ac:dyDescent="0.35">
      <c r="B308" t="s">
        <v>113</v>
      </c>
      <c r="C308" s="17">
        <v>0.32225180942249398</v>
      </c>
      <c r="D308" s="17">
        <v>0.360534605884756</v>
      </c>
      <c r="E308" s="17">
        <v>0.28395825138292302</v>
      </c>
      <c r="F308" s="17"/>
      <c r="G308" s="17">
        <v>0.29231999324087099</v>
      </c>
      <c r="H308" s="17">
        <v>0.24372810564296099</v>
      </c>
      <c r="I308" s="17">
        <v>0.27004294898750902</v>
      </c>
      <c r="J308" s="17">
        <v>0.273502344112662</v>
      </c>
      <c r="K308" s="17">
        <v>0.33337271371680899</v>
      </c>
      <c r="L308" s="17">
        <v>0.42508163629387402</v>
      </c>
      <c r="M308" s="17"/>
      <c r="N308" s="17">
        <v>0.277169487239251</v>
      </c>
      <c r="O308" s="17">
        <v>0.29777051162296903</v>
      </c>
      <c r="P308" s="17">
        <v>0.33990110913029198</v>
      </c>
      <c r="Q308" s="17">
        <v>0.28315480788269598</v>
      </c>
      <c r="R308" s="17">
        <v>0.39794528451538902</v>
      </c>
      <c r="S308" s="17">
        <v>0.356901740987839</v>
      </c>
      <c r="T308" s="17">
        <v>0.28950907762422101</v>
      </c>
      <c r="U308" s="17">
        <v>0.31513073280513398</v>
      </c>
      <c r="V308" s="17">
        <v>0.37585789336110098</v>
      </c>
      <c r="W308" s="17"/>
      <c r="X308" s="17">
        <v>0.31380817100939801</v>
      </c>
      <c r="Y308" s="17">
        <v>0.39746633435412998</v>
      </c>
      <c r="Z308" s="17"/>
      <c r="AA308" s="17">
        <v>0.33696064171147699</v>
      </c>
      <c r="AB308" s="17">
        <v>0.27239289313896797</v>
      </c>
      <c r="AC308" s="17"/>
      <c r="AD308" s="17">
        <v>0.34264775833383898</v>
      </c>
      <c r="AE308" s="17">
        <v>0.30383814828246603</v>
      </c>
    </row>
    <row r="309" spans="2:31" x14ac:dyDescent="0.35">
      <c r="B309" t="s">
        <v>114</v>
      </c>
      <c r="C309" s="17">
        <v>0.107337115615184</v>
      </c>
      <c r="D309" s="17">
        <v>0.101061241938917</v>
      </c>
      <c r="E309" s="17">
        <v>0.113614753485971</v>
      </c>
      <c r="F309" s="17"/>
      <c r="G309" s="17">
        <v>0.11801041728572401</v>
      </c>
      <c r="H309" s="17">
        <v>7.8388361039700205E-2</v>
      </c>
      <c r="I309" s="17">
        <v>0.17145672563769601</v>
      </c>
      <c r="J309" s="17">
        <v>0.116034136119159</v>
      </c>
      <c r="K309" s="17">
        <v>0.13832012090772899</v>
      </c>
      <c r="L309" s="17">
        <v>6.5241420545929102E-2</v>
      </c>
      <c r="M309" s="17"/>
      <c r="N309" s="17">
        <v>0.100380172976528</v>
      </c>
      <c r="O309" s="17">
        <v>0.16561885860352901</v>
      </c>
      <c r="P309" s="17">
        <v>8.9757930587927498E-2</v>
      </c>
      <c r="Q309" s="17">
        <v>0.108743686779833</v>
      </c>
      <c r="R309" s="17">
        <v>6.0883539189127402E-2</v>
      </c>
      <c r="S309" s="17">
        <v>8.5340015041743905E-2</v>
      </c>
      <c r="T309" s="17">
        <v>9.7161601781987197E-2</v>
      </c>
      <c r="U309" s="17">
        <v>0.104594321318601</v>
      </c>
      <c r="V309" s="17">
        <v>0.114885193708609</v>
      </c>
      <c r="W309" s="17"/>
      <c r="X309" s="17">
        <v>0.10511206551258701</v>
      </c>
      <c r="Y309" s="17">
        <v>0.114685070314767</v>
      </c>
      <c r="Z309" s="17"/>
      <c r="AA309" s="17">
        <v>0.10555009475478699</v>
      </c>
      <c r="AB309" s="17">
        <v>0.113339912519118</v>
      </c>
      <c r="AC309" s="17"/>
      <c r="AD309" s="17">
        <v>9.2203703099715206E-2</v>
      </c>
      <c r="AE309" s="17">
        <v>0.12049826303321499</v>
      </c>
    </row>
    <row r="310" spans="2:31" x14ac:dyDescent="0.35">
      <c r="B310" t="s">
        <v>115</v>
      </c>
      <c r="C310" s="17">
        <v>0.29888502038548398</v>
      </c>
      <c r="D310" s="17">
        <v>0.24842212299014699</v>
      </c>
      <c r="E310" s="17">
        <v>0.34936210327461198</v>
      </c>
      <c r="F310" s="17"/>
      <c r="G310" s="17">
        <v>0.35326620384394902</v>
      </c>
      <c r="H310" s="17">
        <v>0.32334088308590497</v>
      </c>
      <c r="I310" s="17">
        <v>0.26052299929012102</v>
      </c>
      <c r="J310" s="17">
        <v>0.28289239568083901</v>
      </c>
      <c r="K310" s="17">
        <v>0.244685691749851</v>
      </c>
      <c r="L310" s="17">
        <v>0.31109867460032498</v>
      </c>
      <c r="M310" s="17"/>
      <c r="N310" s="17">
        <v>0.30444339196125098</v>
      </c>
      <c r="O310" s="17">
        <v>0.276687307085973</v>
      </c>
      <c r="P310" s="17">
        <v>0.37827207604294399</v>
      </c>
      <c r="Q310" s="17">
        <v>0.41948937866373098</v>
      </c>
      <c r="R310" s="17">
        <v>0.26032525440413801</v>
      </c>
      <c r="S310" s="17">
        <v>0.31299867281222399</v>
      </c>
      <c r="T310" s="17">
        <v>0.25342901988122402</v>
      </c>
      <c r="U310" s="17">
        <v>0.212736749550691</v>
      </c>
      <c r="V310" s="17">
        <v>0.24050484927660201</v>
      </c>
      <c r="W310" s="17"/>
      <c r="X310" s="17">
        <v>0.31524699490817498</v>
      </c>
      <c r="Y310" s="17">
        <v>0.23665676037637301</v>
      </c>
      <c r="Z310" s="17"/>
      <c r="AA310" s="17">
        <v>0.28621275078099201</v>
      </c>
      <c r="AB310" s="17">
        <v>0.349694948006958</v>
      </c>
      <c r="AC310" s="17"/>
      <c r="AD310" s="17">
        <v>0.31676329358841898</v>
      </c>
      <c r="AE310" s="17">
        <v>0.23284314737881401</v>
      </c>
    </row>
    <row r="311" spans="2:31" x14ac:dyDescent="0.35">
      <c r="B311" t="s">
        <v>116</v>
      </c>
      <c r="C311" s="17">
        <v>0.11923551051187101</v>
      </c>
      <c r="D311" s="17">
        <v>0.11154665216922301</v>
      </c>
      <c r="E311" s="17">
        <v>0.126926530249482</v>
      </c>
      <c r="F311" s="17"/>
      <c r="G311" s="17">
        <v>0.13431912483493999</v>
      </c>
      <c r="H311" s="17">
        <v>0.154271768893082</v>
      </c>
      <c r="I311" s="17">
        <v>9.6764233193568694E-2</v>
      </c>
      <c r="J311" s="17">
        <v>0.153310015435946</v>
      </c>
      <c r="K311" s="17">
        <v>0.10959407614073099</v>
      </c>
      <c r="L311" s="17">
        <v>9.1405071101298002E-2</v>
      </c>
      <c r="M311" s="17"/>
      <c r="N311" s="17">
        <v>0.13499212014536599</v>
      </c>
      <c r="O311" s="17">
        <v>0.12416533460392699</v>
      </c>
      <c r="P311" s="17">
        <v>0.12138312552194599</v>
      </c>
      <c r="Q311" s="17">
        <v>7.2951124405992801E-2</v>
      </c>
      <c r="R311" s="17">
        <v>0.109987495897489</v>
      </c>
      <c r="S311" s="17">
        <v>7.1520582310804506E-2</v>
      </c>
      <c r="T311" s="17">
        <v>0.19919432283667399</v>
      </c>
      <c r="U311" s="17">
        <v>0.12093222527193</v>
      </c>
      <c r="V311" s="17">
        <v>0.11200431094169699</v>
      </c>
      <c r="W311" s="17"/>
      <c r="X311" s="17">
        <v>0.124036887951156</v>
      </c>
      <c r="Y311" s="17">
        <v>0.101482356351189</v>
      </c>
      <c r="Z311" s="17"/>
      <c r="AA311" s="17">
        <v>0.115381724392251</v>
      </c>
      <c r="AB311" s="17">
        <v>0.12578627755100899</v>
      </c>
      <c r="AC311" s="17"/>
      <c r="AD311" s="17">
        <v>0.11639977432862</v>
      </c>
      <c r="AE311" s="17">
        <v>0.12779658197639099</v>
      </c>
    </row>
    <row r="312" spans="2:31" x14ac:dyDescent="0.35">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row>
    <row r="313" spans="2:31" x14ac:dyDescent="0.35">
      <c r="B313" s="6" t="s">
        <v>208</v>
      </c>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row>
    <row r="314" spans="2:31" x14ac:dyDescent="0.35">
      <c r="B314" s="24" t="s">
        <v>66</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row>
    <row r="315" spans="2:31" x14ac:dyDescent="0.35">
      <c r="B315" t="s">
        <v>112</v>
      </c>
      <c r="C315" s="17">
        <v>0.16269923565992001</v>
      </c>
      <c r="D315" s="17">
        <v>0.180892493179206</v>
      </c>
      <c r="E315" s="17">
        <v>0.144500863881349</v>
      </c>
      <c r="F315" s="17"/>
      <c r="G315" s="17">
        <v>0.15489822548114901</v>
      </c>
      <c r="H315" s="17">
        <v>0.20935496719083299</v>
      </c>
      <c r="I315" s="17">
        <v>0.169771012981345</v>
      </c>
      <c r="J315" s="17">
        <v>0.167230139910863</v>
      </c>
      <c r="K315" s="17">
        <v>0.177013999272399</v>
      </c>
      <c r="L315" s="17">
        <v>0.12896529650891</v>
      </c>
      <c r="M315" s="17"/>
      <c r="N315" s="17">
        <v>0.14511989873057399</v>
      </c>
      <c r="O315" s="17">
        <v>0.14378844426604601</v>
      </c>
      <c r="P315" s="17">
        <v>0.14668215629006001</v>
      </c>
      <c r="Q315" s="17">
        <v>0.11348791227371199</v>
      </c>
      <c r="R315" s="17">
        <v>0.15827541902584799</v>
      </c>
      <c r="S315" s="17">
        <v>0.15881317331619299</v>
      </c>
      <c r="T315" s="17">
        <v>0.215050570423058</v>
      </c>
      <c r="U315" s="17">
        <v>0.20479147661033201</v>
      </c>
      <c r="V315" s="17">
        <v>0.210901451307515</v>
      </c>
      <c r="W315" s="17"/>
      <c r="X315" s="17">
        <v>0.16109348720328001</v>
      </c>
      <c r="Y315" s="17">
        <v>0.165281295258459</v>
      </c>
      <c r="Z315" s="17"/>
      <c r="AA315" s="17">
        <v>0.15879249864918499</v>
      </c>
      <c r="AB315" s="17">
        <v>0.178766153548858</v>
      </c>
      <c r="AC315" s="17"/>
      <c r="AD315" s="17">
        <v>0.14947262477258</v>
      </c>
      <c r="AE315" s="17">
        <v>0.20527630833365701</v>
      </c>
    </row>
    <row r="316" spans="2:31" x14ac:dyDescent="0.35">
      <c r="B316" t="s">
        <v>113</v>
      </c>
      <c r="C316" s="17">
        <v>0.28593287257240801</v>
      </c>
      <c r="D316" s="17">
        <v>0.30450161789563601</v>
      </c>
      <c r="E316" s="17">
        <v>0.26735890743749402</v>
      </c>
      <c r="F316" s="17"/>
      <c r="G316" s="17">
        <v>0.30372179590588899</v>
      </c>
      <c r="H316" s="17">
        <v>0.249024530950018</v>
      </c>
      <c r="I316" s="17">
        <v>0.29557568731188699</v>
      </c>
      <c r="J316" s="17">
        <v>0.31028782279554901</v>
      </c>
      <c r="K316" s="17">
        <v>0.28067146528395198</v>
      </c>
      <c r="L316" s="17">
        <v>0.28176403447729598</v>
      </c>
      <c r="M316" s="17"/>
      <c r="N316" s="17">
        <v>0.216932383213638</v>
      </c>
      <c r="O316" s="17">
        <v>0.318243349688974</v>
      </c>
      <c r="P316" s="17">
        <v>0.30868790845405297</v>
      </c>
      <c r="Q316" s="17">
        <v>0.278591813013363</v>
      </c>
      <c r="R316" s="17">
        <v>0.319521631139282</v>
      </c>
      <c r="S316" s="17">
        <v>0.29465992823636999</v>
      </c>
      <c r="T316" s="17">
        <v>0.27108854343398697</v>
      </c>
      <c r="U316" s="17">
        <v>0.224274750511716</v>
      </c>
      <c r="V316" s="17">
        <v>0.32492889398014102</v>
      </c>
      <c r="W316" s="17"/>
      <c r="X316" s="17">
        <v>0.27987061689730602</v>
      </c>
      <c r="Y316" s="17">
        <v>0.30798924262798499</v>
      </c>
      <c r="Z316" s="17"/>
      <c r="AA316" s="17">
        <v>0.30124844497263198</v>
      </c>
      <c r="AB316" s="17">
        <v>0.229354592879391</v>
      </c>
      <c r="AC316" s="17"/>
      <c r="AD316" s="17">
        <v>0.28213294161138402</v>
      </c>
      <c r="AE316" s="17">
        <v>0.29974231601920398</v>
      </c>
    </row>
    <row r="317" spans="2:31" x14ac:dyDescent="0.35">
      <c r="B317" t="s">
        <v>114</v>
      </c>
      <c r="C317" s="17">
        <v>0.17366106282628799</v>
      </c>
      <c r="D317" s="17">
        <v>0.187423785635431</v>
      </c>
      <c r="E317" s="17">
        <v>0.15989447121394501</v>
      </c>
      <c r="F317" s="17"/>
      <c r="G317" s="17">
        <v>0.116684629838541</v>
      </c>
      <c r="H317" s="17">
        <v>0.182721103673607</v>
      </c>
      <c r="I317" s="17">
        <v>0.22721679819933799</v>
      </c>
      <c r="J317" s="17">
        <v>0.166627678378998</v>
      </c>
      <c r="K317" s="17">
        <v>0.215441857522229</v>
      </c>
      <c r="L317" s="17">
        <v>0.15513661753066799</v>
      </c>
      <c r="M317" s="17"/>
      <c r="N317" s="17">
        <v>0.22774069309704301</v>
      </c>
      <c r="O317" s="17">
        <v>0.18552758466118399</v>
      </c>
      <c r="P317" s="17">
        <v>0.17008815535391</v>
      </c>
      <c r="Q317" s="17">
        <v>0.19749647172764301</v>
      </c>
      <c r="R317" s="17">
        <v>0.15318798902214101</v>
      </c>
      <c r="S317" s="17">
        <v>0.124049594552209</v>
      </c>
      <c r="T317" s="17">
        <v>0.140173545492219</v>
      </c>
      <c r="U317" s="17">
        <v>0.20648482353296599</v>
      </c>
      <c r="V317" s="17">
        <v>0.140947048882273</v>
      </c>
      <c r="W317" s="17"/>
      <c r="X317" s="17">
        <v>0.17414073206035899</v>
      </c>
      <c r="Y317" s="17">
        <v>0.11617381344060899</v>
      </c>
      <c r="Z317" s="17"/>
      <c r="AA317" s="17">
        <v>0.18184596753049001</v>
      </c>
      <c r="AB317" s="17">
        <v>0.14578348197285701</v>
      </c>
      <c r="AC317" s="17"/>
      <c r="AD317" s="17">
        <v>0.16233722168770201</v>
      </c>
      <c r="AE317" s="17">
        <v>0.17202098998398699</v>
      </c>
    </row>
    <row r="318" spans="2:31" x14ac:dyDescent="0.35">
      <c r="B318" t="s">
        <v>115</v>
      </c>
      <c r="C318" s="17">
        <v>0.26981217596123303</v>
      </c>
      <c r="D318" s="17">
        <v>0.228616462482856</v>
      </c>
      <c r="E318" s="17">
        <v>0.31101946985944201</v>
      </c>
      <c r="F318" s="17"/>
      <c r="G318" s="17">
        <v>0.297604319362755</v>
      </c>
      <c r="H318" s="17">
        <v>0.26012093057939301</v>
      </c>
      <c r="I318" s="17">
        <v>0.23937093446389099</v>
      </c>
      <c r="J318" s="17">
        <v>0.241421046268533</v>
      </c>
      <c r="K318" s="17">
        <v>0.218706189230849</v>
      </c>
      <c r="L318" s="17">
        <v>0.31519053110643103</v>
      </c>
      <c r="M318" s="17"/>
      <c r="N318" s="17">
        <v>0.26964599412055701</v>
      </c>
      <c r="O318" s="17">
        <v>0.25185941245125099</v>
      </c>
      <c r="P318" s="17">
        <v>0.28058325614087398</v>
      </c>
      <c r="Q318" s="17">
        <v>0.34900945527532101</v>
      </c>
      <c r="R318" s="17">
        <v>0.30489203461168501</v>
      </c>
      <c r="S318" s="17">
        <v>0.29964038984709901</v>
      </c>
      <c r="T318" s="17">
        <v>0.21793374521335199</v>
      </c>
      <c r="U318" s="17">
        <v>0.27548729399091498</v>
      </c>
      <c r="V318" s="17">
        <v>0.207296749592985</v>
      </c>
      <c r="W318" s="17"/>
      <c r="X318" s="17">
        <v>0.27693111250511598</v>
      </c>
      <c r="Y318" s="17">
        <v>0.315214824366498</v>
      </c>
      <c r="Z318" s="17"/>
      <c r="AA318" s="17">
        <v>0.25576657922049301</v>
      </c>
      <c r="AB318" s="17">
        <v>0.32530115738187299</v>
      </c>
      <c r="AC318" s="17"/>
      <c r="AD318" s="17">
        <v>0.29630232891848102</v>
      </c>
      <c r="AE318" s="17">
        <v>0.217392873904423</v>
      </c>
    </row>
    <row r="319" spans="2:31" x14ac:dyDescent="0.35">
      <c r="B319" t="s">
        <v>116</v>
      </c>
      <c r="C319" s="17">
        <v>0.107894652980151</v>
      </c>
      <c r="D319" s="17">
        <v>9.8565640806871205E-2</v>
      </c>
      <c r="E319" s="17">
        <v>0.11722628760777</v>
      </c>
      <c r="F319" s="17"/>
      <c r="G319" s="17">
        <v>0.127091029411665</v>
      </c>
      <c r="H319" s="17">
        <v>9.8778467606149001E-2</v>
      </c>
      <c r="I319" s="17">
        <v>6.8065567043539194E-2</v>
      </c>
      <c r="J319" s="17">
        <v>0.11443331264605699</v>
      </c>
      <c r="K319" s="17">
        <v>0.10816648869057099</v>
      </c>
      <c r="L319" s="17">
        <v>0.11894352037669401</v>
      </c>
      <c r="M319" s="17"/>
      <c r="N319" s="17">
        <v>0.14056103083818799</v>
      </c>
      <c r="O319" s="17">
        <v>0.100581208932546</v>
      </c>
      <c r="P319" s="17">
        <v>9.3958523761102405E-2</v>
      </c>
      <c r="Q319" s="17">
        <v>6.1414347709960598E-2</v>
      </c>
      <c r="R319" s="17">
        <v>6.4122926201044206E-2</v>
      </c>
      <c r="S319" s="17">
        <v>0.12283691404812799</v>
      </c>
      <c r="T319" s="17">
        <v>0.15575359543738501</v>
      </c>
      <c r="U319" s="17">
        <v>8.8961655354070801E-2</v>
      </c>
      <c r="V319" s="17">
        <v>0.115925856237087</v>
      </c>
      <c r="W319" s="17"/>
      <c r="X319" s="17">
        <v>0.10796405133393901</v>
      </c>
      <c r="Y319" s="17">
        <v>9.5340824306449898E-2</v>
      </c>
      <c r="Z319" s="17"/>
      <c r="AA319" s="17">
        <v>0.102346509627201</v>
      </c>
      <c r="AB319" s="17">
        <v>0.12079461421702101</v>
      </c>
      <c r="AC319" s="17"/>
      <c r="AD319" s="17">
        <v>0.109754883009854</v>
      </c>
      <c r="AE319" s="17">
        <v>0.10556751175873</v>
      </c>
    </row>
    <row r="320" spans="2:31" x14ac:dyDescent="0.35">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row>
    <row r="321" spans="2:31" x14ac:dyDescent="0.35">
      <c r="B321" s="6" t="s">
        <v>209</v>
      </c>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row>
    <row r="322" spans="2:31" x14ac:dyDescent="0.35">
      <c r="B322" s="24" t="s">
        <v>66</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row>
    <row r="323" spans="2:31" x14ac:dyDescent="0.35">
      <c r="B323" t="s">
        <v>112</v>
      </c>
      <c r="C323" s="17">
        <v>0.110467173434876</v>
      </c>
      <c r="D323" s="17">
        <v>0.13067395775999299</v>
      </c>
      <c r="E323" s="17">
        <v>9.0254708833191796E-2</v>
      </c>
      <c r="F323" s="17"/>
      <c r="G323" s="17">
        <v>0.10667956530433401</v>
      </c>
      <c r="H323" s="17">
        <v>0.113705023152341</v>
      </c>
      <c r="I323" s="17">
        <v>0.126388378684227</v>
      </c>
      <c r="J323" s="17">
        <v>0.145234478855123</v>
      </c>
      <c r="K323" s="17">
        <v>0.115994503193718</v>
      </c>
      <c r="L323" s="17">
        <v>8.2614301878583402E-2</v>
      </c>
      <c r="M323" s="17"/>
      <c r="N323" s="17">
        <v>0.12803735975281</v>
      </c>
      <c r="O323" s="17">
        <v>0.10718602457722599</v>
      </c>
      <c r="P323" s="17">
        <v>2.6814293197285999E-2</v>
      </c>
      <c r="Q323" s="17">
        <v>7.4265818715069806E-2</v>
      </c>
      <c r="R323" s="17">
        <v>0.13476116881554001</v>
      </c>
      <c r="S323" s="17">
        <v>0.13455893482916201</v>
      </c>
      <c r="T323" s="17">
        <v>0.13370239340906501</v>
      </c>
      <c r="U323" s="17">
        <v>0.108511256222415</v>
      </c>
      <c r="V323" s="17">
        <v>0.13541012970550501</v>
      </c>
      <c r="W323" s="17"/>
      <c r="X323" s="17">
        <v>0.101541271153686</v>
      </c>
      <c r="Y323" s="17">
        <v>9.9935166183902094E-2</v>
      </c>
      <c r="Z323" s="17"/>
      <c r="AA323" s="17">
        <v>0.106436541986732</v>
      </c>
      <c r="AB323" s="17">
        <v>0.122270302517059</v>
      </c>
      <c r="AC323" s="17"/>
      <c r="AD323" s="17">
        <v>9.3343153825272196E-2</v>
      </c>
      <c r="AE323" s="17">
        <v>0.15360367259510299</v>
      </c>
    </row>
    <row r="324" spans="2:31" x14ac:dyDescent="0.35">
      <c r="B324" t="s">
        <v>113</v>
      </c>
      <c r="C324" s="17">
        <v>0.20634182961828301</v>
      </c>
      <c r="D324" s="17">
        <v>0.22374645603937701</v>
      </c>
      <c r="E324" s="17">
        <v>0.188932310627939</v>
      </c>
      <c r="F324" s="17"/>
      <c r="G324" s="17">
        <v>0.158150823318673</v>
      </c>
      <c r="H324" s="17">
        <v>0.24361649443615199</v>
      </c>
      <c r="I324" s="17">
        <v>0.21358906074192899</v>
      </c>
      <c r="J324" s="17">
        <v>0.199213950819393</v>
      </c>
      <c r="K324" s="17">
        <v>0.27862953201607599</v>
      </c>
      <c r="L324" s="17">
        <v>0.17587540814802899</v>
      </c>
      <c r="M324" s="17"/>
      <c r="N324" s="17">
        <v>0.13496750137993199</v>
      </c>
      <c r="O324" s="17">
        <v>0.18546842614991901</v>
      </c>
      <c r="P324" s="17">
        <v>0.27931681139477399</v>
      </c>
      <c r="Q324" s="17">
        <v>0.170538779817867</v>
      </c>
      <c r="R324" s="17">
        <v>0.28676037879196697</v>
      </c>
      <c r="S324" s="17">
        <v>0.20546410856296801</v>
      </c>
      <c r="T324" s="17">
        <v>0.23260052042850701</v>
      </c>
      <c r="U324" s="17">
        <v>0.22882703045762601</v>
      </c>
      <c r="V324" s="17">
        <v>0.209316772871186</v>
      </c>
      <c r="W324" s="17"/>
      <c r="X324" s="17">
        <v>0.21073604045515401</v>
      </c>
      <c r="Y324" s="17">
        <v>0.196740553465138</v>
      </c>
      <c r="Z324" s="17"/>
      <c r="AA324" s="17">
        <v>0.21743124629597499</v>
      </c>
      <c r="AB324" s="17">
        <v>0.167891405007388</v>
      </c>
      <c r="AC324" s="17"/>
      <c r="AD324" s="17">
        <v>0.20665849640984199</v>
      </c>
      <c r="AE324" s="17">
        <v>0.20232435705358501</v>
      </c>
    </row>
    <row r="325" spans="2:31" x14ac:dyDescent="0.35">
      <c r="B325" t="s">
        <v>114</v>
      </c>
      <c r="C325" s="17">
        <v>0.15887599654308501</v>
      </c>
      <c r="D325" s="17">
        <v>0.169139381875381</v>
      </c>
      <c r="E325" s="17">
        <v>0.14860972609724199</v>
      </c>
      <c r="F325" s="17"/>
      <c r="G325" s="17">
        <v>0.120275534350838</v>
      </c>
      <c r="H325" s="17">
        <v>0.100280320626685</v>
      </c>
      <c r="I325" s="17">
        <v>0.180922960825802</v>
      </c>
      <c r="J325" s="17">
        <v>0.18315789296819701</v>
      </c>
      <c r="K325" s="17">
        <v>0.15650681714968501</v>
      </c>
      <c r="L325" s="17">
        <v>0.188818518500874</v>
      </c>
      <c r="M325" s="17"/>
      <c r="N325" s="17">
        <v>0.12668146431156299</v>
      </c>
      <c r="O325" s="17">
        <v>0.204559422923942</v>
      </c>
      <c r="P325" s="17">
        <v>0.22914610239668601</v>
      </c>
      <c r="Q325" s="17">
        <v>0.18813155718526101</v>
      </c>
      <c r="R325" s="17">
        <v>6.6170833604961496E-2</v>
      </c>
      <c r="S325" s="17">
        <v>0.13270623860172301</v>
      </c>
      <c r="T325" s="17">
        <v>0.12682576621351099</v>
      </c>
      <c r="U325" s="17">
        <v>0.13835624037087901</v>
      </c>
      <c r="V325" s="17">
        <v>0.18077501790264999</v>
      </c>
      <c r="W325" s="17"/>
      <c r="X325" s="17">
        <v>0.15732563971873101</v>
      </c>
      <c r="Y325" s="17">
        <v>0.17834979387574201</v>
      </c>
      <c r="Z325" s="17"/>
      <c r="AA325" s="17">
        <v>0.15548567228438301</v>
      </c>
      <c r="AB325" s="17">
        <v>0.17584691407617101</v>
      </c>
      <c r="AC325" s="17"/>
      <c r="AD325" s="17">
        <v>0.13093369117866499</v>
      </c>
      <c r="AE325" s="17">
        <v>0.18523902175349199</v>
      </c>
    </row>
    <row r="326" spans="2:31" x14ac:dyDescent="0.35">
      <c r="B326" t="s">
        <v>115</v>
      </c>
      <c r="C326" s="17">
        <v>0.36805829704085602</v>
      </c>
      <c r="D326" s="17">
        <v>0.31878426822151901</v>
      </c>
      <c r="E326" s="17">
        <v>0.417346177154231</v>
      </c>
      <c r="F326" s="17"/>
      <c r="G326" s="17">
        <v>0.40529770910850399</v>
      </c>
      <c r="H326" s="17">
        <v>0.40235085336683601</v>
      </c>
      <c r="I326" s="17">
        <v>0.34184857832082999</v>
      </c>
      <c r="J326" s="17">
        <v>0.31485917874089803</v>
      </c>
      <c r="K326" s="17">
        <v>0.340713508590542</v>
      </c>
      <c r="L326" s="17">
        <v>0.383309925183905</v>
      </c>
      <c r="M326" s="17"/>
      <c r="N326" s="17">
        <v>0.42730854879645302</v>
      </c>
      <c r="O326" s="17">
        <v>0.36002935553919901</v>
      </c>
      <c r="P326" s="17">
        <v>0.30780236243013598</v>
      </c>
      <c r="Q326" s="17">
        <v>0.383488134641636</v>
      </c>
      <c r="R326" s="17">
        <v>0.369265636321843</v>
      </c>
      <c r="S326" s="17">
        <v>0.37700924543386999</v>
      </c>
      <c r="T326" s="17">
        <v>0.297269088019667</v>
      </c>
      <c r="U326" s="17">
        <v>0.383053066311487</v>
      </c>
      <c r="V326" s="17">
        <v>0.379824584160873</v>
      </c>
      <c r="W326" s="17"/>
      <c r="X326" s="17">
        <v>0.38073010696795001</v>
      </c>
      <c r="Y326" s="17">
        <v>0.349767563076475</v>
      </c>
      <c r="Z326" s="17"/>
      <c r="AA326" s="17">
        <v>0.36561808184450201</v>
      </c>
      <c r="AB326" s="17">
        <v>0.37334069949779902</v>
      </c>
      <c r="AC326" s="17"/>
      <c r="AD326" s="17">
        <v>0.42109758750953402</v>
      </c>
      <c r="AE326" s="17">
        <v>0.267415463652594</v>
      </c>
    </row>
    <row r="327" spans="2:31" x14ac:dyDescent="0.35">
      <c r="B327" t="s">
        <v>116</v>
      </c>
      <c r="C327" s="17">
        <v>0.15625670336290101</v>
      </c>
      <c r="D327" s="17">
        <v>0.15765593610372999</v>
      </c>
      <c r="E327" s="17">
        <v>0.15485707728739601</v>
      </c>
      <c r="F327" s="17"/>
      <c r="G327" s="17">
        <v>0.20959636791765099</v>
      </c>
      <c r="H327" s="17">
        <v>0.14004730841798599</v>
      </c>
      <c r="I327" s="17">
        <v>0.13725102142721199</v>
      </c>
      <c r="J327" s="17">
        <v>0.15753449861638799</v>
      </c>
      <c r="K327" s="17">
        <v>0.10815563904998</v>
      </c>
      <c r="L327" s="17">
        <v>0.169381846288609</v>
      </c>
      <c r="M327" s="17"/>
      <c r="N327" s="17">
        <v>0.18300512575924199</v>
      </c>
      <c r="O327" s="17">
        <v>0.14275677080971499</v>
      </c>
      <c r="P327" s="17">
        <v>0.15692043058111799</v>
      </c>
      <c r="Q327" s="17">
        <v>0.18357570964016701</v>
      </c>
      <c r="R327" s="17">
        <v>0.143041982465688</v>
      </c>
      <c r="S327" s="17">
        <v>0.15026147257227701</v>
      </c>
      <c r="T327" s="17">
        <v>0.20960223192925101</v>
      </c>
      <c r="U327" s="17">
        <v>0.141252406637593</v>
      </c>
      <c r="V327" s="17">
        <v>9.46734953597861E-2</v>
      </c>
      <c r="W327" s="17"/>
      <c r="X327" s="17">
        <v>0.149666941704479</v>
      </c>
      <c r="Y327" s="17">
        <v>0.175206923398743</v>
      </c>
      <c r="Z327" s="17"/>
      <c r="AA327" s="17">
        <v>0.155028457588409</v>
      </c>
      <c r="AB327" s="17">
        <v>0.16065067890158299</v>
      </c>
      <c r="AC327" s="17"/>
      <c r="AD327" s="17">
        <v>0.147967071076687</v>
      </c>
      <c r="AE327" s="17">
        <v>0.19141748494522601</v>
      </c>
    </row>
    <row r="328" spans="2:31" x14ac:dyDescent="0.3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row>
    <row r="329" spans="2:31" x14ac:dyDescent="0.35">
      <c r="B329" s="6" t="s">
        <v>210</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row>
    <row r="330" spans="2:31" x14ac:dyDescent="0.35">
      <c r="B330" s="24" t="s">
        <v>66</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row>
    <row r="331" spans="2:31" x14ac:dyDescent="0.35">
      <c r="B331" t="s">
        <v>112</v>
      </c>
      <c r="C331" s="17">
        <v>0.17342150337093501</v>
      </c>
      <c r="D331" s="17">
        <v>0.19759347938235999</v>
      </c>
      <c r="E331" s="17">
        <v>0.149242732438224</v>
      </c>
      <c r="F331" s="17"/>
      <c r="G331" s="17">
        <v>0.19093533903386201</v>
      </c>
      <c r="H331" s="17">
        <v>0.17219671632379999</v>
      </c>
      <c r="I331" s="17">
        <v>0.18176304889536099</v>
      </c>
      <c r="J331" s="17">
        <v>0.18453284769527301</v>
      </c>
      <c r="K331" s="17">
        <v>0.22856366040873299</v>
      </c>
      <c r="L331" s="17">
        <v>0.127329821047376</v>
      </c>
      <c r="M331" s="17"/>
      <c r="N331" s="17">
        <v>0.182885124570693</v>
      </c>
      <c r="O331" s="17">
        <v>0.14628797314085401</v>
      </c>
      <c r="P331" s="17">
        <v>0.14056362621569399</v>
      </c>
      <c r="Q331" s="17">
        <v>8.1873201726867698E-2</v>
      </c>
      <c r="R331" s="17">
        <v>0.24162032169864001</v>
      </c>
      <c r="S331" s="17">
        <v>0.22984544986792199</v>
      </c>
      <c r="T331" s="17">
        <v>0.162505977194771</v>
      </c>
      <c r="U331" s="17">
        <v>0.20235831297236301</v>
      </c>
      <c r="V331" s="17">
        <v>0.204007862433321</v>
      </c>
      <c r="W331" s="17"/>
      <c r="X331" s="17">
        <v>0.161336526434221</v>
      </c>
      <c r="Y331" s="17">
        <v>0.21084231897435199</v>
      </c>
      <c r="Z331" s="17"/>
      <c r="AA331" s="17">
        <v>0.17715601279513801</v>
      </c>
      <c r="AB331" s="17">
        <v>0.15231117129631899</v>
      </c>
      <c r="AC331" s="17"/>
      <c r="AD331" s="17">
        <v>0.137268427815605</v>
      </c>
      <c r="AE331" s="17">
        <v>0.26759221882811202</v>
      </c>
    </row>
    <row r="332" spans="2:31" x14ac:dyDescent="0.35">
      <c r="B332" t="s">
        <v>113</v>
      </c>
      <c r="C332" s="17">
        <v>0.37284748718056998</v>
      </c>
      <c r="D332" s="17">
        <v>0.34936976296458699</v>
      </c>
      <c r="E332" s="17">
        <v>0.39633181115852101</v>
      </c>
      <c r="F332" s="17"/>
      <c r="G332" s="17">
        <v>0.36405754532812101</v>
      </c>
      <c r="H332" s="17">
        <v>0.28752832604710998</v>
      </c>
      <c r="I332" s="17">
        <v>0.37823881863469699</v>
      </c>
      <c r="J332" s="17">
        <v>0.33655727576108402</v>
      </c>
      <c r="K332" s="17">
        <v>0.433747518674167</v>
      </c>
      <c r="L332" s="17">
        <v>0.40808878754715</v>
      </c>
      <c r="M332" s="17"/>
      <c r="N332" s="17">
        <v>0.390160569316158</v>
      </c>
      <c r="O332" s="17">
        <v>0.38482992017124901</v>
      </c>
      <c r="P332" s="17">
        <v>0.345268082429733</v>
      </c>
      <c r="Q332" s="17">
        <v>0.39299913657663399</v>
      </c>
      <c r="R332" s="17">
        <v>0.36880069830110201</v>
      </c>
      <c r="S332" s="17">
        <v>0.30888671589799299</v>
      </c>
      <c r="T332" s="17">
        <v>0.41827440589916298</v>
      </c>
      <c r="U332" s="17">
        <v>0.30710266136863401</v>
      </c>
      <c r="V332" s="17">
        <v>0.38372173188993303</v>
      </c>
      <c r="W332" s="17"/>
      <c r="X332" s="17">
        <v>0.37850705090480602</v>
      </c>
      <c r="Y332" s="17">
        <v>0.38358010726828701</v>
      </c>
      <c r="Z332" s="17"/>
      <c r="AA332" s="17">
        <v>0.38286227974525</v>
      </c>
      <c r="AB332" s="17">
        <v>0.34250552337000101</v>
      </c>
      <c r="AC332" s="17"/>
      <c r="AD332" s="17">
        <v>0.40073071340348199</v>
      </c>
      <c r="AE332" s="17">
        <v>0.32855144656295998</v>
      </c>
    </row>
    <row r="333" spans="2:31" x14ac:dyDescent="0.35">
      <c r="B333" t="s">
        <v>114</v>
      </c>
      <c r="C333" s="17">
        <v>0.24938835946242299</v>
      </c>
      <c r="D333" s="17">
        <v>0.232337852203894</v>
      </c>
      <c r="E333" s="17">
        <v>0.26644365974468598</v>
      </c>
      <c r="F333" s="17"/>
      <c r="G333" s="17">
        <v>0.229654917494657</v>
      </c>
      <c r="H333" s="17">
        <v>0.30798574247118898</v>
      </c>
      <c r="I333" s="17">
        <v>0.23157449828788401</v>
      </c>
      <c r="J333" s="17">
        <v>0.257010127708651</v>
      </c>
      <c r="K333" s="17">
        <v>0.181542813185256</v>
      </c>
      <c r="L333" s="17">
        <v>0.26771341129160098</v>
      </c>
      <c r="M333" s="17"/>
      <c r="N333" s="17">
        <v>0.16500028271762099</v>
      </c>
      <c r="O333" s="17">
        <v>0.32496053619368498</v>
      </c>
      <c r="P333" s="17">
        <v>0.31943929781581598</v>
      </c>
      <c r="Q333" s="17">
        <v>0.27380157307959402</v>
      </c>
      <c r="R333" s="17">
        <v>0.174038097067305</v>
      </c>
      <c r="S333" s="17">
        <v>0.26263809154505302</v>
      </c>
      <c r="T333" s="17">
        <v>0.189163419700002</v>
      </c>
      <c r="U333" s="17">
        <v>0.274983306206596</v>
      </c>
      <c r="V333" s="17">
        <v>0.26436596791594602</v>
      </c>
      <c r="W333" s="17"/>
      <c r="X333" s="17">
        <v>0.26219248491428399</v>
      </c>
      <c r="Y333" s="17">
        <v>0.19415070889118799</v>
      </c>
      <c r="Z333" s="17"/>
      <c r="AA333" s="17">
        <v>0.251815750804955</v>
      </c>
      <c r="AB333" s="17">
        <v>0.23856913005272201</v>
      </c>
      <c r="AC333" s="17"/>
      <c r="AD333" s="17">
        <v>0.23207320853511401</v>
      </c>
      <c r="AE333" s="17">
        <v>0.25080299181848598</v>
      </c>
    </row>
    <row r="334" spans="2:31" x14ac:dyDescent="0.35">
      <c r="B334" t="s">
        <v>115</v>
      </c>
      <c r="C334" s="17">
        <v>0.14451077346805899</v>
      </c>
      <c r="D334" s="17">
        <v>0.15930978914080601</v>
      </c>
      <c r="E334" s="17">
        <v>0.12970759768252099</v>
      </c>
      <c r="F334" s="17"/>
      <c r="G334" s="17">
        <v>0.12892393687564799</v>
      </c>
      <c r="H334" s="17">
        <v>0.151794681508052</v>
      </c>
      <c r="I334" s="17">
        <v>0.161067443205901</v>
      </c>
      <c r="J334" s="17">
        <v>0.14405967214774601</v>
      </c>
      <c r="K334" s="17">
        <v>0.115373434749416</v>
      </c>
      <c r="L334" s="17">
        <v>0.155536438454629</v>
      </c>
      <c r="M334" s="17"/>
      <c r="N334" s="17">
        <v>0.19359140053235699</v>
      </c>
      <c r="O334" s="17">
        <v>8.0446153685817007E-2</v>
      </c>
      <c r="P334" s="17">
        <v>0.13968827154535399</v>
      </c>
      <c r="Q334" s="17">
        <v>0.24126581322023</v>
      </c>
      <c r="R334" s="17">
        <v>0.16860868189252501</v>
      </c>
      <c r="S334" s="17">
        <v>0.133673416643487</v>
      </c>
      <c r="T334" s="17">
        <v>0.13122094045013999</v>
      </c>
      <c r="U334" s="17">
        <v>0.12901598774984199</v>
      </c>
      <c r="V334" s="17">
        <v>9.2838803961235894E-2</v>
      </c>
      <c r="W334" s="17"/>
      <c r="X334" s="17">
        <v>0.14228137816762801</v>
      </c>
      <c r="Y334" s="17">
        <v>0.15383696480117501</v>
      </c>
      <c r="Z334" s="17"/>
      <c r="AA334" s="17">
        <v>0.12610630353381</v>
      </c>
      <c r="AB334" s="17">
        <v>0.21407480689348399</v>
      </c>
      <c r="AC334" s="17"/>
      <c r="AD334" s="17">
        <v>0.168297746454</v>
      </c>
      <c r="AE334" s="17">
        <v>8.9977772884129795E-2</v>
      </c>
    </row>
    <row r="335" spans="2:31" x14ac:dyDescent="0.35">
      <c r="B335" t="s">
        <v>116</v>
      </c>
      <c r="C335" s="17">
        <v>5.9831876518012903E-2</v>
      </c>
      <c r="D335" s="17">
        <v>6.13891163083519E-2</v>
      </c>
      <c r="E335" s="17">
        <v>5.82741989760482E-2</v>
      </c>
      <c r="F335" s="17"/>
      <c r="G335" s="17">
        <v>8.6428261267712705E-2</v>
      </c>
      <c r="H335" s="17">
        <v>8.0494533649848696E-2</v>
      </c>
      <c r="I335" s="17">
        <v>4.7356190976157002E-2</v>
      </c>
      <c r="J335" s="17">
        <v>7.7840076687245796E-2</v>
      </c>
      <c r="K335" s="17">
        <v>4.0772572982427903E-2</v>
      </c>
      <c r="L335" s="17">
        <v>4.1331541659243999E-2</v>
      </c>
      <c r="M335" s="17"/>
      <c r="N335" s="17">
        <v>6.8362622863169506E-2</v>
      </c>
      <c r="O335" s="17">
        <v>6.3475416808394594E-2</v>
      </c>
      <c r="P335" s="17">
        <v>5.5040721993403999E-2</v>
      </c>
      <c r="Q335" s="17">
        <v>1.0060275396673901E-2</v>
      </c>
      <c r="R335" s="17">
        <v>4.6932201040428202E-2</v>
      </c>
      <c r="S335" s="17">
        <v>6.4956326045544605E-2</v>
      </c>
      <c r="T335" s="17">
        <v>9.8835256755924306E-2</v>
      </c>
      <c r="U335" s="17">
        <v>8.6539731702564904E-2</v>
      </c>
      <c r="V335" s="17">
        <v>5.5065633799564202E-2</v>
      </c>
      <c r="W335" s="17"/>
      <c r="X335" s="17">
        <v>5.5682559579059598E-2</v>
      </c>
      <c r="Y335" s="17">
        <v>5.75899000649987E-2</v>
      </c>
      <c r="Z335" s="17"/>
      <c r="AA335" s="17">
        <v>6.2059653120846103E-2</v>
      </c>
      <c r="AB335" s="17">
        <v>5.2539368387473799E-2</v>
      </c>
      <c r="AC335" s="17"/>
      <c r="AD335" s="17">
        <v>6.1629903791798703E-2</v>
      </c>
      <c r="AE335" s="17">
        <v>6.3075569906312204E-2</v>
      </c>
    </row>
    <row r="336" spans="2:31" x14ac:dyDescent="0.35">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row>
    <row r="337" spans="2:31" x14ac:dyDescent="0.35">
      <c r="B337" s="6" t="s">
        <v>211</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row>
    <row r="338" spans="2:31" x14ac:dyDescent="0.35">
      <c r="B338" s="24" t="s">
        <v>66</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row>
    <row r="339" spans="2:31" x14ac:dyDescent="0.35">
      <c r="B339" t="s">
        <v>112</v>
      </c>
      <c r="C339" s="17">
        <v>0.242888183752344</v>
      </c>
      <c r="D339" s="17">
        <v>0.22294572218940401</v>
      </c>
      <c r="E339" s="17">
        <v>0.26283625128876598</v>
      </c>
      <c r="F339" s="17"/>
      <c r="G339" s="17">
        <v>0.24781405690236999</v>
      </c>
      <c r="H339" s="17">
        <v>0.21335973705076999</v>
      </c>
      <c r="I339" s="17">
        <v>0.233683640221485</v>
      </c>
      <c r="J339" s="17">
        <v>0.28922332555895802</v>
      </c>
      <c r="K339" s="17">
        <v>0.285074558178459</v>
      </c>
      <c r="L339" s="17">
        <v>0.21621535118927099</v>
      </c>
      <c r="M339" s="17"/>
      <c r="N339" s="17">
        <v>0.286190856064583</v>
      </c>
      <c r="O339" s="17">
        <v>0.254174228552764</v>
      </c>
      <c r="P339" s="17">
        <v>0.24471592354062399</v>
      </c>
      <c r="Q339" s="17">
        <v>0.20899341763179</v>
      </c>
      <c r="R339" s="17">
        <v>0.26281406511098798</v>
      </c>
      <c r="S339" s="17">
        <v>0.26313934634208402</v>
      </c>
      <c r="T339" s="17">
        <v>0.209334209054691</v>
      </c>
      <c r="U339" s="17">
        <v>0.225460508249437</v>
      </c>
      <c r="V339" s="17">
        <v>0.206004129478151</v>
      </c>
      <c r="W339" s="17"/>
      <c r="X339" s="17">
        <v>0.24746360460179101</v>
      </c>
      <c r="Y339" s="17">
        <v>0.19680725604207</v>
      </c>
      <c r="Z339" s="17"/>
      <c r="AA339" s="17">
        <v>0.22131486370335501</v>
      </c>
      <c r="AB339" s="17">
        <v>0.32611460583874002</v>
      </c>
      <c r="AC339" s="17"/>
      <c r="AD339" s="17">
        <v>0.22670946165365499</v>
      </c>
      <c r="AE339" s="17">
        <v>0.28154571411038298</v>
      </c>
    </row>
    <row r="340" spans="2:31" x14ac:dyDescent="0.35">
      <c r="B340" t="s">
        <v>113</v>
      </c>
      <c r="C340" s="17">
        <v>0.34572287046525502</v>
      </c>
      <c r="D340" s="17">
        <v>0.34075506832834801</v>
      </c>
      <c r="E340" s="17">
        <v>0.35069206908809603</v>
      </c>
      <c r="F340" s="17"/>
      <c r="G340" s="17">
        <v>0.36121447955715702</v>
      </c>
      <c r="H340" s="17">
        <v>0.37601862218048598</v>
      </c>
      <c r="I340" s="17">
        <v>0.34245669557215602</v>
      </c>
      <c r="J340" s="17">
        <v>0.278127810936527</v>
      </c>
      <c r="K340" s="17">
        <v>0.28780068209930998</v>
      </c>
      <c r="L340" s="17">
        <v>0.38585149660923301</v>
      </c>
      <c r="M340" s="17"/>
      <c r="N340" s="17">
        <v>0.33884202673135999</v>
      </c>
      <c r="O340" s="17">
        <v>0.35498964527504101</v>
      </c>
      <c r="P340" s="17">
        <v>0.33354353588455199</v>
      </c>
      <c r="Q340" s="17">
        <v>0.32341941170318</v>
      </c>
      <c r="R340" s="17">
        <v>0.35162979065167899</v>
      </c>
      <c r="S340" s="17">
        <v>0.32292335862879401</v>
      </c>
      <c r="T340" s="17">
        <v>0.37846041447150602</v>
      </c>
      <c r="U340" s="17">
        <v>0.39762852254006198</v>
      </c>
      <c r="V340" s="17">
        <v>0.339144169168061</v>
      </c>
      <c r="W340" s="17"/>
      <c r="X340" s="17">
        <v>0.34729777952219498</v>
      </c>
      <c r="Y340" s="17">
        <v>0.374862248715705</v>
      </c>
      <c r="Z340" s="17"/>
      <c r="AA340" s="17">
        <v>0.354693615666544</v>
      </c>
      <c r="AB340" s="17">
        <v>0.31882005462604301</v>
      </c>
      <c r="AC340" s="17"/>
      <c r="AD340" s="17">
        <v>0.36332961289277899</v>
      </c>
      <c r="AE340" s="17">
        <v>0.31631953147178499</v>
      </c>
    </row>
    <row r="341" spans="2:31" x14ac:dyDescent="0.35">
      <c r="B341" t="s">
        <v>114</v>
      </c>
      <c r="C341" s="17">
        <v>0.153903870493699</v>
      </c>
      <c r="D341" s="17">
        <v>0.17545891577506401</v>
      </c>
      <c r="E341" s="17">
        <v>0.13234276592963801</v>
      </c>
      <c r="F341" s="17"/>
      <c r="G341" s="17">
        <v>0.14453866285887601</v>
      </c>
      <c r="H341" s="17">
        <v>8.8376260275485202E-2</v>
      </c>
      <c r="I341" s="17">
        <v>0.16000831292739601</v>
      </c>
      <c r="J341" s="17">
        <v>0.157052273397048</v>
      </c>
      <c r="K341" s="17">
        <v>0.17118398821422401</v>
      </c>
      <c r="L341" s="17">
        <v>0.18062214499571999</v>
      </c>
      <c r="M341" s="17"/>
      <c r="N341" s="17">
        <v>0.13909221074242001</v>
      </c>
      <c r="O341" s="17">
        <v>0.157455946558894</v>
      </c>
      <c r="P341" s="17">
        <v>0.25080909822259201</v>
      </c>
      <c r="Q341" s="17">
        <v>0.199659350548791</v>
      </c>
      <c r="R341" s="17">
        <v>7.8578639774149805E-2</v>
      </c>
      <c r="S341" s="17">
        <v>0.128097883665164</v>
      </c>
      <c r="T341" s="17">
        <v>0.10687188532203901</v>
      </c>
      <c r="U341" s="17">
        <v>0.14986628054869899</v>
      </c>
      <c r="V341" s="17">
        <v>0.16454919934234</v>
      </c>
      <c r="W341" s="17"/>
      <c r="X341" s="17">
        <v>0.15147249456985101</v>
      </c>
      <c r="Y341" s="17">
        <v>0.153368020800532</v>
      </c>
      <c r="Z341" s="17"/>
      <c r="AA341" s="17">
        <v>0.15682510384876899</v>
      </c>
      <c r="AB341" s="17">
        <v>0.14261733703722701</v>
      </c>
      <c r="AC341" s="17"/>
      <c r="AD341" s="17">
        <v>0.14049160251475301</v>
      </c>
      <c r="AE341" s="17">
        <v>0.16545489433305299</v>
      </c>
    </row>
    <row r="342" spans="2:31" x14ac:dyDescent="0.35">
      <c r="B342" t="s">
        <v>115</v>
      </c>
      <c r="C342" s="17">
        <v>0.161022843396222</v>
      </c>
      <c r="D342" s="17">
        <v>0.15537366655401899</v>
      </c>
      <c r="E342" s="17">
        <v>0.16667360826382999</v>
      </c>
      <c r="F342" s="17"/>
      <c r="G342" s="17">
        <v>0.114383981199316</v>
      </c>
      <c r="H342" s="17">
        <v>0.218100203340889</v>
      </c>
      <c r="I342" s="17">
        <v>0.16276979083601001</v>
      </c>
      <c r="J342" s="17">
        <v>0.172506833558665</v>
      </c>
      <c r="K342" s="17">
        <v>0.174170966237854</v>
      </c>
      <c r="L342" s="17">
        <v>0.14221912209826101</v>
      </c>
      <c r="M342" s="17"/>
      <c r="N342" s="17">
        <v>0.15689782008559999</v>
      </c>
      <c r="O342" s="17">
        <v>0.17477499370881699</v>
      </c>
      <c r="P342" s="17">
        <v>9.9304489515097905E-2</v>
      </c>
      <c r="Q342" s="17">
        <v>0.15555375552828199</v>
      </c>
      <c r="R342" s="17">
        <v>0.18180610896506799</v>
      </c>
      <c r="S342" s="17">
        <v>0.152797775869671</v>
      </c>
      <c r="T342" s="17">
        <v>0.17287100011805701</v>
      </c>
      <c r="U342" s="17">
        <v>0.12052598579624001</v>
      </c>
      <c r="V342" s="17">
        <v>0.19997922586758399</v>
      </c>
      <c r="W342" s="17"/>
      <c r="X342" s="17">
        <v>0.163754135533205</v>
      </c>
      <c r="Y342" s="17">
        <v>0.14878390517703699</v>
      </c>
      <c r="Z342" s="17"/>
      <c r="AA342" s="17">
        <v>0.16517212419960001</v>
      </c>
      <c r="AB342" s="17">
        <v>0.148605535305078</v>
      </c>
      <c r="AC342" s="17"/>
      <c r="AD342" s="17">
        <v>0.18169040265400599</v>
      </c>
      <c r="AE342" s="17">
        <v>0.11739315663812699</v>
      </c>
    </row>
    <row r="343" spans="2:31" x14ac:dyDescent="0.35">
      <c r="B343" t="s">
        <v>116</v>
      </c>
      <c r="C343" s="17">
        <v>9.6462231892479794E-2</v>
      </c>
      <c r="D343" s="17">
        <v>0.105466627153165</v>
      </c>
      <c r="E343" s="17">
        <v>8.7455305429670602E-2</v>
      </c>
      <c r="F343" s="17"/>
      <c r="G343" s="17">
        <v>0.132048819482282</v>
      </c>
      <c r="H343" s="17">
        <v>0.10414517715237</v>
      </c>
      <c r="I343" s="17">
        <v>0.101081560442952</v>
      </c>
      <c r="J343" s="17">
        <v>0.10308975654880199</v>
      </c>
      <c r="K343" s="17">
        <v>8.1769805270152596E-2</v>
      </c>
      <c r="L343" s="17">
        <v>7.5091885107514703E-2</v>
      </c>
      <c r="M343" s="17"/>
      <c r="N343" s="17">
        <v>7.8977086376036801E-2</v>
      </c>
      <c r="O343" s="17">
        <v>5.8605185904483797E-2</v>
      </c>
      <c r="P343" s="17">
        <v>7.1626952837134203E-2</v>
      </c>
      <c r="Q343" s="17">
        <v>0.112374064587956</v>
      </c>
      <c r="R343" s="17">
        <v>0.12517139549811501</v>
      </c>
      <c r="S343" s="17">
        <v>0.13304163549428699</v>
      </c>
      <c r="T343" s="17">
        <v>0.132462491033707</v>
      </c>
      <c r="U343" s="17">
        <v>0.106518702865561</v>
      </c>
      <c r="V343" s="17">
        <v>9.0323276143863498E-2</v>
      </c>
      <c r="W343" s="17"/>
      <c r="X343" s="17">
        <v>9.0011985772957798E-2</v>
      </c>
      <c r="Y343" s="17">
        <v>0.12617856926465501</v>
      </c>
      <c r="Z343" s="17"/>
      <c r="AA343" s="17">
        <v>0.101994292581732</v>
      </c>
      <c r="AB343" s="17">
        <v>6.3842467192912394E-2</v>
      </c>
      <c r="AC343" s="17"/>
      <c r="AD343" s="17">
        <v>8.77789202848068E-2</v>
      </c>
      <c r="AE343" s="17">
        <v>0.119286703446652</v>
      </c>
    </row>
    <row r="344" spans="2:31" x14ac:dyDescent="0.35">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row>
    <row r="345" spans="2:31" x14ac:dyDescent="0.35">
      <c r="B345" s="6" t="s">
        <v>231</v>
      </c>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row>
    <row r="346" spans="2:31" x14ac:dyDescent="0.35">
      <c r="B346" s="24" t="s">
        <v>66</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row>
    <row r="347" spans="2:31" x14ac:dyDescent="0.35">
      <c r="B347" t="s">
        <v>226</v>
      </c>
      <c r="C347" s="17">
        <v>0.103289516621765</v>
      </c>
      <c r="D347" s="17">
        <v>0.12362279532821401</v>
      </c>
      <c r="E347" s="17">
        <v>8.2950522080243005E-2</v>
      </c>
      <c r="F347" s="17"/>
      <c r="G347" s="17">
        <v>0.122480025595836</v>
      </c>
      <c r="H347" s="17">
        <v>0.10489275013366101</v>
      </c>
      <c r="I347" s="17">
        <v>0.15117583460464401</v>
      </c>
      <c r="J347" s="17">
        <v>9.0484347304837703E-2</v>
      </c>
      <c r="K347" s="17">
        <v>9.3803302760311097E-2</v>
      </c>
      <c r="L347" s="17">
        <v>7.9498619191137695E-2</v>
      </c>
      <c r="M347" s="17"/>
      <c r="N347" s="17">
        <v>0.13339151893645201</v>
      </c>
      <c r="O347" s="17">
        <v>7.8444736799253401E-2</v>
      </c>
      <c r="P347" s="17">
        <v>0.10028276495206</v>
      </c>
      <c r="Q347" s="17">
        <v>6.8521983384492405E-2</v>
      </c>
      <c r="R347" s="17">
        <v>0.102277465466971</v>
      </c>
      <c r="S347" s="17">
        <v>8.1851588782666698E-2</v>
      </c>
      <c r="T347" s="17">
        <v>0.121739000360259</v>
      </c>
      <c r="U347" s="17">
        <v>0.14192735724729</v>
      </c>
      <c r="V347" s="17">
        <v>0.116575949135826</v>
      </c>
      <c r="W347" s="17"/>
      <c r="X347" s="17">
        <v>8.5967297583645894E-2</v>
      </c>
      <c r="Y347" s="17">
        <v>0.146793232148867</v>
      </c>
      <c r="Z347" s="17"/>
      <c r="AA347" s="17">
        <v>0.10200989800686899</v>
      </c>
      <c r="AB347" s="17">
        <v>0.110712933117159</v>
      </c>
      <c r="AC347" s="17"/>
      <c r="AD347" s="17">
        <v>0.115539733354127</v>
      </c>
      <c r="AE347" s="17">
        <v>8.6017437285189596E-2</v>
      </c>
    </row>
    <row r="348" spans="2:31" x14ac:dyDescent="0.35">
      <c r="B348" t="s">
        <v>227</v>
      </c>
      <c r="C348" s="17">
        <v>0.42732602090369098</v>
      </c>
      <c r="D348" s="17">
        <v>0.45036538735658099</v>
      </c>
      <c r="E348" s="17">
        <v>0.40428017791444298</v>
      </c>
      <c r="F348" s="17"/>
      <c r="G348" s="17">
        <v>0.40855370326763901</v>
      </c>
      <c r="H348" s="17">
        <v>0.44695281927916197</v>
      </c>
      <c r="I348" s="17">
        <v>0.45407888693213999</v>
      </c>
      <c r="J348" s="17">
        <v>0.38694622734302803</v>
      </c>
      <c r="K348" s="17">
        <v>0.44524489910921899</v>
      </c>
      <c r="L348" s="17">
        <v>0.42480266154407798</v>
      </c>
      <c r="M348" s="17"/>
      <c r="N348" s="17">
        <v>0.426181436272279</v>
      </c>
      <c r="O348" s="17">
        <v>0.49012464180229498</v>
      </c>
      <c r="P348" s="17">
        <v>0.36948910518896799</v>
      </c>
      <c r="Q348" s="17">
        <v>0.46150773240795201</v>
      </c>
      <c r="R348" s="17">
        <v>0.49315682530843102</v>
      </c>
      <c r="S348" s="17">
        <v>0.452016785778731</v>
      </c>
      <c r="T348" s="17">
        <v>0.37407204339920502</v>
      </c>
      <c r="U348" s="17">
        <v>0.331558844181157</v>
      </c>
      <c r="V348" s="17">
        <v>0.38058445382100797</v>
      </c>
      <c r="W348" s="17"/>
      <c r="X348" s="17">
        <v>0.42916398468167</v>
      </c>
      <c r="Y348" s="17">
        <v>0.41123669649636002</v>
      </c>
      <c r="Z348" s="17"/>
      <c r="AA348" s="17">
        <v>0.41205578966765599</v>
      </c>
      <c r="AB348" s="17">
        <v>0.49699052261520399</v>
      </c>
      <c r="AC348" s="17"/>
      <c r="AD348" s="17">
        <v>0.44019378473014897</v>
      </c>
      <c r="AE348" s="17">
        <v>0.43622185195471902</v>
      </c>
    </row>
    <row r="349" spans="2:31" x14ac:dyDescent="0.35">
      <c r="B349" t="s">
        <v>228</v>
      </c>
      <c r="C349" s="17">
        <v>0.23802462018637999</v>
      </c>
      <c r="D349" s="17">
        <v>0.21432438123907099</v>
      </c>
      <c r="E349" s="17">
        <v>0.26173152144619499</v>
      </c>
      <c r="F349" s="17"/>
      <c r="G349" s="17">
        <v>0.17586458704444299</v>
      </c>
      <c r="H349" s="17">
        <v>0.21041142988528899</v>
      </c>
      <c r="I349" s="17">
        <v>0.19582061933077799</v>
      </c>
      <c r="J349" s="17">
        <v>0.296796229991931</v>
      </c>
      <c r="K349" s="17">
        <v>0.24292499048253199</v>
      </c>
      <c r="L349" s="17">
        <v>0.27507498758193599</v>
      </c>
      <c r="M349" s="17"/>
      <c r="N349" s="17">
        <v>0.21134174851002399</v>
      </c>
      <c r="O349" s="17">
        <v>0.22872349828501201</v>
      </c>
      <c r="P349" s="17">
        <v>0.34555666743777202</v>
      </c>
      <c r="Q349" s="17">
        <v>0.19580439858016899</v>
      </c>
      <c r="R349" s="17">
        <v>0.21219257394861599</v>
      </c>
      <c r="S349" s="17">
        <v>0.255443048844606</v>
      </c>
      <c r="T349" s="17">
        <v>0.214731260701128</v>
      </c>
      <c r="U349" s="17">
        <v>0.28078045532165602</v>
      </c>
      <c r="V349" s="17">
        <v>0.24075098854740501</v>
      </c>
      <c r="W349" s="17"/>
      <c r="X349" s="17">
        <v>0.24406911485315999</v>
      </c>
      <c r="Y349" s="17">
        <v>0.207801130811161</v>
      </c>
      <c r="Z349" s="17"/>
      <c r="AA349" s="17">
        <v>0.25684145611646197</v>
      </c>
      <c r="AB349" s="17">
        <v>0.166442062541589</v>
      </c>
      <c r="AC349" s="17"/>
      <c r="AD349" s="17">
        <v>0.23850453366841901</v>
      </c>
      <c r="AE349" s="17">
        <v>0.21600210110142701</v>
      </c>
    </row>
    <row r="350" spans="2:31" x14ac:dyDescent="0.35">
      <c r="B350" t="s">
        <v>229</v>
      </c>
      <c r="C350" s="17">
        <v>0.110142994998496</v>
      </c>
      <c r="D350" s="17">
        <v>0.10317721277052699</v>
      </c>
      <c r="E350" s="17">
        <v>0.117110735359384</v>
      </c>
      <c r="F350" s="17"/>
      <c r="G350" s="17">
        <v>0.11482452936772</v>
      </c>
      <c r="H350" s="17">
        <v>0.119384782383207</v>
      </c>
      <c r="I350" s="17">
        <v>8.8531195497913107E-2</v>
      </c>
      <c r="J350" s="17">
        <v>8.8863041904663195E-2</v>
      </c>
      <c r="K350" s="17">
        <v>8.5125089442569898E-2</v>
      </c>
      <c r="L350" s="17">
        <v>0.13669910189692899</v>
      </c>
      <c r="M350" s="17"/>
      <c r="N350" s="17">
        <v>0.10712898791054599</v>
      </c>
      <c r="O350" s="17">
        <v>9.9662444503539602E-2</v>
      </c>
      <c r="P350" s="17">
        <v>5.1078707925657503E-2</v>
      </c>
      <c r="Q350" s="17">
        <v>0.19110666112697899</v>
      </c>
      <c r="R350" s="17">
        <v>0.10037169397128599</v>
      </c>
      <c r="S350" s="17">
        <v>8.7866305119162894E-2</v>
      </c>
      <c r="T350" s="17">
        <v>0.146556479277653</v>
      </c>
      <c r="U350" s="17">
        <v>0.13859357574376899</v>
      </c>
      <c r="V350" s="17">
        <v>8.8949394268399803E-2</v>
      </c>
      <c r="W350" s="17"/>
      <c r="X350" s="17">
        <v>0.114162169905994</v>
      </c>
      <c r="Y350" s="17">
        <v>0.11263428069525699</v>
      </c>
      <c r="Z350" s="17"/>
      <c r="AA350" s="17">
        <v>0.102538709099745</v>
      </c>
      <c r="AB350" s="17">
        <v>0.139412165234578</v>
      </c>
      <c r="AC350" s="17"/>
      <c r="AD350" s="17">
        <v>0.120979646087917</v>
      </c>
      <c r="AE350" s="17">
        <v>8.3312648047075097E-2</v>
      </c>
    </row>
    <row r="351" spans="2:31" x14ac:dyDescent="0.35">
      <c r="B351" t="s">
        <v>56</v>
      </c>
      <c r="C351" s="17">
        <v>0.121216847289667</v>
      </c>
      <c r="D351" s="17">
        <v>0.108510223305607</v>
      </c>
      <c r="E351" s="17">
        <v>0.133927043199735</v>
      </c>
      <c r="F351" s="17"/>
      <c r="G351" s="17">
        <v>0.17827715472436301</v>
      </c>
      <c r="H351" s="17">
        <v>0.118358218318681</v>
      </c>
      <c r="I351" s="17">
        <v>0.110393463634525</v>
      </c>
      <c r="J351" s="17">
        <v>0.13691015345554</v>
      </c>
      <c r="K351" s="17">
        <v>0.132901718205368</v>
      </c>
      <c r="L351" s="17">
        <v>8.39246297859194E-2</v>
      </c>
      <c r="M351" s="17"/>
      <c r="N351" s="17">
        <v>0.121956308370698</v>
      </c>
      <c r="O351" s="17">
        <v>0.10304467860990001</v>
      </c>
      <c r="P351" s="17">
        <v>0.133592754495542</v>
      </c>
      <c r="Q351" s="17">
        <v>8.3059224500407106E-2</v>
      </c>
      <c r="R351" s="17">
        <v>9.20014413046958E-2</v>
      </c>
      <c r="S351" s="17">
        <v>0.122822271474834</v>
      </c>
      <c r="T351" s="17">
        <v>0.142901216261755</v>
      </c>
      <c r="U351" s="17">
        <v>0.107139767506127</v>
      </c>
      <c r="V351" s="17">
        <v>0.173139214227362</v>
      </c>
      <c r="W351" s="17"/>
      <c r="X351" s="17">
        <v>0.12663743297553001</v>
      </c>
      <c r="Y351" s="17">
        <v>0.121534659848355</v>
      </c>
      <c r="Z351" s="17"/>
      <c r="AA351" s="17">
        <v>0.12655414710926699</v>
      </c>
      <c r="AB351" s="17">
        <v>8.6442316491469204E-2</v>
      </c>
      <c r="AC351" s="17"/>
      <c r="AD351" s="17">
        <v>8.4782302159388104E-2</v>
      </c>
      <c r="AE351" s="17">
        <v>0.17844596161158999</v>
      </c>
    </row>
    <row r="352" spans="2:31" x14ac:dyDescent="0.3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row>
    <row r="353" spans="2:31" x14ac:dyDescent="0.35">
      <c r="B353" s="6" t="s">
        <v>232</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row>
    <row r="354" spans="2:31" x14ac:dyDescent="0.35">
      <c r="B354" s="24" t="s">
        <v>66</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row>
    <row r="355" spans="2:31" x14ac:dyDescent="0.35">
      <c r="B355" t="s">
        <v>226</v>
      </c>
      <c r="C355" s="17">
        <v>0.13465551568874301</v>
      </c>
      <c r="D355" s="17">
        <v>0.166814171501315</v>
      </c>
      <c r="E355" s="17">
        <v>0.10248781984010701</v>
      </c>
      <c r="F355" s="17"/>
      <c r="G355" s="17">
        <v>0.164830739845926</v>
      </c>
      <c r="H355" s="17">
        <v>0.114762518200763</v>
      </c>
      <c r="I355" s="17">
        <v>0.144142669860953</v>
      </c>
      <c r="J355" s="17">
        <v>0.12109018278763301</v>
      </c>
      <c r="K355" s="17">
        <v>0.107453280949142</v>
      </c>
      <c r="L355" s="17">
        <v>0.144884784719646</v>
      </c>
      <c r="M355" s="17"/>
      <c r="N355" s="17">
        <v>0.16682177063131401</v>
      </c>
      <c r="O355" s="17">
        <v>8.3265656075689795E-2</v>
      </c>
      <c r="P355" s="17">
        <v>9.0079319245261996E-2</v>
      </c>
      <c r="Q355" s="17">
        <v>0.15047643043423201</v>
      </c>
      <c r="R355" s="17">
        <v>0.14180162877729699</v>
      </c>
      <c r="S355" s="17">
        <v>0.17494590467184001</v>
      </c>
      <c r="T355" s="17">
        <v>0.108935096253598</v>
      </c>
      <c r="U355" s="17">
        <v>9.2169315264992294E-2</v>
      </c>
      <c r="V355" s="17">
        <v>0.179694824378343</v>
      </c>
      <c r="W355" s="17"/>
      <c r="X355" s="17">
        <v>0.10587898585871799</v>
      </c>
      <c r="Y355" s="17">
        <v>0.197719994431962</v>
      </c>
      <c r="Z355" s="17"/>
      <c r="AA355" s="17">
        <v>0.12210293865935599</v>
      </c>
      <c r="AB355" s="17">
        <v>0.18683166168756701</v>
      </c>
      <c r="AC355" s="17"/>
      <c r="AD355" s="17">
        <v>0.14907136024539799</v>
      </c>
      <c r="AE355" s="17">
        <v>0.112521847610146</v>
      </c>
    </row>
    <row r="356" spans="2:31" x14ac:dyDescent="0.35">
      <c r="B356" t="s">
        <v>227</v>
      </c>
      <c r="C356" s="17">
        <v>0.44743682354868197</v>
      </c>
      <c r="D356" s="17">
        <v>0.45790718751856702</v>
      </c>
      <c r="E356" s="17">
        <v>0.43696351628202301</v>
      </c>
      <c r="F356" s="17"/>
      <c r="G356" s="17">
        <v>0.43202453920831801</v>
      </c>
      <c r="H356" s="17">
        <v>0.44873896122781498</v>
      </c>
      <c r="I356" s="17">
        <v>0.52341724077864205</v>
      </c>
      <c r="J356" s="17">
        <v>0.46716170007650398</v>
      </c>
      <c r="K356" s="17">
        <v>0.42986852845593398</v>
      </c>
      <c r="L356" s="17">
        <v>0.41602660576021999</v>
      </c>
      <c r="M356" s="17"/>
      <c r="N356" s="17">
        <v>0.40285354959833702</v>
      </c>
      <c r="O356" s="17">
        <v>0.52633789778035001</v>
      </c>
      <c r="P356" s="17">
        <v>0.47094589972724599</v>
      </c>
      <c r="Q356" s="17">
        <v>0.38222814788128601</v>
      </c>
      <c r="R356" s="17">
        <v>0.42588048297660402</v>
      </c>
      <c r="S356" s="17">
        <v>0.45692935534502199</v>
      </c>
      <c r="T356" s="17">
        <v>0.50895985830895396</v>
      </c>
      <c r="U356" s="17">
        <v>0.41945699672921299</v>
      </c>
      <c r="V356" s="17">
        <v>0.41289234130708202</v>
      </c>
      <c r="W356" s="17"/>
      <c r="X356" s="17">
        <v>0.46911896816602999</v>
      </c>
      <c r="Y356" s="17">
        <v>0.350558529807802</v>
      </c>
      <c r="Z356" s="17"/>
      <c r="AA356" s="17">
        <v>0.43943770084788503</v>
      </c>
      <c r="AB356" s="17">
        <v>0.48349094359824102</v>
      </c>
      <c r="AC356" s="17"/>
      <c r="AD356" s="17">
        <v>0.45406827870663002</v>
      </c>
      <c r="AE356" s="17">
        <v>0.47230237440686701</v>
      </c>
    </row>
    <row r="357" spans="2:31" x14ac:dyDescent="0.35">
      <c r="B357" t="s">
        <v>228</v>
      </c>
      <c r="C357" s="17">
        <v>0.21663177931498101</v>
      </c>
      <c r="D357" s="17">
        <v>0.19857391464020099</v>
      </c>
      <c r="E357" s="17">
        <v>0.234694720189116</v>
      </c>
      <c r="F357" s="17"/>
      <c r="G357" s="17">
        <v>0.16663663436867501</v>
      </c>
      <c r="H357" s="17">
        <v>0.209244139941209</v>
      </c>
      <c r="I357" s="17">
        <v>0.16562002080447299</v>
      </c>
      <c r="J357" s="17">
        <v>0.20997244954386901</v>
      </c>
      <c r="K357" s="17">
        <v>0.24028310978367501</v>
      </c>
      <c r="L357" s="17">
        <v>0.26418346586361702</v>
      </c>
      <c r="M357" s="17"/>
      <c r="N357" s="17">
        <v>0.199020990888996</v>
      </c>
      <c r="O357" s="17">
        <v>0.20793072328797599</v>
      </c>
      <c r="P357" s="17">
        <v>0.19623033852977401</v>
      </c>
      <c r="Q357" s="17">
        <v>0.25154301298968401</v>
      </c>
      <c r="R357" s="17">
        <v>0.252344260207778</v>
      </c>
      <c r="S357" s="17">
        <v>0.228564839545215</v>
      </c>
      <c r="T357" s="17">
        <v>0.16137538013887001</v>
      </c>
      <c r="U357" s="17">
        <v>0.235933014334376</v>
      </c>
      <c r="V357" s="17">
        <v>0.23654619462677101</v>
      </c>
      <c r="W357" s="17"/>
      <c r="X357" s="17">
        <v>0.21788772936808301</v>
      </c>
      <c r="Y357" s="17">
        <v>0.262731381554896</v>
      </c>
      <c r="Z357" s="17"/>
      <c r="AA357" s="17">
        <v>0.23098487670523901</v>
      </c>
      <c r="AB357" s="17">
        <v>0.16197536806157101</v>
      </c>
      <c r="AC357" s="17"/>
      <c r="AD357" s="17">
        <v>0.20908449984055599</v>
      </c>
      <c r="AE357" s="17">
        <v>0.21605086014392499</v>
      </c>
    </row>
    <row r="358" spans="2:31" x14ac:dyDescent="0.35">
      <c r="B358" t="s">
        <v>229</v>
      </c>
      <c r="C358" s="17">
        <v>7.7890974393137996E-2</v>
      </c>
      <c r="D358" s="17">
        <v>6.5870417038066703E-2</v>
      </c>
      <c r="E358" s="17">
        <v>8.9914910815811905E-2</v>
      </c>
      <c r="F358" s="17"/>
      <c r="G358" s="17">
        <v>7.7418133560188507E-2</v>
      </c>
      <c r="H358" s="17">
        <v>7.2193085168010998E-2</v>
      </c>
      <c r="I358" s="17">
        <v>5.8480371770962998E-2</v>
      </c>
      <c r="J358" s="17">
        <v>7.0144040332889304E-2</v>
      </c>
      <c r="K358" s="17">
        <v>6.9234297541910003E-2</v>
      </c>
      <c r="L358" s="17">
        <v>9.9089080266901802E-2</v>
      </c>
      <c r="M358" s="17"/>
      <c r="N358" s="17">
        <v>0.10056415034612699</v>
      </c>
      <c r="O358" s="17">
        <v>5.5853160281839197E-2</v>
      </c>
      <c r="P358" s="17">
        <v>8.8508727985009E-2</v>
      </c>
      <c r="Q358" s="17">
        <v>0.12199024979907901</v>
      </c>
      <c r="R358" s="17">
        <v>4.6415747741697502E-2</v>
      </c>
      <c r="S358" s="17">
        <v>6.60879851318463E-2</v>
      </c>
      <c r="T358" s="17">
        <v>7.6878374515644804E-2</v>
      </c>
      <c r="U358" s="17">
        <v>0.116282588456849</v>
      </c>
      <c r="V358" s="17">
        <v>4.8617518084266398E-2</v>
      </c>
      <c r="W358" s="17"/>
      <c r="X358" s="17">
        <v>8.2211260290522795E-2</v>
      </c>
      <c r="Y358" s="17">
        <v>5.2238626275542703E-2</v>
      </c>
      <c r="Z358" s="17"/>
      <c r="AA358" s="17">
        <v>7.8879862603544001E-2</v>
      </c>
      <c r="AB358" s="17">
        <v>7.2849914247743605E-2</v>
      </c>
      <c r="AC358" s="17"/>
      <c r="AD358" s="17">
        <v>9.5613371923933099E-2</v>
      </c>
      <c r="AE358" s="17">
        <v>4.3601119603715197E-2</v>
      </c>
    </row>
    <row r="359" spans="2:31" x14ac:dyDescent="0.35">
      <c r="B359" t="s">
        <v>56</v>
      </c>
      <c r="C359" s="17">
        <v>0.123384907054456</v>
      </c>
      <c r="D359" s="17">
        <v>0.11083430930185</v>
      </c>
      <c r="E359" s="17">
        <v>0.13593903287294301</v>
      </c>
      <c r="F359" s="17"/>
      <c r="G359" s="17">
        <v>0.15908995301689199</v>
      </c>
      <c r="H359" s="17">
        <v>0.15506129546220199</v>
      </c>
      <c r="I359" s="17">
        <v>0.10833969678496901</v>
      </c>
      <c r="J359" s="17">
        <v>0.13163162725910499</v>
      </c>
      <c r="K359" s="17">
        <v>0.15316078326933899</v>
      </c>
      <c r="L359" s="17">
        <v>7.5816063389615704E-2</v>
      </c>
      <c r="M359" s="17"/>
      <c r="N359" s="17">
        <v>0.13073953853522599</v>
      </c>
      <c r="O359" s="17">
        <v>0.12661256257414499</v>
      </c>
      <c r="P359" s="17">
        <v>0.15423571451270801</v>
      </c>
      <c r="Q359" s="17">
        <v>9.3762158895718706E-2</v>
      </c>
      <c r="R359" s="17">
        <v>0.13355788029662399</v>
      </c>
      <c r="S359" s="17">
        <v>7.3471915306075997E-2</v>
      </c>
      <c r="T359" s="17">
        <v>0.14385129078293199</v>
      </c>
      <c r="U359" s="17">
        <v>0.13615808521456901</v>
      </c>
      <c r="V359" s="17">
        <v>0.122249121603538</v>
      </c>
      <c r="W359" s="17"/>
      <c r="X359" s="17">
        <v>0.124903056316647</v>
      </c>
      <c r="Y359" s="17">
        <v>0.13675146792979601</v>
      </c>
      <c r="Z359" s="17"/>
      <c r="AA359" s="17">
        <v>0.12859462118397499</v>
      </c>
      <c r="AB359" s="17">
        <v>9.4852112404876607E-2</v>
      </c>
      <c r="AC359" s="17"/>
      <c r="AD359" s="17">
        <v>9.2162489283484E-2</v>
      </c>
      <c r="AE359" s="17">
        <v>0.15552379823534601</v>
      </c>
    </row>
    <row r="360" spans="2:31" x14ac:dyDescent="0.35">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row>
    <row r="361" spans="2:31" x14ac:dyDescent="0.35">
      <c r="B361" s="6" t="s">
        <v>233</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row>
    <row r="362" spans="2:31" x14ac:dyDescent="0.35">
      <c r="B362" s="24" t="s">
        <v>66</v>
      </c>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row>
    <row r="363" spans="2:31" x14ac:dyDescent="0.35">
      <c r="B363" t="s">
        <v>226</v>
      </c>
      <c r="C363" s="17">
        <v>0.18120404417529701</v>
      </c>
      <c r="D363" s="17">
        <v>0.21794056962422001</v>
      </c>
      <c r="E363" s="17">
        <v>0.144457191817287</v>
      </c>
      <c r="F363" s="17"/>
      <c r="G363" s="17">
        <v>0.18901850213986901</v>
      </c>
      <c r="H363" s="17">
        <v>0.17321712360039801</v>
      </c>
      <c r="I363" s="17">
        <v>0.19351753828471199</v>
      </c>
      <c r="J363" s="17">
        <v>0.14730070500378101</v>
      </c>
      <c r="K363" s="17">
        <v>0.14256902428219301</v>
      </c>
      <c r="L363" s="17">
        <v>0.21154548362838699</v>
      </c>
      <c r="M363" s="17"/>
      <c r="N363" s="17">
        <v>0.198820602802846</v>
      </c>
      <c r="O363" s="17">
        <v>0.15775144439698999</v>
      </c>
      <c r="P363" s="17">
        <v>0.13467247410160299</v>
      </c>
      <c r="Q363" s="17">
        <v>0.180958010053381</v>
      </c>
      <c r="R363" s="17">
        <v>0.199736171047944</v>
      </c>
      <c r="S363" s="17">
        <v>0.21508218438882801</v>
      </c>
      <c r="T363" s="17">
        <v>0.14551947520779901</v>
      </c>
      <c r="U363" s="17">
        <v>0.25277417298279398</v>
      </c>
      <c r="V363" s="17">
        <v>0.185408083064389</v>
      </c>
      <c r="W363" s="17"/>
      <c r="X363" s="17">
        <v>0.171024297823133</v>
      </c>
      <c r="Y363" s="17">
        <v>0.156457064758732</v>
      </c>
      <c r="Z363" s="17"/>
      <c r="AA363" s="17">
        <v>0.17918766670095501</v>
      </c>
      <c r="AB363" s="17">
        <v>0.19333499921484901</v>
      </c>
      <c r="AC363" s="17"/>
      <c r="AD363" s="17">
        <v>0.187646061318023</v>
      </c>
      <c r="AE363" s="17">
        <v>0.17676150767863699</v>
      </c>
    </row>
    <row r="364" spans="2:31" x14ac:dyDescent="0.35">
      <c r="B364" t="s">
        <v>227</v>
      </c>
      <c r="C364" s="17">
        <v>0.53046753365688504</v>
      </c>
      <c r="D364" s="17">
        <v>0.54009455136875195</v>
      </c>
      <c r="E364" s="17">
        <v>0.52083780971911697</v>
      </c>
      <c r="F364" s="17"/>
      <c r="G364" s="17">
        <v>0.47916510715812799</v>
      </c>
      <c r="H364" s="17">
        <v>0.51803679962488203</v>
      </c>
      <c r="I364" s="17">
        <v>0.57363048423540297</v>
      </c>
      <c r="J364" s="17">
        <v>0.60027898380287303</v>
      </c>
      <c r="K364" s="17">
        <v>0.569915961760731</v>
      </c>
      <c r="L364" s="17">
        <v>0.48819643422096198</v>
      </c>
      <c r="M364" s="17"/>
      <c r="N364" s="17">
        <v>0.53961365822368801</v>
      </c>
      <c r="O364" s="17">
        <v>0.54787313065859999</v>
      </c>
      <c r="P364" s="17">
        <v>0.51473469921819104</v>
      </c>
      <c r="Q364" s="17">
        <v>0.51778632797495805</v>
      </c>
      <c r="R364" s="17">
        <v>0.57541729841595401</v>
      </c>
      <c r="S364" s="17">
        <v>0.49950009318345001</v>
      </c>
      <c r="T364" s="17">
        <v>0.53266820578097995</v>
      </c>
      <c r="U364" s="17">
        <v>0.47054889777595799</v>
      </c>
      <c r="V364" s="17">
        <v>0.53480308278595401</v>
      </c>
      <c r="W364" s="17"/>
      <c r="X364" s="17">
        <v>0.52594286661888301</v>
      </c>
      <c r="Y364" s="17">
        <v>0.59650207624587903</v>
      </c>
      <c r="Z364" s="17"/>
      <c r="AA364" s="17">
        <v>0.53110012044083699</v>
      </c>
      <c r="AB364" s="17">
        <v>0.53476987444504498</v>
      </c>
      <c r="AC364" s="17"/>
      <c r="AD364" s="17">
        <v>0.54689353205017999</v>
      </c>
      <c r="AE364" s="17">
        <v>0.53416445464710904</v>
      </c>
    </row>
    <row r="365" spans="2:31" x14ac:dyDescent="0.35">
      <c r="B365" t="s">
        <v>228</v>
      </c>
      <c r="C365" s="17">
        <v>0.11676271587126499</v>
      </c>
      <c r="D365" s="17">
        <v>0.101309283241791</v>
      </c>
      <c r="E365" s="17">
        <v>0.132220492574978</v>
      </c>
      <c r="F365" s="17"/>
      <c r="G365" s="17">
        <v>8.9571574441348001E-2</v>
      </c>
      <c r="H365" s="17">
        <v>0.106474336132089</v>
      </c>
      <c r="I365" s="17">
        <v>9.6505239657152395E-2</v>
      </c>
      <c r="J365" s="17">
        <v>9.6141255562140496E-2</v>
      </c>
      <c r="K365" s="17">
        <v>8.6800292304351601E-2</v>
      </c>
      <c r="L365" s="17">
        <v>0.17225247046873199</v>
      </c>
      <c r="M365" s="17"/>
      <c r="N365" s="17">
        <v>0.139023500476019</v>
      </c>
      <c r="O365" s="17">
        <v>0.12219407254473701</v>
      </c>
      <c r="P365" s="17">
        <v>9.4272395530455202E-2</v>
      </c>
      <c r="Q365" s="17">
        <v>0.129058288484972</v>
      </c>
      <c r="R365" s="17">
        <v>9.8475399540644507E-2</v>
      </c>
      <c r="S365" s="17">
        <v>0.14678710385173899</v>
      </c>
      <c r="T365" s="17">
        <v>0.119719124206775</v>
      </c>
      <c r="U365" s="17">
        <v>9.6399776859182301E-2</v>
      </c>
      <c r="V365" s="17">
        <v>8.4754688883888804E-2</v>
      </c>
      <c r="W365" s="17"/>
      <c r="X365" s="17">
        <v>0.121636399695215</v>
      </c>
      <c r="Y365" s="17">
        <v>8.1781188998471796E-2</v>
      </c>
      <c r="Z365" s="17"/>
      <c r="AA365" s="17">
        <v>0.114277981692573</v>
      </c>
      <c r="AB365" s="17">
        <v>0.125503529283959</v>
      </c>
      <c r="AC365" s="17"/>
      <c r="AD365" s="17">
        <v>0.121109979790813</v>
      </c>
      <c r="AE365" s="17">
        <v>8.9011071881873696E-2</v>
      </c>
    </row>
    <row r="366" spans="2:31" x14ac:dyDescent="0.35">
      <c r="B366" t="s">
        <v>229</v>
      </c>
      <c r="C366" s="17">
        <v>4.6241818398908702E-2</v>
      </c>
      <c r="D366" s="17">
        <v>3.7138652411496699E-2</v>
      </c>
      <c r="E366" s="17">
        <v>5.5347543353626502E-2</v>
      </c>
      <c r="F366" s="17"/>
      <c r="G366" s="17">
        <v>5.5771386734101903E-2</v>
      </c>
      <c r="H366" s="17">
        <v>4.9888272159801697E-2</v>
      </c>
      <c r="I366" s="17">
        <v>2.7939133923119201E-2</v>
      </c>
      <c r="J366" s="17">
        <v>1.9832562350676201E-2</v>
      </c>
      <c r="K366" s="17">
        <v>4.8843041607282499E-2</v>
      </c>
      <c r="L366" s="17">
        <v>6.0266928023988899E-2</v>
      </c>
      <c r="M366" s="17"/>
      <c r="N366" s="17">
        <v>3.3582730658985802E-2</v>
      </c>
      <c r="O366" s="17">
        <v>6.4663050284276394E-2</v>
      </c>
      <c r="P366" s="17">
        <v>5.8387254887876397E-2</v>
      </c>
      <c r="Q366" s="17">
        <v>5.3550555507271599E-2</v>
      </c>
      <c r="R366" s="17">
        <v>8.35010368650012E-3</v>
      </c>
      <c r="S366" s="17">
        <v>5.9187169660922502E-2</v>
      </c>
      <c r="T366" s="17">
        <v>1.43683925222431E-2</v>
      </c>
      <c r="U366" s="17">
        <v>8.8497948056248193E-2</v>
      </c>
      <c r="V366" s="17">
        <v>4.82689954463991E-2</v>
      </c>
      <c r="W366" s="17"/>
      <c r="X366" s="17">
        <v>5.2099613028856698E-2</v>
      </c>
      <c r="Y366" s="17">
        <v>3.6191698440579803E-2</v>
      </c>
      <c r="Z366" s="17"/>
      <c r="AA366" s="17">
        <v>4.2579733587349698E-2</v>
      </c>
      <c r="AB366" s="17">
        <v>5.8616965816833802E-2</v>
      </c>
      <c r="AC366" s="17"/>
      <c r="AD366" s="17">
        <v>4.8925622046734597E-2</v>
      </c>
      <c r="AE366" s="17">
        <v>3.5106649036669199E-2</v>
      </c>
    </row>
    <row r="367" spans="2:31" x14ac:dyDescent="0.35">
      <c r="B367" t="s">
        <v>56</v>
      </c>
      <c r="C367" s="17">
        <v>0.12532388789764401</v>
      </c>
      <c r="D367" s="17">
        <v>0.10351694335374</v>
      </c>
      <c r="E367" s="17">
        <v>0.14713696253499101</v>
      </c>
      <c r="F367" s="17"/>
      <c r="G367" s="17">
        <v>0.18647342952655399</v>
      </c>
      <c r="H367" s="17">
        <v>0.15238346848282899</v>
      </c>
      <c r="I367" s="17">
        <v>0.108407603899613</v>
      </c>
      <c r="J367" s="17">
        <v>0.13644649328052899</v>
      </c>
      <c r="K367" s="17">
        <v>0.15187168004544199</v>
      </c>
      <c r="L367" s="17">
        <v>6.7738683657929094E-2</v>
      </c>
      <c r="M367" s="17"/>
      <c r="N367" s="17">
        <v>8.8959507838461196E-2</v>
      </c>
      <c r="O367" s="17">
        <v>0.10751830211539801</v>
      </c>
      <c r="P367" s="17">
        <v>0.19793317626187401</v>
      </c>
      <c r="Q367" s="17">
        <v>0.11864681797941801</v>
      </c>
      <c r="R367" s="17">
        <v>0.118021027308958</v>
      </c>
      <c r="S367" s="17">
        <v>7.9443448915061304E-2</v>
      </c>
      <c r="T367" s="17">
        <v>0.18772480228220301</v>
      </c>
      <c r="U367" s="17">
        <v>9.1779204325816793E-2</v>
      </c>
      <c r="V367" s="17">
        <v>0.146765149819369</v>
      </c>
      <c r="W367" s="17"/>
      <c r="X367" s="17">
        <v>0.129296822833912</v>
      </c>
      <c r="Y367" s="17">
        <v>0.12906797155633701</v>
      </c>
      <c r="Z367" s="17"/>
      <c r="AA367" s="17">
        <v>0.13285449757828599</v>
      </c>
      <c r="AB367" s="17">
        <v>8.7774631239314102E-2</v>
      </c>
      <c r="AC367" s="17"/>
      <c r="AD367" s="17">
        <v>9.5424804794248794E-2</v>
      </c>
      <c r="AE367" s="17">
        <v>0.16495631675571101</v>
      </c>
    </row>
    <row r="368" spans="2:31" x14ac:dyDescent="0.35">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row>
    <row r="369" spans="2:31" x14ac:dyDescent="0.35">
      <c r="B369" s="6" t="s">
        <v>234</v>
      </c>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row>
    <row r="370" spans="2:31" x14ac:dyDescent="0.35">
      <c r="B370" s="24" t="s">
        <v>66</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row>
    <row r="371" spans="2:31" x14ac:dyDescent="0.35">
      <c r="B371" t="s">
        <v>226</v>
      </c>
      <c r="C371" s="17">
        <v>0.13353053828500699</v>
      </c>
      <c r="D371" s="17">
        <v>0.15344353659719501</v>
      </c>
      <c r="E371" s="17">
        <v>0.113611942281674</v>
      </c>
      <c r="F371" s="17"/>
      <c r="G371" s="17">
        <v>0.13837740064732401</v>
      </c>
      <c r="H371" s="17">
        <v>0.121396291631331</v>
      </c>
      <c r="I371" s="17">
        <v>0.15774996852390399</v>
      </c>
      <c r="J371" s="17">
        <v>8.8965163217272394E-2</v>
      </c>
      <c r="K371" s="17">
        <v>0.15727071949663901</v>
      </c>
      <c r="L371" s="17">
        <v>0.135799231600361</v>
      </c>
      <c r="M371" s="17"/>
      <c r="N371" s="17">
        <v>0.183427477477978</v>
      </c>
      <c r="O371" s="17">
        <v>9.6043773009781397E-2</v>
      </c>
      <c r="P371" s="17">
        <v>6.6506244559956407E-2</v>
      </c>
      <c r="Q371" s="17">
        <v>0.17963448042163199</v>
      </c>
      <c r="R371" s="17">
        <v>0.12740120341535699</v>
      </c>
      <c r="S371" s="17">
        <v>0.141973941540328</v>
      </c>
      <c r="T371" s="17">
        <v>8.6926547537817103E-2</v>
      </c>
      <c r="U371" s="17">
        <v>0.124473784141076</v>
      </c>
      <c r="V371" s="17">
        <v>0.168537644424954</v>
      </c>
      <c r="W371" s="17"/>
      <c r="X371" s="17">
        <v>0.11126878521545901</v>
      </c>
      <c r="Y371" s="17">
        <v>0.17512291047002199</v>
      </c>
      <c r="Z371" s="17"/>
      <c r="AA371" s="17">
        <v>0.128306562918236</v>
      </c>
      <c r="AB371" s="17">
        <v>0.15706544805242001</v>
      </c>
      <c r="AC371" s="17"/>
      <c r="AD371" s="17">
        <v>0.15284001252256699</v>
      </c>
      <c r="AE371" s="17">
        <v>0.107858958124394</v>
      </c>
    </row>
    <row r="372" spans="2:31" x14ac:dyDescent="0.35">
      <c r="B372" t="s">
        <v>227</v>
      </c>
      <c r="C372" s="17">
        <v>0.420581452899355</v>
      </c>
      <c r="D372" s="17">
        <v>0.452698618626039</v>
      </c>
      <c r="E372" s="17">
        <v>0.38845525879977699</v>
      </c>
      <c r="F372" s="17"/>
      <c r="G372" s="17">
        <v>0.37061116715224102</v>
      </c>
      <c r="H372" s="17">
        <v>0.43763874859393898</v>
      </c>
      <c r="I372" s="17">
        <v>0.429524050204659</v>
      </c>
      <c r="J372" s="17">
        <v>0.49616512560630199</v>
      </c>
      <c r="K372" s="17">
        <v>0.456455247829956</v>
      </c>
      <c r="L372" s="17">
        <v>0.37779810464630798</v>
      </c>
      <c r="M372" s="17"/>
      <c r="N372" s="17">
        <v>0.43681709188381501</v>
      </c>
      <c r="O372" s="17">
        <v>0.45843996670091303</v>
      </c>
      <c r="P372" s="17">
        <v>0.46258330448086399</v>
      </c>
      <c r="Q372" s="17">
        <v>0.31624412442050298</v>
      </c>
      <c r="R372" s="17">
        <v>0.51471654635346398</v>
      </c>
      <c r="S372" s="17">
        <v>0.44324792539992502</v>
      </c>
      <c r="T372" s="17">
        <v>0.40632121236357999</v>
      </c>
      <c r="U372" s="17">
        <v>0.34715881153838901</v>
      </c>
      <c r="V372" s="17">
        <v>0.36584894946775098</v>
      </c>
      <c r="W372" s="17"/>
      <c r="X372" s="17">
        <v>0.42636740977838999</v>
      </c>
      <c r="Y372" s="17">
        <v>0.39814029927587302</v>
      </c>
      <c r="Z372" s="17"/>
      <c r="AA372" s="17">
        <v>0.41781927638843203</v>
      </c>
      <c r="AB372" s="17">
        <v>0.43555667151801303</v>
      </c>
      <c r="AC372" s="17"/>
      <c r="AD372" s="17">
        <v>0.41182711974911801</v>
      </c>
      <c r="AE372" s="17">
        <v>0.46378448536068601</v>
      </c>
    </row>
    <row r="373" spans="2:31" x14ac:dyDescent="0.35">
      <c r="B373" t="s">
        <v>228</v>
      </c>
      <c r="C373" s="17">
        <v>0.20507213132317101</v>
      </c>
      <c r="D373" s="17">
        <v>0.19705921620879799</v>
      </c>
      <c r="E373" s="17">
        <v>0.213087298927264</v>
      </c>
      <c r="F373" s="17"/>
      <c r="G373" s="17">
        <v>0.154548078026812</v>
      </c>
      <c r="H373" s="17">
        <v>0.17000323193519301</v>
      </c>
      <c r="I373" s="17">
        <v>0.185531449788612</v>
      </c>
      <c r="J373" s="17">
        <v>0.16308950928194099</v>
      </c>
      <c r="K373" s="17">
        <v>0.172574594761364</v>
      </c>
      <c r="L373" s="17">
        <v>0.297892773959819</v>
      </c>
      <c r="M373" s="17"/>
      <c r="N373" s="17">
        <v>0.21403918875191399</v>
      </c>
      <c r="O373" s="17">
        <v>0.22479058601298199</v>
      </c>
      <c r="P373" s="17">
        <v>0.16854749937517399</v>
      </c>
      <c r="Q373" s="17">
        <v>0.25000543210836301</v>
      </c>
      <c r="R373" s="17">
        <v>0.15511183751956201</v>
      </c>
      <c r="S373" s="17">
        <v>0.20357569640109899</v>
      </c>
      <c r="T373" s="17">
        <v>0.17330732878953001</v>
      </c>
      <c r="U373" s="17">
        <v>0.26581604771413397</v>
      </c>
      <c r="V373" s="17">
        <v>0.197111839805514</v>
      </c>
      <c r="W373" s="17"/>
      <c r="X373" s="17">
        <v>0.20693945040394601</v>
      </c>
      <c r="Y373" s="17">
        <v>0.21196611295387199</v>
      </c>
      <c r="Z373" s="17"/>
      <c r="AA373" s="17">
        <v>0.2035929742581</v>
      </c>
      <c r="AB373" s="17">
        <v>0.21196172588675599</v>
      </c>
      <c r="AC373" s="17"/>
      <c r="AD373" s="17">
        <v>0.22252353572514</v>
      </c>
      <c r="AE373" s="17">
        <v>0.15648672270998801</v>
      </c>
    </row>
    <row r="374" spans="2:31" x14ac:dyDescent="0.35">
      <c r="B374" t="s">
        <v>229</v>
      </c>
      <c r="C374" s="17">
        <v>6.40441745679355E-2</v>
      </c>
      <c r="D374" s="17">
        <v>5.5354381382901101E-2</v>
      </c>
      <c r="E374" s="17">
        <v>7.2736410518122699E-2</v>
      </c>
      <c r="F374" s="17"/>
      <c r="G374" s="17">
        <v>7.8966588986838504E-2</v>
      </c>
      <c r="H374" s="17">
        <v>7.4635484810500405E-2</v>
      </c>
      <c r="I374" s="17">
        <v>4.52757197040057E-2</v>
      </c>
      <c r="J374" s="17">
        <v>7.2577729518694303E-2</v>
      </c>
      <c r="K374" s="17">
        <v>6.6087698399057301E-2</v>
      </c>
      <c r="L374" s="17">
        <v>5.4463106007944399E-2</v>
      </c>
      <c r="M374" s="17"/>
      <c r="N374" s="17">
        <v>6.9446326039467293E-2</v>
      </c>
      <c r="O374" s="17">
        <v>6.0054442790283803E-2</v>
      </c>
      <c r="P374" s="17">
        <v>6.4471832258591599E-2</v>
      </c>
      <c r="Q374" s="17">
        <v>7.4798907586663702E-2</v>
      </c>
      <c r="R374" s="17">
        <v>1.7775637658572398E-2</v>
      </c>
      <c r="S374" s="17">
        <v>7.4617712036880002E-2</v>
      </c>
      <c r="T374" s="17">
        <v>7.0309490609489503E-2</v>
      </c>
      <c r="U374" s="17">
        <v>6.7558737882640302E-2</v>
      </c>
      <c r="V374" s="17">
        <v>7.0735910701137897E-2</v>
      </c>
      <c r="W374" s="17"/>
      <c r="X374" s="17">
        <v>6.6222222502273803E-2</v>
      </c>
      <c r="Y374" s="17">
        <v>6.1955857264914801E-2</v>
      </c>
      <c r="Z374" s="17"/>
      <c r="AA374" s="17">
        <v>4.9999292037490102E-2</v>
      </c>
      <c r="AB374" s="17">
        <v>0.11737766696981</v>
      </c>
      <c r="AC374" s="17"/>
      <c r="AD374" s="17">
        <v>6.88655429160306E-2</v>
      </c>
      <c r="AE374" s="17">
        <v>5.1025961904803199E-2</v>
      </c>
    </row>
    <row r="375" spans="2:31" x14ac:dyDescent="0.35">
      <c r="B375" t="s">
        <v>56</v>
      </c>
      <c r="C375" s="17">
        <v>0.17677170292453101</v>
      </c>
      <c r="D375" s="17">
        <v>0.14144424718506601</v>
      </c>
      <c r="E375" s="17">
        <v>0.21210908947316201</v>
      </c>
      <c r="F375" s="17"/>
      <c r="G375" s="17">
        <v>0.25749676518678399</v>
      </c>
      <c r="H375" s="17">
        <v>0.19632624302903601</v>
      </c>
      <c r="I375" s="17">
        <v>0.181918811778819</v>
      </c>
      <c r="J375" s="17">
        <v>0.17920247237579101</v>
      </c>
      <c r="K375" s="17">
        <v>0.14761173951298301</v>
      </c>
      <c r="L375" s="17">
        <v>0.134046783785568</v>
      </c>
      <c r="M375" s="17"/>
      <c r="N375" s="17">
        <v>9.6269915846825704E-2</v>
      </c>
      <c r="O375" s="17">
        <v>0.16067123148604101</v>
      </c>
      <c r="P375" s="17">
        <v>0.23789111932541299</v>
      </c>
      <c r="Q375" s="17">
        <v>0.17931705546283799</v>
      </c>
      <c r="R375" s="17">
        <v>0.18499477505304401</v>
      </c>
      <c r="S375" s="17">
        <v>0.13658472462176899</v>
      </c>
      <c r="T375" s="17">
        <v>0.26313542069958301</v>
      </c>
      <c r="U375" s="17">
        <v>0.19499261872376</v>
      </c>
      <c r="V375" s="17">
        <v>0.19776565560064299</v>
      </c>
      <c r="W375" s="17"/>
      <c r="X375" s="17">
        <v>0.189202132099931</v>
      </c>
      <c r="Y375" s="17">
        <v>0.15281482003531899</v>
      </c>
      <c r="Z375" s="17"/>
      <c r="AA375" s="17">
        <v>0.20028189439774199</v>
      </c>
      <c r="AB375" s="17">
        <v>7.8038487573001594E-2</v>
      </c>
      <c r="AC375" s="17"/>
      <c r="AD375" s="17">
        <v>0.143943789087144</v>
      </c>
      <c r="AE375" s="17">
        <v>0.220843871900128</v>
      </c>
    </row>
    <row r="376" spans="2:31" x14ac:dyDescent="0.3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row>
    <row r="377" spans="2:31" x14ac:dyDescent="0.35">
      <c r="B377" s="6" t="s">
        <v>235</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row>
    <row r="378" spans="2:31" x14ac:dyDescent="0.35">
      <c r="B378" s="24" t="s">
        <v>66</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row>
    <row r="379" spans="2:31" x14ac:dyDescent="0.35">
      <c r="B379" t="s">
        <v>226</v>
      </c>
      <c r="C379" s="17">
        <v>0.117825654999808</v>
      </c>
      <c r="D379" s="17">
        <v>0.14355456298128799</v>
      </c>
      <c r="E379" s="17">
        <v>9.2089514431948405E-2</v>
      </c>
      <c r="F379" s="17"/>
      <c r="G379" s="17">
        <v>0.106295002675796</v>
      </c>
      <c r="H379" s="17">
        <v>9.5863679011570696E-2</v>
      </c>
      <c r="I379" s="17">
        <v>0.153981552145113</v>
      </c>
      <c r="J379" s="17">
        <v>0.11390178731501401</v>
      </c>
      <c r="K379" s="17">
        <v>0.13252908429452301</v>
      </c>
      <c r="L379" s="17">
        <v>0.112291203266325</v>
      </c>
      <c r="M379" s="17"/>
      <c r="N379" s="17">
        <v>0.16016446089554201</v>
      </c>
      <c r="O379" s="17">
        <v>9.3672787245414293E-2</v>
      </c>
      <c r="P379" s="17">
        <v>9.0952521971958106E-2</v>
      </c>
      <c r="Q379" s="17">
        <v>0.13772182564961699</v>
      </c>
      <c r="R379" s="17">
        <v>0.105772992579778</v>
      </c>
      <c r="S379" s="17">
        <v>0.16358728250746399</v>
      </c>
      <c r="T379" s="17">
        <v>6.0423485802543503E-2</v>
      </c>
      <c r="U379" s="17">
        <v>0.137328898856863</v>
      </c>
      <c r="V379" s="17">
        <v>0.109283117912866</v>
      </c>
      <c r="W379" s="17"/>
      <c r="X379" s="17">
        <v>0.104722874412582</v>
      </c>
      <c r="Y379" s="17">
        <v>0.11714911792974</v>
      </c>
      <c r="Z379" s="17"/>
      <c r="AA379" s="17">
        <v>0.11343554300879199</v>
      </c>
      <c r="AB379" s="17">
        <v>0.137735680382778</v>
      </c>
      <c r="AC379" s="17"/>
      <c r="AD379" s="17">
        <v>0.12937548668476101</v>
      </c>
      <c r="AE379" s="17">
        <v>0.107248729386947</v>
      </c>
    </row>
    <row r="380" spans="2:31" x14ac:dyDescent="0.35">
      <c r="B380" t="s">
        <v>227</v>
      </c>
      <c r="C380" s="17">
        <v>0.40377452900786198</v>
      </c>
      <c r="D380" s="17">
        <v>0.421971977807024</v>
      </c>
      <c r="E380" s="17">
        <v>0.38557196477121503</v>
      </c>
      <c r="F380" s="17"/>
      <c r="G380" s="17">
        <v>0.39093640963842002</v>
      </c>
      <c r="H380" s="17">
        <v>0.409143693315277</v>
      </c>
      <c r="I380" s="17">
        <v>0.47335705278175999</v>
      </c>
      <c r="J380" s="17">
        <v>0.42227848283741698</v>
      </c>
      <c r="K380" s="17">
        <v>0.43503753734388101</v>
      </c>
      <c r="L380" s="17">
        <v>0.34812322614653202</v>
      </c>
      <c r="M380" s="17"/>
      <c r="N380" s="17">
        <v>0.39157316548559701</v>
      </c>
      <c r="O380" s="17">
        <v>0.406200004486652</v>
      </c>
      <c r="P380" s="17">
        <v>0.47594860446672099</v>
      </c>
      <c r="Q380" s="17">
        <v>0.35023366041668402</v>
      </c>
      <c r="R380" s="17">
        <v>0.47292612814252899</v>
      </c>
      <c r="S380" s="17">
        <v>0.42484984854756702</v>
      </c>
      <c r="T380" s="17">
        <v>0.41418331657111901</v>
      </c>
      <c r="U380" s="17">
        <v>0.31667489360727102</v>
      </c>
      <c r="V380" s="17">
        <v>0.36629393879271999</v>
      </c>
      <c r="W380" s="17"/>
      <c r="X380" s="17">
        <v>0.409652008146075</v>
      </c>
      <c r="Y380" s="17">
        <v>0.39470570179747799</v>
      </c>
      <c r="Z380" s="17"/>
      <c r="AA380" s="17">
        <v>0.40196974478825198</v>
      </c>
      <c r="AB380" s="17">
        <v>0.41461664418032301</v>
      </c>
      <c r="AC380" s="17"/>
      <c r="AD380" s="17">
        <v>0.405298555871419</v>
      </c>
      <c r="AE380" s="17">
        <v>0.433980134819418</v>
      </c>
    </row>
    <row r="381" spans="2:31" x14ac:dyDescent="0.35">
      <c r="B381" t="s">
        <v>228</v>
      </c>
      <c r="C381" s="17">
        <v>0.18884948480459501</v>
      </c>
      <c r="D381" s="17">
        <v>0.20042717773346699</v>
      </c>
      <c r="E381" s="17">
        <v>0.177268537300587</v>
      </c>
      <c r="F381" s="17"/>
      <c r="G381" s="17">
        <v>0.14619777109507101</v>
      </c>
      <c r="H381" s="17">
        <v>0.185668724763669</v>
      </c>
      <c r="I381" s="17">
        <v>0.13569640825547899</v>
      </c>
      <c r="J381" s="17">
        <v>0.106419966127705</v>
      </c>
      <c r="K381" s="17">
        <v>0.13505785678387</v>
      </c>
      <c r="L381" s="17">
        <v>0.30815098341076602</v>
      </c>
      <c r="M381" s="17"/>
      <c r="N381" s="17">
        <v>0.22807075465243201</v>
      </c>
      <c r="O381" s="17">
        <v>0.20273604995747899</v>
      </c>
      <c r="P381" s="17">
        <v>0.100485343139193</v>
      </c>
      <c r="Q381" s="17">
        <v>0.23103637115106199</v>
      </c>
      <c r="R381" s="17">
        <v>0.18549029551465401</v>
      </c>
      <c r="S381" s="17">
        <v>0.17361143367137499</v>
      </c>
      <c r="T381" s="17">
        <v>0.120709273770196</v>
      </c>
      <c r="U381" s="17">
        <v>0.30350612683776901</v>
      </c>
      <c r="V381" s="17">
        <v>0.178721395810293</v>
      </c>
      <c r="W381" s="17"/>
      <c r="X381" s="17">
        <v>0.19114046729116299</v>
      </c>
      <c r="Y381" s="17">
        <v>0.208143809850759</v>
      </c>
      <c r="Z381" s="17"/>
      <c r="AA381" s="17">
        <v>0.184694970493121</v>
      </c>
      <c r="AB381" s="17">
        <v>0.20580391281250701</v>
      </c>
      <c r="AC381" s="17"/>
      <c r="AD381" s="17">
        <v>0.21644233413240399</v>
      </c>
      <c r="AE381" s="17">
        <v>0.10945480499984001</v>
      </c>
    </row>
    <row r="382" spans="2:31" x14ac:dyDescent="0.35">
      <c r="B382" t="s">
        <v>229</v>
      </c>
      <c r="C382" s="17">
        <v>6.5847521857975502E-2</v>
      </c>
      <c r="D382" s="17">
        <v>5.8871715049299701E-2</v>
      </c>
      <c r="E382" s="17">
        <v>7.2825289617553607E-2</v>
      </c>
      <c r="F382" s="17"/>
      <c r="G382" s="17">
        <v>6.9305350355665804E-2</v>
      </c>
      <c r="H382" s="17">
        <v>8.7959039226448196E-2</v>
      </c>
      <c r="I382" s="17">
        <v>3.1403343736801002E-2</v>
      </c>
      <c r="J382" s="17">
        <v>7.1337407619583695E-2</v>
      </c>
      <c r="K382" s="17">
        <v>8.7418472639650996E-2</v>
      </c>
      <c r="L382" s="17">
        <v>5.5780198552428897E-2</v>
      </c>
      <c r="M382" s="17"/>
      <c r="N382" s="17">
        <v>8.6798676016358295E-2</v>
      </c>
      <c r="O382" s="17">
        <v>6.6439603749535003E-2</v>
      </c>
      <c r="P382" s="17">
        <v>5.43922346548293E-2</v>
      </c>
      <c r="Q382" s="17">
        <v>7.7433903043784905E-2</v>
      </c>
      <c r="R382" s="17">
        <v>2.7452334528910698E-2</v>
      </c>
      <c r="S382" s="17">
        <v>6.3373501194283102E-2</v>
      </c>
      <c r="T382" s="17">
        <v>9.1482711381851906E-2</v>
      </c>
      <c r="U382" s="17">
        <v>4.5816980921601899E-2</v>
      </c>
      <c r="V382" s="17">
        <v>5.4965298363375402E-2</v>
      </c>
      <c r="W382" s="17"/>
      <c r="X382" s="17">
        <v>6.0167422433593E-2</v>
      </c>
      <c r="Y382" s="17">
        <v>8.12781085297761E-2</v>
      </c>
      <c r="Z382" s="17"/>
      <c r="AA382" s="17">
        <v>5.3321311366029397E-2</v>
      </c>
      <c r="AB382" s="17">
        <v>0.11329367708551601</v>
      </c>
      <c r="AC382" s="17"/>
      <c r="AD382" s="17">
        <v>7.0827883729983804E-2</v>
      </c>
      <c r="AE382" s="17">
        <v>5.6999019074011101E-2</v>
      </c>
    </row>
    <row r="383" spans="2:31" x14ac:dyDescent="0.35">
      <c r="B383" t="s">
        <v>56</v>
      </c>
      <c r="C383" s="17">
        <v>0.223702809329759</v>
      </c>
      <c r="D383" s="17">
        <v>0.17517456642892201</v>
      </c>
      <c r="E383" s="17">
        <v>0.27224469387869699</v>
      </c>
      <c r="F383" s="17"/>
      <c r="G383" s="17">
        <v>0.28726546623504701</v>
      </c>
      <c r="H383" s="17">
        <v>0.22136486368303501</v>
      </c>
      <c r="I383" s="17">
        <v>0.20556164308084601</v>
      </c>
      <c r="J383" s="17">
        <v>0.28606235610028002</v>
      </c>
      <c r="K383" s="17">
        <v>0.20995704893807601</v>
      </c>
      <c r="L383" s="17">
        <v>0.175654388623948</v>
      </c>
      <c r="M383" s="17"/>
      <c r="N383" s="17">
        <v>0.13339294295007001</v>
      </c>
      <c r="O383" s="17">
        <v>0.23095155456091901</v>
      </c>
      <c r="P383" s="17">
        <v>0.27822129576729898</v>
      </c>
      <c r="Q383" s="17">
        <v>0.203574239738852</v>
      </c>
      <c r="R383" s="17">
        <v>0.20835824923412699</v>
      </c>
      <c r="S383" s="17">
        <v>0.17457793407931099</v>
      </c>
      <c r="T383" s="17">
        <v>0.31320121247429</v>
      </c>
      <c r="U383" s="17">
        <v>0.196673099776495</v>
      </c>
      <c r="V383" s="17">
        <v>0.29073624912074603</v>
      </c>
      <c r="W383" s="17"/>
      <c r="X383" s="17">
        <v>0.234317227716588</v>
      </c>
      <c r="Y383" s="17">
        <v>0.19872326189224801</v>
      </c>
      <c r="Z383" s="17"/>
      <c r="AA383" s="17">
        <v>0.246578430343804</v>
      </c>
      <c r="AB383" s="17">
        <v>0.12855008553887501</v>
      </c>
      <c r="AC383" s="17"/>
      <c r="AD383" s="17">
        <v>0.178055739581433</v>
      </c>
      <c r="AE383" s="17">
        <v>0.29231731171978398</v>
      </c>
    </row>
    <row r="384" spans="2:31" x14ac:dyDescent="0.35">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row>
    <row r="385" spans="2:31" x14ac:dyDescent="0.35">
      <c r="B385" s="6" t="s">
        <v>236</v>
      </c>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row>
    <row r="386" spans="2:31" x14ac:dyDescent="0.35">
      <c r="B386" s="24" t="s">
        <v>66</v>
      </c>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row>
    <row r="387" spans="2:31" x14ac:dyDescent="0.35">
      <c r="B387" t="s">
        <v>226</v>
      </c>
      <c r="C387" s="17">
        <v>9.0524524375424298E-2</v>
      </c>
      <c r="D387" s="17">
        <v>0.132086083602376</v>
      </c>
      <c r="E387" s="17">
        <v>4.8951281886694398E-2</v>
      </c>
      <c r="F387" s="17"/>
      <c r="G387" s="17">
        <v>9.1402475635533595E-2</v>
      </c>
      <c r="H387" s="17">
        <v>9.7649403565171905E-2</v>
      </c>
      <c r="I387" s="17">
        <v>0.12136822248472499</v>
      </c>
      <c r="J387" s="17">
        <v>4.6784853716953102E-2</v>
      </c>
      <c r="K387" s="17">
        <v>8.7954970065024701E-2</v>
      </c>
      <c r="L387" s="17">
        <v>9.4106828958423705E-2</v>
      </c>
      <c r="M387" s="17"/>
      <c r="N387" s="17">
        <v>0.14916495704235999</v>
      </c>
      <c r="O387" s="17">
        <v>7.2525404435130406E-2</v>
      </c>
      <c r="P387" s="17">
        <v>5.64618336189101E-2</v>
      </c>
      <c r="Q387" s="17">
        <v>6.0034981543274503E-2</v>
      </c>
      <c r="R387" s="17">
        <v>0.103999382013392</v>
      </c>
      <c r="S387" s="17">
        <v>0.132316676864176</v>
      </c>
      <c r="T387" s="17">
        <v>7.9330038051783597E-2</v>
      </c>
      <c r="U387" s="17">
        <v>6.4481903736211099E-2</v>
      </c>
      <c r="V387" s="17">
        <v>6.9580871887732904E-2</v>
      </c>
      <c r="W387" s="17"/>
      <c r="X387" s="17">
        <v>7.5893165714724001E-2</v>
      </c>
      <c r="Y387" s="17">
        <v>0.10928219627451401</v>
      </c>
      <c r="Z387" s="17"/>
      <c r="AA387" s="17">
        <v>8.4938257575335893E-2</v>
      </c>
      <c r="AB387" s="17">
        <v>0.11446345926210399</v>
      </c>
      <c r="AC387" s="17"/>
      <c r="AD387" s="17">
        <v>0.10737075257228799</v>
      </c>
      <c r="AE387" s="17">
        <v>6.5947173297836295E-2</v>
      </c>
    </row>
    <row r="388" spans="2:31" x14ac:dyDescent="0.35">
      <c r="B388" t="s">
        <v>227</v>
      </c>
      <c r="C388" s="17">
        <v>0.27227796393230402</v>
      </c>
      <c r="D388" s="17">
        <v>0.283308200432702</v>
      </c>
      <c r="E388" s="17">
        <v>0.261244626750822</v>
      </c>
      <c r="F388" s="17"/>
      <c r="G388" s="17">
        <v>0.255405981278159</v>
      </c>
      <c r="H388" s="17">
        <v>0.28676461834681299</v>
      </c>
      <c r="I388" s="17">
        <v>0.31562707015486402</v>
      </c>
      <c r="J388" s="17">
        <v>0.28924713640474098</v>
      </c>
      <c r="K388" s="17">
        <v>0.24969521727444599</v>
      </c>
      <c r="L388" s="17">
        <v>0.25476412665547399</v>
      </c>
      <c r="M388" s="17"/>
      <c r="N388" s="17">
        <v>0.26829237272746198</v>
      </c>
      <c r="O388" s="17">
        <v>0.284816923313019</v>
      </c>
      <c r="P388" s="17">
        <v>0.23909405353128599</v>
      </c>
      <c r="Q388" s="17">
        <v>0.304358197134183</v>
      </c>
      <c r="R388" s="17">
        <v>0.28167460153516199</v>
      </c>
      <c r="S388" s="17">
        <v>0.30055650302618298</v>
      </c>
      <c r="T388" s="17">
        <v>0.254298322692245</v>
      </c>
      <c r="U388" s="17">
        <v>0.23500588654385501</v>
      </c>
      <c r="V388" s="17">
        <v>0.26023980265674301</v>
      </c>
      <c r="W388" s="17"/>
      <c r="X388" s="17">
        <v>0.26190737425274702</v>
      </c>
      <c r="Y388" s="17">
        <v>0.25281661864065602</v>
      </c>
      <c r="Z388" s="17"/>
      <c r="AA388" s="17">
        <v>0.25441795289733699</v>
      </c>
      <c r="AB388" s="17">
        <v>0.34841103881279201</v>
      </c>
      <c r="AC388" s="17"/>
      <c r="AD388" s="17">
        <v>0.296204659556701</v>
      </c>
      <c r="AE388" s="17">
        <v>0.24629904585562101</v>
      </c>
    </row>
    <row r="389" spans="2:31" x14ac:dyDescent="0.35">
      <c r="B389" t="s">
        <v>228</v>
      </c>
      <c r="C389" s="17">
        <v>0.20380521201517701</v>
      </c>
      <c r="D389" s="17">
        <v>0.19896720224655101</v>
      </c>
      <c r="E389" s="17">
        <v>0.208644581784141</v>
      </c>
      <c r="F389" s="17"/>
      <c r="G389" s="17">
        <v>0.146489958610762</v>
      </c>
      <c r="H389" s="17">
        <v>0.160705827010621</v>
      </c>
      <c r="I389" s="17">
        <v>0.144334567852138</v>
      </c>
      <c r="J389" s="17">
        <v>0.21187592643839501</v>
      </c>
      <c r="K389" s="17">
        <v>0.18573031768072601</v>
      </c>
      <c r="L389" s="17">
        <v>0.29210172816393298</v>
      </c>
      <c r="M389" s="17"/>
      <c r="N389" s="17">
        <v>0.17893398936274901</v>
      </c>
      <c r="O389" s="17">
        <v>0.226510973848397</v>
      </c>
      <c r="P389" s="17">
        <v>0.21750728746317699</v>
      </c>
      <c r="Q389" s="17">
        <v>0.20458255947803999</v>
      </c>
      <c r="R389" s="17">
        <v>0.18980324991244901</v>
      </c>
      <c r="S389" s="17">
        <v>0.20046045334932799</v>
      </c>
      <c r="T389" s="17">
        <v>0.17611338833965401</v>
      </c>
      <c r="U389" s="17">
        <v>0.276402270914336</v>
      </c>
      <c r="V389" s="17">
        <v>0.20088849169690101</v>
      </c>
      <c r="W389" s="17"/>
      <c r="X389" s="17">
        <v>0.21957388345446599</v>
      </c>
      <c r="Y389" s="17">
        <v>0.124227143946691</v>
      </c>
      <c r="Z389" s="17"/>
      <c r="AA389" s="17">
        <v>0.216656552324757</v>
      </c>
      <c r="AB389" s="17">
        <v>0.154711069189162</v>
      </c>
      <c r="AC389" s="17"/>
      <c r="AD389" s="17">
        <v>0.21652115069839001</v>
      </c>
      <c r="AE389" s="17">
        <v>0.15540706920285499</v>
      </c>
    </row>
    <row r="390" spans="2:31" x14ac:dyDescent="0.35">
      <c r="B390" t="s">
        <v>229</v>
      </c>
      <c r="C390" s="17">
        <v>0.1055187074555</v>
      </c>
      <c r="D390" s="17">
        <v>0.102048848733627</v>
      </c>
      <c r="E390" s="17">
        <v>0.108989541580331</v>
      </c>
      <c r="F390" s="17"/>
      <c r="G390" s="17">
        <v>0.10007741145603199</v>
      </c>
      <c r="H390" s="17">
        <v>0.104635010279132</v>
      </c>
      <c r="I390" s="17">
        <v>9.7412439059629999E-2</v>
      </c>
      <c r="J390" s="17">
        <v>9.8141752351259298E-2</v>
      </c>
      <c r="K390" s="17">
        <v>9.4172392203321395E-2</v>
      </c>
      <c r="L390" s="17">
        <v>0.122328988238578</v>
      </c>
      <c r="M390" s="17"/>
      <c r="N390" s="17">
        <v>0.11232044541277</v>
      </c>
      <c r="O390" s="17">
        <v>0.112445787485996</v>
      </c>
      <c r="P390" s="17">
        <v>0.10610450861521099</v>
      </c>
      <c r="Q390" s="17">
        <v>9.7221797885933506E-2</v>
      </c>
      <c r="R390" s="17">
        <v>7.4088760024546396E-2</v>
      </c>
      <c r="S390" s="17">
        <v>9.4696930426328402E-2</v>
      </c>
      <c r="T390" s="17">
        <v>0.135419885619224</v>
      </c>
      <c r="U390" s="17">
        <v>0.118094425526625</v>
      </c>
      <c r="V390" s="17">
        <v>9.7418806398267596E-2</v>
      </c>
      <c r="W390" s="17"/>
      <c r="X390" s="17">
        <v>9.9105739971979301E-2</v>
      </c>
      <c r="Y390" s="17">
        <v>0.146010301284314</v>
      </c>
      <c r="Z390" s="17"/>
      <c r="AA390" s="17">
        <v>0.102574064929481</v>
      </c>
      <c r="AB390" s="17">
        <v>0.11648546293334799</v>
      </c>
      <c r="AC390" s="17"/>
      <c r="AD390" s="17">
        <v>0.113093058766119</v>
      </c>
      <c r="AE390" s="17">
        <v>9.0608939159905005E-2</v>
      </c>
    </row>
    <row r="391" spans="2:31" x14ac:dyDescent="0.35">
      <c r="B391" t="s">
        <v>56</v>
      </c>
      <c r="C391" s="17">
        <v>0.32787359222159501</v>
      </c>
      <c r="D391" s="17">
        <v>0.28358966498474403</v>
      </c>
      <c r="E391" s="17">
        <v>0.372169967998012</v>
      </c>
      <c r="F391" s="17"/>
      <c r="G391" s="17">
        <v>0.40662417301951398</v>
      </c>
      <c r="H391" s="17">
        <v>0.35024514079826202</v>
      </c>
      <c r="I391" s="17">
        <v>0.32125770044864299</v>
      </c>
      <c r="J391" s="17">
        <v>0.35395033108865098</v>
      </c>
      <c r="K391" s="17">
        <v>0.38244710277648197</v>
      </c>
      <c r="L391" s="17">
        <v>0.236698327983592</v>
      </c>
      <c r="M391" s="17"/>
      <c r="N391" s="17">
        <v>0.29128823545465898</v>
      </c>
      <c r="O391" s="17">
        <v>0.30370091091745799</v>
      </c>
      <c r="P391" s="17">
        <v>0.38083231677141699</v>
      </c>
      <c r="Q391" s="17">
        <v>0.333802463958569</v>
      </c>
      <c r="R391" s="17">
        <v>0.35043400651445</v>
      </c>
      <c r="S391" s="17">
        <v>0.27196943633398402</v>
      </c>
      <c r="T391" s="17">
        <v>0.35483836529709301</v>
      </c>
      <c r="U391" s="17">
        <v>0.30601551327897297</v>
      </c>
      <c r="V391" s="17">
        <v>0.37187202736035502</v>
      </c>
      <c r="W391" s="17"/>
      <c r="X391" s="17">
        <v>0.34351983660608398</v>
      </c>
      <c r="Y391" s="17">
        <v>0.367663739853826</v>
      </c>
      <c r="Z391" s="17"/>
      <c r="AA391" s="17">
        <v>0.34141317227308898</v>
      </c>
      <c r="AB391" s="17">
        <v>0.26592896980259301</v>
      </c>
      <c r="AC391" s="17"/>
      <c r="AD391" s="17">
        <v>0.26681037840650301</v>
      </c>
      <c r="AE391" s="17">
        <v>0.44173777248378199</v>
      </c>
    </row>
    <row r="392" spans="2:31" x14ac:dyDescent="0.35">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row>
    <row r="393" spans="2:31" x14ac:dyDescent="0.35">
      <c r="B393" s="6" t="s">
        <v>237</v>
      </c>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row>
    <row r="394" spans="2:31" x14ac:dyDescent="0.35">
      <c r="B394" s="24" t="s">
        <v>66</v>
      </c>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row>
    <row r="395" spans="2:31" x14ac:dyDescent="0.35">
      <c r="B395" t="s">
        <v>226</v>
      </c>
      <c r="C395" s="17">
        <v>0.22822103454909101</v>
      </c>
      <c r="D395" s="17">
        <v>0.25519872870028998</v>
      </c>
      <c r="E395" s="17">
        <v>0.20123575676848199</v>
      </c>
      <c r="F395" s="17"/>
      <c r="G395" s="17">
        <v>0.22293259926918399</v>
      </c>
      <c r="H395" s="17">
        <v>0.17433257712014399</v>
      </c>
      <c r="I395" s="17">
        <v>0.25086901110418097</v>
      </c>
      <c r="J395" s="17">
        <v>0.21025810660904501</v>
      </c>
      <c r="K395" s="17">
        <v>0.18492339581061401</v>
      </c>
      <c r="L395" s="17">
        <v>0.27927516817266901</v>
      </c>
      <c r="M395" s="17"/>
      <c r="N395" s="17">
        <v>0.36406084657064403</v>
      </c>
      <c r="O395" s="17">
        <v>0.160457248148167</v>
      </c>
      <c r="P395" s="17">
        <v>0.17091152514977501</v>
      </c>
      <c r="Q395" s="17">
        <v>0.14967737696523201</v>
      </c>
      <c r="R395" s="17">
        <v>0.247846372780132</v>
      </c>
      <c r="S395" s="17">
        <v>0.237301997460374</v>
      </c>
      <c r="T395" s="17">
        <v>0.207973450697194</v>
      </c>
      <c r="U395" s="17">
        <v>0.30229044162378899</v>
      </c>
      <c r="V395" s="17">
        <v>0.22137302673123499</v>
      </c>
      <c r="W395" s="17"/>
      <c r="X395" s="17">
        <v>0.19594563759305</v>
      </c>
      <c r="Y395" s="17">
        <v>0.37239123296973098</v>
      </c>
      <c r="Z395" s="17"/>
      <c r="AA395" s="17">
        <v>0.19214245152401199</v>
      </c>
      <c r="AB395" s="17">
        <v>0.36792357947486298</v>
      </c>
      <c r="AC395" s="17"/>
      <c r="AD395" s="17">
        <v>0.25480385436395803</v>
      </c>
      <c r="AE395" s="17">
        <v>0.19033551855675901</v>
      </c>
    </row>
    <row r="396" spans="2:31" x14ac:dyDescent="0.35">
      <c r="B396" t="s">
        <v>227</v>
      </c>
      <c r="C396" s="17">
        <v>0.49381415365936798</v>
      </c>
      <c r="D396" s="17">
        <v>0.48629413068819699</v>
      </c>
      <c r="E396" s="17">
        <v>0.50133629056463103</v>
      </c>
      <c r="F396" s="17"/>
      <c r="G396" s="17">
        <v>0.45916234872482897</v>
      </c>
      <c r="H396" s="17">
        <v>0.51397343611336599</v>
      </c>
      <c r="I396" s="17">
        <v>0.49614263529068903</v>
      </c>
      <c r="J396" s="17">
        <v>0.51016229547909397</v>
      </c>
      <c r="K396" s="17">
        <v>0.53506694380000497</v>
      </c>
      <c r="L396" s="17">
        <v>0.47150165703996</v>
      </c>
      <c r="M396" s="17"/>
      <c r="N396" s="17">
        <v>0.43520575363562602</v>
      </c>
      <c r="O396" s="17">
        <v>0.58196222894850203</v>
      </c>
      <c r="P396" s="17">
        <v>0.51755656775596703</v>
      </c>
      <c r="Q396" s="17">
        <v>0.52579177893177798</v>
      </c>
      <c r="R396" s="17">
        <v>0.51016632682880902</v>
      </c>
      <c r="S396" s="17">
        <v>0.472832800274745</v>
      </c>
      <c r="T396" s="17">
        <v>0.50028617467471004</v>
      </c>
      <c r="U396" s="17">
        <v>0.40274328842155299</v>
      </c>
      <c r="V396" s="17">
        <v>0.44710735964646398</v>
      </c>
      <c r="W396" s="17"/>
      <c r="X396" s="17">
        <v>0.51224943643772503</v>
      </c>
      <c r="Y396" s="17">
        <v>0.44771705052244298</v>
      </c>
      <c r="Z396" s="17"/>
      <c r="AA396" s="17">
        <v>0.50460703825709796</v>
      </c>
      <c r="AB396" s="17">
        <v>0.45387933180360102</v>
      </c>
      <c r="AC396" s="17"/>
      <c r="AD396" s="17">
        <v>0.48585024744677002</v>
      </c>
      <c r="AE396" s="17">
        <v>0.53222033281998504</v>
      </c>
    </row>
    <row r="397" spans="2:31" x14ac:dyDescent="0.35">
      <c r="B397" t="s">
        <v>228</v>
      </c>
      <c r="C397" s="17">
        <v>0.123056740345431</v>
      </c>
      <c r="D397" s="17">
        <v>0.12032895882379301</v>
      </c>
      <c r="E397" s="17">
        <v>0.12578528866663599</v>
      </c>
      <c r="F397" s="17"/>
      <c r="G397" s="17">
        <v>0.104139727544818</v>
      </c>
      <c r="H397" s="17">
        <v>0.13452123680915101</v>
      </c>
      <c r="I397" s="17">
        <v>8.2923332327529395E-2</v>
      </c>
      <c r="J397" s="17">
        <v>0.114940994857608</v>
      </c>
      <c r="K397" s="17">
        <v>0.113404525528366</v>
      </c>
      <c r="L397" s="17">
        <v>0.15595096883605</v>
      </c>
      <c r="M397" s="17"/>
      <c r="N397" s="17">
        <v>8.9488039462110494E-2</v>
      </c>
      <c r="O397" s="17">
        <v>0.124806678859205</v>
      </c>
      <c r="P397" s="17">
        <v>0.16781586366027201</v>
      </c>
      <c r="Q397" s="17">
        <v>0.14091815557096299</v>
      </c>
      <c r="R397" s="17">
        <v>0.100134619215929</v>
      </c>
      <c r="S397" s="17">
        <v>0.127886115161259</v>
      </c>
      <c r="T397" s="17">
        <v>9.0915211197937204E-2</v>
      </c>
      <c r="U397" s="17">
        <v>9.9885413926576294E-2</v>
      </c>
      <c r="V397" s="17">
        <v>0.158616317418073</v>
      </c>
      <c r="W397" s="17"/>
      <c r="X397" s="17">
        <v>0.12614513098412999</v>
      </c>
      <c r="Y397" s="17">
        <v>8.2721983681542002E-2</v>
      </c>
      <c r="Z397" s="17"/>
      <c r="AA397" s="17">
        <v>0.13781294726903001</v>
      </c>
      <c r="AB397" s="17">
        <v>6.8332161692978899E-2</v>
      </c>
      <c r="AC397" s="17"/>
      <c r="AD397" s="17">
        <v>0.121570892133568</v>
      </c>
      <c r="AE397" s="17">
        <v>0.11969735244184999</v>
      </c>
    </row>
    <row r="398" spans="2:31" x14ac:dyDescent="0.35">
      <c r="B398" t="s">
        <v>229</v>
      </c>
      <c r="C398" s="17">
        <v>3.9838915311624902E-2</v>
      </c>
      <c r="D398" s="17">
        <v>4.0209011255576403E-2</v>
      </c>
      <c r="E398" s="17">
        <v>3.9468715330965499E-2</v>
      </c>
      <c r="F398" s="17"/>
      <c r="G398" s="17">
        <v>5.4377462791065798E-2</v>
      </c>
      <c r="H398" s="17">
        <v>5.0904790252400703E-2</v>
      </c>
      <c r="I398" s="17">
        <v>4.0194907603996098E-2</v>
      </c>
      <c r="J398" s="17">
        <v>1.9837730352867799E-2</v>
      </c>
      <c r="K398" s="17">
        <v>3.9180939954696799E-2</v>
      </c>
      <c r="L398" s="17">
        <v>3.6346617882513602E-2</v>
      </c>
      <c r="M398" s="17"/>
      <c r="N398" s="17">
        <v>3.9914538031652298E-2</v>
      </c>
      <c r="O398" s="17">
        <v>2.9957404119893099E-2</v>
      </c>
      <c r="P398" s="17">
        <v>1.8540486361111299E-2</v>
      </c>
      <c r="Q398" s="17">
        <v>6.2649429511012406E-2</v>
      </c>
      <c r="R398" s="17">
        <v>1.7541468497053202E-2</v>
      </c>
      <c r="S398" s="17">
        <v>7.7701397345228004E-2</v>
      </c>
      <c r="T398" s="17">
        <v>2.65030617352736E-2</v>
      </c>
      <c r="U398" s="17">
        <v>5.9610986364846998E-2</v>
      </c>
      <c r="V398" s="17">
        <v>3.80336347453991E-2</v>
      </c>
      <c r="W398" s="17"/>
      <c r="X398" s="17">
        <v>4.3246871651139801E-2</v>
      </c>
      <c r="Y398" s="17">
        <v>0</v>
      </c>
      <c r="Z398" s="17"/>
      <c r="AA398" s="17">
        <v>4.4828531858148599E-2</v>
      </c>
      <c r="AB398" s="17">
        <v>2.1292904327104099E-2</v>
      </c>
      <c r="AC398" s="17"/>
      <c r="AD398" s="17">
        <v>4.4277703309852298E-2</v>
      </c>
      <c r="AE398" s="17">
        <v>2.89081283884534E-2</v>
      </c>
    </row>
    <row r="399" spans="2:31" x14ac:dyDescent="0.35">
      <c r="B399" t="s">
        <v>56</v>
      </c>
      <c r="C399" s="17">
        <v>0.115069156134484</v>
      </c>
      <c r="D399" s="17">
        <v>9.7969170532144101E-2</v>
      </c>
      <c r="E399" s="17">
        <v>0.132173948669286</v>
      </c>
      <c r="F399" s="17"/>
      <c r="G399" s="17">
        <v>0.15938786167010399</v>
      </c>
      <c r="H399" s="17">
        <v>0.12626795970493801</v>
      </c>
      <c r="I399" s="17">
        <v>0.12987011367360499</v>
      </c>
      <c r="J399" s="17">
        <v>0.144800872701385</v>
      </c>
      <c r="K399" s="17">
        <v>0.12742419490631801</v>
      </c>
      <c r="L399" s="17">
        <v>5.6925588068807202E-2</v>
      </c>
      <c r="M399" s="17"/>
      <c r="N399" s="17">
        <v>7.1330822299966901E-2</v>
      </c>
      <c r="O399" s="17">
        <v>0.102816439924234</v>
      </c>
      <c r="P399" s="17">
        <v>0.12517555707287401</v>
      </c>
      <c r="Q399" s="17">
        <v>0.120963259021015</v>
      </c>
      <c r="R399" s="17">
        <v>0.124311212678076</v>
      </c>
      <c r="S399" s="17">
        <v>8.4277689758393906E-2</v>
      </c>
      <c r="T399" s="17">
        <v>0.17432210169488499</v>
      </c>
      <c r="U399" s="17">
        <v>0.13546986966323499</v>
      </c>
      <c r="V399" s="17">
        <v>0.134869661458829</v>
      </c>
      <c r="W399" s="17"/>
      <c r="X399" s="17">
        <v>0.12241292333395599</v>
      </c>
      <c r="Y399" s="17">
        <v>9.7169732826284105E-2</v>
      </c>
      <c r="Z399" s="17"/>
      <c r="AA399" s="17">
        <v>0.12060903109171101</v>
      </c>
      <c r="AB399" s="17">
        <v>8.8572022701453201E-2</v>
      </c>
      <c r="AC399" s="17"/>
      <c r="AD399" s="17">
        <v>9.3497302745852107E-2</v>
      </c>
      <c r="AE399" s="17">
        <v>0.128838667792953</v>
      </c>
    </row>
    <row r="400" spans="2:31" x14ac:dyDescent="0.3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row>
    <row r="401" spans="2:31" x14ac:dyDescent="0.35">
      <c r="B401" s="6" t="s">
        <v>238</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row>
    <row r="402" spans="2:31" x14ac:dyDescent="0.35">
      <c r="B402" s="24" t="s">
        <v>66</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row>
    <row r="403" spans="2:31" x14ac:dyDescent="0.35">
      <c r="B403" t="s">
        <v>226</v>
      </c>
      <c r="C403" s="17">
        <v>9.8586388643816095E-2</v>
      </c>
      <c r="D403" s="17">
        <v>0.111893363709685</v>
      </c>
      <c r="E403" s="17">
        <v>8.5275672888809301E-2</v>
      </c>
      <c r="F403" s="17"/>
      <c r="G403" s="17">
        <v>0.105835683928805</v>
      </c>
      <c r="H403" s="17">
        <v>9.5130111082358901E-2</v>
      </c>
      <c r="I403" s="17">
        <v>0.1298876678674</v>
      </c>
      <c r="J403" s="17">
        <v>9.3492643278283799E-2</v>
      </c>
      <c r="K403" s="17">
        <v>7.2974456566288606E-2</v>
      </c>
      <c r="L403" s="17">
        <v>9.6363161227707994E-2</v>
      </c>
      <c r="M403" s="17"/>
      <c r="N403" s="17">
        <v>0.10764552506029899</v>
      </c>
      <c r="O403" s="17">
        <v>6.6202136341654005E-2</v>
      </c>
      <c r="P403" s="17">
        <v>0.116701533870609</v>
      </c>
      <c r="Q403" s="17">
        <v>0.101517323669034</v>
      </c>
      <c r="R403" s="17">
        <v>8.2241875578505097E-2</v>
      </c>
      <c r="S403" s="17">
        <v>0.105698234045029</v>
      </c>
      <c r="T403" s="17">
        <v>7.8657493207222304E-2</v>
      </c>
      <c r="U403" s="17">
        <v>0.110346898268606</v>
      </c>
      <c r="V403" s="17">
        <v>0.127591116601666</v>
      </c>
      <c r="W403" s="17"/>
      <c r="X403" s="17">
        <v>8.8275404468377006E-2</v>
      </c>
      <c r="Y403" s="17">
        <v>0.12732711361346699</v>
      </c>
      <c r="Z403" s="17"/>
      <c r="AA403" s="17">
        <v>8.9897419368849193E-2</v>
      </c>
      <c r="AB403" s="17">
        <v>0.134829380038262</v>
      </c>
      <c r="AC403" s="17"/>
      <c r="AD403" s="17">
        <v>9.5741264768112802E-2</v>
      </c>
      <c r="AE403" s="17">
        <v>0.118891071615131</v>
      </c>
    </row>
    <row r="404" spans="2:31" x14ac:dyDescent="0.35">
      <c r="B404" t="s">
        <v>227</v>
      </c>
      <c r="C404" s="17">
        <v>0.35878140505875999</v>
      </c>
      <c r="D404" s="17">
        <v>0.34756412929392599</v>
      </c>
      <c r="E404" s="17">
        <v>0.37000183408279902</v>
      </c>
      <c r="F404" s="17"/>
      <c r="G404" s="17">
        <v>0.32844851194529801</v>
      </c>
      <c r="H404" s="17">
        <v>0.38385742704981002</v>
      </c>
      <c r="I404" s="17">
        <v>0.390911485067653</v>
      </c>
      <c r="J404" s="17">
        <v>0.40098884473312102</v>
      </c>
      <c r="K404" s="17">
        <v>0.38758112649154602</v>
      </c>
      <c r="L404" s="17">
        <v>0.30995880636941298</v>
      </c>
      <c r="M404" s="17"/>
      <c r="N404" s="17">
        <v>0.40593850122158998</v>
      </c>
      <c r="O404" s="17">
        <v>0.382908276385237</v>
      </c>
      <c r="P404" s="17">
        <v>0.29670385179195502</v>
      </c>
      <c r="Q404" s="17">
        <v>0.33431125958679803</v>
      </c>
      <c r="R404" s="17">
        <v>0.37820391117847602</v>
      </c>
      <c r="S404" s="17">
        <v>0.36787737500743301</v>
      </c>
      <c r="T404" s="17">
        <v>0.37020519141470098</v>
      </c>
      <c r="U404" s="17">
        <v>0.291385092241083</v>
      </c>
      <c r="V404" s="17">
        <v>0.33636626358670602</v>
      </c>
      <c r="W404" s="17"/>
      <c r="X404" s="17">
        <v>0.36146149364012597</v>
      </c>
      <c r="Y404" s="17">
        <v>0.40625714006156299</v>
      </c>
      <c r="Z404" s="17"/>
      <c r="AA404" s="17">
        <v>0.36028501374153199</v>
      </c>
      <c r="AB404" s="17">
        <v>0.357844253498045</v>
      </c>
      <c r="AC404" s="17"/>
      <c r="AD404" s="17">
        <v>0.39838231396192098</v>
      </c>
      <c r="AE404" s="17">
        <v>0.29940549309751502</v>
      </c>
    </row>
    <row r="405" spans="2:31" x14ac:dyDescent="0.35">
      <c r="B405" t="s">
        <v>228</v>
      </c>
      <c r="C405" s="17">
        <v>0.18502816893207799</v>
      </c>
      <c r="D405" s="17">
        <v>0.18781640059464599</v>
      </c>
      <c r="E405" s="17">
        <v>0.18223915347696101</v>
      </c>
      <c r="F405" s="17"/>
      <c r="G405" s="17">
        <v>0.17204013097252099</v>
      </c>
      <c r="H405" s="17">
        <v>0.139701686444068</v>
      </c>
      <c r="I405" s="17">
        <v>0.160643749380603</v>
      </c>
      <c r="J405" s="17">
        <v>0.17401327688049401</v>
      </c>
      <c r="K405" s="17">
        <v>0.178066148453768</v>
      </c>
      <c r="L405" s="17">
        <v>0.23734919032881099</v>
      </c>
      <c r="M405" s="17"/>
      <c r="N405" s="17">
        <v>0.118561760447074</v>
      </c>
      <c r="O405" s="17">
        <v>0.170223716090111</v>
      </c>
      <c r="P405" s="17">
        <v>0.25140778288304999</v>
      </c>
      <c r="Q405" s="17">
        <v>0.23749289258047801</v>
      </c>
      <c r="R405" s="17">
        <v>0.192680956074718</v>
      </c>
      <c r="S405" s="17">
        <v>0.17469848016161801</v>
      </c>
      <c r="T405" s="17">
        <v>9.6075827655419499E-2</v>
      </c>
      <c r="U405" s="17">
        <v>0.35670314291205002</v>
      </c>
      <c r="V405" s="17">
        <v>0.19450809969945601</v>
      </c>
      <c r="W405" s="17"/>
      <c r="X405" s="17">
        <v>0.19177917736929401</v>
      </c>
      <c r="Y405" s="17">
        <v>0.163427156737564</v>
      </c>
      <c r="Z405" s="17"/>
      <c r="AA405" s="17">
        <v>0.200609329500606</v>
      </c>
      <c r="AB405" s="17">
        <v>0.12483411696608</v>
      </c>
      <c r="AC405" s="17"/>
      <c r="AD405" s="17">
        <v>0.203916406209975</v>
      </c>
      <c r="AE405" s="17">
        <v>0.12746524364702599</v>
      </c>
    </row>
    <row r="406" spans="2:31" x14ac:dyDescent="0.35">
      <c r="B406" t="s">
        <v>229</v>
      </c>
      <c r="C406" s="17">
        <v>9.0289669250510005E-2</v>
      </c>
      <c r="D406" s="17">
        <v>8.9152765460057903E-2</v>
      </c>
      <c r="E406" s="17">
        <v>9.1426892633028695E-2</v>
      </c>
      <c r="F406" s="17"/>
      <c r="G406" s="17">
        <v>7.1077154392903602E-2</v>
      </c>
      <c r="H406" s="17">
        <v>0.102246522884216</v>
      </c>
      <c r="I406" s="17">
        <v>5.31705705278607E-2</v>
      </c>
      <c r="J406" s="17">
        <v>5.8933543520382797E-2</v>
      </c>
      <c r="K406" s="17">
        <v>8.5844563986786193E-2</v>
      </c>
      <c r="L406" s="17">
        <v>0.13062197230783201</v>
      </c>
      <c r="M406" s="17"/>
      <c r="N406" s="17">
        <v>0.119039555084271</v>
      </c>
      <c r="O406" s="17">
        <v>0.109478771416691</v>
      </c>
      <c r="P406" s="17">
        <v>3.7872429426647897E-2</v>
      </c>
      <c r="Q406" s="17">
        <v>5.3382669308587899E-2</v>
      </c>
      <c r="R406" s="17">
        <v>5.6367016228301398E-2</v>
      </c>
      <c r="S406" s="17">
        <v>0.10456246490505799</v>
      </c>
      <c r="T406" s="17">
        <v>0.144950301829221</v>
      </c>
      <c r="U406" s="17">
        <v>6.0188296436739702E-2</v>
      </c>
      <c r="V406" s="17">
        <v>8.4913996869970101E-2</v>
      </c>
      <c r="W406" s="17"/>
      <c r="X406" s="17">
        <v>9.1535933233419395E-2</v>
      </c>
      <c r="Y406" s="17">
        <v>6.8675276447709502E-2</v>
      </c>
      <c r="Z406" s="17"/>
      <c r="AA406" s="17">
        <v>8.7495414931954105E-2</v>
      </c>
      <c r="AB406" s="17">
        <v>0.100311376317338</v>
      </c>
      <c r="AC406" s="17"/>
      <c r="AD406" s="17">
        <v>9.8734393505573795E-2</v>
      </c>
      <c r="AE406" s="17">
        <v>7.7658204427244706E-2</v>
      </c>
    </row>
    <row r="407" spans="2:31" x14ac:dyDescent="0.35">
      <c r="B407" t="s">
        <v>56</v>
      </c>
      <c r="C407" s="17">
        <v>0.267314368114836</v>
      </c>
      <c r="D407" s="17">
        <v>0.263573340941685</v>
      </c>
      <c r="E407" s="17">
        <v>0.27105644691840203</v>
      </c>
      <c r="F407" s="17"/>
      <c r="G407" s="17">
        <v>0.32259851876047202</v>
      </c>
      <c r="H407" s="17">
        <v>0.27906425253954698</v>
      </c>
      <c r="I407" s="17">
        <v>0.26538652715648398</v>
      </c>
      <c r="J407" s="17">
        <v>0.27257169158771899</v>
      </c>
      <c r="K407" s="17">
        <v>0.27553370450161102</v>
      </c>
      <c r="L407" s="17">
        <v>0.225706869766235</v>
      </c>
      <c r="M407" s="17"/>
      <c r="N407" s="17">
        <v>0.24881465818676601</v>
      </c>
      <c r="O407" s="17">
        <v>0.271187099766307</v>
      </c>
      <c r="P407" s="17">
        <v>0.29731440202773801</v>
      </c>
      <c r="Q407" s="17">
        <v>0.27329585485510299</v>
      </c>
      <c r="R407" s="17">
        <v>0.29050624093999999</v>
      </c>
      <c r="S407" s="17">
        <v>0.247163445880862</v>
      </c>
      <c r="T407" s="17">
        <v>0.310111185893437</v>
      </c>
      <c r="U407" s="17">
        <v>0.181376570141521</v>
      </c>
      <c r="V407" s="17">
        <v>0.25662052324220103</v>
      </c>
      <c r="W407" s="17"/>
      <c r="X407" s="17">
        <v>0.26694799128878399</v>
      </c>
      <c r="Y407" s="17">
        <v>0.234313313139697</v>
      </c>
      <c r="Z407" s="17"/>
      <c r="AA407" s="17">
        <v>0.26171282245705801</v>
      </c>
      <c r="AB407" s="17">
        <v>0.28218087318027502</v>
      </c>
      <c r="AC407" s="17"/>
      <c r="AD407" s="17">
        <v>0.20322562155441701</v>
      </c>
      <c r="AE407" s="17">
        <v>0.376579987213082</v>
      </c>
    </row>
    <row r="408" spans="2:31" x14ac:dyDescent="0.35">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row>
    <row r="409" spans="2:31" x14ac:dyDescent="0.35">
      <c r="B409" s="6" t="s">
        <v>239</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row>
    <row r="410" spans="2:31" x14ac:dyDescent="0.35">
      <c r="B410" s="24" t="s">
        <v>66</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row>
    <row r="411" spans="2:31" x14ac:dyDescent="0.35">
      <c r="B411" t="s">
        <v>226</v>
      </c>
      <c r="C411" s="17">
        <v>0.110422604810352</v>
      </c>
      <c r="D411" s="17">
        <v>0.148677260259549</v>
      </c>
      <c r="E411" s="17">
        <v>7.2157195694492998E-2</v>
      </c>
      <c r="F411" s="17"/>
      <c r="G411" s="17">
        <v>0.10866814768102399</v>
      </c>
      <c r="H411" s="17">
        <v>0.100160646855411</v>
      </c>
      <c r="I411" s="17">
        <v>0.12263384343009</v>
      </c>
      <c r="J411" s="17">
        <v>9.0614924155713705E-2</v>
      </c>
      <c r="K411" s="17">
        <v>7.9723876010938402E-2</v>
      </c>
      <c r="L411" s="17">
        <v>0.13609048618807501</v>
      </c>
      <c r="M411" s="17"/>
      <c r="N411" s="17">
        <v>0.15180853685770199</v>
      </c>
      <c r="O411" s="17">
        <v>6.8361463268250197E-2</v>
      </c>
      <c r="P411" s="17">
        <v>0.10012165544118</v>
      </c>
      <c r="Q411" s="17">
        <v>9.7347856832478305E-2</v>
      </c>
      <c r="R411" s="17">
        <v>0.118609310804297</v>
      </c>
      <c r="S411" s="17">
        <v>0.13772029707934499</v>
      </c>
      <c r="T411" s="17">
        <v>0.11411108342815</v>
      </c>
      <c r="U411" s="17">
        <v>0.110102468625938</v>
      </c>
      <c r="V411" s="17">
        <v>0.10069641219577501</v>
      </c>
      <c r="W411" s="17"/>
      <c r="X411" s="17">
        <v>7.9579929799489899E-2</v>
      </c>
      <c r="Y411" s="17">
        <v>0.18496453545465699</v>
      </c>
      <c r="Z411" s="17"/>
      <c r="AA411" s="17">
        <v>9.5880306997239997E-2</v>
      </c>
      <c r="AB411" s="17">
        <v>0.169798265618163</v>
      </c>
      <c r="AC411" s="17"/>
      <c r="AD411" s="17">
        <v>0.127638655289011</v>
      </c>
      <c r="AE411" s="17">
        <v>8.5143637975238995E-2</v>
      </c>
    </row>
    <row r="412" spans="2:31" x14ac:dyDescent="0.35">
      <c r="B412" t="s">
        <v>227</v>
      </c>
      <c r="C412" s="17">
        <v>0.320687739471263</v>
      </c>
      <c r="D412" s="17">
        <v>0.343793000653009</v>
      </c>
      <c r="E412" s="17">
        <v>0.297575983229662</v>
      </c>
      <c r="F412" s="17"/>
      <c r="G412" s="17">
        <v>0.28108299401648701</v>
      </c>
      <c r="H412" s="17">
        <v>0.39343819604285102</v>
      </c>
      <c r="I412" s="17">
        <v>0.40253064369040997</v>
      </c>
      <c r="J412" s="17">
        <v>0.33874530011786902</v>
      </c>
      <c r="K412" s="17">
        <v>0.32022843737544099</v>
      </c>
      <c r="L412" s="17">
        <v>0.25336534007860101</v>
      </c>
      <c r="M412" s="17"/>
      <c r="N412" s="17">
        <v>0.33416291399973602</v>
      </c>
      <c r="O412" s="17">
        <v>0.31582238796923701</v>
      </c>
      <c r="P412" s="17">
        <v>0.32921458035222401</v>
      </c>
      <c r="Q412" s="17">
        <v>0.35790585924184998</v>
      </c>
      <c r="R412" s="17">
        <v>0.36430403272845102</v>
      </c>
      <c r="S412" s="17">
        <v>0.31340072342716102</v>
      </c>
      <c r="T412" s="17">
        <v>0.30926502385803001</v>
      </c>
      <c r="U412" s="17">
        <v>0.20708322487380501</v>
      </c>
      <c r="V412" s="17">
        <v>0.30010647083535302</v>
      </c>
      <c r="W412" s="17"/>
      <c r="X412" s="17">
        <v>0.334114262371702</v>
      </c>
      <c r="Y412" s="17">
        <v>0.35370838056371601</v>
      </c>
      <c r="Z412" s="17"/>
      <c r="AA412" s="17">
        <v>0.310641919375089</v>
      </c>
      <c r="AB412" s="17">
        <v>0.35823472616104701</v>
      </c>
      <c r="AC412" s="17"/>
      <c r="AD412" s="17">
        <v>0.31717595896166001</v>
      </c>
      <c r="AE412" s="17">
        <v>0.34066562617953899</v>
      </c>
    </row>
    <row r="413" spans="2:31" x14ac:dyDescent="0.35">
      <c r="B413" t="s">
        <v>228</v>
      </c>
      <c r="C413" s="17">
        <v>0.258104017176847</v>
      </c>
      <c r="D413" s="17">
        <v>0.23272364244260901</v>
      </c>
      <c r="E413" s="17">
        <v>0.28349152652219201</v>
      </c>
      <c r="F413" s="17"/>
      <c r="G413" s="17">
        <v>0.23960380213040999</v>
      </c>
      <c r="H413" s="17">
        <v>0.21086131203698399</v>
      </c>
      <c r="I413" s="17">
        <v>0.19395009005035299</v>
      </c>
      <c r="J413" s="17">
        <v>0.26479269530516902</v>
      </c>
      <c r="K413" s="17">
        <v>0.30147734970307399</v>
      </c>
      <c r="L413" s="17">
        <v>0.300083957361725</v>
      </c>
      <c r="M413" s="17"/>
      <c r="N413" s="17">
        <v>0.20373161273767401</v>
      </c>
      <c r="O413" s="17">
        <v>0.33449845045962701</v>
      </c>
      <c r="P413" s="17">
        <v>0.25869505793409597</v>
      </c>
      <c r="Q413" s="17">
        <v>0.20543884873524601</v>
      </c>
      <c r="R413" s="17">
        <v>0.33369309098352801</v>
      </c>
      <c r="S413" s="17">
        <v>0.29626616710168102</v>
      </c>
      <c r="T413" s="17">
        <v>0.16120300155189701</v>
      </c>
      <c r="U413" s="17">
        <v>0.28266916205183601</v>
      </c>
      <c r="V413" s="17">
        <v>0.25829996530424598</v>
      </c>
      <c r="W413" s="17"/>
      <c r="X413" s="17">
        <v>0.259780250452399</v>
      </c>
      <c r="Y413" s="17">
        <v>0.27473440071911698</v>
      </c>
      <c r="Z413" s="17"/>
      <c r="AA413" s="17">
        <v>0.27389263493231902</v>
      </c>
      <c r="AB413" s="17">
        <v>0.198817077300491</v>
      </c>
      <c r="AC413" s="17"/>
      <c r="AD413" s="17">
        <v>0.26597849571954602</v>
      </c>
      <c r="AE413" s="17">
        <v>0.22497067741285001</v>
      </c>
    </row>
    <row r="414" spans="2:31" x14ac:dyDescent="0.35">
      <c r="B414" t="s">
        <v>229</v>
      </c>
      <c r="C414" s="17">
        <v>0.17086729049208199</v>
      </c>
      <c r="D414" s="17">
        <v>0.14580098774356601</v>
      </c>
      <c r="E414" s="17">
        <v>0.19594063956374499</v>
      </c>
      <c r="F414" s="17"/>
      <c r="G414" s="17">
        <v>0.16859678868399799</v>
      </c>
      <c r="H414" s="17">
        <v>0.15783235111741301</v>
      </c>
      <c r="I414" s="17">
        <v>0.156745216758434</v>
      </c>
      <c r="J414" s="17">
        <v>0.128671129550574</v>
      </c>
      <c r="K414" s="17">
        <v>0.120658268809975</v>
      </c>
      <c r="L414" s="17">
        <v>0.232432406355567</v>
      </c>
      <c r="M414" s="17"/>
      <c r="N414" s="17">
        <v>0.16815434270544899</v>
      </c>
      <c r="O414" s="17">
        <v>0.15604494775165401</v>
      </c>
      <c r="P414" s="17">
        <v>0.160026983499505</v>
      </c>
      <c r="Q414" s="17">
        <v>0.24215712928644101</v>
      </c>
      <c r="R414" s="17">
        <v>8.9595511233465194E-2</v>
      </c>
      <c r="S414" s="17">
        <v>0.103950561037697</v>
      </c>
      <c r="T414" s="17">
        <v>0.24851769421464201</v>
      </c>
      <c r="U414" s="17">
        <v>0.233206941203601</v>
      </c>
      <c r="V414" s="17">
        <v>0.16483102390099899</v>
      </c>
      <c r="W414" s="17"/>
      <c r="X414" s="17">
        <v>0.18065539365959399</v>
      </c>
      <c r="Y414" s="17">
        <v>9.6596651207435102E-2</v>
      </c>
      <c r="Z414" s="17"/>
      <c r="AA414" s="17">
        <v>0.17146168016414301</v>
      </c>
      <c r="AB414" s="17">
        <v>0.16955132251428401</v>
      </c>
      <c r="AC414" s="17"/>
      <c r="AD414" s="17">
        <v>0.187320240807442</v>
      </c>
      <c r="AE414" s="17">
        <v>0.13941985719875899</v>
      </c>
    </row>
    <row r="415" spans="2:31" x14ac:dyDescent="0.35">
      <c r="B415" t="s">
        <v>56</v>
      </c>
      <c r="C415" s="17">
        <v>0.13991834804945699</v>
      </c>
      <c r="D415" s="17">
        <v>0.12900510890126701</v>
      </c>
      <c r="E415" s="17">
        <v>0.150834654989908</v>
      </c>
      <c r="F415" s="17"/>
      <c r="G415" s="17">
        <v>0.20204826748808</v>
      </c>
      <c r="H415" s="17">
        <v>0.137707493947341</v>
      </c>
      <c r="I415" s="17">
        <v>0.12414020607071299</v>
      </c>
      <c r="J415" s="17">
        <v>0.177175950870674</v>
      </c>
      <c r="K415" s="17">
        <v>0.177912068100572</v>
      </c>
      <c r="L415" s="17">
        <v>7.8027810016031804E-2</v>
      </c>
      <c r="M415" s="17"/>
      <c r="N415" s="17">
        <v>0.14214259369943899</v>
      </c>
      <c r="O415" s="17">
        <v>0.12527275055123199</v>
      </c>
      <c r="P415" s="17">
        <v>0.151941722772995</v>
      </c>
      <c r="Q415" s="17">
        <v>9.7150305903984199E-2</v>
      </c>
      <c r="R415" s="17">
        <v>9.3798054250259499E-2</v>
      </c>
      <c r="S415" s="17">
        <v>0.14866225135411601</v>
      </c>
      <c r="T415" s="17">
        <v>0.16690319694728201</v>
      </c>
      <c r="U415" s="17">
        <v>0.16693820324481901</v>
      </c>
      <c r="V415" s="17">
        <v>0.17606612776362601</v>
      </c>
      <c r="W415" s="17"/>
      <c r="X415" s="17">
        <v>0.14587016371681499</v>
      </c>
      <c r="Y415" s="17">
        <v>8.9996032055074698E-2</v>
      </c>
      <c r="Z415" s="17"/>
      <c r="AA415" s="17">
        <v>0.14812345853120801</v>
      </c>
      <c r="AB415" s="17">
        <v>0.103598608406014</v>
      </c>
      <c r="AC415" s="17"/>
      <c r="AD415" s="17">
        <v>0.101886649222342</v>
      </c>
      <c r="AE415" s="17">
        <v>0.20980020123361301</v>
      </c>
    </row>
    <row r="416" spans="2:31" x14ac:dyDescent="0.35">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row>
    <row r="417" spans="2:31" x14ac:dyDescent="0.35">
      <c r="B417" s="6" t="s">
        <v>240</v>
      </c>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row>
    <row r="418" spans="2:31" x14ac:dyDescent="0.35">
      <c r="B418" s="24" t="s">
        <v>66</v>
      </c>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row>
    <row r="419" spans="2:31" x14ac:dyDescent="0.35">
      <c r="B419" t="s">
        <v>226</v>
      </c>
      <c r="C419" s="17">
        <v>0.13021947913548201</v>
      </c>
      <c r="D419" s="17">
        <v>0.166705557332823</v>
      </c>
      <c r="E419" s="17">
        <v>9.3723144431629907E-2</v>
      </c>
      <c r="F419" s="17"/>
      <c r="G419" s="17">
        <v>0.135285891035618</v>
      </c>
      <c r="H419" s="17">
        <v>0.110817850124833</v>
      </c>
      <c r="I419" s="17">
        <v>0.139579679428394</v>
      </c>
      <c r="J419" s="17">
        <v>9.2853241226708197E-2</v>
      </c>
      <c r="K419" s="17">
        <v>0.109187435857767</v>
      </c>
      <c r="L419" s="17">
        <v>0.16250558496337</v>
      </c>
      <c r="M419" s="17"/>
      <c r="N419" s="17">
        <v>0.152648661150149</v>
      </c>
      <c r="O419" s="17">
        <v>0.14003656461563399</v>
      </c>
      <c r="P419" s="17">
        <v>0.10740013072389799</v>
      </c>
      <c r="Q419" s="17">
        <v>0.12781631770734</v>
      </c>
      <c r="R419" s="17">
        <v>0.132085396052949</v>
      </c>
      <c r="S419" s="17">
        <v>0.14316100080654801</v>
      </c>
      <c r="T419" s="17">
        <v>0.112034324359802</v>
      </c>
      <c r="U419" s="17">
        <v>0.12707646147741999</v>
      </c>
      <c r="V419" s="17">
        <v>0.114165610987101</v>
      </c>
      <c r="W419" s="17"/>
      <c r="X419" s="17">
        <v>9.7721255705362498E-2</v>
      </c>
      <c r="Y419" s="17">
        <v>0.25019359796415502</v>
      </c>
      <c r="Z419" s="17"/>
      <c r="AA419" s="17">
        <v>0.120309393982304</v>
      </c>
      <c r="AB419" s="17">
        <v>0.16628105003472901</v>
      </c>
      <c r="AC419" s="17"/>
      <c r="AD419" s="17">
        <v>0.14027885730723</v>
      </c>
      <c r="AE419" s="17">
        <v>0.118822289459188</v>
      </c>
    </row>
    <row r="420" spans="2:31" x14ac:dyDescent="0.35">
      <c r="B420" t="s">
        <v>227</v>
      </c>
      <c r="C420" s="17">
        <v>0.38330246494780001</v>
      </c>
      <c r="D420" s="17">
        <v>0.392709122547652</v>
      </c>
      <c r="E420" s="17">
        <v>0.37389316306690501</v>
      </c>
      <c r="F420" s="17"/>
      <c r="G420" s="17">
        <v>0.361661244320234</v>
      </c>
      <c r="H420" s="17">
        <v>0.437390844238494</v>
      </c>
      <c r="I420" s="17">
        <v>0.44471758793171101</v>
      </c>
      <c r="J420" s="17">
        <v>0.39974120497245202</v>
      </c>
      <c r="K420" s="17">
        <v>0.37803627501280002</v>
      </c>
      <c r="L420" s="17">
        <v>0.32975736149085799</v>
      </c>
      <c r="M420" s="17"/>
      <c r="N420" s="17">
        <v>0.36472856166719603</v>
      </c>
      <c r="O420" s="17">
        <v>0.42298900064414602</v>
      </c>
      <c r="P420" s="17">
        <v>0.36495829935416102</v>
      </c>
      <c r="Q420" s="17">
        <v>0.31926025168815603</v>
      </c>
      <c r="R420" s="17">
        <v>0.39133191514688598</v>
      </c>
      <c r="S420" s="17">
        <v>0.44233730237722602</v>
      </c>
      <c r="T420" s="17">
        <v>0.36452922111122998</v>
      </c>
      <c r="U420" s="17">
        <v>0.34086396249248202</v>
      </c>
      <c r="V420" s="17">
        <v>0.40526471779161299</v>
      </c>
      <c r="W420" s="17"/>
      <c r="X420" s="17">
        <v>0.39597731812201797</v>
      </c>
      <c r="Y420" s="17">
        <v>0.34586861056857898</v>
      </c>
      <c r="Z420" s="17"/>
      <c r="AA420" s="17">
        <v>0.375486055234175</v>
      </c>
      <c r="AB420" s="17">
        <v>0.41930858368204599</v>
      </c>
      <c r="AC420" s="17"/>
      <c r="AD420" s="17">
        <v>0.39131841871409401</v>
      </c>
      <c r="AE420" s="17">
        <v>0.39946765523751399</v>
      </c>
    </row>
    <row r="421" spans="2:31" x14ac:dyDescent="0.35">
      <c r="B421" t="s">
        <v>228</v>
      </c>
      <c r="C421" s="17">
        <v>0.25402452265652298</v>
      </c>
      <c r="D421" s="17">
        <v>0.26670065362662998</v>
      </c>
      <c r="E421" s="17">
        <v>0.24134482833222001</v>
      </c>
      <c r="F421" s="17"/>
      <c r="G421" s="17">
        <v>0.233592708087446</v>
      </c>
      <c r="H421" s="17">
        <v>0.19954713461170101</v>
      </c>
      <c r="I421" s="17">
        <v>0.18622084176926601</v>
      </c>
      <c r="J421" s="17">
        <v>0.27310406013529098</v>
      </c>
      <c r="K421" s="17">
        <v>0.24221734865603201</v>
      </c>
      <c r="L421" s="17">
        <v>0.324183831488429</v>
      </c>
      <c r="M421" s="17"/>
      <c r="N421" s="17">
        <v>0.27676863179880801</v>
      </c>
      <c r="O421" s="17">
        <v>0.18518821304326599</v>
      </c>
      <c r="P421" s="17">
        <v>0.333882186316524</v>
      </c>
      <c r="Q421" s="17">
        <v>0.30441940078677798</v>
      </c>
      <c r="R421" s="17">
        <v>0.320541926256039</v>
      </c>
      <c r="S421" s="17">
        <v>0.23219956220018101</v>
      </c>
      <c r="T421" s="17">
        <v>0.202684364132664</v>
      </c>
      <c r="U421" s="17">
        <v>0.28837205058225202</v>
      </c>
      <c r="V421" s="17">
        <v>0.20337827476739501</v>
      </c>
      <c r="W421" s="17"/>
      <c r="X421" s="17">
        <v>0.25864137225080802</v>
      </c>
      <c r="Y421" s="17">
        <v>0.25572707876537298</v>
      </c>
      <c r="Z421" s="17"/>
      <c r="AA421" s="17">
        <v>0.26104507624287598</v>
      </c>
      <c r="AB421" s="17">
        <v>0.22538005866180799</v>
      </c>
      <c r="AC421" s="17"/>
      <c r="AD421" s="17">
        <v>0.25666136371068599</v>
      </c>
      <c r="AE421" s="17">
        <v>0.22543781151094999</v>
      </c>
    </row>
    <row r="422" spans="2:31" x14ac:dyDescent="0.35">
      <c r="B422" t="s">
        <v>229</v>
      </c>
      <c r="C422" s="17">
        <v>0.11719994504716499</v>
      </c>
      <c r="D422" s="17">
        <v>8.0986822242534701E-2</v>
      </c>
      <c r="E422" s="17">
        <v>0.15342324762852699</v>
      </c>
      <c r="F422" s="17"/>
      <c r="G422" s="17">
        <v>0.112755085815444</v>
      </c>
      <c r="H422" s="17">
        <v>0.13556763076296999</v>
      </c>
      <c r="I422" s="17">
        <v>8.8066163702780906E-2</v>
      </c>
      <c r="J422" s="17">
        <v>0.111803988630508</v>
      </c>
      <c r="K422" s="17">
        <v>0.12250283279184999</v>
      </c>
      <c r="L422" s="17">
        <v>0.124328090050639</v>
      </c>
      <c r="M422" s="17"/>
      <c r="N422" s="17">
        <v>7.7357989598276902E-2</v>
      </c>
      <c r="O422" s="17">
        <v>0.14411730886397001</v>
      </c>
      <c r="P422" s="17">
        <v>8.8360257650239707E-2</v>
      </c>
      <c r="Q422" s="17">
        <v>0.16256964274347999</v>
      </c>
      <c r="R422" s="17">
        <v>6.5657116131910803E-2</v>
      </c>
      <c r="S422" s="17">
        <v>7.5304836033850298E-2</v>
      </c>
      <c r="T422" s="17">
        <v>0.16463958833758</v>
      </c>
      <c r="U422" s="17">
        <v>0.122176442426582</v>
      </c>
      <c r="V422" s="17">
        <v>0.146840363089276</v>
      </c>
      <c r="W422" s="17"/>
      <c r="X422" s="17">
        <v>0.12689196027663799</v>
      </c>
      <c r="Y422" s="17">
        <v>4.94542577839827E-2</v>
      </c>
      <c r="Z422" s="17"/>
      <c r="AA422" s="17">
        <v>0.119981312309276</v>
      </c>
      <c r="AB422" s="17">
        <v>0.10608376516941399</v>
      </c>
      <c r="AC422" s="17"/>
      <c r="AD422" s="17">
        <v>0.12703846996360799</v>
      </c>
      <c r="AE422" s="17">
        <v>9.38197053305804E-2</v>
      </c>
    </row>
    <row r="423" spans="2:31" x14ac:dyDescent="0.35">
      <c r="B423" t="s">
        <v>56</v>
      </c>
      <c r="C423" s="17">
        <v>0.11525358821303</v>
      </c>
      <c r="D423" s="17">
        <v>9.2897844250360906E-2</v>
      </c>
      <c r="E423" s="17">
        <v>0.13761561654071899</v>
      </c>
      <c r="F423" s="17"/>
      <c r="G423" s="17">
        <v>0.156705070741259</v>
      </c>
      <c r="H423" s="17">
        <v>0.116676540262002</v>
      </c>
      <c r="I423" s="17">
        <v>0.14141572716784701</v>
      </c>
      <c r="J423" s="17">
        <v>0.122497505035041</v>
      </c>
      <c r="K423" s="17">
        <v>0.148056107681551</v>
      </c>
      <c r="L423" s="17">
        <v>5.9225132006704401E-2</v>
      </c>
      <c r="M423" s="17"/>
      <c r="N423" s="17">
        <v>0.12849615578557</v>
      </c>
      <c r="O423" s="17">
        <v>0.10766891283298299</v>
      </c>
      <c r="P423" s="17">
        <v>0.105399125955178</v>
      </c>
      <c r="Q423" s="17">
        <v>8.5934387074245402E-2</v>
      </c>
      <c r="R423" s="17">
        <v>9.0383646412213997E-2</v>
      </c>
      <c r="S423" s="17">
        <v>0.10699729858219501</v>
      </c>
      <c r="T423" s="17">
        <v>0.15611250205872401</v>
      </c>
      <c r="U423" s="17">
        <v>0.121511083021265</v>
      </c>
      <c r="V423" s="17">
        <v>0.13035103336461501</v>
      </c>
      <c r="W423" s="17"/>
      <c r="X423" s="17">
        <v>0.12076809364517301</v>
      </c>
      <c r="Y423" s="17">
        <v>9.8756454917911393E-2</v>
      </c>
      <c r="Z423" s="17"/>
      <c r="AA423" s="17">
        <v>0.123178162231368</v>
      </c>
      <c r="AB423" s="17">
        <v>8.2946542452002101E-2</v>
      </c>
      <c r="AC423" s="17"/>
      <c r="AD423" s="17">
        <v>8.4702890304382203E-2</v>
      </c>
      <c r="AE423" s="17">
        <v>0.16245253846176699</v>
      </c>
    </row>
    <row r="424" spans="2:31" x14ac:dyDescent="0.3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row>
    <row r="425" spans="2:31" x14ac:dyDescent="0.35">
      <c r="B425" s="6" t="s">
        <v>241</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row>
    <row r="426" spans="2:31" x14ac:dyDescent="0.35">
      <c r="B426" s="24" t="s">
        <v>66</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row>
    <row r="427" spans="2:31" x14ac:dyDescent="0.35">
      <c r="B427" t="s">
        <v>226</v>
      </c>
      <c r="C427" s="17">
        <v>0.145585464861159</v>
      </c>
      <c r="D427" s="17">
        <v>0.18060771727615799</v>
      </c>
      <c r="E427" s="17">
        <v>0.110553367431905</v>
      </c>
      <c r="F427" s="17"/>
      <c r="G427" s="17">
        <v>0.14593299318797301</v>
      </c>
      <c r="H427" s="17">
        <v>0.107025621323267</v>
      </c>
      <c r="I427" s="17">
        <v>0.15376310400323301</v>
      </c>
      <c r="J427" s="17">
        <v>0.11978600662969</v>
      </c>
      <c r="K427" s="17">
        <v>0.163133168487295</v>
      </c>
      <c r="L427" s="17">
        <v>0.16606205401547</v>
      </c>
      <c r="M427" s="17"/>
      <c r="N427" s="17">
        <v>0.18086575618612499</v>
      </c>
      <c r="O427" s="17">
        <v>0.11479454643052101</v>
      </c>
      <c r="P427" s="17">
        <v>0.15266636634537101</v>
      </c>
      <c r="Q427" s="17">
        <v>9.8578612537008101E-2</v>
      </c>
      <c r="R427" s="17">
        <v>0.16813468652142899</v>
      </c>
      <c r="S427" s="17">
        <v>0.204428759350648</v>
      </c>
      <c r="T427" s="17">
        <v>0.118729240447046</v>
      </c>
      <c r="U427" s="17">
        <v>0.154685243091257</v>
      </c>
      <c r="V427" s="17">
        <v>0.13026746770491701</v>
      </c>
      <c r="W427" s="17"/>
      <c r="X427" s="17">
        <v>0.110217244594997</v>
      </c>
      <c r="Y427" s="17">
        <v>0.229936768822221</v>
      </c>
      <c r="Z427" s="17"/>
      <c r="AA427" s="17">
        <v>0.12948699901739599</v>
      </c>
      <c r="AB427" s="17">
        <v>0.21186349940775001</v>
      </c>
      <c r="AC427" s="17"/>
      <c r="AD427" s="17">
        <v>0.15806838214877</v>
      </c>
      <c r="AE427" s="17">
        <v>0.13199286091811799</v>
      </c>
    </row>
    <row r="428" spans="2:31" x14ac:dyDescent="0.35">
      <c r="B428" t="s">
        <v>227</v>
      </c>
      <c r="C428" s="17">
        <v>0.445578477632597</v>
      </c>
      <c r="D428" s="17">
        <v>0.451471216112524</v>
      </c>
      <c r="E428" s="17">
        <v>0.43968408266028702</v>
      </c>
      <c r="F428" s="17"/>
      <c r="G428" s="17">
        <v>0.44153025339170199</v>
      </c>
      <c r="H428" s="17">
        <v>0.50959408877950296</v>
      </c>
      <c r="I428" s="17">
        <v>0.49706030232587201</v>
      </c>
      <c r="J428" s="17">
        <v>0.47554380381439498</v>
      </c>
      <c r="K428" s="17">
        <v>0.41679977689475201</v>
      </c>
      <c r="L428" s="17">
        <v>0.38729204498720399</v>
      </c>
      <c r="M428" s="17"/>
      <c r="N428" s="17">
        <v>0.42258695966716497</v>
      </c>
      <c r="O428" s="17">
        <v>0.53602437256803703</v>
      </c>
      <c r="P428" s="17">
        <v>0.39516941396551802</v>
      </c>
      <c r="Q428" s="17">
        <v>0.44066666260007298</v>
      </c>
      <c r="R428" s="17">
        <v>0.392881068303296</v>
      </c>
      <c r="S428" s="17">
        <v>0.45565531937477899</v>
      </c>
      <c r="T428" s="17">
        <v>0.44279635680658203</v>
      </c>
      <c r="U428" s="17">
        <v>0.35735636386420699</v>
      </c>
      <c r="V428" s="17">
        <v>0.47090762775663703</v>
      </c>
      <c r="W428" s="17"/>
      <c r="X428" s="17">
        <v>0.47183732685789298</v>
      </c>
      <c r="Y428" s="17">
        <v>0.36703841390179398</v>
      </c>
      <c r="Z428" s="17"/>
      <c r="AA428" s="17">
        <v>0.44772809634063399</v>
      </c>
      <c r="AB428" s="17">
        <v>0.44008503656397102</v>
      </c>
      <c r="AC428" s="17"/>
      <c r="AD428" s="17">
        <v>0.45689587860789799</v>
      </c>
      <c r="AE428" s="17">
        <v>0.45644150773083503</v>
      </c>
    </row>
    <row r="429" spans="2:31" x14ac:dyDescent="0.35">
      <c r="B429" t="s">
        <v>228</v>
      </c>
      <c r="C429" s="17">
        <v>0.20075350106389001</v>
      </c>
      <c r="D429" s="17">
        <v>0.195190361004523</v>
      </c>
      <c r="E429" s="17">
        <v>0.20631820496308501</v>
      </c>
      <c r="F429" s="17"/>
      <c r="G429" s="17">
        <v>0.13995072680141099</v>
      </c>
      <c r="H429" s="17">
        <v>0.20129231731394501</v>
      </c>
      <c r="I429" s="17">
        <v>0.14027541361732501</v>
      </c>
      <c r="J429" s="17">
        <v>0.17002038902963901</v>
      </c>
      <c r="K429" s="17">
        <v>0.173053680982696</v>
      </c>
      <c r="L429" s="17">
        <v>0.29239545055662203</v>
      </c>
      <c r="M429" s="17"/>
      <c r="N429" s="17">
        <v>0.18725270638188499</v>
      </c>
      <c r="O429" s="17">
        <v>0.154383496829191</v>
      </c>
      <c r="P429" s="17">
        <v>0.23660036211878899</v>
      </c>
      <c r="Q429" s="17">
        <v>0.27044120086541401</v>
      </c>
      <c r="R429" s="17">
        <v>0.20498260517477601</v>
      </c>
      <c r="S429" s="17">
        <v>0.174294730545419</v>
      </c>
      <c r="T429" s="17">
        <v>0.190803677335804</v>
      </c>
      <c r="U429" s="17">
        <v>0.266690391198669</v>
      </c>
      <c r="V429" s="17">
        <v>0.187594671633835</v>
      </c>
      <c r="W429" s="17"/>
      <c r="X429" s="17">
        <v>0.200677951429449</v>
      </c>
      <c r="Y429" s="17">
        <v>0.21299736695322199</v>
      </c>
      <c r="Z429" s="17"/>
      <c r="AA429" s="17">
        <v>0.20227319893728399</v>
      </c>
      <c r="AB429" s="17">
        <v>0.192822283075572</v>
      </c>
      <c r="AC429" s="17"/>
      <c r="AD429" s="17">
        <v>0.21344210954235199</v>
      </c>
      <c r="AE429" s="17">
        <v>0.151747803524174</v>
      </c>
    </row>
    <row r="430" spans="2:31" x14ac:dyDescent="0.35">
      <c r="B430" t="s">
        <v>229</v>
      </c>
      <c r="C430" s="17">
        <v>7.1193089875825899E-2</v>
      </c>
      <c r="D430" s="17">
        <v>7.0316249175601198E-2</v>
      </c>
      <c r="E430" s="17">
        <v>7.2070177062458496E-2</v>
      </c>
      <c r="F430" s="17"/>
      <c r="G430" s="17">
        <v>8.5545579821613801E-2</v>
      </c>
      <c r="H430" s="17">
        <v>6.4503233866536905E-2</v>
      </c>
      <c r="I430" s="17">
        <v>4.5063196997282E-2</v>
      </c>
      <c r="J430" s="17">
        <v>8.8731285984941094E-2</v>
      </c>
      <c r="K430" s="17">
        <v>7.4967774597690495E-2</v>
      </c>
      <c r="L430" s="17">
        <v>6.9431659808114193E-2</v>
      </c>
      <c r="M430" s="17"/>
      <c r="N430" s="17">
        <v>7.4531706434612599E-2</v>
      </c>
      <c r="O430" s="17">
        <v>6.0425699338470099E-2</v>
      </c>
      <c r="P430" s="17">
        <v>5.5350132814506597E-2</v>
      </c>
      <c r="Q430" s="17">
        <v>6.6217984214046205E-2</v>
      </c>
      <c r="R430" s="17">
        <v>6.4325077045403495E-2</v>
      </c>
      <c r="S430" s="17">
        <v>5.65788415762059E-2</v>
      </c>
      <c r="T430" s="17">
        <v>0.12667889485373901</v>
      </c>
      <c r="U430" s="17">
        <v>8.7988280645807604E-2</v>
      </c>
      <c r="V430" s="17">
        <v>6.3447314845254205E-2</v>
      </c>
      <c r="W430" s="17"/>
      <c r="X430" s="17">
        <v>7.5549524188792599E-2</v>
      </c>
      <c r="Y430" s="17">
        <v>6.1947413086432299E-2</v>
      </c>
      <c r="Z430" s="17"/>
      <c r="AA430" s="17">
        <v>7.2414945960762797E-2</v>
      </c>
      <c r="AB430" s="17">
        <v>6.8095202159666995E-2</v>
      </c>
      <c r="AC430" s="17"/>
      <c r="AD430" s="17">
        <v>8.0797349601641297E-2</v>
      </c>
      <c r="AE430" s="17">
        <v>5.4821816279152197E-2</v>
      </c>
    </row>
    <row r="431" spans="2:31" x14ac:dyDescent="0.35">
      <c r="B431" t="s">
        <v>56</v>
      </c>
      <c r="C431" s="17">
        <v>0.13688946656652901</v>
      </c>
      <c r="D431" s="17">
        <v>0.102414456431194</v>
      </c>
      <c r="E431" s="17">
        <v>0.171374167882265</v>
      </c>
      <c r="F431" s="17"/>
      <c r="G431" s="17">
        <v>0.1870404467973</v>
      </c>
      <c r="H431" s="17">
        <v>0.117584738716747</v>
      </c>
      <c r="I431" s="17">
        <v>0.16383798305628799</v>
      </c>
      <c r="J431" s="17">
        <v>0.145918514541335</v>
      </c>
      <c r="K431" s="17">
        <v>0.172045599037567</v>
      </c>
      <c r="L431" s="17">
        <v>8.4818790632589305E-2</v>
      </c>
      <c r="M431" s="17"/>
      <c r="N431" s="17">
        <v>0.134762871330212</v>
      </c>
      <c r="O431" s="17">
        <v>0.13437188483378101</v>
      </c>
      <c r="P431" s="17">
        <v>0.16021372475581599</v>
      </c>
      <c r="Q431" s="17">
        <v>0.124095539783459</v>
      </c>
      <c r="R431" s="17">
        <v>0.16967656295509601</v>
      </c>
      <c r="S431" s="17">
        <v>0.109042349152948</v>
      </c>
      <c r="T431" s="17">
        <v>0.12099183055682899</v>
      </c>
      <c r="U431" s="17">
        <v>0.13327972120005899</v>
      </c>
      <c r="V431" s="17">
        <v>0.14778291805935601</v>
      </c>
      <c r="W431" s="17"/>
      <c r="X431" s="17">
        <v>0.14171795292886799</v>
      </c>
      <c r="Y431" s="17">
        <v>0.12808003723632999</v>
      </c>
      <c r="Z431" s="17"/>
      <c r="AA431" s="17">
        <v>0.148096759743923</v>
      </c>
      <c r="AB431" s="17">
        <v>8.7133978793039704E-2</v>
      </c>
      <c r="AC431" s="17"/>
      <c r="AD431" s="17">
        <v>9.0796280099338503E-2</v>
      </c>
      <c r="AE431" s="17">
        <v>0.20499601154772101</v>
      </c>
    </row>
    <row r="432" spans="2:31" x14ac:dyDescent="0.35">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row>
    <row r="433" spans="2:31" x14ac:dyDescent="0.35">
      <c r="B433" s="6" t="s">
        <v>242</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row>
    <row r="434" spans="2:31" x14ac:dyDescent="0.35">
      <c r="B434" s="24" t="s">
        <v>66</v>
      </c>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row>
    <row r="435" spans="2:31" x14ac:dyDescent="0.35">
      <c r="B435" t="s">
        <v>226</v>
      </c>
      <c r="C435" s="17">
        <v>0.103238014937371</v>
      </c>
      <c r="D435" s="17">
        <v>0.12750472153525599</v>
      </c>
      <c r="E435" s="17">
        <v>7.89644867887314E-2</v>
      </c>
      <c r="F435" s="17"/>
      <c r="G435" s="17">
        <v>0.117174615405102</v>
      </c>
      <c r="H435" s="17">
        <v>0.113902357275087</v>
      </c>
      <c r="I435" s="17">
        <v>0.12530798285892</v>
      </c>
      <c r="J435" s="17">
        <v>7.9437380700933993E-2</v>
      </c>
      <c r="K435" s="17">
        <v>7.6359044832862794E-2</v>
      </c>
      <c r="L435" s="17">
        <v>0.10451884296694</v>
      </c>
      <c r="M435" s="17"/>
      <c r="N435" s="17">
        <v>0.133256749003032</v>
      </c>
      <c r="O435" s="17">
        <v>6.4095296488938594E-2</v>
      </c>
      <c r="P435" s="17">
        <v>0.101063410049704</v>
      </c>
      <c r="Q435" s="17">
        <v>9.0705916217398902E-2</v>
      </c>
      <c r="R435" s="17">
        <v>0.10604719892176399</v>
      </c>
      <c r="S435" s="17">
        <v>0.118328794942842</v>
      </c>
      <c r="T435" s="17">
        <v>0.113535949485903</v>
      </c>
      <c r="U435" s="17">
        <v>0.110346898268606</v>
      </c>
      <c r="V435" s="17">
        <v>0.10237815051773499</v>
      </c>
      <c r="W435" s="17"/>
      <c r="X435" s="17">
        <v>8.8800060604276101E-2</v>
      </c>
      <c r="Y435" s="17">
        <v>0.139174655248682</v>
      </c>
      <c r="Z435" s="17"/>
      <c r="AA435" s="17">
        <v>0.10103468618986899</v>
      </c>
      <c r="AB435" s="17">
        <v>0.114266882286331</v>
      </c>
      <c r="AC435" s="17"/>
      <c r="AD435" s="17">
        <v>0.11299171358868799</v>
      </c>
      <c r="AE435" s="17">
        <v>9.50278846924415E-2</v>
      </c>
    </row>
    <row r="436" spans="2:31" x14ac:dyDescent="0.35">
      <c r="B436" t="s">
        <v>227</v>
      </c>
      <c r="C436" s="17">
        <v>0.36144640095902097</v>
      </c>
      <c r="D436" s="17">
        <v>0.40221350781763698</v>
      </c>
      <c r="E436" s="17">
        <v>0.320667834165066</v>
      </c>
      <c r="F436" s="17"/>
      <c r="G436" s="17">
        <v>0.32894480874951099</v>
      </c>
      <c r="H436" s="17">
        <v>0.389619154944645</v>
      </c>
      <c r="I436" s="17">
        <v>0.40237877169896902</v>
      </c>
      <c r="J436" s="17">
        <v>0.38945730439767001</v>
      </c>
      <c r="K436" s="17">
        <v>0.41962706978213499</v>
      </c>
      <c r="L436" s="17">
        <v>0.30012444561624402</v>
      </c>
      <c r="M436" s="17"/>
      <c r="N436" s="17">
        <v>0.31682762224472999</v>
      </c>
      <c r="O436" s="17">
        <v>0.40340257864750201</v>
      </c>
      <c r="P436" s="17">
        <v>0.37260509471287101</v>
      </c>
      <c r="Q436" s="17">
        <v>0.40675031396331901</v>
      </c>
      <c r="R436" s="17">
        <v>0.45202665738077302</v>
      </c>
      <c r="S436" s="17">
        <v>0.38389089585915098</v>
      </c>
      <c r="T436" s="17">
        <v>0.34568786881602198</v>
      </c>
      <c r="U436" s="17">
        <v>0.254698429140928</v>
      </c>
      <c r="V436" s="17">
        <v>0.290814474670537</v>
      </c>
      <c r="W436" s="17"/>
      <c r="X436" s="17">
        <v>0.36253359855377598</v>
      </c>
      <c r="Y436" s="17">
        <v>0.33875253512129999</v>
      </c>
      <c r="Z436" s="17"/>
      <c r="AA436" s="17">
        <v>0.35156393056843299</v>
      </c>
      <c r="AB436" s="17">
        <v>0.40482153229039902</v>
      </c>
      <c r="AC436" s="17"/>
      <c r="AD436" s="17">
        <v>0.37471166634938002</v>
      </c>
      <c r="AE436" s="17">
        <v>0.35826960466744601</v>
      </c>
    </row>
    <row r="437" spans="2:31" x14ac:dyDescent="0.35">
      <c r="B437" t="s">
        <v>228</v>
      </c>
      <c r="C437" s="17">
        <v>0.22106090326297301</v>
      </c>
      <c r="D437" s="17">
        <v>0.20800657809894099</v>
      </c>
      <c r="E437" s="17">
        <v>0.23411889809438799</v>
      </c>
      <c r="F437" s="17"/>
      <c r="G437" s="17">
        <v>0.20081262919618201</v>
      </c>
      <c r="H437" s="17">
        <v>0.212631717657424</v>
      </c>
      <c r="I437" s="17">
        <v>0.183330871591113</v>
      </c>
      <c r="J437" s="17">
        <v>0.204843588000755</v>
      </c>
      <c r="K437" s="17">
        <v>0.15723185499379899</v>
      </c>
      <c r="L437" s="17">
        <v>0.29533519302769201</v>
      </c>
      <c r="M437" s="17"/>
      <c r="N437" s="17">
        <v>0.243066601947203</v>
      </c>
      <c r="O437" s="17">
        <v>0.25525024615514702</v>
      </c>
      <c r="P437" s="17">
        <v>0.242860390528021</v>
      </c>
      <c r="Q437" s="17">
        <v>0.218964745534524</v>
      </c>
      <c r="R437" s="17">
        <v>0.164837758625618</v>
      </c>
      <c r="S437" s="17">
        <v>0.26576884789017702</v>
      </c>
      <c r="T437" s="17">
        <v>0.143844326538003</v>
      </c>
      <c r="U437" s="17">
        <v>0.347326140562708</v>
      </c>
      <c r="V437" s="17">
        <v>0.15216594446547499</v>
      </c>
      <c r="W437" s="17"/>
      <c r="X437" s="17">
        <v>0.21847079473726</v>
      </c>
      <c r="Y437" s="17">
        <v>0.25697131317510802</v>
      </c>
      <c r="Z437" s="17"/>
      <c r="AA437" s="17">
        <v>0.22493052717358</v>
      </c>
      <c r="AB437" s="17">
        <v>0.211146300562011</v>
      </c>
      <c r="AC437" s="17"/>
      <c r="AD437" s="17">
        <v>0.240014908763128</v>
      </c>
      <c r="AE437" s="17">
        <v>0.162622284108208</v>
      </c>
    </row>
    <row r="438" spans="2:31" x14ac:dyDescent="0.35">
      <c r="B438" t="s">
        <v>229</v>
      </c>
      <c r="C438" s="17">
        <v>7.46049057366307E-2</v>
      </c>
      <c r="D438" s="17">
        <v>6.0030343612314199E-2</v>
      </c>
      <c r="E438" s="17">
        <v>8.9183564878185295E-2</v>
      </c>
      <c r="F438" s="17"/>
      <c r="G438" s="17">
        <v>6.5123384235912601E-2</v>
      </c>
      <c r="H438" s="17">
        <v>7.2876869782607004E-2</v>
      </c>
      <c r="I438" s="17">
        <v>6.0173279177540499E-2</v>
      </c>
      <c r="J438" s="17">
        <v>5.5080566728553597E-2</v>
      </c>
      <c r="K438" s="17">
        <v>5.4356305642119601E-2</v>
      </c>
      <c r="L438" s="17">
        <v>0.107735384099912</v>
      </c>
      <c r="M438" s="17"/>
      <c r="N438" s="17">
        <v>5.5564359001606001E-2</v>
      </c>
      <c r="O438" s="17">
        <v>6.1401179598637501E-2</v>
      </c>
      <c r="P438" s="17">
        <v>4.89085415730049E-2</v>
      </c>
      <c r="Q438" s="17">
        <v>8.5377133614460907E-2</v>
      </c>
      <c r="R438" s="17">
        <v>6.4313886727677794E-2</v>
      </c>
      <c r="S438" s="17">
        <v>7.59513484337343E-2</v>
      </c>
      <c r="T438" s="17">
        <v>9.2145212836816301E-2</v>
      </c>
      <c r="U438" s="17">
        <v>0.107325546656711</v>
      </c>
      <c r="V438" s="17">
        <v>0.10501556502548499</v>
      </c>
      <c r="W438" s="17"/>
      <c r="X438" s="17">
        <v>7.5477607873246602E-2</v>
      </c>
      <c r="Y438" s="17">
        <v>8.1207955516531899E-2</v>
      </c>
      <c r="Z438" s="17"/>
      <c r="AA438" s="17">
        <v>7.5157674417825907E-2</v>
      </c>
      <c r="AB438" s="17">
        <v>7.1189474685474902E-2</v>
      </c>
      <c r="AC438" s="17"/>
      <c r="AD438" s="17">
        <v>8.4616130589377198E-2</v>
      </c>
      <c r="AE438" s="17">
        <v>4.8662694959060601E-2</v>
      </c>
    </row>
    <row r="439" spans="2:31" x14ac:dyDescent="0.35">
      <c r="B439" t="s">
        <v>56</v>
      </c>
      <c r="C439" s="17">
        <v>0.23964977510400401</v>
      </c>
      <c r="D439" s="17">
        <v>0.20224484893585201</v>
      </c>
      <c r="E439" s="17">
        <v>0.27706521607362999</v>
      </c>
      <c r="F439" s="17"/>
      <c r="G439" s="17">
        <v>0.28794456241329303</v>
      </c>
      <c r="H439" s="17">
        <v>0.21096990034023699</v>
      </c>
      <c r="I439" s="17">
        <v>0.228809094673458</v>
      </c>
      <c r="J439" s="17">
        <v>0.27118116017208799</v>
      </c>
      <c r="K439" s="17">
        <v>0.29242572474908402</v>
      </c>
      <c r="L439" s="17">
        <v>0.19228613428921201</v>
      </c>
      <c r="M439" s="17"/>
      <c r="N439" s="17">
        <v>0.25128466780342901</v>
      </c>
      <c r="O439" s="17">
        <v>0.215850699109775</v>
      </c>
      <c r="P439" s="17">
        <v>0.234562563136399</v>
      </c>
      <c r="Q439" s="17">
        <v>0.198201890670298</v>
      </c>
      <c r="R439" s="17">
        <v>0.21277449834416701</v>
      </c>
      <c r="S439" s="17">
        <v>0.15606011287409499</v>
      </c>
      <c r="T439" s="17">
        <v>0.30478664232325497</v>
      </c>
      <c r="U439" s="17">
        <v>0.180302985371047</v>
      </c>
      <c r="V439" s="17">
        <v>0.349625865320768</v>
      </c>
      <c r="W439" s="17"/>
      <c r="X439" s="17">
        <v>0.25471793823144101</v>
      </c>
      <c r="Y439" s="17">
        <v>0.18389354093837801</v>
      </c>
      <c r="Z439" s="17"/>
      <c r="AA439" s="17">
        <v>0.24731318165029201</v>
      </c>
      <c r="AB439" s="17">
        <v>0.19857581017578499</v>
      </c>
      <c r="AC439" s="17"/>
      <c r="AD439" s="17">
        <v>0.18766558070942699</v>
      </c>
      <c r="AE439" s="17">
        <v>0.33541753157284399</v>
      </c>
    </row>
    <row r="440" spans="2:31" x14ac:dyDescent="0.35">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row>
    <row r="441" spans="2:31" x14ac:dyDescent="0.35">
      <c r="B441" s="6" t="s">
        <v>243</v>
      </c>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row>
    <row r="442" spans="2:31" x14ac:dyDescent="0.35">
      <c r="B442" s="24" t="s">
        <v>66</v>
      </c>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row>
    <row r="443" spans="2:31" x14ac:dyDescent="0.35">
      <c r="B443" t="s">
        <v>226</v>
      </c>
      <c r="C443" s="17">
        <v>0.168472623378494</v>
      </c>
      <c r="D443" s="17">
        <v>0.23410801841307199</v>
      </c>
      <c r="E443" s="17">
        <v>0.10281877774879</v>
      </c>
      <c r="F443" s="17"/>
      <c r="G443" s="17">
        <v>0.20038257669000301</v>
      </c>
      <c r="H443" s="17">
        <v>0.132000944782035</v>
      </c>
      <c r="I443" s="17">
        <v>0.215540144902932</v>
      </c>
      <c r="J443" s="17">
        <v>0.145592596699784</v>
      </c>
      <c r="K443" s="17">
        <v>0.14471110872652199</v>
      </c>
      <c r="L443" s="17">
        <v>0.170849264565088</v>
      </c>
      <c r="M443" s="17"/>
      <c r="N443" s="17">
        <v>0.235294342959845</v>
      </c>
      <c r="O443" s="17">
        <v>0.14427839033463699</v>
      </c>
      <c r="P443" s="17">
        <v>0.117230227268234</v>
      </c>
      <c r="Q443" s="17">
        <v>0.12766872707416299</v>
      </c>
      <c r="R443" s="17">
        <v>0.19232627282904999</v>
      </c>
      <c r="S443" s="17">
        <v>0.219259043552681</v>
      </c>
      <c r="T443" s="17">
        <v>0.14400160090616501</v>
      </c>
      <c r="U443" s="17">
        <v>0.10886826216965501</v>
      </c>
      <c r="V443" s="17">
        <v>0.17618639667612301</v>
      </c>
      <c r="W443" s="17"/>
      <c r="X443" s="17">
        <v>0.134469617712694</v>
      </c>
      <c r="Y443" s="17">
        <v>0.18224174385202399</v>
      </c>
      <c r="Z443" s="17"/>
      <c r="AA443" s="17">
        <v>0.151593952175301</v>
      </c>
      <c r="AB443" s="17">
        <v>0.238334801686299</v>
      </c>
      <c r="AC443" s="17"/>
      <c r="AD443" s="17">
        <v>0.180912938673399</v>
      </c>
      <c r="AE443" s="17">
        <v>0.16278127035388801</v>
      </c>
    </row>
    <row r="444" spans="2:31" x14ac:dyDescent="0.35">
      <c r="B444" t="s">
        <v>227</v>
      </c>
      <c r="C444" s="17">
        <v>0.50285328174761701</v>
      </c>
      <c r="D444" s="17">
        <v>0.49147266166480202</v>
      </c>
      <c r="E444" s="17">
        <v>0.51423710100693198</v>
      </c>
      <c r="F444" s="17"/>
      <c r="G444" s="17">
        <v>0.41942025504828501</v>
      </c>
      <c r="H444" s="17">
        <v>0.52496540899077104</v>
      </c>
      <c r="I444" s="17">
        <v>0.532936772438379</v>
      </c>
      <c r="J444" s="17">
        <v>0.52042450180743105</v>
      </c>
      <c r="K444" s="17">
        <v>0.563698005579091</v>
      </c>
      <c r="L444" s="17">
        <v>0.48128220595715698</v>
      </c>
      <c r="M444" s="17"/>
      <c r="N444" s="17">
        <v>0.51202173919092298</v>
      </c>
      <c r="O444" s="17">
        <v>0.51052029552233502</v>
      </c>
      <c r="P444" s="17">
        <v>0.49029469976117201</v>
      </c>
      <c r="Q444" s="17">
        <v>0.48527698068397601</v>
      </c>
      <c r="R444" s="17">
        <v>0.54074634402083799</v>
      </c>
      <c r="S444" s="17">
        <v>0.51278477966732805</v>
      </c>
      <c r="T444" s="17">
        <v>0.54403121468819404</v>
      </c>
      <c r="U444" s="17">
        <v>0.530670605603206</v>
      </c>
      <c r="V444" s="17">
        <v>0.42990250224940302</v>
      </c>
      <c r="W444" s="17"/>
      <c r="X444" s="17">
        <v>0.51472962167316905</v>
      </c>
      <c r="Y444" s="17">
        <v>0.572547176354952</v>
      </c>
      <c r="Z444" s="17"/>
      <c r="AA444" s="17">
        <v>0.50132159017639999</v>
      </c>
      <c r="AB444" s="17">
        <v>0.51125263368747498</v>
      </c>
      <c r="AC444" s="17"/>
      <c r="AD444" s="17">
        <v>0.49830349935766999</v>
      </c>
      <c r="AE444" s="17">
        <v>0.53220696840357296</v>
      </c>
    </row>
    <row r="445" spans="2:31" x14ac:dyDescent="0.35">
      <c r="B445" t="s">
        <v>228</v>
      </c>
      <c r="C445" s="17">
        <v>0.17200668375269901</v>
      </c>
      <c r="D445" s="17">
        <v>0.151431745957403</v>
      </c>
      <c r="E445" s="17">
        <v>0.192587405315226</v>
      </c>
      <c r="F445" s="17"/>
      <c r="G445" s="17">
        <v>0.12682776283301</v>
      </c>
      <c r="H445" s="17">
        <v>0.16902279741178899</v>
      </c>
      <c r="I445" s="17">
        <v>0.115713104101293</v>
      </c>
      <c r="J445" s="17">
        <v>0.14069733119039199</v>
      </c>
      <c r="K445" s="17">
        <v>0.16316067091545899</v>
      </c>
      <c r="L445" s="17">
        <v>0.24593094199957499</v>
      </c>
      <c r="M445" s="17"/>
      <c r="N445" s="17">
        <v>0.13944763608542199</v>
      </c>
      <c r="O445" s="17">
        <v>0.15441900054266899</v>
      </c>
      <c r="P445" s="17">
        <v>0.171891292272039</v>
      </c>
      <c r="Q445" s="17">
        <v>0.24431426492632699</v>
      </c>
      <c r="R445" s="17">
        <v>0.164242336165798</v>
      </c>
      <c r="S445" s="17">
        <v>0.126830898571304</v>
      </c>
      <c r="T445" s="17">
        <v>0.13121880372443101</v>
      </c>
      <c r="U445" s="17">
        <v>0.21160919471393999</v>
      </c>
      <c r="V445" s="17">
        <v>0.22945736478695</v>
      </c>
      <c r="W445" s="17"/>
      <c r="X445" s="17">
        <v>0.18525313422124201</v>
      </c>
      <c r="Y445" s="17">
        <v>0.11745304425882901</v>
      </c>
      <c r="Z445" s="17"/>
      <c r="AA445" s="17">
        <v>0.18383917657351601</v>
      </c>
      <c r="AB445" s="17">
        <v>0.12984808296503</v>
      </c>
      <c r="AC445" s="17"/>
      <c r="AD445" s="17">
        <v>0.18098052088179001</v>
      </c>
      <c r="AE445" s="17">
        <v>0.139878868601963</v>
      </c>
    </row>
    <row r="446" spans="2:31" x14ac:dyDescent="0.35">
      <c r="B446" t="s">
        <v>229</v>
      </c>
      <c r="C446" s="17">
        <v>5.1185721434730901E-2</v>
      </c>
      <c r="D446" s="17">
        <v>3.65025251296257E-2</v>
      </c>
      <c r="E446" s="17">
        <v>6.5873045294946198E-2</v>
      </c>
      <c r="F446" s="17"/>
      <c r="G446" s="17">
        <v>7.5629691335727195E-2</v>
      </c>
      <c r="H446" s="17">
        <v>7.6319214615880801E-2</v>
      </c>
      <c r="I446" s="17">
        <v>3.2854006838940901E-2</v>
      </c>
      <c r="J446" s="17">
        <v>3.3911585105055299E-2</v>
      </c>
      <c r="K446" s="17">
        <v>3.3805015006132602E-2</v>
      </c>
      <c r="L446" s="17">
        <v>5.1220928324875403E-2</v>
      </c>
      <c r="M446" s="17"/>
      <c r="N446" s="17">
        <v>1.7982053500373799E-2</v>
      </c>
      <c r="O446" s="17">
        <v>7.4385908368507503E-2</v>
      </c>
      <c r="P446" s="17">
        <v>7.33360991563132E-2</v>
      </c>
      <c r="Q446" s="17">
        <v>5.0539700664896499E-2</v>
      </c>
      <c r="R446" s="17">
        <v>3.6119658769629498E-2</v>
      </c>
      <c r="S446" s="17">
        <v>5.2101124009642001E-2</v>
      </c>
      <c r="T446" s="17">
        <v>5.5067483696636201E-2</v>
      </c>
      <c r="U446" s="17">
        <v>4.41031942105862E-2</v>
      </c>
      <c r="V446" s="17">
        <v>5.6432067823680702E-2</v>
      </c>
      <c r="W446" s="17"/>
      <c r="X446" s="17">
        <v>5.43349687512093E-2</v>
      </c>
      <c r="Y446" s="17">
        <v>4.0830002628767299E-2</v>
      </c>
      <c r="Z446" s="17"/>
      <c r="AA446" s="17">
        <v>5.0105452727359202E-2</v>
      </c>
      <c r="AB446" s="17">
        <v>5.3596242377288598E-2</v>
      </c>
      <c r="AC446" s="17"/>
      <c r="AD446" s="17">
        <v>6.1350429819369501E-2</v>
      </c>
      <c r="AE446" s="17">
        <v>2.72280489306388E-2</v>
      </c>
    </row>
    <row r="447" spans="2:31" x14ac:dyDescent="0.35">
      <c r="B447" t="s">
        <v>56</v>
      </c>
      <c r="C447" s="17">
        <v>0.10548168968646</v>
      </c>
      <c r="D447" s="17">
        <v>8.6485048835096903E-2</v>
      </c>
      <c r="E447" s="17">
        <v>0.12448367063410599</v>
      </c>
      <c r="F447" s="17"/>
      <c r="G447" s="17">
        <v>0.17773971409297501</v>
      </c>
      <c r="H447" s="17">
        <v>9.7691634199523494E-2</v>
      </c>
      <c r="I447" s="17">
        <v>0.102955971718455</v>
      </c>
      <c r="J447" s="17">
        <v>0.159373985197338</v>
      </c>
      <c r="K447" s="17">
        <v>9.4625199772796001E-2</v>
      </c>
      <c r="L447" s="17">
        <v>5.0716659153304901E-2</v>
      </c>
      <c r="M447" s="17"/>
      <c r="N447" s="17">
        <v>9.5254228263436894E-2</v>
      </c>
      <c r="O447" s="17">
        <v>0.116396405231852</v>
      </c>
      <c r="P447" s="17">
        <v>0.14724768154224199</v>
      </c>
      <c r="Q447" s="17">
        <v>9.2200326650637002E-2</v>
      </c>
      <c r="R447" s="17">
        <v>6.6565388214684704E-2</v>
      </c>
      <c r="S447" s="17">
        <v>8.9024154199045594E-2</v>
      </c>
      <c r="T447" s="17">
        <v>0.12568089698457299</v>
      </c>
      <c r="U447" s="17">
        <v>0.104748743302613</v>
      </c>
      <c r="V447" s="17">
        <v>0.10802166846384301</v>
      </c>
      <c r="W447" s="17"/>
      <c r="X447" s="17">
        <v>0.111212657641685</v>
      </c>
      <c r="Y447" s="17">
        <v>8.6928032905428804E-2</v>
      </c>
      <c r="Z447" s="17"/>
      <c r="AA447" s="17">
        <v>0.113139828347423</v>
      </c>
      <c r="AB447" s="17">
        <v>6.6968239283906897E-2</v>
      </c>
      <c r="AC447" s="17"/>
      <c r="AD447" s="17">
        <v>7.8452611267772004E-2</v>
      </c>
      <c r="AE447" s="17">
        <v>0.137904843709937</v>
      </c>
    </row>
    <row r="448" spans="2:31" x14ac:dyDescent="0.35">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row>
    <row r="449" spans="2:31" x14ac:dyDescent="0.35">
      <c r="B449" s="6" t="s">
        <v>244</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row>
    <row r="450" spans="2:31" x14ac:dyDescent="0.35">
      <c r="B450" s="24" t="s">
        <v>66</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row>
    <row r="451" spans="2:31" x14ac:dyDescent="0.35">
      <c r="B451" t="s">
        <v>226</v>
      </c>
      <c r="C451" s="17">
        <v>0.12887925948093301</v>
      </c>
      <c r="D451" s="17">
        <v>0.160370187846158</v>
      </c>
      <c r="E451" s="17">
        <v>9.7379478782769396E-2</v>
      </c>
      <c r="F451" s="17"/>
      <c r="G451" s="17">
        <v>0.15053993897162701</v>
      </c>
      <c r="H451" s="17">
        <v>0.105384503449692</v>
      </c>
      <c r="I451" s="17">
        <v>0.15448646624207099</v>
      </c>
      <c r="J451" s="17">
        <v>0.106828964531263</v>
      </c>
      <c r="K451" s="17">
        <v>0.107010271825036</v>
      </c>
      <c r="L451" s="17">
        <v>0.139128060758163</v>
      </c>
      <c r="M451" s="17"/>
      <c r="N451" s="17">
        <v>0.15145945726240501</v>
      </c>
      <c r="O451" s="17">
        <v>9.0330187602044199E-2</v>
      </c>
      <c r="P451" s="17">
        <v>5.7764568105559598E-2</v>
      </c>
      <c r="Q451" s="17">
        <v>0.10912899641778501</v>
      </c>
      <c r="R451" s="17">
        <v>0.203210900361709</v>
      </c>
      <c r="S451" s="17">
        <v>0.14213689071515101</v>
      </c>
      <c r="T451" s="17">
        <v>0.12582589044333001</v>
      </c>
      <c r="U451" s="17">
        <v>0.13591844376246301</v>
      </c>
      <c r="V451" s="17">
        <v>0.15788450005564</v>
      </c>
      <c r="W451" s="17"/>
      <c r="X451" s="17">
        <v>0.10619924691197601</v>
      </c>
      <c r="Y451" s="17">
        <v>0.17378225472909101</v>
      </c>
      <c r="Z451" s="17"/>
      <c r="AA451" s="17">
        <v>0.135147938348711</v>
      </c>
      <c r="AB451" s="17">
        <v>0.107431371707784</v>
      </c>
      <c r="AC451" s="17"/>
      <c r="AD451" s="17">
        <v>0.13932443014226101</v>
      </c>
      <c r="AE451" s="17">
        <v>0.12087072454584601</v>
      </c>
    </row>
    <row r="452" spans="2:31" x14ac:dyDescent="0.35">
      <c r="B452" t="s">
        <v>227</v>
      </c>
      <c r="C452" s="17">
        <v>0.47402521612992599</v>
      </c>
      <c r="D452" s="17">
        <v>0.47217387325023003</v>
      </c>
      <c r="E452" s="17">
        <v>0.47587707943580199</v>
      </c>
      <c r="F452" s="17"/>
      <c r="G452" s="17">
        <v>0.44045599329227297</v>
      </c>
      <c r="H452" s="17">
        <v>0.51204385221006399</v>
      </c>
      <c r="I452" s="17">
        <v>0.53258282014328495</v>
      </c>
      <c r="J452" s="17">
        <v>0.50288134151909003</v>
      </c>
      <c r="K452" s="17">
        <v>0.51591161646210004</v>
      </c>
      <c r="L452" s="17">
        <v>0.406979508980717</v>
      </c>
      <c r="M452" s="17"/>
      <c r="N452" s="17">
        <v>0.48539166748775497</v>
      </c>
      <c r="O452" s="17">
        <v>0.56504532089972703</v>
      </c>
      <c r="P452" s="17">
        <v>0.47158692888405401</v>
      </c>
      <c r="Q452" s="17">
        <v>0.40278295311904</v>
      </c>
      <c r="R452" s="17">
        <v>0.47168971318438202</v>
      </c>
      <c r="S452" s="17">
        <v>0.46539555445865699</v>
      </c>
      <c r="T452" s="17">
        <v>0.47304230668904201</v>
      </c>
      <c r="U452" s="17">
        <v>0.39603815434931899</v>
      </c>
      <c r="V452" s="17">
        <v>0.44921903196018098</v>
      </c>
      <c r="W452" s="17"/>
      <c r="X452" s="17">
        <v>0.47555133596467197</v>
      </c>
      <c r="Y452" s="17">
        <v>0.53608129549131001</v>
      </c>
      <c r="Z452" s="17"/>
      <c r="AA452" s="17">
        <v>0.45235491643636999</v>
      </c>
      <c r="AB452" s="17">
        <v>0.56056354617640203</v>
      </c>
      <c r="AC452" s="17"/>
      <c r="AD452" s="17">
        <v>0.46197488520819202</v>
      </c>
      <c r="AE452" s="17">
        <v>0.52706652873803295</v>
      </c>
    </row>
    <row r="453" spans="2:31" x14ac:dyDescent="0.35">
      <c r="B453" t="s">
        <v>228</v>
      </c>
      <c r="C453" s="17">
        <v>0.21138367420295401</v>
      </c>
      <c r="D453" s="17">
        <v>0.22192086532500399</v>
      </c>
      <c r="E453" s="17">
        <v>0.20084352099852401</v>
      </c>
      <c r="F453" s="17"/>
      <c r="G453" s="17">
        <v>0.164987336196321</v>
      </c>
      <c r="H453" s="17">
        <v>0.19552027958655299</v>
      </c>
      <c r="I453" s="17">
        <v>0.14648066822964001</v>
      </c>
      <c r="J453" s="17">
        <v>0.211921995606006</v>
      </c>
      <c r="K453" s="17">
        <v>0.191450245312066</v>
      </c>
      <c r="L453" s="17">
        <v>0.28671586272081701</v>
      </c>
      <c r="M453" s="17"/>
      <c r="N453" s="17">
        <v>0.22479153476942401</v>
      </c>
      <c r="O453" s="17">
        <v>0.208821838057968</v>
      </c>
      <c r="P453" s="17">
        <v>0.24398698719153</v>
      </c>
      <c r="Q453" s="17">
        <v>0.25833879166539298</v>
      </c>
      <c r="R453" s="17">
        <v>0.19625098477970801</v>
      </c>
      <c r="S453" s="17">
        <v>0.182882940325159</v>
      </c>
      <c r="T453" s="17">
        <v>0.13371006038143701</v>
      </c>
      <c r="U453" s="17">
        <v>0.33370263992138599</v>
      </c>
      <c r="V453" s="17">
        <v>0.17850155157842301</v>
      </c>
      <c r="W453" s="17"/>
      <c r="X453" s="17">
        <v>0.22499011012156001</v>
      </c>
      <c r="Y453" s="17">
        <v>0.152070030067538</v>
      </c>
      <c r="Z453" s="17"/>
      <c r="AA453" s="17">
        <v>0.21819794074728099</v>
      </c>
      <c r="AB453" s="17">
        <v>0.186039592241902</v>
      </c>
      <c r="AC453" s="17"/>
      <c r="AD453" s="17">
        <v>0.23087284331488001</v>
      </c>
      <c r="AE453" s="17">
        <v>0.14727629565212499</v>
      </c>
    </row>
    <row r="454" spans="2:31" x14ac:dyDescent="0.35">
      <c r="B454" t="s">
        <v>229</v>
      </c>
      <c r="C454" s="17">
        <v>7.1663187522314098E-2</v>
      </c>
      <c r="D454" s="17">
        <v>5.2885896879679997E-2</v>
      </c>
      <c r="E454" s="17">
        <v>9.0445756600265395E-2</v>
      </c>
      <c r="F454" s="17"/>
      <c r="G454" s="17">
        <v>8.9405165761223704E-2</v>
      </c>
      <c r="H454" s="17">
        <v>8.9630780005155897E-2</v>
      </c>
      <c r="I454" s="17">
        <v>3.8224003605683503E-2</v>
      </c>
      <c r="J454" s="17">
        <v>3.7452888384723403E-2</v>
      </c>
      <c r="K454" s="17">
        <v>6.5169127160337098E-2</v>
      </c>
      <c r="L454" s="17">
        <v>8.9669838714893105E-2</v>
      </c>
      <c r="M454" s="17"/>
      <c r="N454" s="17">
        <v>5.5439223872287599E-2</v>
      </c>
      <c r="O454" s="17">
        <v>5.2344581709224403E-2</v>
      </c>
      <c r="P454" s="17">
        <v>7.7393153143685098E-2</v>
      </c>
      <c r="Q454" s="17">
        <v>7.3124509991983805E-2</v>
      </c>
      <c r="R454" s="17">
        <v>5.42149220124356E-2</v>
      </c>
      <c r="S454" s="17">
        <v>8.1654622816604405E-2</v>
      </c>
      <c r="T454" s="17">
        <v>0.14842816626343799</v>
      </c>
      <c r="U454" s="17">
        <v>3.0007565373614601E-2</v>
      </c>
      <c r="V454" s="17">
        <v>7.0885206544109999E-2</v>
      </c>
      <c r="W454" s="17"/>
      <c r="X454" s="17">
        <v>6.9417946504940195E-2</v>
      </c>
      <c r="Y454" s="17">
        <v>4.1274705383588003E-2</v>
      </c>
      <c r="Z454" s="17"/>
      <c r="AA454" s="17">
        <v>7.1993613829437197E-2</v>
      </c>
      <c r="AB454" s="17">
        <v>6.9046776150619493E-2</v>
      </c>
      <c r="AC454" s="17"/>
      <c r="AD454" s="17">
        <v>7.7845402762503402E-2</v>
      </c>
      <c r="AE454" s="17">
        <v>6.36151191617845E-2</v>
      </c>
    </row>
    <row r="455" spans="2:31" x14ac:dyDescent="0.35">
      <c r="B455" t="s">
        <v>56</v>
      </c>
      <c r="C455" s="17">
        <v>0.11404866266387199</v>
      </c>
      <c r="D455" s="17">
        <v>9.2649176698927402E-2</v>
      </c>
      <c r="E455" s="17">
        <v>0.135454164182639</v>
      </c>
      <c r="F455" s="17"/>
      <c r="G455" s="17">
        <v>0.154611565778555</v>
      </c>
      <c r="H455" s="17">
        <v>9.74205847485346E-2</v>
      </c>
      <c r="I455" s="17">
        <v>0.12822604177932101</v>
      </c>
      <c r="J455" s="17">
        <v>0.140914809958917</v>
      </c>
      <c r="K455" s="17">
        <v>0.12045873924046099</v>
      </c>
      <c r="L455" s="17">
        <v>7.7506728825409404E-2</v>
      </c>
      <c r="M455" s="17"/>
      <c r="N455" s="17">
        <v>8.2918116608128395E-2</v>
      </c>
      <c r="O455" s="17">
        <v>8.3458071731035893E-2</v>
      </c>
      <c r="P455" s="17">
        <v>0.14926836267517199</v>
      </c>
      <c r="Q455" s="17">
        <v>0.15662474880579799</v>
      </c>
      <c r="R455" s="17">
        <v>7.4633479661765298E-2</v>
      </c>
      <c r="S455" s="17">
        <v>0.12792999168442901</v>
      </c>
      <c r="T455" s="17">
        <v>0.118993576222753</v>
      </c>
      <c r="U455" s="17">
        <v>0.10433319659321801</v>
      </c>
      <c r="V455" s="17">
        <v>0.14350970986164599</v>
      </c>
      <c r="W455" s="17"/>
      <c r="X455" s="17">
        <v>0.123841360496852</v>
      </c>
      <c r="Y455" s="17">
        <v>9.6791714328472306E-2</v>
      </c>
      <c r="Z455" s="17"/>
      <c r="AA455" s="17">
        <v>0.122305590638201</v>
      </c>
      <c r="AB455" s="17">
        <v>7.6918713723292495E-2</v>
      </c>
      <c r="AC455" s="17"/>
      <c r="AD455" s="17">
        <v>8.9982438572164494E-2</v>
      </c>
      <c r="AE455" s="17">
        <v>0.14117133190221201</v>
      </c>
    </row>
    <row r="456" spans="2:31" x14ac:dyDescent="0.3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row>
    <row r="457" spans="2:31" x14ac:dyDescent="0.35">
      <c r="B457" s="6" t="s">
        <v>248</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row>
    <row r="458" spans="2:31" x14ac:dyDescent="0.35">
      <c r="B458" s="24" t="s">
        <v>66</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row>
    <row r="459" spans="2:31" x14ac:dyDescent="0.35">
      <c r="B459" t="s">
        <v>245</v>
      </c>
      <c r="C459" s="17">
        <v>0.35355147160849298</v>
      </c>
      <c r="D459" s="17">
        <v>0.41009570105696203</v>
      </c>
      <c r="E459" s="17">
        <v>0.29699134715880099</v>
      </c>
      <c r="F459" s="17"/>
      <c r="G459" s="17">
        <v>0.333761420853942</v>
      </c>
      <c r="H459" s="17">
        <v>0.36286662417256199</v>
      </c>
      <c r="I459" s="17">
        <v>0.35518642238103498</v>
      </c>
      <c r="J459" s="17">
        <v>0.365530591429088</v>
      </c>
      <c r="K459" s="17">
        <v>0.33917349600000402</v>
      </c>
      <c r="L459" s="17">
        <v>0.35953527205507502</v>
      </c>
      <c r="M459" s="17"/>
      <c r="N459" s="17">
        <v>0.45129160528496298</v>
      </c>
      <c r="O459" s="17">
        <v>0.35070072259176299</v>
      </c>
      <c r="P459" s="17">
        <v>0.27656854966892103</v>
      </c>
      <c r="Q459" s="17">
        <v>0.30471295499617601</v>
      </c>
      <c r="R459" s="17">
        <v>0.375876295659198</v>
      </c>
      <c r="S459" s="17">
        <v>0.38814575712451899</v>
      </c>
      <c r="T459" s="17">
        <v>0.29370392263275402</v>
      </c>
      <c r="U459" s="17">
        <v>0.40052414679270099</v>
      </c>
      <c r="V459" s="17">
        <v>0.32332122763520599</v>
      </c>
      <c r="W459" s="17"/>
      <c r="X459" s="17">
        <v>0.33729691053385003</v>
      </c>
      <c r="Y459" s="17">
        <v>0.377486956734986</v>
      </c>
      <c r="Z459" s="17"/>
      <c r="AA459" s="17">
        <v>0.33622498359914199</v>
      </c>
      <c r="AB459" s="17">
        <v>0.42381852290664401</v>
      </c>
      <c r="AC459" s="17"/>
      <c r="AD459" s="17">
        <v>0.37586001294431098</v>
      </c>
      <c r="AE459" s="17">
        <v>0.32240605976074499</v>
      </c>
    </row>
    <row r="460" spans="2:31" x14ac:dyDescent="0.35">
      <c r="B460" t="s">
        <v>246</v>
      </c>
      <c r="C460" s="17">
        <v>0.50980310410636098</v>
      </c>
      <c r="D460" s="17">
        <v>0.47173778937849198</v>
      </c>
      <c r="E460" s="17">
        <v>0.54787911927581401</v>
      </c>
      <c r="F460" s="17"/>
      <c r="G460" s="17">
        <v>0.488120703111799</v>
      </c>
      <c r="H460" s="17">
        <v>0.511032036500493</v>
      </c>
      <c r="I460" s="17">
        <v>0.51158372258088303</v>
      </c>
      <c r="J460" s="17">
        <v>0.47595557588387299</v>
      </c>
      <c r="K460" s="17">
        <v>0.50655026247600199</v>
      </c>
      <c r="L460" s="17">
        <v>0.53845105716025798</v>
      </c>
      <c r="M460" s="17"/>
      <c r="N460" s="17">
        <v>0.40650163758452401</v>
      </c>
      <c r="O460" s="17">
        <v>0.53238715736118902</v>
      </c>
      <c r="P460" s="17">
        <v>0.56805183107804602</v>
      </c>
      <c r="Q460" s="17">
        <v>0.54674557082036501</v>
      </c>
      <c r="R460" s="17">
        <v>0.54012533268774898</v>
      </c>
      <c r="S460" s="17">
        <v>0.50750289200898702</v>
      </c>
      <c r="T460" s="17">
        <v>0.52472524112335195</v>
      </c>
      <c r="U460" s="17">
        <v>0.52463010566686297</v>
      </c>
      <c r="V460" s="17">
        <v>0.49627700475860198</v>
      </c>
      <c r="W460" s="17"/>
      <c r="X460" s="17">
        <v>0.52793759191127798</v>
      </c>
      <c r="Y460" s="17">
        <v>0.46958408305142402</v>
      </c>
      <c r="Z460" s="17"/>
      <c r="AA460" s="17">
        <v>0.52552968957044899</v>
      </c>
      <c r="AB460" s="17">
        <v>0.44664551491015497</v>
      </c>
      <c r="AC460" s="17"/>
      <c r="AD460" s="17">
        <v>0.53387175168154599</v>
      </c>
      <c r="AE460" s="17">
        <v>0.47655433754791499</v>
      </c>
    </row>
    <row r="461" spans="2:31" x14ac:dyDescent="0.35">
      <c r="B461" t="s">
        <v>247</v>
      </c>
      <c r="C461" s="17">
        <v>0.13664542428514601</v>
      </c>
      <c r="D461" s="17">
        <v>0.118166509564546</v>
      </c>
      <c r="E461" s="17">
        <v>0.155129533565385</v>
      </c>
      <c r="F461" s="17"/>
      <c r="G461" s="17">
        <v>0.17811787603425999</v>
      </c>
      <c r="H461" s="17">
        <v>0.12610133932694501</v>
      </c>
      <c r="I461" s="17">
        <v>0.13322985503808199</v>
      </c>
      <c r="J461" s="17">
        <v>0.158513832687039</v>
      </c>
      <c r="K461" s="17">
        <v>0.154276241523994</v>
      </c>
      <c r="L461" s="17">
        <v>0.102013670784666</v>
      </c>
      <c r="M461" s="17"/>
      <c r="N461" s="17">
        <v>0.14220675713051201</v>
      </c>
      <c r="O461" s="17">
        <v>0.116912120047048</v>
      </c>
      <c r="P461" s="17">
        <v>0.15537961925303301</v>
      </c>
      <c r="Q461" s="17">
        <v>0.148541474183459</v>
      </c>
      <c r="R461" s="17">
        <v>8.3998371653053197E-2</v>
      </c>
      <c r="S461" s="17">
        <v>0.104351350866494</v>
      </c>
      <c r="T461" s="17">
        <v>0.181570836243895</v>
      </c>
      <c r="U461" s="17">
        <v>7.4845747540436602E-2</v>
      </c>
      <c r="V461" s="17">
        <v>0.180401767606192</v>
      </c>
      <c r="W461" s="17"/>
      <c r="X461" s="17">
        <v>0.13476549755487199</v>
      </c>
      <c r="Y461" s="17">
        <v>0.15292896021359001</v>
      </c>
      <c r="Z461" s="17"/>
      <c r="AA461" s="17">
        <v>0.13824532683040899</v>
      </c>
      <c r="AB461" s="17">
        <v>0.12953596218320099</v>
      </c>
      <c r="AC461" s="17"/>
      <c r="AD461" s="17">
        <v>9.0268235374143205E-2</v>
      </c>
      <c r="AE461" s="17">
        <v>0.20103960269134</v>
      </c>
    </row>
    <row r="462" spans="2:31" x14ac:dyDescent="0.35">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row>
    <row r="463" spans="2:31" x14ac:dyDescent="0.35">
      <c r="B463" s="6" t="s">
        <v>263</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row>
    <row r="464" spans="2:31" x14ac:dyDescent="0.35">
      <c r="B464" s="24" t="s">
        <v>264</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row>
    <row r="465" spans="2:31" x14ac:dyDescent="0.35">
      <c r="B465" t="s">
        <v>249</v>
      </c>
      <c r="C465" s="17">
        <v>0.647670926092067</v>
      </c>
      <c r="D465" s="17">
        <v>0.645732925948588</v>
      </c>
      <c r="E465" s="17">
        <v>0.64934006234412101</v>
      </c>
      <c r="F465" s="17"/>
      <c r="G465" s="17">
        <v>0.690539648239895</v>
      </c>
      <c r="H465" s="17">
        <v>0.66673952701472805</v>
      </c>
      <c r="I465" s="17">
        <v>0.62398886805072395</v>
      </c>
      <c r="J465" s="17">
        <v>0.63626180389897502</v>
      </c>
      <c r="K465" s="17">
        <v>0.70951291828691498</v>
      </c>
      <c r="L465" s="17">
        <v>0.60433339465711</v>
      </c>
      <c r="M465" s="17"/>
      <c r="N465" s="17">
        <v>0.57726299706403705</v>
      </c>
      <c r="O465" s="17">
        <v>0.72697137879704998</v>
      </c>
      <c r="P465" s="17">
        <v>0.55532666011947596</v>
      </c>
      <c r="Q465" s="17">
        <v>0.67921088793282702</v>
      </c>
      <c r="R465" s="17">
        <v>0.78757754393242596</v>
      </c>
      <c r="S465" s="17">
        <v>0.55120982736234003</v>
      </c>
      <c r="T465" s="17">
        <v>0.66831017288941597</v>
      </c>
      <c r="U465" s="17">
        <v>0.60596457785959201</v>
      </c>
      <c r="V465" s="17">
        <v>0.63684741552736701</v>
      </c>
      <c r="W465" s="17"/>
      <c r="X465" s="17">
        <v>0.65365651790383705</v>
      </c>
      <c r="Y465" s="17">
        <v>0.62510560359415701</v>
      </c>
      <c r="Z465" s="17"/>
      <c r="AA465" s="17">
        <v>0.644710849566005</v>
      </c>
      <c r="AB465" s="17">
        <v>0.65826699084546503</v>
      </c>
      <c r="AC465" s="17"/>
      <c r="AD465" s="17">
        <v>0.65501419826192997</v>
      </c>
      <c r="AE465" s="17">
        <v>0.63092326933966103</v>
      </c>
    </row>
    <row r="466" spans="2:31" x14ac:dyDescent="0.35">
      <c r="B466" t="s">
        <v>250</v>
      </c>
      <c r="C466" s="17">
        <v>0.577995391986172</v>
      </c>
      <c r="D466" s="17">
        <v>0.55561246849637902</v>
      </c>
      <c r="E466" s="17">
        <v>0.59727307323376999</v>
      </c>
      <c r="F466" s="17"/>
      <c r="G466" s="17">
        <v>0.59302008069065004</v>
      </c>
      <c r="H466" s="17">
        <v>0.51130788957903195</v>
      </c>
      <c r="I466" s="17">
        <v>0.57607176195584198</v>
      </c>
      <c r="J466" s="17">
        <v>0.60411559448574403</v>
      </c>
      <c r="K466" s="17">
        <v>0.55212860112778495</v>
      </c>
      <c r="L466" s="17">
        <v>0.606066205933536</v>
      </c>
      <c r="M466" s="17"/>
      <c r="N466" s="17">
        <v>0.667344208387052</v>
      </c>
      <c r="O466" s="17">
        <v>0.62358153384246195</v>
      </c>
      <c r="P466" s="17">
        <v>0.575472412685063</v>
      </c>
      <c r="Q466" s="17">
        <v>0.45801420534301801</v>
      </c>
      <c r="R466" s="17">
        <v>0.551179739053971</v>
      </c>
      <c r="S466" s="17">
        <v>0.60295185664056505</v>
      </c>
      <c r="T466" s="17">
        <v>0.538463608348692</v>
      </c>
      <c r="U466" s="17">
        <v>0.52542721831302797</v>
      </c>
      <c r="V466" s="17">
        <v>0.59595466345686399</v>
      </c>
      <c r="W466" s="17"/>
      <c r="X466" s="17">
        <v>0.58074919132137004</v>
      </c>
      <c r="Y466" s="17">
        <v>0.62461836652334501</v>
      </c>
      <c r="Z466" s="17"/>
      <c r="AA466" s="17">
        <v>0.57634197899505002</v>
      </c>
      <c r="AB466" s="17">
        <v>0.57261707155045505</v>
      </c>
      <c r="AC466" s="17"/>
      <c r="AD466" s="17">
        <v>0.60336205275090704</v>
      </c>
      <c r="AE466" s="17">
        <v>0.55181884180799401</v>
      </c>
    </row>
    <row r="467" spans="2:31" x14ac:dyDescent="0.35">
      <c r="B467" t="s">
        <v>251</v>
      </c>
      <c r="C467" s="17">
        <v>0.52418754239032905</v>
      </c>
      <c r="D467" s="17">
        <v>0.497684257784063</v>
      </c>
      <c r="E467" s="17">
        <v>0.54701395614664605</v>
      </c>
      <c r="F467" s="17"/>
      <c r="G467" s="17">
        <v>0.48175508180986698</v>
      </c>
      <c r="H467" s="17">
        <v>0.56894746223884596</v>
      </c>
      <c r="I467" s="17">
        <v>0.475326356559027</v>
      </c>
      <c r="J467" s="17">
        <v>0.50169362718352095</v>
      </c>
      <c r="K467" s="17">
        <v>0.55520639726382903</v>
      </c>
      <c r="L467" s="17">
        <v>0.54051347876807398</v>
      </c>
      <c r="M467" s="17"/>
      <c r="N467" s="17">
        <v>0.46712262394917298</v>
      </c>
      <c r="O467" s="17">
        <v>0.62933827924469798</v>
      </c>
      <c r="P467" s="17">
        <v>0.54698660749471395</v>
      </c>
      <c r="Q467" s="17">
        <v>0.40546200613261901</v>
      </c>
      <c r="R467" s="17">
        <v>0.52043797850822704</v>
      </c>
      <c r="S467" s="17">
        <v>0.39177446563745599</v>
      </c>
      <c r="T467" s="17">
        <v>0.576489109762092</v>
      </c>
      <c r="U467" s="17">
        <v>0.59670500175014296</v>
      </c>
      <c r="V467" s="17">
        <v>0.56830359555137699</v>
      </c>
      <c r="W467" s="17"/>
      <c r="X467" s="17">
        <v>0.51629664110275797</v>
      </c>
      <c r="Y467" s="17">
        <v>0.53581523216929505</v>
      </c>
      <c r="Z467" s="17"/>
      <c r="AA467" s="17">
        <v>0.53014892206568898</v>
      </c>
      <c r="AB467" s="17">
        <v>0.49005292451312699</v>
      </c>
      <c r="AC467" s="17"/>
      <c r="AD467" s="17">
        <v>0.52673947350754602</v>
      </c>
      <c r="AE467" s="17">
        <v>0.53806229574324005</v>
      </c>
    </row>
    <row r="468" spans="2:31" x14ac:dyDescent="0.35">
      <c r="B468" t="s">
        <v>252</v>
      </c>
      <c r="C468" s="17">
        <v>0.40635512924723399</v>
      </c>
      <c r="D468" s="17">
        <v>0.39349018686510101</v>
      </c>
      <c r="E468" s="17">
        <v>0.41743528410835201</v>
      </c>
      <c r="F468" s="17"/>
      <c r="G468" s="17">
        <v>0.48417689147953902</v>
      </c>
      <c r="H468" s="17">
        <v>0.327184508395438</v>
      </c>
      <c r="I468" s="17">
        <v>0.33865919579939302</v>
      </c>
      <c r="J468" s="17">
        <v>0.44299157434474701</v>
      </c>
      <c r="K468" s="17">
        <v>0.36951282623663101</v>
      </c>
      <c r="L468" s="17">
        <v>0.44200521764737999</v>
      </c>
      <c r="M468" s="17"/>
      <c r="N468" s="17">
        <v>0.36734613944489602</v>
      </c>
      <c r="O468" s="17">
        <v>0.48250231081182798</v>
      </c>
      <c r="P468" s="17">
        <v>0.388939334297976</v>
      </c>
      <c r="Q468" s="17">
        <v>0.414971513830803</v>
      </c>
      <c r="R468" s="17">
        <v>0.41615500540226003</v>
      </c>
      <c r="S468" s="17">
        <v>0.35039592977724698</v>
      </c>
      <c r="T468" s="17">
        <v>0.46866998412410699</v>
      </c>
      <c r="U468" s="17">
        <v>0.40716397218030398</v>
      </c>
      <c r="V468" s="17">
        <v>0.33800467023365099</v>
      </c>
      <c r="W468" s="17"/>
      <c r="X468" s="17">
        <v>0.40099351838513603</v>
      </c>
      <c r="Y468" s="17">
        <v>0.40961602148040799</v>
      </c>
      <c r="Z468" s="17"/>
      <c r="AA468" s="17">
        <v>0.40943561925821897</v>
      </c>
      <c r="AB468" s="17">
        <v>0.381833011915861</v>
      </c>
      <c r="AC468" s="17"/>
      <c r="AD468" s="17">
        <v>0.43397155258675402</v>
      </c>
      <c r="AE468" s="17">
        <v>0.34679410518641501</v>
      </c>
    </row>
    <row r="469" spans="2:31" x14ac:dyDescent="0.35">
      <c r="B469" t="s">
        <v>253</v>
      </c>
      <c r="C469" s="17">
        <v>0.37688003996448499</v>
      </c>
      <c r="D469" s="17">
        <v>0.37366364835551702</v>
      </c>
      <c r="E469" s="17">
        <v>0.37965021304904201</v>
      </c>
      <c r="F469" s="17"/>
      <c r="G469" s="17">
        <v>0.42805777501759701</v>
      </c>
      <c r="H469" s="17">
        <v>0.343678190024787</v>
      </c>
      <c r="I469" s="17">
        <v>0.421735210631413</v>
      </c>
      <c r="J469" s="17">
        <v>0.411008485111299</v>
      </c>
      <c r="K469" s="17">
        <v>0.33970024498044799</v>
      </c>
      <c r="L469" s="17">
        <v>0.35010489904604503</v>
      </c>
      <c r="M469" s="17"/>
      <c r="N469" s="17">
        <v>0.46802284942643002</v>
      </c>
      <c r="O469" s="17">
        <v>0.34019708583208103</v>
      </c>
      <c r="P469" s="17">
        <v>0.35014480537706399</v>
      </c>
      <c r="Q469" s="17">
        <v>0.37739385071022102</v>
      </c>
      <c r="R469" s="17">
        <v>0.319117456025589</v>
      </c>
      <c r="S469" s="17">
        <v>0.25200246845088597</v>
      </c>
      <c r="T469" s="17">
        <v>0.50423377920214796</v>
      </c>
      <c r="U469" s="17">
        <v>0.622448442106043</v>
      </c>
      <c r="V469" s="17">
        <v>0.29449538231669098</v>
      </c>
      <c r="W469" s="17"/>
      <c r="X469" s="17">
        <v>0.38350383760323298</v>
      </c>
      <c r="Y469" s="17">
        <v>0.39841202040322099</v>
      </c>
      <c r="Z469" s="17"/>
      <c r="AA469" s="17">
        <v>0.36152938422698999</v>
      </c>
      <c r="AB469" s="17">
        <v>0.44436909222850601</v>
      </c>
      <c r="AC469" s="17"/>
      <c r="AD469" s="17">
        <v>0.37960961724217401</v>
      </c>
      <c r="AE469" s="17">
        <v>0.36798029585960601</v>
      </c>
    </row>
    <row r="470" spans="2:31" x14ac:dyDescent="0.35">
      <c r="B470" t="s">
        <v>254</v>
      </c>
      <c r="C470" s="17">
        <v>0.23836631916117201</v>
      </c>
      <c r="D470" s="17">
        <v>0.23847749063753601</v>
      </c>
      <c r="E470" s="17">
        <v>0.238270570798089</v>
      </c>
      <c r="F470" s="17"/>
      <c r="G470" s="17">
        <v>0.20366129551915299</v>
      </c>
      <c r="H470" s="17">
        <v>0.19344622593805799</v>
      </c>
      <c r="I470" s="17">
        <v>0.21848575857387501</v>
      </c>
      <c r="J470" s="17">
        <v>0.204492578805202</v>
      </c>
      <c r="K470" s="17">
        <v>0.267983811638838</v>
      </c>
      <c r="L470" s="17">
        <v>0.28840266231526601</v>
      </c>
      <c r="M470" s="17"/>
      <c r="N470" s="17">
        <v>0.33839970886644199</v>
      </c>
      <c r="O470" s="17">
        <v>0.306219914386893</v>
      </c>
      <c r="P470" s="17">
        <v>0.14827014011228701</v>
      </c>
      <c r="Q470" s="17">
        <v>0.26621035805176302</v>
      </c>
      <c r="R470" s="17">
        <v>0.245911535918309</v>
      </c>
      <c r="S470" s="17">
        <v>0.154659951837577</v>
      </c>
      <c r="T470" s="17">
        <v>0.17958952015763599</v>
      </c>
      <c r="U470" s="17">
        <v>0.373427094719052</v>
      </c>
      <c r="V470" s="17">
        <v>0.15506854446056201</v>
      </c>
      <c r="W470" s="17"/>
      <c r="X470" s="17">
        <v>0.226894631898784</v>
      </c>
      <c r="Y470" s="17">
        <v>0.32391246373138499</v>
      </c>
      <c r="Z470" s="17"/>
      <c r="AA470" s="17">
        <v>0.17786415314915599</v>
      </c>
      <c r="AB470" s="17">
        <v>0.51691043460691999</v>
      </c>
      <c r="AC470" s="17"/>
      <c r="AD470" s="17">
        <v>0.25966877889644002</v>
      </c>
      <c r="AE470" s="17">
        <v>0.20681960891955301</v>
      </c>
    </row>
    <row r="471" spans="2:31" x14ac:dyDescent="0.35">
      <c r="B471" t="s">
        <v>255</v>
      </c>
      <c r="C471" s="17">
        <v>0.20632762248568001</v>
      </c>
      <c r="D471" s="17">
        <v>0.20969048439068899</v>
      </c>
      <c r="E471" s="17">
        <v>0.20343129931708101</v>
      </c>
      <c r="F471" s="17"/>
      <c r="G471" s="17">
        <v>0.17982308539266501</v>
      </c>
      <c r="H471" s="17">
        <v>0.144817485971966</v>
      </c>
      <c r="I471" s="17">
        <v>0.21046869698382101</v>
      </c>
      <c r="J471" s="17">
        <v>0.22038080462418499</v>
      </c>
      <c r="K471" s="17">
        <v>0.25771085271815303</v>
      </c>
      <c r="L471" s="17">
        <v>0.21790881845575</v>
      </c>
      <c r="M471" s="17"/>
      <c r="N471" s="17">
        <v>0.39322659281384698</v>
      </c>
      <c r="O471" s="17">
        <v>0.19433034613192199</v>
      </c>
      <c r="P471" s="17">
        <v>0.12728565506880299</v>
      </c>
      <c r="Q471" s="17">
        <v>0.139423074782352</v>
      </c>
      <c r="R471" s="17">
        <v>0.20478537937135799</v>
      </c>
      <c r="S471" s="17">
        <v>0.19477987997989599</v>
      </c>
      <c r="T471" s="17">
        <v>0.24596334218350299</v>
      </c>
      <c r="U471" s="17">
        <v>0.30569733108875702</v>
      </c>
      <c r="V471" s="17">
        <v>0.103063295188594</v>
      </c>
      <c r="W471" s="17"/>
      <c r="X471" s="17">
        <v>0.19053859858751901</v>
      </c>
      <c r="Y471" s="17">
        <v>0.27687261244780298</v>
      </c>
      <c r="Z471" s="17"/>
      <c r="AA471" s="17">
        <v>0.14524132793274699</v>
      </c>
      <c r="AB471" s="17">
        <v>0.47868889417874499</v>
      </c>
      <c r="AC471" s="17"/>
      <c r="AD471" s="17">
        <v>0.195287586243337</v>
      </c>
      <c r="AE471" s="17">
        <v>0.23588470657132399</v>
      </c>
    </row>
    <row r="472" spans="2:31" x14ac:dyDescent="0.35">
      <c r="B472" t="s">
        <v>56</v>
      </c>
      <c r="C472" s="17">
        <v>2.5060047641444198E-2</v>
      </c>
      <c r="D472" s="17">
        <v>3.4618506762043602E-2</v>
      </c>
      <c r="E472" s="17">
        <v>1.6827658863939499E-2</v>
      </c>
      <c r="F472" s="17"/>
      <c r="G472" s="17">
        <v>9.7801013799231895E-3</v>
      </c>
      <c r="H472" s="17">
        <v>1.9508287947537398E-2</v>
      </c>
      <c r="I472" s="17">
        <v>2.4674329224750002E-2</v>
      </c>
      <c r="J472" s="17">
        <v>0</v>
      </c>
      <c r="K472" s="17">
        <v>1.2305795070470599E-2</v>
      </c>
      <c r="L472" s="17">
        <v>5.2586498791440103E-2</v>
      </c>
      <c r="M472" s="17"/>
      <c r="N472" s="17">
        <v>3.7955930299101E-2</v>
      </c>
      <c r="O472" s="17">
        <v>8.8432973924472396E-3</v>
      </c>
      <c r="P472" s="17">
        <v>0</v>
      </c>
      <c r="Q472" s="17">
        <v>6.9856197470400103E-2</v>
      </c>
      <c r="R472" s="17">
        <v>1.51685860324821E-2</v>
      </c>
      <c r="S472" s="17">
        <v>0</v>
      </c>
      <c r="T472" s="17">
        <v>0</v>
      </c>
      <c r="U472" s="17">
        <v>3.3268340717939597E-2</v>
      </c>
      <c r="V472" s="17">
        <v>5.8518403299958201E-2</v>
      </c>
      <c r="W472" s="17"/>
      <c r="X472" s="17">
        <v>2.6444521895524101E-2</v>
      </c>
      <c r="Y472" s="17">
        <v>2.2353655159312001E-2</v>
      </c>
      <c r="Z472" s="17"/>
      <c r="AA472" s="17">
        <v>2.2898663694694298E-2</v>
      </c>
      <c r="AB472" s="17">
        <v>3.5760199563548999E-2</v>
      </c>
      <c r="AC472" s="17"/>
      <c r="AD472" s="17">
        <v>1.51242899168842E-2</v>
      </c>
      <c r="AE472" s="17">
        <v>5.4771892646148401E-2</v>
      </c>
    </row>
    <row r="473" spans="2:31" x14ac:dyDescent="0.35">
      <c r="B473" t="s">
        <v>256</v>
      </c>
      <c r="C473" s="17">
        <v>3.4739652616320202E-3</v>
      </c>
      <c r="D473" s="17">
        <v>7.5075156486628198E-3</v>
      </c>
      <c r="E473" s="17">
        <v>0</v>
      </c>
      <c r="F473" s="17"/>
      <c r="G473" s="17">
        <v>0</v>
      </c>
      <c r="H473" s="17">
        <v>0</v>
      </c>
      <c r="I473" s="17">
        <v>0</v>
      </c>
      <c r="J473" s="17">
        <v>0</v>
      </c>
      <c r="K473" s="17">
        <v>0</v>
      </c>
      <c r="L473" s="17">
        <v>1.1742061748747101E-2</v>
      </c>
      <c r="M473" s="17"/>
      <c r="N473" s="17">
        <v>0</v>
      </c>
      <c r="O473" s="17">
        <v>0</v>
      </c>
      <c r="P473" s="17">
        <v>0</v>
      </c>
      <c r="Q473" s="17">
        <v>0</v>
      </c>
      <c r="R473" s="17">
        <v>0</v>
      </c>
      <c r="S473" s="17">
        <v>0</v>
      </c>
      <c r="T473" s="17">
        <v>0</v>
      </c>
      <c r="U473" s="17">
        <v>0</v>
      </c>
      <c r="V473" s="17">
        <v>2.75439362283629E-2</v>
      </c>
      <c r="W473" s="17"/>
      <c r="X473" s="17">
        <v>0</v>
      </c>
      <c r="Y473" s="17">
        <v>0</v>
      </c>
      <c r="Z473" s="17"/>
      <c r="AA473" s="17">
        <v>4.2533871579915304E-3</v>
      </c>
      <c r="AB473" s="17">
        <v>0</v>
      </c>
      <c r="AC473" s="17"/>
      <c r="AD473" s="17">
        <v>4.9532982270888903E-3</v>
      </c>
      <c r="AE473" s="17">
        <v>0</v>
      </c>
    </row>
    <row r="474" spans="2:31" x14ac:dyDescent="0.35">
      <c r="B474" t="s">
        <v>257</v>
      </c>
      <c r="C474" s="17">
        <v>1.7908311709028E-3</v>
      </c>
      <c r="D474" s="17">
        <v>3.8701288087578099E-3</v>
      </c>
      <c r="E474" s="17">
        <v>0</v>
      </c>
      <c r="F474" s="17"/>
      <c r="G474" s="17">
        <v>0</v>
      </c>
      <c r="H474" s="17">
        <v>0</v>
      </c>
      <c r="I474" s="17">
        <v>0</v>
      </c>
      <c r="J474" s="17">
        <v>0</v>
      </c>
      <c r="K474" s="17">
        <v>1.28271541594101E-2</v>
      </c>
      <c r="L474" s="17">
        <v>0</v>
      </c>
      <c r="M474" s="17"/>
      <c r="N474" s="17">
        <v>0</v>
      </c>
      <c r="O474" s="17">
        <v>1.0739944953298801E-2</v>
      </c>
      <c r="P474" s="17">
        <v>0</v>
      </c>
      <c r="Q474" s="17">
        <v>0</v>
      </c>
      <c r="R474" s="17">
        <v>0</v>
      </c>
      <c r="S474" s="17">
        <v>0</v>
      </c>
      <c r="T474" s="17">
        <v>0</v>
      </c>
      <c r="U474" s="17">
        <v>0</v>
      </c>
      <c r="V474" s="17">
        <v>0</v>
      </c>
      <c r="W474" s="17"/>
      <c r="X474" s="17">
        <v>2.2059467442594499E-3</v>
      </c>
      <c r="Y474" s="17">
        <v>0</v>
      </c>
      <c r="Z474" s="17"/>
      <c r="AA474" s="17">
        <v>2.1926236248172798E-3</v>
      </c>
      <c r="AB474" s="17">
        <v>0</v>
      </c>
      <c r="AC474" s="17"/>
      <c r="AD474" s="17">
        <v>0</v>
      </c>
      <c r="AE474" s="17">
        <v>6.7867649433083002E-3</v>
      </c>
    </row>
    <row r="475" spans="2:31" x14ac:dyDescent="0.35">
      <c r="B475" t="s">
        <v>258</v>
      </c>
      <c r="C475" s="17">
        <v>1.62139538955215E-3</v>
      </c>
      <c r="D475" s="17">
        <v>3.5039645888727102E-3</v>
      </c>
      <c r="E475" s="17">
        <v>0</v>
      </c>
      <c r="F475" s="17"/>
      <c r="G475" s="17">
        <v>0</v>
      </c>
      <c r="H475" s="17">
        <v>0</v>
      </c>
      <c r="I475" s="17">
        <v>0</v>
      </c>
      <c r="J475" s="17">
        <v>1.23602954561613E-2</v>
      </c>
      <c r="K475" s="17">
        <v>0</v>
      </c>
      <c r="L475" s="17">
        <v>0</v>
      </c>
      <c r="M475" s="17"/>
      <c r="N475" s="17">
        <v>0</v>
      </c>
      <c r="O475" s="17">
        <v>0</v>
      </c>
      <c r="P475" s="17">
        <v>0</v>
      </c>
      <c r="Q475" s="17">
        <v>0</v>
      </c>
      <c r="R475" s="17">
        <v>1.6942294319486999E-2</v>
      </c>
      <c r="S475" s="17">
        <v>0</v>
      </c>
      <c r="T475" s="17">
        <v>0</v>
      </c>
      <c r="U475" s="17">
        <v>0</v>
      </c>
      <c r="V475" s="17">
        <v>0</v>
      </c>
      <c r="W475" s="17"/>
      <c r="X475" s="17">
        <v>1.99723566288873E-3</v>
      </c>
      <c r="Y475" s="17">
        <v>0</v>
      </c>
      <c r="Z475" s="17"/>
      <c r="AA475" s="17">
        <v>1.9851730827924099E-3</v>
      </c>
      <c r="AB475" s="17">
        <v>0</v>
      </c>
      <c r="AC475" s="17"/>
      <c r="AD475" s="17">
        <v>2.31184088027E-3</v>
      </c>
      <c r="AE475" s="17">
        <v>0</v>
      </c>
    </row>
    <row r="476" spans="2:31" x14ac:dyDescent="0.35">
      <c r="B476" t="s">
        <v>259</v>
      </c>
      <c r="C476" s="17">
        <v>1.3747938489947801E-3</v>
      </c>
      <c r="D476" s="17">
        <v>2.9710390167128299E-3</v>
      </c>
      <c r="E476" s="17">
        <v>0</v>
      </c>
      <c r="F476" s="17"/>
      <c r="G476" s="17">
        <v>0</v>
      </c>
      <c r="H476" s="17">
        <v>9.1653509298211897E-3</v>
      </c>
      <c r="I476" s="17">
        <v>0</v>
      </c>
      <c r="J476" s="17">
        <v>0</v>
      </c>
      <c r="K476" s="17">
        <v>0</v>
      </c>
      <c r="L476" s="17">
        <v>0</v>
      </c>
      <c r="M476" s="17"/>
      <c r="N476" s="17">
        <v>1.0798172520798901E-2</v>
      </c>
      <c r="O476" s="17">
        <v>0</v>
      </c>
      <c r="P476" s="17">
        <v>0</v>
      </c>
      <c r="Q476" s="17">
        <v>0</v>
      </c>
      <c r="R476" s="17">
        <v>0</v>
      </c>
      <c r="S476" s="17">
        <v>0</v>
      </c>
      <c r="T476" s="17">
        <v>0</v>
      </c>
      <c r="U476" s="17">
        <v>0</v>
      </c>
      <c r="V476" s="17">
        <v>0</v>
      </c>
      <c r="W476" s="17"/>
      <c r="X476" s="17">
        <v>0</v>
      </c>
      <c r="Y476" s="17">
        <v>0</v>
      </c>
      <c r="Z476" s="17"/>
      <c r="AA476" s="17">
        <v>1.68324380407105E-3</v>
      </c>
      <c r="AB476" s="17">
        <v>0</v>
      </c>
      <c r="AC476" s="17"/>
      <c r="AD476" s="17">
        <v>1.9602279878985999E-3</v>
      </c>
      <c r="AE476" s="17">
        <v>0</v>
      </c>
    </row>
    <row r="477" spans="2:31" x14ac:dyDescent="0.35">
      <c r="B477" t="s">
        <v>260</v>
      </c>
      <c r="C477" s="17">
        <v>1.36142891210374E-3</v>
      </c>
      <c r="D477" s="17">
        <v>2.9421563235088699E-3</v>
      </c>
      <c r="E477" s="17">
        <v>0</v>
      </c>
      <c r="F477" s="17"/>
      <c r="G477" s="17">
        <v>9.5027329175492899E-3</v>
      </c>
      <c r="H477" s="17">
        <v>0</v>
      </c>
      <c r="I477" s="17">
        <v>0</v>
      </c>
      <c r="J477" s="17">
        <v>0</v>
      </c>
      <c r="K477" s="17">
        <v>0</v>
      </c>
      <c r="L477" s="17">
        <v>0</v>
      </c>
      <c r="M477" s="17"/>
      <c r="N477" s="17">
        <v>0</v>
      </c>
      <c r="O477" s="17">
        <v>0</v>
      </c>
      <c r="P477" s="17">
        <v>0</v>
      </c>
      <c r="Q477" s="17">
        <v>0</v>
      </c>
      <c r="R477" s="17">
        <v>0</v>
      </c>
      <c r="S477" s="17">
        <v>1.3626263795961401E-2</v>
      </c>
      <c r="T477" s="17">
        <v>0</v>
      </c>
      <c r="U477" s="17">
        <v>0</v>
      </c>
      <c r="V477" s="17">
        <v>0</v>
      </c>
      <c r="W477" s="17"/>
      <c r="X477" s="17">
        <v>1.6770088241662201E-3</v>
      </c>
      <c r="Y477" s="17">
        <v>0</v>
      </c>
      <c r="Z477" s="17"/>
      <c r="AA477" s="17">
        <v>1.66688029820426E-3</v>
      </c>
      <c r="AB477" s="17">
        <v>0</v>
      </c>
      <c r="AC477" s="17"/>
      <c r="AD477" s="17">
        <v>0</v>
      </c>
      <c r="AE477" s="17">
        <v>5.1594467214986298E-3</v>
      </c>
    </row>
    <row r="478" spans="2:31" x14ac:dyDescent="0.35">
      <c r="B478" t="s">
        <v>261</v>
      </c>
      <c r="C478" s="17">
        <v>1.32020303334242E-3</v>
      </c>
      <c r="D478" s="17">
        <v>0</v>
      </c>
      <c r="E478" s="17">
        <v>2.4572508041795899E-3</v>
      </c>
      <c r="F478" s="17"/>
      <c r="G478" s="17">
        <v>0</v>
      </c>
      <c r="H478" s="17">
        <v>0</v>
      </c>
      <c r="I478" s="17">
        <v>9.4241558118670805E-3</v>
      </c>
      <c r="J478" s="17">
        <v>0</v>
      </c>
      <c r="K478" s="17">
        <v>0</v>
      </c>
      <c r="L478" s="17">
        <v>0</v>
      </c>
      <c r="M478" s="17"/>
      <c r="N478" s="17">
        <v>0</v>
      </c>
      <c r="O478" s="17">
        <v>0</v>
      </c>
      <c r="P478" s="17">
        <v>0</v>
      </c>
      <c r="Q478" s="17">
        <v>0</v>
      </c>
      <c r="R478" s="17">
        <v>1.37950733648903E-2</v>
      </c>
      <c r="S478" s="17">
        <v>0</v>
      </c>
      <c r="T478" s="17">
        <v>0</v>
      </c>
      <c r="U478" s="17">
        <v>0</v>
      </c>
      <c r="V478" s="17">
        <v>0</v>
      </c>
      <c r="W478" s="17"/>
      <c r="X478" s="17">
        <v>1.62622676580674E-3</v>
      </c>
      <c r="Y478" s="17">
        <v>0</v>
      </c>
      <c r="Z478" s="17"/>
      <c r="AA478" s="17">
        <v>1.6164049450863201E-3</v>
      </c>
      <c r="AB478" s="17">
        <v>0</v>
      </c>
      <c r="AC478" s="17"/>
      <c r="AD478" s="17">
        <v>1.8823905399043201E-3</v>
      </c>
      <c r="AE478" s="17">
        <v>0</v>
      </c>
    </row>
    <row r="479" spans="2:31" x14ac:dyDescent="0.35">
      <c r="B479" t="s">
        <v>262</v>
      </c>
      <c r="C479" s="17">
        <v>1.3093038814256E-3</v>
      </c>
      <c r="D479" s="17">
        <v>0</v>
      </c>
      <c r="E479" s="17">
        <v>2.43696456855062E-3</v>
      </c>
      <c r="F479" s="17"/>
      <c r="G479" s="17">
        <v>0</v>
      </c>
      <c r="H479" s="17">
        <v>0</v>
      </c>
      <c r="I479" s="17">
        <v>0</v>
      </c>
      <c r="J479" s="17">
        <v>0</v>
      </c>
      <c r="K479" s="17">
        <v>9.3781273195583208E-3</v>
      </c>
      <c r="L479" s="17">
        <v>0</v>
      </c>
      <c r="M479" s="17"/>
      <c r="N479" s="17">
        <v>0</v>
      </c>
      <c r="O479" s="17">
        <v>0</v>
      </c>
      <c r="P479" s="17">
        <v>0</v>
      </c>
      <c r="Q479" s="17">
        <v>0</v>
      </c>
      <c r="R479" s="17">
        <v>0</v>
      </c>
      <c r="S479" s="17">
        <v>0</v>
      </c>
      <c r="T479" s="17">
        <v>0</v>
      </c>
      <c r="U479" s="17">
        <v>0</v>
      </c>
      <c r="V479" s="17">
        <v>1.0381042957405001E-2</v>
      </c>
      <c r="W479" s="17"/>
      <c r="X479" s="17">
        <v>0</v>
      </c>
      <c r="Y479" s="17">
        <v>1.33600170661911E-2</v>
      </c>
      <c r="Z479" s="17"/>
      <c r="AA479" s="17">
        <v>1.6030604498756199E-3</v>
      </c>
      <c r="AB479" s="17">
        <v>0</v>
      </c>
      <c r="AC479" s="17"/>
      <c r="AD479" s="17">
        <v>1.8668501571427101E-3</v>
      </c>
      <c r="AE479" s="17">
        <v>0</v>
      </c>
    </row>
    <row r="480" spans="2:31" x14ac:dyDescent="0.35">
      <c r="B480" t="s">
        <v>175</v>
      </c>
      <c r="C480" s="17">
        <v>1.22519214979535E-2</v>
      </c>
      <c r="D480" s="17">
        <v>2.0794804386515001E-2</v>
      </c>
      <c r="E480" s="17">
        <v>4.8942153727302099E-3</v>
      </c>
      <c r="F480" s="17"/>
      <c r="G480" s="17">
        <v>9.5027329175492899E-3</v>
      </c>
      <c r="H480" s="17">
        <v>9.1653509298211897E-3</v>
      </c>
      <c r="I480" s="17">
        <v>9.4241558118670805E-3</v>
      </c>
      <c r="J480" s="17">
        <v>1.23602954561613E-2</v>
      </c>
      <c r="K480" s="17">
        <v>2.22052814789684E-2</v>
      </c>
      <c r="L480" s="17">
        <v>1.1742061748747101E-2</v>
      </c>
      <c r="M480" s="17"/>
      <c r="N480" s="17">
        <v>1.0798172520798901E-2</v>
      </c>
      <c r="O480" s="17">
        <v>1.0739944953298801E-2</v>
      </c>
      <c r="P480" s="17">
        <v>0</v>
      </c>
      <c r="Q480" s="17">
        <v>0</v>
      </c>
      <c r="R480" s="17">
        <v>3.0737367684377299E-2</v>
      </c>
      <c r="S480" s="17">
        <v>1.3626263795961401E-2</v>
      </c>
      <c r="T480" s="17">
        <v>0</v>
      </c>
      <c r="U480" s="17">
        <v>0</v>
      </c>
      <c r="V480" s="17">
        <v>3.7924979185767899E-2</v>
      </c>
      <c r="W480" s="17"/>
      <c r="X480" s="17">
        <v>7.5064179971211396E-3</v>
      </c>
      <c r="Y480" s="17">
        <v>1.33600170661911E-2</v>
      </c>
      <c r="Z480" s="17"/>
      <c r="AA480" s="17">
        <v>1.5000773362838501E-2</v>
      </c>
      <c r="AB480" s="17">
        <v>0</v>
      </c>
      <c r="AC480" s="17"/>
      <c r="AD480" s="17">
        <v>1.2974607792304501E-2</v>
      </c>
      <c r="AE480" s="17">
        <v>1.19462116648069E-2</v>
      </c>
    </row>
    <row r="481" spans="2:31" x14ac:dyDescent="0.35">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row>
    <row r="482" spans="2:31" x14ac:dyDescent="0.35">
      <c r="B482" s="6" t="s">
        <v>268</v>
      </c>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row>
    <row r="483" spans="2:31" x14ac:dyDescent="0.35">
      <c r="B483" s="24" t="s">
        <v>66</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row>
    <row r="484" spans="2:31" x14ac:dyDescent="0.35">
      <c r="B484" t="s">
        <v>265</v>
      </c>
      <c r="C484" s="17">
        <v>0.50590312737879495</v>
      </c>
      <c r="D484" s="17">
        <v>0.49705576112809502</v>
      </c>
      <c r="E484" s="17">
        <v>0.51475298068960296</v>
      </c>
      <c r="F484" s="17"/>
      <c r="G484" s="17">
        <v>0.43052430486595</v>
      </c>
      <c r="H484" s="17">
        <v>0.479791066270015</v>
      </c>
      <c r="I484" s="17">
        <v>0.43011436505363199</v>
      </c>
      <c r="J484" s="17">
        <v>0.46592517620837098</v>
      </c>
      <c r="K484" s="17">
        <v>0.565491785599462</v>
      </c>
      <c r="L484" s="17">
        <v>0.58805087003632905</v>
      </c>
      <c r="M484" s="17"/>
      <c r="N484" s="17">
        <v>0.45226965340641501</v>
      </c>
      <c r="O484" s="17">
        <v>0.54388305279921101</v>
      </c>
      <c r="P484" s="17">
        <v>0.42583637020940601</v>
      </c>
      <c r="Q484" s="17">
        <v>0.64272180942113799</v>
      </c>
      <c r="R484" s="17">
        <v>0.56596902016406203</v>
      </c>
      <c r="S484" s="17">
        <v>0.43548028285248702</v>
      </c>
      <c r="T484" s="17">
        <v>0.483412506862819</v>
      </c>
      <c r="U484" s="17">
        <v>0.54234292284110897</v>
      </c>
      <c r="V484" s="17">
        <v>0.48758088412969602</v>
      </c>
      <c r="W484" s="17"/>
      <c r="X484" s="17">
        <v>0.51287734774138105</v>
      </c>
      <c r="Y484" s="17">
        <v>0.479329549375622</v>
      </c>
      <c r="Z484" s="17"/>
      <c r="AA484" s="17">
        <v>0.49946295734595397</v>
      </c>
      <c r="AB484" s="17">
        <v>0.53622192056995199</v>
      </c>
      <c r="AC484" s="17"/>
      <c r="AD484" s="17">
        <v>0.55667442851889104</v>
      </c>
      <c r="AE484" s="17">
        <v>0.39997897349264699</v>
      </c>
    </row>
    <row r="485" spans="2:31" x14ac:dyDescent="0.35">
      <c r="B485" t="s">
        <v>266</v>
      </c>
      <c r="C485" s="17">
        <v>0.36401333522069101</v>
      </c>
      <c r="D485" s="17">
        <v>0.361710557102848</v>
      </c>
      <c r="E485" s="17">
        <v>0.36631676066649899</v>
      </c>
      <c r="F485" s="17"/>
      <c r="G485" s="17">
        <v>0.40338901685138601</v>
      </c>
      <c r="H485" s="17">
        <v>0.36354907933451402</v>
      </c>
      <c r="I485" s="17">
        <v>0.41336904504668898</v>
      </c>
      <c r="J485" s="17">
        <v>0.38134496078354702</v>
      </c>
      <c r="K485" s="17">
        <v>0.34239083131385001</v>
      </c>
      <c r="L485" s="17">
        <v>0.32078320315756798</v>
      </c>
      <c r="M485" s="17"/>
      <c r="N485" s="17">
        <v>0.41656510517564999</v>
      </c>
      <c r="O485" s="17">
        <v>0.36723334919699302</v>
      </c>
      <c r="P485" s="17">
        <v>0.458444620026427</v>
      </c>
      <c r="Q485" s="17">
        <v>0.23147030847585001</v>
      </c>
      <c r="R485" s="17">
        <v>0.31591363706849701</v>
      </c>
      <c r="S485" s="17">
        <v>0.38828106338430801</v>
      </c>
      <c r="T485" s="17">
        <v>0.37547094614505799</v>
      </c>
      <c r="U485" s="17">
        <v>0.30939825806435101</v>
      </c>
      <c r="V485" s="17">
        <v>0.36115116447256701</v>
      </c>
      <c r="W485" s="17"/>
      <c r="X485" s="17">
        <v>0.35801172328276198</v>
      </c>
      <c r="Y485" s="17">
        <v>0.42786843223944898</v>
      </c>
      <c r="Z485" s="17"/>
      <c r="AA485" s="17">
        <v>0.36423661479765101</v>
      </c>
      <c r="AB485" s="17">
        <v>0.36248230002786802</v>
      </c>
      <c r="AC485" s="17"/>
      <c r="AD485" s="17">
        <v>0.34174714439961901</v>
      </c>
      <c r="AE485" s="17">
        <v>0.42272750287129002</v>
      </c>
    </row>
    <row r="486" spans="2:31" x14ac:dyDescent="0.35">
      <c r="B486" t="s">
        <v>267</v>
      </c>
      <c r="C486" s="17">
        <v>9.2179376073092706E-2</v>
      </c>
      <c r="D486" s="17">
        <v>0.10200320898849501</v>
      </c>
      <c r="E486" s="17">
        <v>8.2352781605579503E-2</v>
      </c>
      <c r="F486" s="17"/>
      <c r="G486" s="17">
        <v>0.13421786011422501</v>
      </c>
      <c r="H486" s="17">
        <v>9.4525867818126094E-2</v>
      </c>
      <c r="I486" s="17">
        <v>0.108682559947316</v>
      </c>
      <c r="J486" s="17">
        <v>0.103942883881821</v>
      </c>
      <c r="K486" s="17">
        <v>7.5209249113055099E-2</v>
      </c>
      <c r="L486" s="17">
        <v>6.2857141974602598E-2</v>
      </c>
      <c r="M486" s="17"/>
      <c r="N486" s="17">
        <v>0.107313345398211</v>
      </c>
      <c r="O486" s="17">
        <v>6.90535353275335E-2</v>
      </c>
      <c r="P486" s="17">
        <v>4.3457946528503398E-2</v>
      </c>
      <c r="Q486" s="17">
        <v>8.5125619590570994E-2</v>
      </c>
      <c r="R486" s="17">
        <v>8.4856032948863194E-2</v>
      </c>
      <c r="S486" s="17">
        <v>0.153332264013855</v>
      </c>
      <c r="T486" s="17">
        <v>8.2237164709841395E-2</v>
      </c>
      <c r="U486" s="17">
        <v>7.6803963894119795E-2</v>
      </c>
      <c r="V486" s="17">
        <v>0.117122120735068</v>
      </c>
      <c r="W486" s="17"/>
      <c r="X486" s="17">
        <v>8.6375372314214299E-2</v>
      </c>
      <c r="Y486" s="17">
        <v>8.0875178725799704E-2</v>
      </c>
      <c r="Z486" s="17"/>
      <c r="AA486" s="17">
        <v>9.33177275856997E-2</v>
      </c>
      <c r="AB486" s="17">
        <v>8.9900670923134293E-2</v>
      </c>
      <c r="AC486" s="17"/>
      <c r="AD486" s="17">
        <v>7.4505382570357701E-2</v>
      </c>
      <c r="AE486" s="17">
        <v>0.143936790275626</v>
      </c>
    </row>
    <row r="487" spans="2:31" x14ac:dyDescent="0.35">
      <c r="B487" t="s">
        <v>56</v>
      </c>
      <c r="C487" s="17">
        <v>3.7904161327421797E-2</v>
      </c>
      <c r="D487" s="17">
        <v>3.9230472780562901E-2</v>
      </c>
      <c r="E487" s="17">
        <v>3.6577477038318998E-2</v>
      </c>
      <c r="F487" s="17"/>
      <c r="G487" s="17">
        <v>3.1868818168439103E-2</v>
      </c>
      <c r="H487" s="17">
        <v>6.21339865773455E-2</v>
      </c>
      <c r="I487" s="17">
        <v>4.78340299523628E-2</v>
      </c>
      <c r="J487" s="17">
        <v>4.8786979126261502E-2</v>
      </c>
      <c r="K487" s="17">
        <v>1.6908133973633201E-2</v>
      </c>
      <c r="L487" s="17">
        <v>2.8308784831500799E-2</v>
      </c>
      <c r="M487" s="17"/>
      <c r="N487" s="17">
        <v>2.3851896019724102E-2</v>
      </c>
      <c r="O487" s="17">
        <v>1.9830062676262299E-2</v>
      </c>
      <c r="P487" s="17">
        <v>7.22610632356636E-2</v>
      </c>
      <c r="Q487" s="17">
        <v>4.06822625124411E-2</v>
      </c>
      <c r="R487" s="17">
        <v>3.3261309818578097E-2</v>
      </c>
      <c r="S487" s="17">
        <v>2.29063897493498E-2</v>
      </c>
      <c r="T487" s="17">
        <v>5.8879382282281199E-2</v>
      </c>
      <c r="U487" s="17">
        <v>7.14548552004204E-2</v>
      </c>
      <c r="V487" s="17">
        <v>3.4145830662668901E-2</v>
      </c>
      <c r="W487" s="17"/>
      <c r="X487" s="17">
        <v>4.2735556661642499E-2</v>
      </c>
      <c r="Y487" s="17">
        <v>1.1926839659129501E-2</v>
      </c>
      <c r="Z487" s="17"/>
      <c r="AA487" s="17">
        <v>4.2982700270695201E-2</v>
      </c>
      <c r="AB487" s="17">
        <v>1.13951084790454E-2</v>
      </c>
      <c r="AC487" s="17"/>
      <c r="AD487" s="17">
        <v>2.70730445111317E-2</v>
      </c>
      <c r="AE487" s="17">
        <v>3.33567333604355E-2</v>
      </c>
    </row>
    <row r="488" spans="2:31" x14ac:dyDescent="0.35">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row>
    <row r="489" spans="2:31" x14ac:dyDescent="0.35">
      <c r="B489" s="6" t="s">
        <v>277</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row>
    <row r="490" spans="2:31" x14ac:dyDescent="0.35">
      <c r="B490" s="24" t="s">
        <v>66</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row>
    <row r="491" spans="2:31" x14ac:dyDescent="0.35">
      <c r="B491" t="s">
        <v>269</v>
      </c>
      <c r="C491" s="17">
        <v>1.8278910467493401E-2</v>
      </c>
      <c r="D491" s="17">
        <v>1.41036915701037E-2</v>
      </c>
      <c r="E491" s="17">
        <v>2.2455303049804001E-2</v>
      </c>
      <c r="F491" s="17"/>
      <c r="G491" s="17">
        <v>1.8601097720443299E-2</v>
      </c>
      <c r="H491" s="17">
        <v>1.8173109308474999E-2</v>
      </c>
      <c r="I491" s="17">
        <v>1.29651758708499E-2</v>
      </c>
      <c r="J491" s="17">
        <v>4.3153559061242701E-3</v>
      </c>
      <c r="K491" s="17">
        <v>1.13566708398159E-2</v>
      </c>
      <c r="L491" s="17">
        <v>3.1287908703426903E-2</v>
      </c>
      <c r="M491" s="17"/>
      <c r="N491" s="17">
        <v>5.3510220974534103E-2</v>
      </c>
      <c r="O491" s="17">
        <v>0</v>
      </c>
      <c r="P491" s="17">
        <v>4.0014224866970399E-2</v>
      </c>
      <c r="Q491" s="17">
        <v>1.0060275396673901E-2</v>
      </c>
      <c r="R491" s="17">
        <v>0</v>
      </c>
      <c r="S491" s="17">
        <v>1.1402345951048999E-2</v>
      </c>
      <c r="T491" s="17">
        <v>1.40329124602001E-2</v>
      </c>
      <c r="U491" s="17">
        <v>0</v>
      </c>
      <c r="V491" s="17">
        <v>1.5934654884677799E-2</v>
      </c>
      <c r="W491" s="17"/>
      <c r="X491" s="17">
        <v>1.5122516469789101E-2</v>
      </c>
      <c r="Y491" s="17">
        <v>3.0455811306718001E-2</v>
      </c>
      <c r="Z491" s="17"/>
      <c r="AA491" s="17">
        <v>1.4924075172753201E-2</v>
      </c>
      <c r="AB491" s="17">
        <v>3.1807509258598203E-2</v>
      </c>
      <c r="AC491" s="17"/>
      <c r="AD491" s="17">
        <v>1.7898371974296601E-2</v>
      </c>
      <c r="AE491" s="17">
        <v>1.97757781109974E-2</v>
      </c>
    </row>
    <row r="492" spans="2:31" x14ac:dyDescent="0.35">
      <c r="B492" t="s">
        <v>270</v>
      </c>
      <c r="C492" s="17">
        <v>0.18676260893931601</v>
      </c>
      <c r="D492" s="17">
        <v>0.15419261111548199</v>
      </c>
      <c r="E492" s="17">
        <v>0.219341762430495</v>
      </c>
      <c r="F492" s="17"/>
      <c r="G492" s="17">
        <v>0.174177456644421</v>
      </c>
      <c r="H492" s="17">
        <v>0.203586332044013</v>
      </c>
      <c r="I492" s="17">
        <v>0.18091739415736399</v>
      </c>
      <c r="J492" s="17">
        <v>0.19934130265907099</v>
      </c>
      <c r="K492" s="17">
        <v>9.9416318958887501E-2</v>
      </c>
      <c r="L492" s="17">
        <v>0.224915427972604</v>
      </c>
      <c r="M492" s="17"/>
      <c r="N492" s="17">
        <v>0.248878982181719</v>
      </c>
      <c r="O492" s="17">
        <v>0.13464613063707301</v>
      </c>
      <c r="P492" s="17">
        <v>0.180678225839116</v>
      </c>
      <c r="Q492" s="17">
        <v>0.220106952638284</v>
      </c>
      <c r="R492" s="17">
        <v>0.176210666822113</v>
      </c>
      <c r="S492" s="17">
        <v>0.18150286698475401</v>
      </c>
      <c r="T492" s="17">
        <v>0.23224147256795299</v>
      </c>
      <c r="U492" s="17">
        <v>0.15471305237085201</v>
      </c>
      <c r="V492" s="17">
        <v>0.13958826935718799</v>
      </c>
      <c r="W492" s="17"/>
      <c r="X492" s="17">
        <v>0.178462873479699</v>
      </c>
      <c r="Y492" s="17">
        <v>0.237588016991652</v>
      </c>
      <c r="Z492" s="17"/>
      <c r="AA492" s="17">
        <v>0.160560970218938</v>
      </c>
      <c r="AB492" s="17">
        <v>0.28993625340920998</v>
      </c>
      <c r="AC492" s="17"/>
      <c r="AD492" s="17">
        <v>0.19465568732383401</v>
      </c>
      <c r="AE492" s="17">
        <v>0.179041991479652</v>
      </c>
    </row>
    <row r="493" spans="2:31" x14ac:dyDescent="0.35">
      <c r="B493" t="s">
        <v>271</v>
      </c>
      <c r="C493" s="17">
        <v>0.18662902101524001</v>
      </c>
      <c r="D493" s="17">
        <v>0.214222665213601</v>
      </c>
      <c r="E493" s="17">
        <v>0.159027620039351</v>
      </c>
      <c r="F493" s="17"/>
      <c r="G493" s="17">
        <v>0.17989684730390501</v>
      </c>
      <c r="H493" s="17">
        <v>0.157469664272614</v>
      </c>
      <c r="I493" s="17">
        <v>0.19779716661477501</v>
      </c>
      <c r="J493" s="17">
        <v>0.16286012065988001</v>
      </c>
      <c r="K493" s="17">
        <v>0.15001296760239799</v>
      </c>
      <c r="L493" s="17">
        <v>0.23052589413796101</v>
      </c>
      <c r="M493" s="17"/>
      <c r="N493" s="17">
        <v>0.164613831607032</v>
      </c>
      <c r="O493" s="17">
        <v>0.200409800252558</v>
      </c>
      <c r="P493" s="17">
        <v>0.121099982061392</v>
      </c>
      <c r="Q493" s="17">
        <v>0.149099037465377</v>
      </c>
      <c r="R493" s="17">
        <v>0.13896267396012099</v>
      </c>
      <c r="S493" s="17">
        <v>0.27160314560663201</v>
      </c>
      <c r="T493" s="17">
        <v>0.17632046931613801</v>
      </c>
      <c r="U493" s="17">
        <v>0.25655157879434298</v>
      </c>
      <c r="V493" s="17">
        <v>0.22756443477063801</v>
      </c>
      <c r="W493" s="17"/>
      <c r="X493" s="17">
        <v>0.179600557702391</v>
      </c>
      <c r="Y493" s="17">
        <v>0.23805202814241999</v>
      </c>
      <c r="Z493" s="17"/>
      <c r="AA493" s="17">
        <v>0.17766871251654301</v>
      </c>
      <c r="AB493" s="17">
        <v>0.22600029267496499</v>
      </c>
      <c r="AC493" s="17"/>
      <c r="AD493" s="17">
        <v>0.21398226096555201</v>
      </c>
      <c r="AE493" s="17">
        <v>0.14808583006630899</v>
      </c>
    </row>
    <row r="494" spans="2:31" x14ac:dyDescent="0.35">
      <c r="B494" t="s">
        <v>272</v>
      </c>
      <c r="C494" s="17">
        <v>0.15941379318816501</v>
      </c>
      <c r="D494" s="17">
        <v>0.17719679218968301</v>
      </c>
      <c r="E494" s="17">
        <v>0.14162579525406499</v>
      </c>
      <c r="F494" s="17"/>
      <c r="G494" s="17">
        <v>0.12089181550674399</v>
      </c>
      <c r="H494" s="17">
        <v>0.14047265684726401</v>
      </c>
      <c r="I494" s="17">
        <v>0.120566120536163</v>
      </c>
      <c r="J494" s="17">
        <v>0.13743094077689999</v>
      </c>
      <c r="K494" s="17">
        <v>0.17915630752216</v>
      </c>
      <c r="L494" s="17">
        <v>0.21059355342168001</v>
      </c>
      <c r="M494" s="17"/>
      <c r="N494" s="17">
        <v>0.18635446984988299</v>
      </c>
      <c r="O494" s="17">
        <v>0.19288576971833901</v>
      </c>
      <c r="P494" s="17">
        <v>0.116531775563157</v>
      </c>
      <c r="Q494" s="17">
        <v>0.16143063549828399</v>
      </c>
      <c r="R494" s="17">
        <v>0.186677447217617</v>
      </c>
      <c r="S494" s="17">
        <v>0.20736959306300501</v>
      </c>
      <c r="T494" s="17">
        <v>0.13171990133192199</v>
      </c>
      <c r="U494" s="17">
        <v>0.137549978749852</v>
      </c>
      <c r="V494" s="17">
        <v>9.0240446118452194E-2</v>
      </c>
      <c r="W494" s="17"/>
      <c r="X494" s="17">
        <v>0.15799677253056399</v>
      </c>
      <c r="Y494" s="17">
        <v>0.13919947081210299</v>
      </c>
      <c r="Z494" s="17"/>
      <c r="AA494" s="17">
        <v>0.15651586792042399</v>
      </c>
      <c r="AB494" s="17">
        <v>0.17077014192783399</v>
      </c>
      <c r="AC494" s="17"/>
      <c r="AD494" s="17">
        <v>0.18427122609792601</v>
      </c>
      <c r="AE494" s="17">
        <v>0.118276335298321</v>
      </c>
    </row>
    <row r="495" spans="2:31" x14ac:dyDescent="0.35">
      <c r="B495" t="s">
        <v>273</v>
      </c>
      <c r="C495" s="17">
        <v>3.1359396486423399E-2</v>
      </c>
      <c r="D495" s="17">
        <v>3.5341394020731401E-2</v>
      </c>
      <c r="E495" s="17">
        <v>2.7376279583149098E-2</v>
      </c>
      <c r="F495" s="17"/>
      <c r="G495" s="17">
        <v>3.19276161522732E-2</v>
      </c>
      <c r="H495" s="17">
        <v>6.20758387351402E-2</v>
      </c>
      <c r="I495" s="17">
        <v>2.3509879057806101E-2</v>
      </c>
      <c r="J495" s="17">
        <v>2.7634429361710799E-2</v>
      </c>
      <c r="K495" s="17">
        <v>1.9618863393900302E-2</v>
      </c>
      <c r="L495" s="17">
        <v>2.6316628038818599E-2</v>
      </c>
      <c r="M495" s="17"/>
      <c r="N495" s="17">
        <v>4.31792169109304E-2</v>
      </c>
      <c r="O495" s="17">
        <v>3.2091963088754699E-2</v>
      </c>
      <c r="P495" s="17">
        <v>1.8815624537224102E-2</v>
      </c>
      <c r="Q495" s="17">
        <v>6.4054032708559402E-2</v>
      </c>
      <c r="R495" s="17">
        <v>9.3092963636613301E-3</v>
      </c>
      <c r="S495" s="17">
        <v>3.2970060380371403E-2</v>
      </c>
      <c r="T495" s="17">
        <v>3.9107044034783003E-2</v>
      </c>
      <c r="U495" s="17">
        <v>1.6051796567872499E-2</v>
      </c>
      <c r="V495" s="17">
        <v>1.20302027334576E-2</v>
      </c>
      <c r="W495" s="17"/>
      <c r="X495" s="17">
        <v>2.61489313890561E-2</v>
      </c>
      <c r="Y495" s="17">
        <v>4.8876864926788298E-2</v>
      </c>
      <c r="Z495" s="17"/>
      <c r="AA495" s="17">
        <v>3.0285371259608201E-2</v>
      </c>
      <c r="AB495" s="17">
        <v>3.62898516708531E-2</v>
      </c>
      <c r="AC495" s="17"/>
      <c r="AD495" s="17">
        <v>3.96504727140514E-2</v>
      </c>
      <c r="AE495" s="17">
        <v>1.7020203108710601E-2</v>
      </c>
    </row>
    <row r="496" spans="2:31" x14ac:dyDescent="0.35">
      <c r="B496" t="s">
        <v>274</v>
      </c>
      <c r="C496" s="17">
        <v>3.6334329969391399E-2</v>
      </c>
      <c r="D496" s="17">
        <v>3.6736107384419903E-2</v>
      </c>
      <c r="E496" s="17">
        <v>3.5932439611759098E-2</v>
      </c>
      <c r="F496" s="17"/>
      <c r="G496" s="17">
        <v>4.8614003570216398E-2</v>
      </c>
      <c r="H496" s="17">
        <v>4.7227460660161501E-2</v>
      </c>
      <c r="I496" s="17">
        <v>3.4748620188244997E-2</v>
      </c>
      <c r="J496" s="17">
        <v>3.0540025075015301E-2</v>
      </c>
      <c r="K496" s="17">
        <v>4.1204604614852397E-2</v>
      </c>
      <c r="L496" s="17">
        <v>2.5209401648578499E-2</v>
      </c>
      <c r="M496" s="17"/>
      <c r="N496" s="17">
        <v>2.2343273756771899E-2</v>
      </c>
      <c r="O496" s="17">
        <v>3.4541644019119799E-2</v>
      </c>
      <c r="P496" s="17">
        <v>1.72691598518416E-2</v>
      </c>
      <c r="Q496" s="17">
        <v>2.19814590336436E-2</v>
      </c>
      <c r="R496" s="17">
        <v>5.1785080182681402E-2</v>
      </c>
      <c r="S496" s="17">
        <v>4.53182863285954E-2</v>
      </c>
      <c r="T496" s="17">
        <v>4.6282502632075097E-2</v>
      </c>
      <c r="U496" s="17">
        <v>6.3309953894491594E-2</v>
      </c>
      <c r="V496" s="17">
        <v>4.6798064647717401E-2</v>
      </c>
      <c r="W496" s="17"/>
      <c r="X496" s="17">
        <v>3.8418526507601899E-2</v>
      </c>
      <c r="Y496" s="17">
        <v>0</v>
      </c>
      <c r="Z496" s="17"/>
      <c r="AA496" s="17">
        <v>4.2234811132353098E-2</v>
      </c>
      <c r="AB496" s="17">
        <v>1.11392718007112E-2</v>
      </c>
      <c r="AC496" s="17"/>
      <c r="AD496" s="17">
        <v>3.7143113910506002E-2</v>
      </c>
      <c r="AE496" s="17">
        <v>3.5191844569659798E-2</v>
      </c>
    </row>
    <row r="497" spans="2:31" x14ac:dyDescent="0.35">
      <c r="B497" t="s">
        <v>275</v>
      </c>
      <c r="C497" s="17">
        <v>4.3999837841569897E-2</v>
      </c>
      <c r="D497" s="17">
        <v>5.54566237276004E-2</v>
      </c>
      <c r="E497" s="17">
        <v>3.2539831368267498E-2</v>
      </c>
      <c r="F497" s="17"/>
      <c r="G497" s="17">
        <v>3.5916250994591802E-2</v>
      </c>
      <c r="H497" s="17">
        <v>3.44990016043955E-2</v>
      </c>
      <c r="I497" s="17">
        <v>2.2900178116448702E-2</v>
      </c>
      <c r="J497" s="17">
        <v>5.2143549952992398E-2</v>
      </c>
      <c r="K497" s="17">
        <v>4.9436381721545901E-2</v>
      </c>
      <c r="L497" s="17">
        <v>5.7096644899244202E-2</v>
      </c>
      <c r="M497" s="17"/>
      <c r="N497" s="17">
        <v>5.5648302295831599E-2</v>
      </c>
      <c r="O497" s="17">
        <v>4.3312858102558201E-2</v>
      </c>
      <c r="P497" s="17">
        <v>1.88384419156034E-2</v>
      </c>
      <c r="Q497" s="17">
        <v>4.7896600704308297E-2</v>
      </c>
      <c r="R497" s="17">
        <v>6.2576389745135602E-2</v>
      </c>
      <c r="S497" s="17">
        <v>1.39220686428833E-2</v>
      </c>
      <c r="T497" s="17">
        <v>2.7680290570317501E-2</v>
      </c>
      <c r="U497" s="17">
        <v>7.6117518697119801E-2</v>
      </c>
      <c r="V497" s="17">
        <v>5.7239527343992298E-2</v>
      </c>
      <c r="W497" s="17"/>
      <c r="X497" s="17">
        <v>4.4084024350812601E-2</v>
      </c>
      <c r="Y497" s="17">
        <v>3.8991525648976601E-2</v>
      </c>
      <c r="Z497" s="17"/>
      <c r="AA497" s="17">
        <v>4.7068072894961899E-2</v>
      </c>
      <c r="AB497" s="17">
        <v>3.3053706710596202E-2</v>
      </c>
      <c r="AC497" s="17"/>
      <c r="AD497" s="17">
        <v>5.3912254330392602E-2</v>
      </c>
      <c r="AE497" s="17">
        <v>2.5591638746790501E-2</v>
      </c>
    </row>
    <row r="498" spans="2:31" x14ac:dyDescent="0.35">
      <c r="B498" t="s">
        <v>276</v>
      </c>
      <c r="C498" s="17">
        <v>1.8156269612056498E-2</v>
      </c>
      <c r="D498" s="17">
        <v>2.2844066169874298E-2</v>
      </c>
      <c r="E498" s="17">
        <v>1.34671552799452E-2</v>
      </c>
      <c r="F498" s="17"/>
      <c r="G498" s="17">
        <v>3.7432847018968103E-2</v>
      </c>
      <c r="H498" s="17">
        <v>6.6527139418315904E-3</v>
      </c>
      <c r="I498" s="17">
        <v>1.18620644954485E-2</v>
      </c>
      <c r="J498" s="17">
        <v>1.6055343928828101E-2</v>
      </c>
      <c r="K498" s="17">
        <v>0</v>
      </c>
      <c r="L498" s="17">
        <v>2.7302421579214999E-2</v>
      </c>
      <c r="M498" s="17"/>
      <c r="N498" s="17">
        <v>0</v>
      </c>
      <c r="O498" s="17">
        <v>1.8150099825886001E-2</v>
      </c>
      <c r="P498" s="17">
        <v>2.7396512893666101E-2</v>
      </c>
      <c r="Q498" s="17">
        <v>2.0408185478187599E-2</v>
      </c>
      <c r="R498" s="17">
        <v>7.4510685906632604E-3</v>
      </c>
      <c r="S498" s="17">
        <v>2.2804824946553299E-2</v>
      </c>
      <c r="T498" s="17">
        <v>6.91756570509015E-3</v>
      </c>
      <c r="U498" s="17">
        <v>5.68078530071165E-2</v>
      </c>
      <c r="V498" s="17">
        <v>2.90764413524667E-2</v>
      </c>
      <c r="W498" s="17"/>
      <c r="X498" s="17">
        <v>2.3160456399539099E-2</v>
      </c>
      <c r="Y498" s="17">
        <v>0</v>
      </c>
      <c r="Z498" s="17"/>
      <c r="AA498" s="17">
        <v>2.20661109124747E-2</v>
      </c>
      <c r="AB498" s="17">
        <v>3.3167829150398801E-3</v>
      </c>
      <c r="AC498" s="17"/>
      <c r="AD498" s="17">
        <v>1.2097655830110399E-2</v>
      </c>
      <c r="AE498" s="17">
        <v>2.5810424391926799E-2</v>
      </c>
    </row>
    <row r="499" spans="2:31" x14ac:dyDescent="0.35">
      <c r="B499" t="s">
        <v>56</v>
      </c>
      <c r="C499" s="17">
        <v>0.31906583248034598</v>
      </c>
      <c r="D499" s="17">
        <v>0.289906048608504</v>
      </c>
      <c r="E499" s="17">
        <v>0.348233813383163</v>
      </c>
      <c r="F499" s="17"/>
      <c r="G499" s="17">
        <v>0.35254206508843799</v>
      </c>
      <c r="H499" s="17">
        <v>0.32984322258610599</v>
      </c>
      <c r="I499" s="17">
        <v>0.39473340096289999</v>
      </c>
      <c r="J499" s="17">
        <v>0.36967893167947802</v>
      </c>
      <c r="K499" s="17">
        <v>0.449797885346439</v>
      </c>
      <c r="L499" s="17">
        <v>0.166752119598471</v>
      </c>
      <c r="M499" s="17"/>
      <c r="N499" s="17">
        <v>0.225471702423298</v>
      </c>
      <c r="O499" s="17">
        <v>0.34396173435571198</v>
      </c>
      <c r="P499" s="17">
        <v>0.45935605247103001</v>
      </c>
      <c r="Q499" s="17">
        <v>0.30496282107668199</v>
      </c>
      <c r="R499" s="17">
        <v>0.36702737711800798</v>
      </c>
      <c r="S499" s="17">
        <v>0.21310680809615701</v>
      </c>
      <c r="T499" s="17">
        <v>0.32569784138152102</v>
      </c>
      <c r="U499" s="17">
        <v>0.238898267918352</v>
      </c>
      <c r="V499" s="17">
        <v>0.38152795879140999</v>
      </c>
      <c r="W499" s="17"/>
      <c r="X499" s="17">
        <v>0.33700534117054698</v>
      </c>
      <c r="Y499" s="17">
        <v>0.26683628217134198</v>
      </c>
      <c r="Z499" s="17"/>
      <c r="AA499" s="17">
        <v>0.34867600797194498</v>
      </c>
      <c r="AB499" s="17">
        <v>0.19768618963219201</v>
      </c>
      <c r="AC499" s="17"/>
      <c r="AD499" s="17">
        <v>0.24638895685333101</v>
      </c>
      <c r="AE499" s="17">
        <v>0.43120595422763303</v>
      </c>
    </row>
    <row r="500" spans="2:31" x14ac:dyDescent="0.35">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row>
    <row r="501" spans="2:31" x14ac:dyDescent="0.35">
      <c r="B501" s="6" t="s">
        <v>278</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row>
    <row r="502" spans="2:31" x14ac:dyDescent="0.35">
      <c r="B502" s="24" t="s">
        <v>66</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row>
    <row r="503" spans="2:31" x14ac:dyDescent="0.35">
      <c r="B503" t="s">
        <v>265</v>
      </c>
      <c r="C503" s="17">
        <v>0.57596958726986602</v>
      </c>
      <c r="D503" s="17">
        <v>0.55940037321687597</v>
      </c>
      <c r="E503" s="17">
        <v>0.59254345905150796</v>
      </c>
      <c r="F503" s="17"/>
      <c r="G503" s="17">
        <v>0.57313386867094795</v>
      </c>
      <c r="H503" s="17">
        <v>0.55560078657960299</v>
      </c>
      <c r="I503" s="17">
        <v>0.557247161549008</v>
      </c>
      <c r="J503" s="17">
        <v>0.50087564894250602</v>
      </c>
      <c r="K503" s="17">
        <v>0.56221752413423198</v>
      </c>
      <c r="L503" s="17">
        <v>0.64226140882784599</v>
      </c>
      <c r="M503" s="17"/>
      <c r="N503" s="17">
        <v>0.49769726222288602</v>
      </c>
      <c r="O503" s="17">
        <v>0.62227420927309196</v>
      </c>
      <c r="P503" s="17">
        <v>0.56890698992030997</v>
      </c>
      <c r="Q503" s="17">
        <v>0.67363725595501101</v>
      </c>
      <c r="R503" s="17">
        <v>0.57612520316934801</v>
      </c>
      <c r="S503" s="17">
        <v>0.52163829754422897</v>
      </c>
      <c r="T503" s="17">
        <v>0.54072629070788603</v>
      </c>
      <c r="U503" s="17">
        <v>0.64868124885449596</v>
      </c>
      <c r="V503" s="17">
        <v>0.57941867620877197</v>
      </c>
      <c r="W503" s="17"/>
      <c r="X503" s="17">
        <v>0.59257581213763899</v>
      </c>
      <c r="Y503" s="17">
        <v>0.48033089284814001</v>
      </c>
      <c r="Z503" s="17"/>
      <c r="AA503" s="17">
        <v>0.58141560782768698</v>
      </c>
      <c r="AB503" s="17">
        <v>0.561014724057743</v>
      </c>
      <c r="AC503" s="17"/>
      <c r="AD503" s="17">
        <v>0.63414769178723196</v>
      </c>
      <c r="AE503" s="17">
        <v>0.44780831254608799</v>
      </c>
    </row>
    <row r="504" spans="2:31" x14ac:dyDescent="0.35">
      <c r="B504" t="s">
        <v>266</v>
      </c>
      <c r="C504" s="17">
        <v>0.30548960868408398</v>
      </c>
      <c r="D504" s="17">
        <v>0.30613716538139701</v>
      </c>
      <c r="E504" s="17">
        <v>0.30484186995379198</v>
      </c>
      <c r="F504" s="17"/>
      <c r="G504" s="17">
        <v>0.28438240643935198</v>
      </c>
      <c r="H504" s="17">
        <v>0.33396598069655797</v>
      </c>
      <c r="I504" s="17">
        <v>0.28223453736232401</v>
      </c>
      <c r="J504" s="17">
        <v>0.37604021766857598</v>
      </c>
      <c r="K504" s="17">
        <v>0.29249552460008899</v>
      </c>
      <c r="L504" s="17">
        <v>0.28427161105047499</v>
      </c>
      <c r="M504" s="17"/>
      <c r="N504" s="17">
        <v>0.346891878264805</v>
      </c>
      <c r="O504" s="17">
        <v>0.25165079063280499</v>
      </c>
      <c r="P504" s="17">
        <v>0.31108558541375397</v>
      </c>
      <c r="Q504" s="17">
        <v>0.220654307323988</v>
      </c>
      <c r="R504" s="17">
        <v>0.32252110229013098</v>
      </c>
      <c r="S504" s="17">
        <v>0.37277291827249498</v>
      </c>
      <c r="T504" s="17">
        <v>0.31253281584791598</v>
      </c>
      <c r="U504" s="17">
        <v>0.23928932320138099</v>
      </c>
      <c r="V504" s="17">
        <v>0.34436324035379101</v>
      </c>
      <c r="W504" s="17"/>
      <c r="X504" s="17">
        <v>0.298915402164804</v>
      </c>
      <c r="Y504" s="17">
        <v>0.36983989169025699</v>
      </c>
      <c r="Z504" s="17"/>
      <c r="AA504" s="17">
        <v>0.30661082547579499</v>
      </c>
      <c r="AB504" s="17">
        <v>0.29958735204841802</v>
      </c>
      <c r="AC504" s="17"/>
      <c r="AD504" s="17">
        <v>0.29387767931893199</v>
      </c>
      <c r="AE504" s="17">
        <v>0.341555524112932</v>
      </c>
    </row>
    <row r="505" spans="2:31" x14ac:dyDescent="0.35">
      <c r="B505" t="s">
        <v>267</v>
      </c>
      <c r="C505" s="17">
        <v>9.6561252504130696E-2</v>
      </c>
      <c r="D505" s="17">
        <v>0.111789745928513</v>
      </c>
      <c r="E505" s="17">
        <v>8.1328478237583601E-2</v>
      </c>
      <c r="F505" s="17"/>
      <c r="G505" s="17">
        <v>9.6658070809802099E-2</v>
      </c>
      <c r="H505" s="17">
        <v>7.7041622310982494E-2</v>
      </c>
      <c r="I505" s="17">
        <v>0.12187391490565801</v>
      </c>
      <c r="J505" s="17">
        <v>0.10281329456797</v>
      </c>
      <c r="K505" s="17">
        <v>0.13188550092156401</v>
      </c>
      <c r="L505" s="17">
        <v>7.3466980121678502E-2</v>
      </c>
      <c r="M505" s="17"/>
      <c r="N505" s="17">
        <v>0.123181032676935</v>
      </c>
      <c r="O505" s="17">
        <v>0.10693792419868201</v>
      </c>
      <c r="P505" s="17">
        <v>0.10989834144154299</v>
      </c>
      <c r="Q505" s="17">
        <v>8.6180942514903602E-2</v>
      </c>
      <c r="R505" s="17">
        <v>9.3160756963323793E-2</v>
      </c>
      <c r="S505" s="17">
        <v>8.5681342846351205E-2</v>
      </c>
      <c r="T505" s="17">
        <v>0.12569411931375901</v>
      </c>
      <c r="U505" s="17">
        <v>4.8634000744905002E-2</v>
      </c>
      <c r="V505" s="17">
        <v>5.6202104316797202E-2</v>
      </c>
      <c r="W505" s="17"/>
      <c r="X505" s="17">
        <v>8.8396379102345005E-2</v>
      </c>
      <c r="Y505" s="17">
        <v>0.13155741107525101</v>
      </c>
      <c r="Z505" s="17"/>
      <c r="AA505" s="17">
        <v>9.2764900156151797E-2</v>
      </c>
      <c r="AB505" s="17">
        <v>0.10957977310610501</v>
      </c>
      <c r="AC505" s="17"/>
      <c r="AD505" s="17">
        <v>5.3645660451842603E-2</v>
      </c>
      <c r="AE505" s="17">
        <v>0.18577725450721699</v>
      </c>
    </row>
    <row r="506" spans="2:31" x14ac:dyDescent="0.35">
      <c r="B506" t="s">
        <v>56</v>
      </c>
      <c r="C506" s="17">
        <v>2.19795515419202E-2</v>
      </c>
      <c r="D506" s="17">
        <v>2.26727154732142E-2</v>
      </c>
      <c r="E506" s="17">
        <v>2.1286192757116899E-2</v>
      </c>
      <c r="F506" s="17"/>
      <c r="G506" s="17">
        <v>4.5825654079898102E-2</v>
      </c>
      <c r="H506" s="17">
        <v>3.3391610412856799E-2</v>
      </c>
      <c r="I506" s="17">
        <v>3.8644386183009603E-2</v>
      </c>
      <c r="J506" s="17">
        <v>2.0270838820948E-2</v>
      </c>
      <c r="K506" s="17">
        <v>1.34014503441154E-2</v>
      </c>
      <c r="L506" s="17">
        <v>0</v>
      </c>
      <c r="M506" s="17"/>
      <c r="N506" s="17">
        <v>3.2229826835374301E-2</v>
      </c>
      <c r="O506" s="17">
        <v>1.91370758954214E-2</v>
      </c>
      <c r="P506" s="17">
        <v>1.01090832243921E-2</v>
      </c>
      <c r="Q506" s="17">
        <v>1.9527494206097399E-2</v>
      </c>
      <c r="R506" s="17">
        <v>8.1929375771971208E-3</v>
      </c>
      <c r="S506" s="17">
        <v>1.99074413369256E-2</v>
      </c>
      <c r="T506" s="17">
        <v>2.1046774130439198E-2</v>
      </c>
      <c r="U506" s="17">
        <v>6.3395427199218105E-2</v>
      </c>
      <c r="V506" s="17">
        <v>2.0015979120639502E-2</v>
      </c>
      <c r="W506" s="17"/>
      <c r="X506" s="17">
        <v>2.01124065952124E-2</v>
      </c>
      <c r="Y506" s="17">
        <v>1.82718043863518E-2</v>
      </c>
      <c r="Z506" s="17"/>
      <c r="AA506" s="17">
        <v>1.9208666540365699E-2</v>
      </c>
      <c r="AB506" s="17">
        <v>2.9818150787734799E-2</v>
      </c>
      <c r="AC506" s="17"/>
      <c r="AD506" s="17">
        <v>1.8328968441993301E-2</v>
      </c>
      <c r="AE506" s="17">
        <v>2.4858908833763401E-2</v>
      </c>
    </row>
    <row r="507" spans="2:31" x14ac:dyDescent="0.35">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row>
    <row r="508" spans="2:31" x14ac:dyDescent="0.35">
      <c r="B508" s="6" t="s">
        <v>282</v>
      </c>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row>
    <row r="509" spans="2:31" x14ac:dyDescent="0.35">
      <c r="B509" s="24" t="s">
        <v>66</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row>
    <row r="510" spans="2:31" x14ac:dyDescent="0.35">
      <c r="B510" t="s">
        <v>96</v>
      </c>
      <c r="C510" s="17">
        <v>0.172308646600246</v>
      </c>
      <c r="D510" s="17">
        <v>0.227870653398734</v>
      </c>
      <c r="E510" s="17">
        <v>0.11673102091059</v>
      </c>
      <c r="F510" s="17"/>
      <c r="G510" s="17">
        <v>0.14536707805148599</v>
      </c>
      <c r="H510" s="17">
        <v>0.195798174628567</v>
      </c>
      <c r="I510" s="17">
        <v>0.15872556647522201</v>
      </c>
      <c r="J510" s="17">
        <v>0.13703918847733201</v>
      </c>
      <c r="K510" s="17">
        <v>0.12752137594094501</v>
      </c>
      <c r="L510" s="17">
        <v>0.22107834288792699</v>
      </c>
      <c r="M510" s="17"/>
      <c r="N510" s="17">
        <v>0.25473343388247</v>
      </c>
      <c r="O510" s="17">
        <v>0.16677198335246901</v>
      </c>
      <c r="P510" s="17">
        <v>0.100376585962759</v>
      </c>
      <c r="Q510" s="17">
        <v>0.124990810935261</v>
      </c>
      <c r="R510" s="17">
        <v>0.27122032367210203</v>
      </c>
      <c r="S510" s="17">
        <v>0.18552644796103601</v>
      </c>
      <c r="T510" s="17">
        <v>0.10449878908358699</v>
      </c>
      <c r="U510" s="17">
        <v>0.13802014143908101</v>
      </c>
      <c r="V510" s="17">
        <v>0.15987190839453599</v>
      </c>
      <c r="W510" s="17"/>
      <c r="X510" s="17">
        <v>0.15561329686367101</v>
      </c>
      <c r="Y510" s="17">
        <v>0.20266652809844199</v>
      </c>
      <c r="Z510" s="17"/>
      <c r="AA510" s="17">
        <v>0.171052221392966</v>
      </c>
      <c r="AB510" s="17">
        <v>0.17774312512492799</v>
      </c>
      <c r="AC510" s="17"/>
      <c r="AD510" s="17">
        <v>0.196916528920204</v>
      </c>
      <c r="AE510" s="17">
        <v>0.115002904457293</v>
      </c>
    </row>
    <row r="511" spans="2:31" x14ac:dyDescent="0.35">
      <c r="B511" t="s">
        <v>97</v>
      </c>
      <c r="C511" s="17">
        <v>0.41417334135935702</v>
      </c>
      <c r="D511" s="17">
        <v>0.41600304919349201</v>
      </c>
      <c r="E511" s="17">
        <v>0.41234311918081401</v>
      </c>
      <c r="F511" s="17"/>
      <c r="G511" s="17">
        <v>0.40575388147376801</v>
      </c>
      <c r="H511" s="17">
        <v>0.38175201534266401</v>
      </c>
      <c r="I511" s="17">
        <v>0.38238884057181899</v>
      </c>
      <c r="J511" s="17">
        <v>0.39677037100444401</v>
      </c>
      <c r="K511" s="17">
        <v>0.36552375800444498</v>
      </c>
      <c r="L511" s="17">
        <v>0.48496311501558798</v>
      </c>
      <c r="M511" s="17"/>
      <c r="N511" s="17">
        <v>0.40911188159919198</v>
      </c>
      <c r="O511" s="17">
        <v>0.391911580955976</v>
      </c>
      <c r="P511" s="17">
        <v>0.42867928456684401</v>
      </c>
      <c r="Q511" s="17">
        <v>0.411287431535929</v>
      </c>
      <c r="R511" s="17">
        <v>0.31141907364049198</v>
      </c>
      <c r="S511" s="17">
        <v>0.46592630416113201</v>
      </c>
      <c r="T511" s="17">
        <v>0.46505962120104399</v>
      </c>
      <c r="U511" s="17">
        <v>0.41799719297624999</v>
      </c>
      <c r="V511" s="17">
        <v>0.42969631973306399</v>
      </c>
      <c r="W511" s="17"/>
      <c r="X511" s="17">
        <v>0.42765545476038502</v>
      </c>
      <c r="Y511" s="17">
        <v>0.32384728442230498</v>
      </c>
      <c r="Z511" s="17"/>
      <c r="AA511" s="17">
        <v>0.40659007522305801</v>
      </c>
      <c r="AB511" s="17">
        <v>0.44981012079208799</v>
      </c>
      <c r="AC511" s="17"/>
      <c r="AD511" s="17">
        <v>0.44993704362584003</v>
      </c>
      <c r="AE511" s="17">
        <v>0.35285842995813799</v>
      </c>
    </row>
    <row r="512" spans="2:31" x14ac:dyDescent="0.35">
      <c r="B512" t="s">
        <v>99</v>
      </c>
      <c r="C512" s="17">
        <v>0.230019057938011</v>
      </c>
      <c r="D512" s="17">
        <v>0.208973517609435</v>
      </c>
      <c r="E512" s="17">
        <v>0.251070514323672</v>
      </c>
      <c r="F512" s="17"/>
      <c r="G512" s="17">
        <v>0.26382388461704598</v>
      </c>
      <c r="H512" s="17">
        <v>0.210990771627588</v>
      </c>
      <c r="I512" s="17">
        <v>0.25636735700795299</v>
      </c>
      <c r="J512" s="17">
        <v>0.29453108071755302</v>
      </c>
      <c r="K512" s="17">
        <v>0.26795901505026398</v>
      </c>
      <c r="L512" s="17">
        <v>0.15760481810639801</v>
      </c>
      <c r="M512" s="17"/>
      <c r="N512" s="17">
        <v>0.18867380723284499</v>
      </c>
      <c r="O512" s="17">
        <v>0.234127360786231</v>
      </c>
      <c r="P512" s="17">
        <v>0.28818480270164598</v>
      </c>
      <c r="Q512" s="17">
        <v>0.25196299684622703</v>
      </c>
      <c r="R512" s="17">
        <v>0.245517810071019</v>
      </c>
      <c r="S512" s="17">
        <v>0.21169140603981901</v>
      </c>
      <c r="T512" s="17">
        <v>0.24801654616902399</v>
      </c>
      <c r="U512" s="17">
        <v>0.29086940915238702</v>
      </c>
      <c r="V512" s="17">
        <v>0.178189012215552</v>
      </c>
      <c r="W512" s="17"/>
      <c r="X512" s="17">
        <v>0.23658925920996199</v>
      </c>
      <c r="Y512" s="17">
        <v>0.26041988788832099</v>
      </c>
      <c r="Z512" s="17"/>
      <c r="AA512" s="17">
        <v>0.240539566651714</v>
      </c>
      <c r="AB512" s="17">
        <v>0.19434632350362999</v>
      </c>
      <c r="AC512" s="17"/>
      <c r="AD512" s="17">
        <v>0.225939225072532</v>
      </c>
      <c r="AE512" s="17">
        <v>0.23250196063810899</v>
      </c>
    </row>
    <row r="513" spans="2:31" x14ac:dyDescent="0.35">
      <c r="B513" t="s">
        <v>100</v>
      </c>
      <c r="C513" s="17">
        <v>5.1915135779659102E-2</v>
      </c>
      <c r="D513" s="17">
        <v>4.5114689165602899E-2</v>
      </c>
      <c r="E513" s="17">
        <v>5.8717494049569399E-2</v>
      </c>
      <c r="F513" s="17"/>
      <c r="G513" s="17">
        <v>4.3089653538706099E-2</v>
      </c>
      <c r="H513" s="17">
        <v>7.2788946106018104E-2</v>
      </c>
      <c r="I513" s="17">
        <v>7.74519108093083E-2</v>
      </c>
      <c r="J513" s="17">
        <v>4.9285704303269999E-2</v>
      </c>
      <c r="K513" s="17">
        <v>5.4634184081601797E-2</v>
      </c>
      <c r="L513" s="17">
        <v>3.2707078740407299E-2</v>
      </c>
      <c r="M513" s="17"/>
      <c r="N513" s="17">
        <v>3.89061366897928E-2</v>
      </c>
      <c r="O513" s="17">
        <v>4.2571187503965498E-2</v>
      </c>
      <c r="P513" s="17">
        <v>5.2977747039186701E-2</v>
      </c>
      <c r="Q513" s="17">
        <v>4.3275123787469602E-2</v>
      </c>
      <c r="R513" s="17">
        <v>6.5951165111625507E-2</v>
      </c>
      <c r="S513" s="17">
        <v>6.3813207150346704E-2</v>
      </c>
      <c r="T513" s="17">
        <v>6.2076811794979897E-2</v>
      </c>
      <c r="U513" s="17">
        <v>2.9399527414666199E-2</v>
      </c>
      <c r="V513" s="17">
        <v>6.7787666295410498E-2</v>
      </c>
      <c r="W513" s="17"/>
      <c r="X513" s="17">
        <v>4.98833965095156E-2</v>
      </c>
      <c r="Y513" s="17">
        <v>7.0894168905067598E-2</v>
      </c>
      <c r="Z513" s="17"/>
      <c r="AA513" s="17">
        <v>4.5675789863020698E-2</v>
      </c>
      <c r="AB513" s="17">
        <v>7.4486607983919706E-2</v>
      </c>
      <c r="AC513" s="17"/>
      <c r="AD513" s="17">
        <v>4.5372192523075297E-2</v>
      </c>
      <c r="AE513" s="17">
        <v>5.7074744570691199E-2</v>
      </c>
    </row>
    <row r="514" spans="2:31" x14ac:dyDescent="0.35">
      <c r="B514" t="s">
        <v>56</v>
      </c>
      <c r="C514" s="17">
        <v>0.131583818322727</v>
      </c>
      <c r="D514" s="17">
        <v>0.102038090632737</v>
      </c>
      <c r="E514" s="17">
        <v>0.16113785153535501</v>
      </c>
      <c r="F514" s="17"/>
      <c r="G514" s="17">
        <v>0.14196550231899399</v>
      </c>
      <c r="H514" s="17">
        <v>0.138670092295163</v>
      </c>
      <c r="I514" s="17">
        <v>0.12506632513569799</v>
      </c>
      <c r="J514" s="17">
        <v>0.12237365549740099</v>
      </c>
      <c r="K514" s="17">
        <v>0.184361666922745</v>
      </c>
      <c r="L514" s="17">
        <v>0.10364664524967999</v>
      </c>
      <c r="M514" s="17"/>
      <c r="N514" s="17">
        <v>0.10857474059570001</v>
      </c>
      <c r="O514" s="17">
        <v>0.16461788740135899</v>
      </c>
      <c r="P514" s="17">
        <v>0.129781579729565</v>
      </c>
      <c r="Q514" s="17">
        <v>0.168483636895113</v>
      </c>
      <c r="R514" s="17">
        <v>0.105891627504761</v>
      </c>
      <c r="S514" s="17">
        <v>7.3042634687666405E-2</v>
      </c>
      <c r="T514" s="17">
        <v>0.120348231751365</v>
      </c>
      <c r="U514" s="17">
        <v>0.123713729017616</v>
      </c>
      <c r="V514" s="17">
        <v>0.16445509336143799</v>
      </c>
      <c r="W514" s="17"/>
      <c r="X514" s="17">
        <v>0.130258592656466</v>
      </c>
      <c r="Y514" s="17">
        <v>0.14217213068586501</v>
      </c>
      <c r="Z514" s="17"/>
      <c r="AA514" s="17">
        <v>0.13614234686924101</v>
      </c>
      <c r="AB514" s="17">
        <v>0.103613822595434</v>
      </c>
      <c r="AC514" s="17"/>
      <c r="AD514" s="17">
        <v>8.1835009858348698E-2</v>
      </c>
      <c r="AE514" s="17">
        <v>0.24256196037576799</v>
      </c>
    </row>
    <row r="515" spans="2:31" x14ac:dyDescent="0.35">
      <c r="B515" t="s">
        <v>101</v>
      </c>
      <c r="C515" s="17">
        <v>0.58648198795960305</v>
      </c>
      <c r="D515" s="17">
        <v>0.64387370259222598</v>
      </c>
      <c r="E515" s="17">
        <v>0.52907414009140397</v>
      </c>
      <c r="F515" s="17"/>
      <c r="G515" s="17">
        <v>0.55112095952525497</v>
      </c>
      <c r="H515" s="17">
        <v>0.57755018997123098</v>
      </c>
      <c r="I515" s="17">
        <v>0.54111440704704095</v>
      </c>
      <c r="J515" s="17">
        <v>0.533809559481776</v>
      </c>
      <c r="K515" s="17">
        <v>0.49304513394539001</v>
      </c>
      <c r="L515" s="17">
        <v>0.70604145790351502</v>
      </c>
      <c r="M515" s="17"/>
      <c r="N515" s="17">
        <v>0.66384531548166203</v>
      </c>
      <c r="O515" s="17">
        <v>0.55868356430844501</v>
      </c>
      <c r="P515" s="17">
        <v>0.52905587052960201</v>
      </c>
      <c r="Q515" s="17">
        <v>0.53627824247119005</v>
      </c>
      <c r="R515" s="17">
        <v>0.58263939731259495</v>
      </c>
      <c r="S515" s="17">
        <v>0.65145275212216802</v>
      </c>
      <c r="T515" s="17">
        <v>0.56955841028463094</v>
      </c>
      <c r="U515" s="17">
        <v>0.55601733441533097</v>
      </c>
      <c r="V515" s="17">
        <v>0.58956822812760001</v>
      </c>
      <c r="W515" s="17"/>
      <c r="X515" s="17">
        <v>0.583268751624056</v>
      </c>
      <c r="Y515" s="17">
        <v>0.52651381252074703</v>
      </c>
      <c r="Z515" s="17"/>
      <c r="AA515" s="17">
        <v>0.57764229661602395</v>
      </c>
      <c r="AB515" s="17">
        <v>0.627553245917016</v>
      </c>
      <c r="AC515" s="17"/>
      <c r="AD515" s="17">
        <v>0.64685357254604303</v>
      </c>
      <c r="AE515" s="17">
        <v>0.46786133441543098</v>
      </c>
    </row>
    <row r="516" spans="2:31" x14ac:dyDescent="0.35">
      <c r="B516" t="s">
        <v>102</v>
      </c>
      <c r="C516" s="17">
        <v>0.28193419371766998</v>
      </c>
      <c r="D516" s="17">
        <v>0.25408820677503802</v>
      </c>
      <c r="E516" s="17">
        <v>0.309788008373241</v>
      </c>
      <c r="F516" s="17"/>
      <c r="G516" s="17">
        <v>0.30691353815575201</v>
      </c>
      <c r="H516" s="17">
        <v>0.283779717733606</v>
      </c>
      <c r="I516" s="17">
        <v>0.33381926781726101</v>
      </c>
      <c r="J516" s="17">
        <v>0.34381678502082302</v>
      </c>
      <c r="K516" s="17">
        <v>0.32259319913186602</v>
      </c>
      <c r="L516" s="17">
        <v>0.19031189684680599</v>
      </c>
      <c r="M516" s="17"/>
      <c r="N516" s="17">
        <v>0.227579943922638</v>
      </c>
      <c r="O516" s="17">
        <v>0.27669854829019602</v>
      </c>
      <c r="P516" s="17">
        <v>0.34116254974083299</v>
      </c>
      <c r="Q516" s="17">
        <v>0.29523812063369698</v>
      </c>
      <c r="R516" s="17">
        <v>0.31146897518264499</v>
      </c>
      <c r="S516" s="17">
        <v>0.275504613190166</v>
      </c>
      <c r="T516" s="17">
        <v>0.310093357964004</v>
      </c>
      <c r="U516" s="17">
        <v>0.32026893656705302</v>
      </c>
      <c r="V516" s="17">
        <v>0.245976678510962</v>
      </c>
      <c r="W516" s="17"/>
      <c r="X516" s="17">
        <v>0.286472655719478</v>
      </c>
      <c r="Y516" s="17">
        <v>0.33131405679338799</v>
      </c>
      <c r="Z516" s="17"/>
      <c r="AA516" s="17">
        <v>0.28621535651473501</v>
      </c>
      <c r="AB516" s="17">
        <v>0.268832931487549</v>
      </c>
      <c r="AC516" s="17"/>
      <c r="AD516" s="17">
        <v>0.27131141759560801</v>
      </c>
      <c r="AE516" s="17">
        <v>0.28957670520880102</v>
      </c>
    </row>
    <row r="517" spans="2:31" x14ac:dyDescent="0.35">
      <c r="B517" t="s">
        <v>103</v>
      </c>
      <c r="C517" s="17">
        <v>0.30454779424193301</v>
      </c>
      <c r="D517" s="17">
        <v>0.38978549581718802</v>
      </c>
      <c r="E517" s="17">
        <v>0.219286131718162</v>
      </c>
      <c r="F517" s="17"/>
      <c r="G517" s="17">
        <v>0.24420742136950299</v>
      </c>
      <c r="H517" s="17">
        <v>0.29377047223762498</v>
      </c>
      <c r="I517" s="17">
        <v>0.20729513922977999</v>
      </c>
      <c r="J517" s="17">
        <v>0.189992774460953</v>
      </c>
      <c r="K517" s="17">
        <v>0.170451934813524</v>
      </c>
      <c r="L517" s="17">
        <v>0.51572956105670897</v>
      </c>
      <c r="M517" s="17"/>
      <c r="N517" s="17">
        <v>0.43626537155902501</v>
      </c>
      <c r="O517" s="17">
        <v>0.28198501601824899</v>
      </c>
      <c r="P517" s="17">
        <v>0.187893320788769</v>
      </c>
      <c r="Q517" s="17">
        <v>0.24104012183749299</v>
      </c>
      <c r="R517" s="17">
        <v>0.27117042212995002</v>
      </c>
      <c r="S517" s="17">
        <v>0.37594813893200202</v>
      </c>
      <c r="T517" s="17">
        <v>0.259465052320627</v>
      </c>
      <c r="U517" s="17">
        <v>0.235748397848277</v>
      </c>
      <c r="V517" s="17">
        <v>0.34359154961663801</v>
      </c>
      <c r="W517" s="17"/>
      <c r="X517" s="17">
        <v>0.29679609590457801</v>
      </c>
      <c r="Y517" s="17">
        <v>0.19519975572735801</v>
      </c>
      <c r="Z517" s="17"/>
      <c r="AA517" s="17">
        <v>0.291426940101289</v>
      </c>
      <c r="AB517" s="17">
        <v>0.358720314429467</v>
      </c>
      <c r="AC517" s="17"/>
      <c r="AD517" s="17">
        <v>0.37554215495043602</v>
      </c>
      <c r="AE517" s="17">
        <v>0.17828462920662999</v>
      </c>
    </row>
    <row r="518" spans="2:31" x14ac:dyDescent="0.35">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row>
    <row r="519" spans="2:31" x14ac:dyDescent="0.35">
      <c r="B519" s="6" t="s">
        <v>283</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row>
    <row r="520" spans="2:31" x14ac:dyDescent="0.35">
      <c r="B520" s="24" t="s">
        <v>66</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row>
    <row r="521" spans="2:31" x14ac:dyDescent="0.35">
      <c r="B521" t="s">
        <v>96</v>
      </c>
      <c r="C521" s="17">
        <v>0.14971515914631101</v>
      </c>
      <c r="D521" s="17">
        <v>0.20369763083984099</v>
      </c>
      <c r="E521" s="17">
        <v>9.5717512580615602E-2</v>
      </c>
      <c r="F521" s="17"/>
      <c r="G521" s="17">
        <v>0.13317923292993</v>
      </c>
      <c r="H521" s="17">
        <v>0.16349388224846101</v>
      </c>
      <c r="I521" s="17">
        <v>0.12731478656374501</v>
      </c>
      <c r="J521" s="17">
        <v>0.114930477790973</v>
      </c>
      <c r="K521" s="17">
        <v>7.3643616812414797E-2</v>
      </c>
      <c r="L521" s="17">
        <v>0.217957528608968</v>
      </c>
      <c r="M521" s="17"/>
      <c r="N521" s="17">
        <v>0.250538567162578</v>
      </c>
      <c r="O521" s="17">
        <v>0.13167148844124399</v>
      </c>
      <c r="P521" s="17">
        <v>6.5189947945047705E-2</v>
      </c>
      <c r="Q521" s="17">
        <v>0.113002845767565</v>
      </c>
      <c r="R521" s="17">
        <v>0.16986902644815299</v>
      </c>
      <c r="S521" s="17">
        <v>0.218356229089293</v>
      </c>
      <c r="T521" s="17">
        <v>8.5171104919875604E-2</v>
      </c>
      <c r="U521" s="17">
        <v>9.2716046430492499E-2</v>
      </c>
      <c r="V521" s="17">
        <v>0.14905208460966099</v>
      </c>
      <c r="W521" s="17"/>
      <c r="X521" s="17">
        <v>0.124441984899367</v>
      </c>
      <c r="Y521" s="17">
        <v>0.209834362463409</v>
      </c>
      <c r="Z521" s="17"/>
      <c r="AA521" s="17">
        <v>0.13807280786922599</v>
      </c>
      <c r="AB521" s="17">
        <v>0.19517097576622</v>
      </c>
      <c r="AC521" s="17"/>
      <c r="AD521" s="17">
        <v>0.16626971938188601</v>
      </c>
      <c r="AE521" s="17">
        <v>0.11298049227542301</v>
      </c>
    </row>
    <row r="522" spans="2:31" x14ac:dyDescent="0.35">
      <c r="B522" t="s">
        <v>97</v>
      </c>
      <c r="C522" s="17">
        <v>0.43363360069537599</v>
      </c>
      <c r="D522" s="17">
        <v>0.446163630586563</v>
      </c>
      <c r="E522" s="17">
        <v>0.42110004852008598</v>
      </c>
      <c r="F522" s="17"/>
      <c r="G522" s="17">
        <v>0.40939727094475098</v>
      </c>
      <c r="H522" s="17">
        <v>0.45131013017765997</v>
      </c>
      <c r="I522" s="17">
        <v>0.394930927214937</v>
      </c>
      <c r="J522" s="17">
        <v>0.402143537656243</v>
      </c>
      <c r="K522" s="17">
        <v>0.44947808918655102</v>
      </c>
      <c r="L522" s="17">
        <v>0.46427294260831697</v>
      </c>
      <c r="M522" s="17"/>
      <c r="N522" s="17">
        <v>0.38063523042731801</v>
      </c>
      <c r="O522" s="17">
        <v>0.43120633892732202</v>
      </c>
      <c r="P522" s="17">
        <v>0.41356443367885898</v>
      </c>
      <c r="Q522" s="17">
        <v>0.42391194190138598</v>
      </c>
      <c r="R522" s="17">
        <v>0.43477125530754401</v>
      </c>
      <c r="S522" s="17">
        <v>0.43184392348265099</v>
      </c>
      <c r="T522" s="17">
        <v>0.54479623777963804</v>
      </c>
      <c r="U522" s="17">
        <v>0.47764839486559901</v>
      </c>
      <c r="V522" s="17">
        <v>0.42313519197410099</v>
      </c>
      <c r="W522" s="17"/>
      <c r="X522" s="17">
        <v>0.44485249930346499</v>
      </c>
      <c r="Y522" s="17">
        <v>0.35248349123328998</v>
      </c>
      <c r="Z522" s="17"/>
      <c r="AA522" s="17">
        <v>0.42934593855605702</v>
      </c>
      <c r="AB522" s="17">
        <v>0.45685984729593399</v>
      </c>
      <c r="AC522" s="17"/>
      <c r="AD522" s="17">
        <v>0.462244132319167</v>
      </c>
      <c r="AE522" s="17">
        <v>0.39735410610375599</v>
      </c>
    </row>
    <row r="523" spans="2:31" x14ac:dyDescent="0.35">
      <c r="B523" t="s">
        <v>99</v>
      </c>
      <c r="C523" s="17">
        <v>0.24129120112887401</v>
      </c>
      <c r="D523" s="17">
        <v>0.21525247472395301</v>
      </c>
      <c r="E523" s="17">
        <v>0.26733724721242602</v>
      </c>
      <c r="F523" s="17"/>
      <c r="G523" s="17">
        <v>0.261269390705689</v>
      </c>
      <c r="H523" s="17">
        <v>0.195785025821584</v>
      </c>
      <c r="I523" s="17">
        <v>0.29350427808401902</v>
      </c>
      <c r="J523" s="17">
        <v>0.28191871403352298</v>
      </c>
      <c r="K523" s="17">
        <v>0.25317273433106402</v>
      </c>
      <c r="L523" s="17">
        <v>0.202568976825136</v>
      </c>
      <c r="M523" s="17"/>
      <c r="N523" s="17">
        <v>0.19430900029877601</v>
      </c>
      <c r="O523" s="17">
        <v>0.257214535414517</v>
      </c>
      <c r="P523" s="17">
        <v>0.32729363455090599</v>
      </c>
      <c r="Q523" s="17">
        <v>0.239284479620642</v>
      </c>
      <c r="R523" s="17">
        <v>0.24258077662906499</v>
      </c>
      <c r="S523" s="17">
        <v>0.25014184392987598</v>
      </c>
      <c r="T523" s="17">
        <v>0.22054173812290701</v>
      </c>
      <c r="U523" s="17">
        <v>0.26267520032288699</v>
      </c>
      <c r="V523" s="17">
        <v>0.21467798170774899</v>
      </c>
      <c r="W523" s="17"/>
      <c r="X523" s="17">
        <v>0.24862700391869799</v>
      </c>
      <c r="Y523" s="17">
        <v>0.27098947891451902</v>
      </c>
      <c r="Z523" s="17"/>
      <c r="AA523" s="17">
        <v>0.249075033666665</v>
      </c>
      <c r="AB523" s="17">
        <v>0.21656879486090999</v>
      </c>
      <c r="AC523" s="17"/>
      <c r="AD523" s="17">
        <v>0.25058837587114202</v>
      </c>
      <c r="AE523" s="17">
        <v>0.20744008131479899</v>
      </c>
    </row>
    <row r="524" spans="2:31" x14ac:dyDescent="0.35">
      <c r="B524" t="s">
        <v>100</v>
      </c>
      <c r="C524" s="17">
        <v>5.5305142930262702E-2</v>
      </c>
      <c r="D524" s="17">
        <v>4.0969648222722699E-2</v>
      </c>
      <c r="E524" s="17">
        <v>6.9644667451421394E-2</v>
      </c>
      <c r="F524" s="17"/>
      <c r="G524" s="17">
        <v>7.7554606955941296E-2</v>
      </c>
      <c r="H524" s="17">
        <v>6.5068255504081296E-2</v>
      </c>
      <c r="I524" s="17">
        <v>7.4015919121885404E-2</v>
      </c>
      <c r="J524" s="17">
        <v>7.3013056880957106E-2</v>
      </c>
      <c r="K524" s="17">
        <v>4.4904243963209099E-2</v>
      </c>
      <c r="L524" s="17">
        <v>2.5214650982083101E-2</v>
      </c>
      <c r="M524" s="17"/>
      <c r="N524" s="17">
        <v>3.76342864302186E-2</v>
      </c>
      <c r="O524" s="17">
        <v>6.2525451495305903E-2</v>
      </c>
      <c r="P524" s="17">
        <v>5.2063457116678799E-2</v>
      </c>
      <c r="Q524" s="17">
        <v>6.4079833976711603E-2</v>
      </c>
      <c r="R524" s="17">
        <v>5.7898344315918997E-2</v>
      </c>
      <c r="S524" s="17">
        <v>4.5161228175642498E-2</v>
      </c>
      <c r="T524" s="17">
        <v>4.2102818775477398E-2</v>
      </c>
      <c r="U524" s="17">
        <v>5.7895680179491801E-2</v>
      </c>
      <c r="V524" s="17">
        <v>7.8554073892885906E-2</v>
      </c>
      <c r="W524" s="17"/>
      <c r="X524" s="17">
        <v>5.4918292123721499E-2</v>
      </c>
      <c r="Y524" s="17">
        <v>5.29630875028912E-2</v>
      </c>
      <c r="Z524" s="17"/>
      <c r="AA524" s="17">
        <v>5.6284685693673599E-2</v>
      </c>
      <c r="AB524" s="17">
        <v>4.9769850500557503E-2</v>
      </c>
      <c r="AC524" s="17"/>
      <c r="AD524" s="17">
        <v>4.2096826684371598E-2</v>
      </c>
      <c r="AE524" s="17">
        <v>8.1078078009107796E-2</v>
      </c>
    </row>
    <row r="525" spans="2:31" x14ac:dyDescent="0.35">
      <c r="B525" t="s">
        <v>56</v>
      </c>
      <c r="C525" s="17">
        <v>0.12005489609917699</v>
      </c>
      <c r="D525" s="17">
        <v>9.3916615626920302E-2</v>
      </c>
      <c r="E525" s="17">
        <v>0.14620052423544999</v>
      </c>
      <c r="F525" s="17"/>
      <c r="G525" s="17">
        <v>0.118599498463688</v>
      </c>
      <c r="H525" s="17">
        <v>0.124342706248213</v>
      </c>
      <c r="I525" s="17">
        <v>0.110234089015413</v>
      </c>
      <c r="J525" s="17">
        <v>0.12799421363830399</v>
      </c>
      <c r="K525" s="17">
        <v>0.178801315706761</v>
      </c>
      <c r="L525" s="17">
        <v>8.99859009754954E-2</v>
      </c>
      <c r="M525" s="17"/>
      <c r="N525" s="17">
        <v>0.13688291568111</v>
      </c>
      <c r="O525" s="17">
        <v>0.11738218572160999</v>
      </c>
      <c r="P525" s="17">
        <v>0.14188852670850799</v>
      </c>
      <c r="Q525" s="17">
        <v>0.15972089873369599</v>
      </c>
      <c r="R525" s="17">
        <v>9.4880597299319594E-2</v>
      </c>
      <c r="S525" s="17">
        <v>5.4496775322537501E-2</v>
      </c>
      <c r="T525" s="17">
        <v>0.107388100402102</v>
      </c>
      <c r="U525" s="17">
        <v>0.10906467820153</v>
      </c>
      <c r="V525" s="17">
        <v>0.13458066781560299</v>
      </c>
      <c r="W525" s="17"/>
      <c r="X525" s="17">
        <v>0.12716021975474801</v>
      </c>
      <c r="Y525" s="17">
        <v>0.113729579885891</v>
      </c>
      <c r="Z525" s="17"/>
      <c r="AA525" s="17">
        <v>0.12722153421437901</v>
      </c>
      <c r="AB525" s="17">
        <v>8.1630531576379201E-2</v>
      </c>
      <c r="AC525" s="17"/>
      <c r="AD525" s="17">
        <v>7.8800945743433506E-2</v>
      </c>
      <c r="AE525" s="17">
        <v>0.201147242296914</v>
      </c>
    </row>
    <row r="526" spans="2:31" x14ac:dyDescent="0.35">
      <c r="B526" t="s">
        <v>101</v>
      </c>
      <c r="C526" s="17">
        <v>0.58334875984168599</v>
      </c>
      <c r="D526" s="17">
        <v>0.64986126142640399</v>
      </c>
      <c r="E526" s="17">
        <v>0.51681756110070198</v>
      </c>
      <c r="F526" s="17"/>
      <c r="G526" s="17">
        <v>0.54257650387468104</v>
      </c>
      <c r="H526" s="17">
        <v>0.61480401242612204</v>
      </c>
      <c r="I526" s="17">
        <v>0.52224571377868201</v>
      </c>
      <c r="J526" s="17">
        <v>0.51707401544721499</v>
      </c>
      <c r="K526" s="17">
        <v>0.52312170599896601</v>
      </c>
      <c r="L526" s="17">
        <v>0.68223047121728497</v>
      </c>
      <c r="M526" s="17"/>
      <c r="N526" s="17">
        <v>0.631173797589896</v>
      </c>
      <c r="O526" s="17">
        <v>0.56287782736856695</v>
      </c>
      <c r="P526" s="17">
        <v>0.47875438162390699</v>
      </c>
      <c r="Q526" s="17">
        <v>0.53691478766895095</v>
      </c>
      <c r="R526" s="17">
        <v>0.60464028175569695</v>
      </c>
      <c r="S526" s="17">
        <v>0.65020015257194397</v>
      </c>
      <c r="T526" s="17">
        <v>0.62996734269951304</v>
      </c>
      <c r="U526" s="17">
        <v>0.57036444129609098</v>
      </c>
      <c r="V526" s="17">
        <v>0.57218727658376201</v>
      </c>
      <c r="W526" s="17"/>
      <c r="X526" s="17">
        <v>0.56929448420283202</v>
      </c>
      <c r="Y526" s="17">
        <v>0.56231785369669895</v>
      </c>
      <c r="Z526" s="17"/>
      <c r="AA526" s="17">
        <v>0.56741874642528201</v>
      </c>
      <c r="AB526" s="17">
        <v>0.65203082306215299</v>
      </c>
      <c r="AC526" s="17"/>
      <c r="AD526" s="17">
        <v>0.62851385170105301</v>
      </c>
      <c r="AE526" s="17">
        <v>0.51033459837917905</v>
      </c>
    </row>
    <row r="527" spans="2:31" x14ac:dyDescent="0.35">
      <c r="B527" t="s">
        <v>102</v>
      </c>
      <c r="C527" s="17">
        <v>0.29659634405913698</v>
      </c>
      <c r="D527" s="17">
        <v>0.25622212294667501</v>
      </c>
      <c r="E527" s="17">
        <v>0.33698191466384803</v>
      </c>
      <c r="F527" s="17"/>
      <c r="G527" s="17">
        <v>0.33882399766163102</v>
      </c>
      <c r="H527" s="17">
        <v>0.26085328132566499</v>
      </c>
      <c r="I527" s="17">
        <v>0.36752019720590501</v>
      </c>
      <c r="J527" s="17">
        <v>0.35493177091448003</v>
      </c>
      <c r="K527" s="17">
        <v>0.29807697829427299</v>
      </c>
      <c r="L527" s="17">
        <v>0.227783627807219</v>
      </c>
      <c r="M527" s="17"/>
      <c r="N527" s="17">
        <v>0.231943286728994</v>
      </c>
      <c r="O527" s="17">
        <v>0.31973998690982303</v>
      </c>
      <c r="P527" s="17">
        <v>0.37935709166758502</v>
      </c>
      <c r="Q527" s="17">
        <v>0.303364313597354</v>
      </c>
      <c r="R527" s="17">
        <v>0.30047912094498402</v>
      </c>
      <c r="S527" s="17">
        <v>0.29530307210551898</v>
      </c>
      <c r="T527" s="17">
        <v>0.26264455689838501</v>
      </c>
      <c r="U527" s="17">
        <v>0.32057088050237897</v>
      </c>
      <c r="V527" s="17">
        <v>0.29323205560063398</v>
      </c>
      <c r="W527" s="17"/>
      <c r="X527" s="17">
        <v>0.30354529604241898</v>
      </c>
      <c r="Y527" s="17">
        <v>0.32395256641740999</v>
      </c>
      <c r="Z527" s="17"/>
      <c r="AA527" s="17">
        <v>0.30535971936033801</v>
      </c>
      <c r="AB527" s="17">
        <v>0.26633864536146701</v>
      </c>
      <c r="AC527" s="17"/>
      <c r="AD527" s="17">
        <v>0.292685202555514</v>
      </c>
      <c r="AE527" s="17">
        <v>0.28851815932390701</v>
      </c>
    </row>
    <row r="528" spans="2:31" x14ac:dyDescent="0.35">
      <c r="B528" t="s">
        <v>103</v>
      </c>
      <c r="C528" s="17">
        <v>0.28675241578255001</v>
      </c>
      <c r="D528" s="17">
        <v>0.39363913847972898</v>
      </c>
      <c r="E528" s="17">
        <v>0.17983564643685401</v>
      </c>
      <c r="F528" s="17"/>
      <c r="G528" s="17">
        <v>0.20375250621305099</v>
      </c>
      <c r="H528" s="17">
        <v>0.353950731100456</v>
      </c>
      <c r="I528" s="17">
        <v>0.154725516572777</v>
      </c>
      <c r="J528" s="17">
        <v>0.16214224453273501</v>
      </c>
      <c r="K528" s="17">
        <v>0.225044727704693</v>
      </c>
      <c r="L528" s="17">
        <v>0.45444684341006603</v>
      </c>
      <c r="M528" s="17"/>
      <c r="N528" s="17">
        <v>0.399230510860901</v>
      </c>
      <c r="O528" s="17">
        <v>0.24313784045874301</v>
      </c>
      <c r="P528" s="17">
        <v>9.9397289956321799E-2</v>
      </c>
      <c r="Q528" s="17">
        <v>0.23355047407159699</v>
      </c>
      <c r="R528" s="17">
        <v>0.30416116081071298</v>
      </c>
      <c r="S528" s="17">
        <v>0.35489708046642499</v>
      </c>
      <c r="T528" s="17">
        <v>0.36732278580112898</v>
      </c>
      <c r="U528" s="17">
        <v>0.24979356079371201</v>
      </c>
      <c r="V528" s="17">
        <v>0.27895522098312803</v>
      </c>
      <c r="W528" s="17"/>
      <c r="X528" s="17">
        <v>0.26574918816041299</v>
      </c>
      <c r="Y528" s="17">
        <v>0.23836528727928899</v>
      </c>
      <c r="Z528" s="17"/>
      <c r="AA528" s="17">
        <v>0.26205902706494399</v>
      </c>
      <c r="AB528" s="17">
        <v>0.38569217770068598</v>
      </c>
      <c r="AC528" s="17"/>
      <c r="AD528" s="17">
        <v>0.335828649145539</v>
      </c>
      <c r="AE528" s="17">
        <v>0.22181643905527201</v>
      </c>
    </row>
    <row r="529" spans="2:31"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row>
    <row r="530" spans="2:31" x14ac:dyDescent="0.35">
      <c r="B530" s="6" t="s">
        <v>284</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row>
    <row r="531" spans="2:31" x14ac:dyDescent="0.35">
      <c r="B531" s="24" t="s">
        <v>66</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row>
    <row r="532" spans="2:31" x14ac:dyDescent="0.35">
      <c r="B532" t="s">
        <v>96</v>
      </c>
      <c r="C532" s="17">
        <v>0.13226795420245999</v>
      </c>
      <c r="D532" s="17">
        <v>0.16991209426497</v>
      </c>
      <c r="E532" s="17">
        <v>9.4613232093680999E-2</v>
      </c>
      <c r="F532" s="17"/>
      <c r="G532" s="17">
        <v>0.117097613423604</v>
      </c>
      <c r="H532" s="17">
        <v>0.129143864171955</v>
      </c>
      <c r="I532" s="17">
        <v>0.113786832149391</v>
      </c>
      <c r="J532" s="17">
        <v>8.2886418592219901E-2</v>
      </c>
      <c r="K532" s="17">
        <v>9.1725287227094596E-2</v>
      </c>
      <c r="L532" s="17">
        <v>0.196357297721348</v>
      </c>
      <c r="M532" s="17"/>
      <c r="N532" s="17">
        <v>0.21466761279261701</v>
      </c>
      <c r="O532" s="17">
        <v>0.12115046731022</v>
      </c>
      <c r="P532" s="17">
        <v>0.10685497794717</v>
      </c>
      <c r="Q532" s="17">
        <v>0.120319480772984</v>
      </c>
      <c r="R532" s="17">
        <v>0.18346577751739801</v>
      </c>
      <c r="S532" s="17">
        <v>0.15118985123579801</v>
      </c>
      <c r="T532" s="17">
        <v>4.7780966891795298E-2</v>
      </c>
      <c r="U532" s="17">
        <v>0.107106461847846</v>
      </c>
      <c r="V532" s="17">
        <v>9.9044867261012304E-2</v>
      </c>
      <c r="W532" s="17"/>
      <c r="X532" s="17">
        <v>0.121452614474326</v>
      </c>
      <c r="Y532" s="17">
        <v>0.11887835397339799</v>
      </c>
      <c r="Z532" s="17"/>
      <c r="AA532" s="17">
        <v>0.12287210515484701</v>
      </c>
      <c r="AB532" s="17">
        <v>0.16854224369201301</v>
      </c>
      <c r="AC532" s="17"/>
      <c r="AD532" s="17">
        <v>0.15161589973796399</v>
      </c>
      <c r="AE532" s="17">
        <v>8.3116776106243698E-2</v>
      </c>
    </row>
    <row r="533" spans="2:31" x14ac:dyDescent="0.35">
      <c r="B533" t="s">
        <v>97</v>
      </c>
      <c r="C533" s="17">
        <v>0.40759447541685701</v>
      </c>
      <c r="D533" s="17">
        <v>0.40072671475074101</v>
      </c>
      <c r="E533" s="17">
        <v>0.41446416666130498</v>
      </c>
      <c r="F533" s="17"/>
      <c r="G533" s="17">
        <v>0.37958396968580899</v>
      </c>
      <c r="H533" s="17">
        <v>0.45581952330564501</v>
      </c>
      <c r="I533" s="17">
        <v>0.42805908278274002</v>
      </c>
      <c r="J533" s="17">
        <v>0.42010132193432498</v>
      </c>
      <c r="K533" s="17">
        <v>0.34680805728659497</v>
      </c>
      <c r="L533" s="17">
        <v>0.41081394883640499</v>
      </c>
      <c r="M533" s="17"/>
      <c r="N533" s="17">
        <v>0.342673182373812</v>
      </c>
      <c r="O533" s="17">
        <v>0.43210023074862802</v>
      </c>
      <c r="P533" s="17">
        <v>0.359111996554066</v>
      </c>
      <c r="Q533" s="17">
        <v>0.323662512034818</v>
      </c>
      <c r="R533" s="17">
        <v>0.39396860154709301</v>
      </c>
      <c r="S533" s="17">
        <v>0.49578652486070601</v>
      </c>
      <c r="T533" s="17">
        <v>0.47061302106761399</v>
      </c>
      <c r="U533" s="17">
        <v>0.48412542151761601</v>
      </c>
      <c r="V533" s="17">
        <v>0.42861011906039598</v>
      </c>
      <c r="W533" s="17"/>
      <c r="X533" s="17">
        <v>0.397857613174942</v>
      </c>
      <c r="Y533" s="17">
        <v>0.451034421620293</v>
      </c>
      <c r="Z533" s="17"/>
      <c r="AA533" s="17">
        <v>0.40944605808534501</v>
      </c>
      <c r="AB533" s="17">
        <v>0.40623794174868699</v>
      </c>
      <c r="AC533" s="17"/>
      <c r="AD533" s="17">
        <v>0.44332880791170598</v>
      </c>
      <c r="AE533" s="17">
        <v>0.35334571908357298</v>
      </c>
    </row>
    <row r="534" spans="2:31" x14ac:dyDescent="0.35">
      <c r="B534" t="s">
        <v>99</v>
      </c>
      <c r="C534" s="17">
        <v>0.27881341440900598</v>
      </c>
      <c r="D534" s="17">
        <v>0.255188935461032</v>
      </c>
      <c r="E534" s="17">
        <v>0.30244453437279101</v>
      </c>
      <c r="F534" s="17"/>
      <c r="G534" s="17">
        <v>0.27733970715273998</v>
      </c>
      <c r="H534" s="17">
        <v>0.20476267139339799</v>
      </c>
      <c r="I534" s="17">
        <v>0.24722405047431301</v>
      </c>
      <c r="J534" s="17">
        <v>0.33154263406040102</v>
      </c>
      <c r="K534" s="17">
        <v>0.36115776581642001</v>
      </c>
      <c r="L534" s="17">
        <v>0.26714781567115597</v>
      </c>
      <c r="M534" s="17"/>
      <c r="N534" s="17">
        <v>0.27536325005381401</v>
      </c>
      <c r="O534" s="17">
        <v>0.25907043211748798</v>
      </c>
      <c r="P534" s="17">
        <v>0.27515644228137398</v>
      </c>
      <c r="Q534" s="17">
        <v>0.34423877862749203</v>
      </c>
      <c r="R534" s="17">
        <v>0.21958933562797001</v>
      </c>
      <c r="S534" s="17">
        <v>0.221025865755062</v>
      </c>
      <c r="T534" s="17">
        <v>0.330327025656934</v>
      </c>
      <c r="U534" s="17">
        <v>0.26058109064159701</v>
      </c>
      <c r="V534" s="17">
        <v>0.30815227787511401</v>
      </c>
      <c r="W534" s="17"/>
      <c r="X534" s="17">
        <v>0.29693707015825099</v>
      </c>
      <c r="Y534" s="17">
        <v>0.24956425053534401</v>
      </c>
      <c r="Z534" s="17"/>
      <c r="AA534" s="17">
        <v>0.28424362601329101</v>
      </c>
      <c r="AB534" s="17">
        <v>0.25846987895886397</v>
      </c>
      <c r="AC534" s="17"/>
      <c r="AD534" s="17">
        <v>0.28681064916744098</v>
      </c>
      <c r="AE534" s="17">
        <v>0.25436239558971402</v>
      </c>
    </row>
    <row r="535" spans="2:31" x14ac:dyDescent="0.35">
      <c r="B535" t="s">
        <v>100</v>
      </c>
      <c r="C535" s="17">
        <v>0.11194189207955201</v>
      </c>
      <c r="D535" s="17">
        <v>0.100361403419785</v>
      </c>
      <c r="E535" s="17">
        <v>0.123525636100356</v>
      </c>
      <c r="F535" s="17"/>
      <c r="G535" s="17">
        <v>0.12769414155714201</v>
      </c>
      <c r="H535" s="17">
        <v>0.12293185191409201</v>
      </c>
      <c r="I535" s="17">
        <v>0.12172628351003301</v>
      </c>
      <c r="J535" s="17">
        <v>0.111569799643732</v>
      </c>
      <c r="K535" s="17">
        <v>0.119856939909885</v>
      </c>
      <c r="L535" s="17">
        <v>8.8996740765815902E-2</v>
      </c>
      <c r="M535" s="17"/>
      <c r="N535" s="17">
        <v>0.106892368484709</v>
      </c>
      <c r="O535" s="17">
        <v>0.112862218659287</v>
      </c>
      <c r="P535" s="17">
        <v>0.16784576073025101</v>
      </c>
      <c r="Q535" s="17">
        <v>0.104163343070917</v>
      </c>
      <c r="R535" s="17">
        <v>0.13446398372985199</v>
      </c>
      <c r="S535" s="17">
        <v>0.102379262765405</v>
      </c>
      <c r="T535" s="17">
        <v>0.108062651495085</v>
      </c>
      <c r="U535" s="17">
        <v>7.1936484077935195E-2</v>
      </c>
      <c r="V535" s="17">
        <v>9.0504046041948796E-2</v>
      </c>
      <c r="W535" s="17"/>
      <c r="X535" s="17">
        <v>0.114522100592319</v>
      </c>
      <c r="Y535" s="17">
        <v>0.12655594759298799</v>
      </c>
      <c r="Z535" s="17"/>
      <c r="AA535" s="17">
        <v>0.112130142943052</v>
      </c>
      <c r="AB535" s="17">
        <v>0.110827079206786</v>
      </c>
      <c r="AC535" s="17"/>
      <c r="AD535" s="17">
        <v>8.3443644239127701E-2</v>
      </c>
      <c r="AE535" s="17">
        <v>0.17177166062781499</v>
      </c>
    </row>
    <row r="536" spans="2:31" x14ac:dyDescent="0.35">
      <c r="B536" t="s">
        <v>56</v>
      </c>
      <c r="C536" s="17">
        <v>6.9382263892124901E-2</v>
      </c>
      <c r="D536" s="17">
        <v>7.3810852103472505E-2</v>
      </c>
      <c r="E536" s="17">
        <v>6.4952430771867603E-2</v>
      </c>
      <c r="F536" s="17"/>
      <c r="G536" s="17">
        <v>9.8284568180703899E-2</v>
      </c>
      <c r="H536" s="17">
        <v>8.7342089214910004E-2</v>
      </c>
      <c r="I536" s="17">
        <v>8.9203751083521798E-2</v>
      </c>
      <c r="J536" s="17">
        <v>5.3899825769321501E-2</v>
      </c>
      <c r="K536" s="17">
        <v>8.0451949760005706E-2</v>
      </c>
      <c r="L536" s="17">
        <v>3.6684197005274997E-2</v>
      </c>
      <c r="M536" s="17"/>
      <c r="N536" s="17">
        <v>6.04035862950488E-2</v>
      </c>
      <c r="O536" s="17">
        <v>7.4816651164378301E-2</v>
      </c>
      <c r="P536" s="17">
        <v>9.1030822487138299E-2</v>
      </c>
      <c r="Q536" s="17">
        <v>0.107615885493788</v>
      </c>
      <c r="R536" s="17">
        <v>6.8512301577686605E-2</v>
      </c>
      <c r="S536" s="17">
        <v>2.9618495383029301E-2</v>
      </c>
      <c r="T536" s="17">
        <v>4.3216334888570997E-2</v>
      </c>
      <c r="U536" s="17">
        <v>7.6250541915005202E-2</v>
      </c>
      <c r="V536" s="17">
        <v>7.3688689761528203E-2</v>
      </c>
      <c r="W536" s="17"/>
      <c r="X536" s="17">
        <v>6.9230601600162506E-2</v>
      </c>
      <c r="Y536" s="17">
        <v>5.3967026277977101E-2</v>
      </c>
      <c r="Z536" s="17"/>
      <c r="AA536" s="17">
        <v>7.1308067803465103E-2</v>
      </c>
      <c r="AB536" s="17">
        <v>5.59228563936498E-2</v>
      </c>
      <c r="AC536" s="17"/>
      <c r="AD536" s="17">
        <v>3.4800998943761603E-2</v>
      </c>
      <c r="AE536" s="17">
        <v>0.13740344859265299</v>
      </c>
    </row>
    <row r="537" spans="2:31" x14ac:dyDescent="0.35">
      <c r="B537" t="s">
        <v>101</v>
      </c>
      <c r="C537" s="17">
        <v>0.53986242961931696</v>
      </c>
      <c r="D537" s="17">
        <v>0.57063880901571096</v>
      </c>
      <c r="E537" s="17">
        <v>0.50907739875498603</v>
      </c>
      <c r="F537" s="17"/>
      <c r="G537" s="17">
        <v>0.49668158310941402</v>
      </c>
      <c r="H537" s="17">
        <v>0.58496338747760002</v>
      </c>
      <c r="I537" s="17">
        <v>0.54184591493213097</v>
      </c>
      <c r="J537" s="17">
        <v>0.50298774052654505</v>
      </c>
      <c r="K537" s="17">
        <v>0.43853334451368903</v>
      </c>
      <c r="L537" s="17">
        <v>0.60717124655775301</v>
      </c>
      <c r="M537" s="17"/>
      <c r="N537" s="17">
        <v>0.55734079516642898</v>
      </c>
      <c r="O537" s="17">
        <v>0.55325069805884797</v>
      </c>
      <c r="P537" s="17">
        <v>0.46596697450123697</v>
      </c>
      <c r="Q537" s="17">
        <v>0.44398199280780198</v>
      </c>
      <c r="R537" s="17">
        <v>0.57743437906449102</v>
      </c>
      <c r="S537" s="17">
        <v>0.64697637609650405</v>
      </c>
      <c r="T537" s="17">
        <v>0.51839398795941005</v>
      </c>
      <c r="U537" s="17">
        <v>0.59123188336546295</v>
      </c>
      <c r="V537" s="17">
        <v>0.52765498632140895</v>
      </c>
      <c r="W537" s="17"/>
      <c r="X537" s="17">
        <v>0.51931022764926804</v>
      </c>
      <c r="Y537" s="17">
        <v>0.56991277559369102</v>
      </c>
      <c r="Z537" s="17"/>
      <c r="AA537" s="17">
        <v>0.53231816324019199</v>
      </c>
      <c r="AB537" s="17">
        <v>0.57478018544069898</v>
      </c>
      <c r="AC537" s="17"/>
      <c r="AD537" s="17">
        <v>0.594944707649669</v>
      </c>
      <c r="AE537" s="17">
        <v>0.436462495189817</v>
      </c>
    </row>
    <row r="538" spans="2:31" x14ac:dyDescent="0.35">
      <c r="B538" t="s">
        <v>102</v>
      </c>
      <c r="C538" s="17">
        <v>0.390755306488558</v>
      </c>
      <c r="D538" s="17">
        <v>0.355550338880817</v>
      </c>
      <c r="E538" s="17">
        <v>0.425970170473147</v>
      </c>
      <c r="F538" s="17"/>
      <c r="G538" s="17">
        <v>0.40503384870988302</v>
      </c>
      <c r="H538" s="17">
        <v>0.32769452330748999</v>
      </c>
      <c r="I538" s="17">
        <v>0.36895033398434701</v>
      </c>
      <c r="J538" s="17">
        <v>0.443112433704133</v>
      </c>
      <c r="K538" s="17">
        <v>0.481014705726305</v>
      </c>
      <c r="L538" s="17">
        <v>0.35614455643697202</v>
      </c>
      <c r="M538" s="17"/>
      <c r="N538" s="17">
        <v>0.38225561853852202</v>
      </c>
      <c r="O538" s="17">
        <v>0.37193265077677401</v>
      </c>
      <c r="P538" s="17">
        <v>0.44300220301162502</v>
      </c>
      <c r="Q538" s="17">
        <v>0.44840212169840898</v>
      </c>
      <c r="R538" s="17">
        <v>0.35405331935782203</v>
      </c>
      <c r="S538" s="17">
        <v>0.32340512852046699</v>
      </c>
      <c r="T538" s="17">
        <v>0.43838967715201899</v>
      </c>
      <c r="U538" s="17">
        <v>0.33251757471953203</v>
      </c>
      <c r="V538" s="17">
        <v>0.39865632391706302</v>
      </c>
      <c r="W538" s="17"/>
      <c r="X538" s="17">
        <v>0.41145917075056998</v>
      </c>
      <c r="Y538" s="17">
        <v>0.37612019812833197</v>
      </c>
      <c r="Z538" s="17"/>
      <c r="AA538" s="17">
        <v>0.39637376895634302</v>
      </c>
      <c r="AB538" s="17">
        <v>0.369296958165651</v>
      </c>
      <c r="AC538" s="17"/>
      <c r="AD538" s="17">
        <v>0.37025429340656901</v>
      </c>
      <c r="AE538" s="17">
        <v>0.42613405621752998</v>
      </c>
    </row>
    <row r="539" spans="2:31" x14ac:dyDescent="0.35">
      <c r="B539" t="s">
        <v>103</v>
      </c>
      <c r="C539" s="17">
        <v>0.149107123130759</v>
      </c>
      <c r="D539" s="17">
        <v>0.21508847013489399</v>
      </c>
      <c r="E539" s="17">
        <v>8.3107228281839099E-2</v>
      </c>
      <c r="F539" s="17"/>
      <c r="G539" s="17">
        <v>9.1647734399530903E-2</v>
      </c>
      <c r="H539" s="17">
        <v>0.25726886417011002</v>
      </c>
      <c r="I539" s="17">
        <v>0.17289558094778501</v>
      </c>
      <c r="J539" s="17">
        <v>5.9875306822412003E-2</v>
      </c>
      <c r="K539" s="17">
        <v>-4.2481361212615802E-2</v>
      </c>
      <c r="L539" s="17">
        <v>0.25102669012077999</v>
      </c>
      <c r="M539" s="17"/>
      <c r="N539" s="17">
        <v>0.17508517662790701</v>
      </c>
      <c r="O539" s="17">
        <v>0.18131804728207401</v>
      </c>
      <c r="P539" s="17">
        <v>2.2964771489611499E-2</v>
      </c>
      <c r="Q539" s="17">
        <v>-4.4201288906068302E-3</v>
      </c>
      <c r="R539" s="17">
        <v>0.22338105970666899</v>
      </c>
      <c r="S539" s="17">
        <v>0.323571247576037</v>
      </c>
      <c r="T539" s="17">
        <v>8.0004310807390205E-2</v>
      </c>
      <c r="U539" s="17">
        <v>0.25871430864592998</v>
      </c>
      <c r="V539" s="17">
        <v>0.12899866240434599</v>
      </c>
      <c r="W539" s="17"/>
      <c r="X539" s="17">
        <v>0.10785105689869801</v>
      </c>
      <c r="Y539" s="17">
        <v>0.19379257746535999</v>
      </c>
      <c r="Z539" s="17"/>
      <c r="AA539" s="17">
        <v>0.135944394283849</v>
      </c>
      <c r="AB539" s="17">
        <v>0.205483227275048</v>
      </c>
      <c r="AC539" s="17"/>
      <c r="AD539" s="17">
        <v>0.22469041424310099</v>
      </c>
      <c r="AE539" s="17">
        <v>1.0328438972287199E-2</v>
      </c>
    </row>
    <row r="540" spans="2:31" x14ac:dyDescent="0.35">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row>
    <row r="541" spans="2:31" x14ac:dyDescent="0.35">
      <c r="B541" s="6" t="s">
        <v>290</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row>
    <row r="542" spans="2:31" x14ac:dyDescent="0.35">
      <c r="B542" s="24" t="s">
        <v>66</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row>
    <row r="543" spans="2:31" x14ac:dyDescent="0.35">
      <c r="B543" t="s">
        <v>285</v>
      </c>
      <c r="C543" s="17">
        <v>7.5804123784001295E-2</v>
      </c>
      <c r="D543" s="17">
        <v>0.10249117730037</v>
      </c>
      <c r="E543" s="17">
        <v>4.9109568339453499E-2</v>
      </c>
      <c r="F543" s="17"/>
      <c r="G543" s="17">
        <v>7.3537764603277198E-2</v>
      </c>
      <c r="H543" s="17">
        <v>9.06214573812721E-2</v>
      </c>
      <c r="I543" s="17">
        <v>7.8558035808972401E-2</v>
      </c>
      <c r="J543" s="17">
        <v>7.4207881041153306E-2</v>
      </c>
      <c r="K543" s="17">
        <v>5.1196508174119498E-2</v>
      </c>
      <c r="L543" s="17">
        <v>8.0870983354750306E-2</v>
      </c>
      <c r="M543" s="17"/>
      <c r="N543" s="17">
        <v>0.17577327839133999</v>
      </c>
      <c r="O543" s="17">
        <v>5.4093134276986497E-2</v>
      </c>
      <c r="P543" s="17">
        <v>1.0601569489371901E-2</v>
      </c>
      <c r="Q543" s="17">
        <v>2.7993247112957E-2</v>
      </c>
      <c r="R543" s="17">
        <v>8.21857955514185E-2</v>
      </c>
      <c r="S543" s="17">
        <v>0.11653078623782499</v>
      </c>
      <c r="T543" s="17">
        <v>6.0795265515092602E-2</v>
      </c>
      <c r="U543" s="17">
        <v>7.7965569831912496E-2</v>
      </c>
      <c r="V543" s="17">
        <v>4.5063164505324001E-2</v>
      </c>
      <c r="W543" s="17"/>
      <c r="X543" s="17">
        <v>6.2010578930163103E-2</v>
      </c>
      <c r="Y543" s="17">
        <v>5.7123323166635202E-2</v>
      </c>
      <c r="Z543" s="17"/>
      <c r="AA543" s="17">
        <v>6.7249549302469805E-2</v>
      </c>
      <c r="AB543" s="17">
        <v>0.110987027913257</v>
      </c>
      <c r="AC543" s="17"/>
      <c r="AD543" s="17">
        <v>9.0021172047474701E-2</v>
      </c>
      <c r="AE543" s="17">
        <v>4.4827536711554802E-2</v>
      </c>
    </row>
    <row r="544" spans="2:31" x14ac:dyDescent="0.35">
      <c r="B544" t="s">
        <v>286</v>
      </c>
      <c r="C544" s="17">
        <v>0.29136254189354999</v>
      </c>
      <c r="D544" s="17">
        <v>0.33592050130182799</v>
      </c>
      <c r="E544" s="17">
        <v>0.246792056913234</v>
      </c>
      <c r="F544" s="17"/>
      <c r="G544" s="17">
        <v>0.30221842319794401</v>
      </c>
      <c r="H544" s="17">
        <v>0.31429948504965499</v>
      </c>
      <c r="I544" s="17">
        <v>0.31575178170886797</v>
      </c>
      <c r="J544" s="17">
        <v>0.24869771888019401</v>
      </c>
      <c r="K544" s="17">
        <v>0.25744246322436198</v>
      </c>
      <c r="L544" s="17">
        <v>0.29957132780615198</v>
      </c>
      <c r="M544" s="17"/>
      <c r="N544" s="17">
        <v>0.29330800045620098</v>
      </c>
      <c r="O544" s="17">
        <v>0.25834524024468197</v>
      </c>
      <c r="P544" s="17">
        <v>0.28877911438039</v>
      </c>
      <c r="Q544" s="17">
        <v>0.248188282883612</v>
      </c>
      <c r="R544" s="17">
        <v>0.30726428553159901</v>
      </c>
      <c r="S544" s="17">
        <v>0.28903950732268902</v>
      </c>
      <c r="T544" s="17">
        <v>0.346913306095262</v>
      </c>
      <c r="U544" s="17">
        <v>0.29140944916886002</v>
      </c>
      <c r="V544" s="17">
        <v>0.31580449871063099</v>
      </c>
      <c r="W544" s="17"/>
      <c r="X544" s="17">
        <v>0.268143402990075</v>
      </c>
      <c r="Y544" s="17">
        <v>0.38844244407311501</v>
      </c>
      <c r="Z544" s="17"/>
      <c r="AA544" s="17">
        <v>0.28107260495129899</v>
      </c>
      <c r="AB544" s="17">
        <v>0.33838642652652101</v>
      </c>
      <c r="AC544" s="17"/>
      <c r="AD544" s="17">
        <v>0.32505706134957402</v>
      </c>
      <c r="AE544" s="17">
        <v>0.24484310829769601</v>
      </c>
    </row>
    <row r="545" spans="2:31" x14ac:dyDescent="0.35">
      <c r="B545" t="s">
        <v>287</v>
      </c>
      <c r="C545" s="17">
        <v>0.212809917185944</v>
      </c>
      <c r="D545" s="17">
        <v>0.205490117332364</v>
      </c>
      <c r="E545" s="17">
        <v>0.220131774689415</v>
      </c>
      <c r="F545" s="17"/>
      <c r="G545" s="17">
        <v>0.238334626232304</v>
      </c>
      <c r="H545" s="17">
        <v>0.205058390889475</v>
      </c>
      <c r="I545" s="17">
        <v>0.21002637497733001</v>
      </c>
      <c r="J545" s="17">
        <v>0.23145185377715899</v>
      </c>
      <c r="K545" s="17">
        <v>0.18499341434595801</v>
      </c>
      <c r="L545" s="17">
        <v>0.20930556574013001</v>
      </c>
      <c r="M545" s="17"/>
      <c r="N545" s="17">
        <v>0.195611643224958</v>
      </c>
      <c r="O545" s="17">
        <v>0.17850017366986601</v>
      </c>
      <c r="P545" s="17">
        <v>0.28354509420424501</v>
      </c>
      <c r="Q545" s="17">
        <v>0.226097958993901</v>
      </c>
      <c r="R545" s="17">
        <v>0.25524880772465097</v>
      </c>
      <c r="S545" s="17">
        <v>0.208411181438211</v>
      </c>
      <c r="T545" s="17">
        <v>0.21864333968531199</v>
      </c>
      <c r="U545" s="17">
        <v>0.19974674362345399</v>
      </c>
      <c r="V545" s="17">
        <v>0.18462454682991</v>
      </c>
      <c r="W545" s="17"/>
      <c r="X545" s="17">
        <v>0.234853505927584</v>
      </c>
      <c r="Y545" s="17">
        <v>0.14719195973388299</v>
      </c>
      <c r="Z545" s="17"/>
      <c r="AA545" s="17">
        <v>0.20993834018629901</v>
      </c>
      <c r="AB545" s="17">
        <v>0.21772442336752501</v>
      </c>
      <c r="AC545" s="17"/>
      <c r="AD545" s="17">
        <v>0.20053929891434399</v>
      </c>
      <c r="AE545" s="17">
        <v>0.21302278270122199</v>
      </c>
    </row>
    <row r="546" spans="2:31" x14ac:dyDescent="0.35">
      <c r="B546" t="s">
        <v>288</v>
      </c>
      <c r="C546" s="17">
        <v>0.22789788430364699</v>
      </c>
      <c r="D546" s="17">
        <v>0.20760848738478399</v>
      </c>
      <c r="E546" s="17">
        <v>0.24819298472208901</v>
      </c>
      <c r="F546" s="17"/>
      <c r="G546" s="17">
        <v>0.18822595877492901</v>
      </c>
      <c r="H546" s="17">
        <v>0.21521429863875699</v>
      </c>
      <c r="I546" s="17">
        <v>0.19460386493183299</v>
      </c>
      <c r="J546" s="17">
        <v>0.26398802364465002</v>
      </c>
      <c r="K546" s="17">
        <v>0.30506929816278</v>
      </c>
      <c r="L546" s="17">
        <v>0.21564492703913901</v>
      </c>
      <c r="M546" s="17"/>
      <c r="N546" s="17">
        <v>0.150767500542209</v>
      </c>
      <c r="O546" s="17">
        <v>0.35563202690782503</v>
      </c>
      <c r="P546" s="17">
        <v>0.21829700046870701</v>
      </c>
      <c r="Q546" s="17">
        <v>0.21786435396413101</v>
      </c>
      <c r="R546" s="17">
        <v>0.190017600535723</v>
      </c>
      <c r="S546" s="17">
        <v>0.21670839935282801</v>
      </c>
      <c r="T546" s="17">
        <v>0.17174324847508801</v>
      </c>
      <c r="U546" s="17">
        <v>0.254508300801918</v>
      </c>
      <c r="V546" s="17">
        <v>0.249721064137851</v>
      </c>
      <c r="W546" s="17"/>
      <c r="X546" s="17">
        <v>0.23086679369857599</v>
      </c>
      <c r="Y546" s="17">
        <v>0.22144281416195499</v>
      </c>
      <c r="Z546" s="17"/>
      <c r="AA546" s="17">
        <v>0.23594244817051599</v>
      </c>
      <c r="AB546" s="17">
        <v>0.201842726532348</v>
      </c>
      <c r="AC546" s="17"/>
      <c r="AD546" s="17">
        <v>0.22013397190398201</v>
      </c>
      <c r="AE546" s="17">
        <v>0.25113399808973103</v>
      </c>
    </row>
    <row r="547" spans="2:31" x14ac:dyDescent="0.35">
      <c r="B547" t="s">
        <v>289</v>
      </c>
      <c r="C547" s="17">
        <v>0.13749619996534601</v>
      </c>
      <c r="D547" s="17">
        <v>0.10276774526398499</v>
      </c>
      <c r="E547" s="17">
        <v>0.17223441709225101</v>
      </c>
      <c r="F547" s="17"/>
      <c r="G547" s="17">
        <v>0.124908407508667</v>
      </c>
      <c r="H547" s="17">
        <v>0.117344794008654</v>
      </c>
      <c r="I547" s="17">
        <v>0.13908574465357901</v>
      </c>
      <c r="J547" s="17">
        <v>0.13251025451434501</v>
      </c>
      <c r="K547" s="17">
        <v>0.141786737349263</v>
      </c>
      <c r="L547" s="17">
        <v>0.154541822254047</v>
      </c>
      <c r="M547" s="17"/>
      <c r="N547" s="17">
        <v>0.11302935185732001</v>
      </c>
      <c r="O547" s="17">
        <v>0.125012366619947</v>
      </c>
      <c r="P547" s="17">
        <v>0.137816949309191</v>
      </c>
      <c r="Q547" s="17">
        <v>0.20991849259793999</v>
      </c>
      <c r="R547" s="17">
        <v>0.11340194799209399</v>
      </c>
      <c r="S547" s="17">
        <v>0.13203288022187501</v>
      </c>
      <c r="T547" s="17">
        <v>0.144819266719073</v>
      </c>
      <c r="U547" s="17">
        <v>0.14566908918989699</v>
      </c>
      <c r="V547" s="17">
        <v>0.133775506849072</v>
      </c>
      <c r="W547" s="17"/>
      <c r="X547" s="17">
        <v>0.148908142504043</v>
      </c>
      <c r="Y547" s="17">
        <v>0.115597818949249</v>
      </c>
      <c r="Z547" s="17"/>
      <c r="AA547" s="17">
        <v>0.148823079257243</v>
      </c>
      <c r="AB547" s="17">
        <v>9.3490667625622095E-2</v>
      </c>
      <c r="AC547" s="17"/>
      <c r="AD547" s="17">
        <v>0.139072234910676</v>
      </c>
      <c r="AE547" s="17">
        <v>0.14702910273751901</v>
      </c>
    </row>
    <row r="548" spans="2:31" x14ac:dyDescent="0.35">
      <c r="B548" t="s">
        <v>56</v>
      </c>
      <c r="C548" s="17">
        <v>5.46293328675116E-2</v>
      </c>
      <c r="D548" s="17">
        <v>4.5721971416668498E-2</v>
      </c>
      <c r="E548" s="17">
        <v>6.3539198243556805E-2</v>
      </c>
      <c r="F548" s="17"/>
      <c r="G548" s="17">
        <v>7.2774819682879494E-2</v>
      </c>
      <c r="H548" s="17">
        <v>5.7461574032185499E-2</v>
      </c>
      <c r="I548" s="17">
        <v>6.1974197919416898E-2</v>
      </c>
      <c r="J548" s="17">
        <v>4.91442681424984E-2</v>
      </c>
      <c r="K548" s="17">
        <v>5.95115787435175E-2</v>
      </c>
      <c r="L548" s="17">
        <v>4.0065373805782102E-2</v>
      </c>
      <c r="M548" s="17"/>
      <c r="N548" s="17">
        <v>7.1510225527972301E-2</v>
      </c>
      <c r="O548" s="17">
        <v>2.84170582806938E-2</v>
      </c>
      <c r="P548" s="17">
        <v>6.0960272148095497E-2</v>
      </c>
      <c r="Q548" s="17">
        <v>6.9937664447458095E-2</v>
      </c>
      <c r="R548" s="17">
        <v>5.1881562664514401E-2</v>
      </c>
      <c r="S548" s="17">
        <v>3.7277245426572299E-2</v>
      </c>
      <c r="T548" s="17">
        <v>5.7085573510171801E-2</v>
      </c>
      <c r="U548" s="17">
        <v>3.0700847383958701E-2</v>
      </c>
      <c r="V548" s="17">
        <v>7.10112189672127E-2</v>
      </c>
      <c r="W548" s="17"/>
      <c r="X548" s="17">
        <v>5.5217575949557798E-2</v>
      </c>
      <c r="Y548" s="17">
        <v>7.0201639915163205E-2</v>
      </c>
      <c r="Z548" s="17"/>
      <c r="AA548" s="17">
        <v>5.6973978132171803E-2</v>
      </c>
      <c r="AB548" s="17">
        <v>3.7568728034727099E-2</v>
      </c>
      <c r="AC548" s="17"/>
      <c r="AD548" s="17">
        <v>2.5176260873949498E-2</v>
      </c>
      <c r="AE548" s="17">
        <v>9.9143471462277796E-2</v>
      </c>
    </row>
    <row r="549" spans="2:31" x14ac:dyDescent="0.35">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row>
    <row r="550" spans="2:31" x14ac:dyDescent="0.35">
      <c r="B550" s="6" t="s">
        <v>303</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row>
    <row r="551" spans="2:31" x14ac:dyDescent="0.35">
      <c r="B551" s="24" t="s">
        <v>66</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row>
    <row r="552" spans="2:31" x14ac:dyDescent="0.35">
      <c r="B552" t="s">
        <v>100</v>
      </c>
      <c r="C552" s="17">
        <v>4.3980287658882303E-2</v>
      </c>
      <c r="D552" s="17">
        <v>4.6985244672594802E-2</v>
      </c>
      <c r="E552" s="17">
        <v>4.0974485929521999E-2</v>
      </c>
      <c r="F552" s="17"/>
      <c r="G552" s="17">
        <v>4.7374049696849801E-2</v>
      </c>
      <c r="H552" s="17">
        <v>2.46285102463722E-2</v>
      </c>
      <c r="I552" s="17">
        <v>6.1061180789832498E-2</v>
      </c>
      <c r="J552" s="17">
        <v>4.9905830788609502E-2</v>
      </c>
      <c r="K552" s="17">
        <v>1.6298521619322801E-2</v>
      </c>
      <c r="L552" s="17">
        <v>5.4905889304348698E-2</v>
      </c>
      <c r="M552" s="17"/>
      <c r="N552" s="17">
        <v>4.04296870636782E-2</v>
      </c>
      <c r="O552" s="17">
        <v>7.1728357824192901E-2</v>
      </c>
      <c r="P552" s="17">
        <v>0</v>
      </c>
      <c r="Q552" s="17">
        <v>2.9097661118668499E-2</v>
      </c>
      <c r="R552" s="17">
        <v>6.0615627087972301E-2</v>
      </c>
      <c r="S552" s="17">
        <v>2.96907453534811E-2</v>
      </c>
      <c r="T552" s="17">
        <v>8.1287733575478596E-2</v>
      </c>
      <c r="U552" s="17">
        <v>7.3137384875937503E-2</v>
      </c>
      <c r="V552" s="17">
        <v>2.0083677129901101E-2</v>
      </c>
      <c r="W552" s="17"/>
      <c r="X552" s="17">
        <v>4.4298640192969099E-2</v>
      </c>
      <c r="Y552" s="17">
        <v>2.99459490635836E-2</v>
      </c>
      <c r="Z552" s="17"/>
      <c r="AA552" s="17">
        <v>4.5041010483086501E-2</v>
      </c>
      <c r="AB552" s="17">
        <v>4.0872104327700998E-2</v>
      </c>
      <c r="AC552" s="17"/>
      <c r="AD552" s="17">
        <v>4.5045111708522302E-2</v>
      </c>
      <c r="AE552" s="17">
        <v>4.8931530756423001E-2</v>
      </c>
    </row>
    <row r="553" spans="2:31" x14ac:dyDescent="0.35">
      <c r="B553" t="s">
        <v>99</v>
      </c>
      <c r="C553" s="17">
        <v>0.111668188550738</v>
      </c>
      <c r="D553" s="17">
        <v>0.113194976622919</v>
      </c>
      <c r="E553" s="17">
        <v>0.110140971287135</v>
      </c>
      <c r="F553" s="17"/>
      <c r="G553" s="17">
        <v>0.113900278711279</v>
      </c>
      <c r="H553" s="17">
        <v>0.114734923125086</v>
      </c>
      <c r="I553" s="17">
        <v>8.9704095327298103E-2</v>
      </c>
      <c r="J553" s="17">
        <v>0.107625790427887</v>
      </c>
      <c r="K553" s="17">
        <v>9.6865857908570496E-2</v>
      </c>
      <c r="L553" s="17">
        <v>0.129236399831968</v>
      </c>
      <c r="M553" s="17"/>
      <c r="N553" s="17">
        <v>0.14007891000287501</v>
      </c>
      <c r="O553" s="17">
        <v>0.115410286255111</v>
      </c>
      <c r="P553" s="17">
        <v>0.116226078627335</v>
      </c>
      <c r="Q553" s="17">
        <v>5.4349591471512998E-2</v>
      </c>
      <c r="R553" s="17">
        <v>8.5302900435644494E-2</v>
      </c>
      <c r="S553" s="17">
        <v>0.137430233937027</v>
      </c>
      <c r="T553" s="17">
        <v>8.3368591399392206E-2</v>
      </c>
      <c r="U553" s="17">
        <v>0.13452037945224499</v>
      </c>
      <c r="V553" s="17">
        <v>0.128446668175101</v>
      </c>
      <c r="W553" s="17"/>
      <c r="X553" s="17">
        <v>0.10908420982288</v>
      </c>
      <c r="Y553" s="17">
        <v>0.149041987508164</v>
      </c>
      <c r="Z553" s="17"/>
      <c r="AA553" s="17">
        <v>0.104323434130856</v>
      </c>
      <c r="AB553" s="17">
        <v>0.132735041673438</v>
      </c>
      <c r="AC553" s="17"/>
      <c r="AD553" s="17">
        <v>0.12955161429881901</v>
      </c>
      <c r="AE553" s="17">
        <v>7.8405071184787095E-2</v>
      </c>
    </row>
    <row r="554" spans="2:31" x14ac:dyDescent="0.35">
      <c r="B554" t="s">
        <v>98</v>
      </c>
      <c r="C554" s="17">
        <v>0.241359467222556</v>
      </c>
      <c r="D554" s="17">
        <v>0.25783586722945601</v>
      </c>
      <c r="E554" s="17">
        <v>0.22487843557772</v>
      </c>
      <c r="F554" s="17"/>
      <c r="G554" s="17">
        <v>0.22754545901545301</v>
      </c>
      <c r="H554" s="17">
        <v>0.26996063883791799</v>
      </c>
      <c r="I554" s="17">
        <v>0.211559161763341</v>
      </c>
      <c r="J554" s="17">
        <v>0.19765425017685301</v>
      </c>
      <c r="K554" s="17">
        <v>0.29801272741465001</v>
      </c>
      <c r="L554" s="17">
        <v>0.24181588736490101</v>
      </c>
      <c r="M554" s="17"/>
      <c r="N554" s="17">
        <v>0.22562880960746501</v>
      </c>
      <c r="O554" s="17">
        <v>0.26259989304326198</v>
      </c>
      <c r="P554" s="17">
        <v>0.33760093974753802</v>
      </c>
      <c r="Q554" s="17">
        <v>0.27562323295570001</v>
      </c>
      <c r="R554" s="17">
        <v>0.20758612504458701</v>
      </c>
      <c r="S554" s="17">
        <v>0.193821483149789</v>
      </c>
      <c r="T554" s="17">
        <v>0.176121843546203</v>
      </c>
      <c r="U554" s="17">
        <v>0.13222131139909499</v>
      </c>
      <c r="V554" s="17">
        <v>0.28424012212822503</v>
      </c>
      <c r="W554" s="17"/>
      <c r="X554" s="17">
        <v>0.25206393190516801</v>
      </c>
      <c r="Y554" s="17">
        <v>0.195721419374873</v>
      </c>
      <c r="Z554" s="17"/>
      <c r="AA554" s="17">
        <v>0.240804447323092</v>
      </c>
      <c r="AB554" s="17">
        <v>0.24512455194558599</v>
      </c>
      <c r="AC554" s="17"/>
      <c r="AD554" s="17">
        <v>0.23123983787167501</v>
      </c>
      <c r="AE554" s="17">
        <v>0.24075831358528599</v>
      </c>
    </row>
    <row r="555" spans="2:31" x14ac:dyDescent="0.35">
      <c r="B555" t="s">
        <v>97</v>
      </c>
      <c r="C555" s="17">
        <v>0.37742688632250498</v>
      </c>
      <c r="D555" s="17">
        <v>0.33967946581345698</v>
      </c>
      <c r="E555" s="17">
        <v>0.41518491791071999</v>
      </c>
      <c r="F555" s="17"/>
      <c r="G555" s="17">
        <v>0.40313269660034701</v>
      </c>
      <c r="H555" s="17">
        <v>0.36142303123047798</v>
      </c>
      <c r="I555" s="17">
        <v>0.37853202786877399</v>
      </c>
      <c r="J555" s="17">
        <v>0.386075118246823</v>
      </c>
      <c r="K555" s="17">
        <v>0.38822506024148401</v>
      </c>
      <c r="L555" s="17">
        <v>0.36193954167303899</v>
      </c>
      <c r="M555" s="17"/>
      <c r="N555" s="17">
        <v>0.37710812046688202</v>
      </c>
      <c r="O555" s="17">
        <v>0.37763832040313999</v>
      </c>
      <c r="P555" s="17">
        <v>0.357387689102038</v>
      </c>
      <c r="Q555" s="17">
        <v>0.40447621248428201</v>
      </c>
      <c r="R555" s="17">
        <v>0.33629911634323301</v>
      </c>
      <c r="S555" s="17">
        <v>0.37954212550601901</v>
      </c>
      <c r="T555" s="17">
        <v>0.39469505814517403</v>
      </c>
      <c r="U555" s="17">
        <v>0.39528985035838599</v>
      </c>
      <c r="V555" s="17">
        <v>0.37696341175036202</v>
      </c>
      <c r="W555" s="17"/>
      <c r="X555" s="17">
        <v>0.37816524991033401</v>
      </c>
      <c r="Y555" s="17">
        <v>0.33818488836545302</v>
      </c>
      <c r="Z555" s="17"/>
      <c r="AA555" s="17">
        <v>0.38098715305954201</v>
      </c>
      <c r="AB555" s="17">
        <v>0.36670184076533902</v>
      </c>
      <c r="AC555" s="17"/>
      <c r="AD555" s="17">
        <v>0.38084615382173298</v>
      </c>
      <c r="AE555" s="17">
        <v>0.387458703112602</v>
      </c>
    </row>
    <row r="556" spans="2:31" x14ac:dyDescent="0.35">
      <c r="B556" t="s">
        <v>96</v>
      </c>
      <c r="C556" s="17">
        <v>0.18924262421399399</v>
      </c>
      <c r="D556" s="17">
        <v>0.219778778886909</v>
      </c>
      <c r="E556" s="17">
        <v>0.15869788560209</v>
      </c>
      <c r="F556" s="17"/>
      <c r="G556" s="17">
        <v>0.14740488926598999</v>
      </c>
      <c r="H556" s="17">
        <v>0.19792934954507099</v>
      </c>
      <c r="I556" s="17">
        <v>0.21243646259040599</v>
      </c>
      <c r="J556" s="17">
        <v>0.20957311667420001</v>
      </c>
      <c r="K556" s="17">
        <v>0.18219853171941899</v>
      </c>
      <c r="L556" s="17">
        <v>0.18872748503362</v>
      </c>
      <c r="M556" s="17"/>
      <c r="N556" s="17">
        <v>0.176270419582155</v>
      </c>
      <c r="O556" s="17">
        <v>0.14342910806787099</v>
      </c>
      <c r="P556" s="17">
        <v>0.14449329593794399</v>
      </c>
      <c r="Q556" s="17">
        <v>0.195939289101035</v>
      </c>
      <c r="R556" s="17">
        <v>0.28649863414180599</v>
      </c>
      <c r="S556" s="17">
        <v>0.24170237602952499</v>
      </c>
      <c r="T556" s="17">
        <v>0.19800825407457501</v>
      </c>
      <c r="U556" s="17">
        <v>0.235099195218888</v>
      </c>
      <c r="V556" s="17">
        <v>0.15770092764758101</v>
      </c>
      <c r="W556" s="17"/>
      <c r="X556" s="17">
        <v>0.183593305807078</v>
      </c>
      <c r="Y556" s="17">
        <v>0.21586324688379599</v>
      </c>
      <c r="Z556" s="17"/>
      <c r="AA556" s="17">
        <v>0.19211824105126599</v>
      </c>
      <c r="AB556" s="17">
        <v>0.17896459231054901</v>
      </c>
      <c r="AC556" s="17"/>
      <c r="AD556" s="17">
        <v>0.191657849304044</v>
      </c>
      <c r="AE556" s="17">
        <v>0.19434259597845699</v>
      </c>
    </row>
    <row r="557" spans="2:31" x14ac:dyDescent="0.35">
      <c r="B557" t="s">
        <v>56</v>
      </c>
      <c r="C557" s="17">
        <v>3.6322546031324003E-2</v>
      </c>
      <c r="D557" s="17">
        <v>2.2525666774664801E-2</v>
      </c>
      <c r="E557" s="17">
        <v>5.0123303692814002E-2</v>
      </c>
      <c r="F557" s="17"/>
      <c r="G557" s="17">
        <v>6.0642626710080298E-2</v>
      </c>
      <c r="H557" s="17">
        <v>3.1323547015075198E-2</v>
      </c>
      <c r="I557" s="17">
        <v>4.6707071660347599E-2</v>
      </c>
      <c r="J557" s="17">
        <v>4.9165893685627897E-2</v>
      </c>
      <c r="K557" s="17">
        <v>1.83993010965533E-2</v>
      </c>
      <c r="L557" s="17">
        <v>2.33747967921231E-2</v>
      </c>
      <c r="M557" s="17"/>
      <c r="N557" s="17">
        <v>4.0484053276944799E-2</v>
      </c>
      <c r="O557" s="17">
        <v>2.9194034406423201E-2</v>
      </c>
      <c r="P557" s="17">
        <v>4.4291996585144697E-2</v>
      </c>
      <c r="Q557" s="17">
        <v>4.0514012868801803E-2</v>
      </c>
      <c r="R557" s="17">
        <v>2.3697596946757701E-2</v>
      </c>
      <c r="S557" s="17">
        <v>1.78130360241593E-2</v>
      </c>
      <c r="T557" s="17">
        <v>6.6518519259176997E-2</v>
      </c>
      <c r="U557" s="17">
        <v>2.97318786954484E-2</v>
      </c>
      <c r="V557" s="17">
        <v>3.2565193168830303E-2</v>
      </c>
      <c r="W557" s="17"/>
      <c r="X557" s="17">
        <v>3.2794662361570602E-2</v>
      </c>
      <c r="Y557" s="17">
        <v>7.12425088041303E-2</v>
      </c>
      <c r="Z557" s="17"/>
      <c r="AA557" s="17">
        <v>3.6725713952157797E-2</v>
      </c>
      <c r="AB557" s="17">
        <v>3.5601868977386798E-2</v>
      </c>
      <c r="AC557" s="17"/>
      <c r="AD557" s="17">
        <v>2.16594329952077E-2</v>
      </c>
      <c r="AE557" s="17">
        <v>5.0103785382445698E-2</v>
      </c>
    </row>
    <row r="558" spans="2:31" x14ac:dyDescent="0.35">
      <c r="B558" t="s">
        <v>102</v>
      </c>
      <c r="C558" s="17">
        <v>0.15564847620962</v>
      </c>
      <c r="D558" s="17">
        <v>0.16018022129551299</v>
      </c>
      <c r="E558" s="17">
        <v>0.15111545721665701</v>
      </c>
      <c r="F558" s="17"/>
      <c r="G558" s="17">
        <v>0.161274328408129</v>
      </c>
      <c r="H558" s="17">
        <v>0.13936343337145801</v>
      </c>
      <c r="I558" s="17">
        <v>0.150765276117131</v>
      </c>
      <c r="J558" s="17">
        <v>0.157531621216496</v>
      </c>
      <c r="K558" s="17">
        <v>0.113164379527893</v>
      </c>
      <c r="L558" s="17">
        <v>0.184142289136317</v>
      </c>
      <c r="M558" s="17"/>
      <c r="N558" s="17">
        <v>0.18050859706655401</v>
      </c>
      <c r="O558" s="17">
        <v>0.187138644079304</v>
      </c>
      <c r="P558" s="17">
        <v>0.116226078627335</v>
      </c>
      <c r="Q558" s="17">
        <v>8.34472525901815E-2</v>
      </c>
      <c r="R558" s="17">
        <v>0.145918527523617</v>
      </c>
      <c r="S558" s="17">
        <v>0.16712097929050801</v>
      </c>
      <c r="T558" s="17">
        <v>0.16465632497487101</v>
      </c>
      <c r="U558" s="17">
        <v>0.207657764328182</v>
      </c>
      <c r="V558" s="17">
        <v>0.148530345305002</v>
      </c>
      <c r="W558" s="17"/>
      <c r="X558" s="17">
        <v>0.153382850015849</v>
      </c>
      <c r="Y558" s="17">
        <v>0.178987936571748</v>
      </c>
      <c r="Z558" s="17"/>
      <c r="AA558" s="17">
        <v>0.14936444461394299</v>
      </c>
      <c r="AB558" s="17">
        <v>0.173607146001139</v>
      </c>
      <c r="AC558" s="17"/>
      <c r="AD558" s="17">
        <v>0.174596726007341</v>
      </c>
      <c r="AE558" s="17">
        <v>0.12733660194120999</v>
      </c>
    </row>
    <row r="559" spans="2:31" x14ac:dyDescent="0.35">
      <c r="B559" t="s">
        <v>101</v>
      </c>
      <c r="C559" s="17">
        <v>0.56666951053650005</v>
      </c>
      <c r="D559" s="17">
        <v>0.55945824470036598</v>
      </c>
      <c r="E559" s="17">
        <v>0.57388280351280996</v>
      </c>
      <c r="F559" s="17"/>
      <c r="G559" s="17">
        <v>0.55053758586633805</v>
      </c>
      <c r="H559" s="17">
        <v>0.55935238077554805</v>
      </c>
      <c r="I559" s="17">
        <v>0.59096849045917998</v>
      </c>
      <c r="J559" s="17">
        <v>0.59564823492102204</v>
      </c>
      <c r="K559" s="17">
        <v>0.57042359196090298</v>
      </c>
      <c r="L559" s="17">
        <v>0.55066702670665901</v>
      </c>
      <c r="M559" s="17"/>
      <c r="N559" s="17">
        <v>0.55337854004903697</v>
      </c>
      <c r="O559" s="17">
        <v>0.52106742847101095</v>
      </c>
      <c r="P559" s="17">
        <v>0.50188098503998202</v>
      </c>
      <c r="Q559" s="17">
        <v>0.60041550158531698</v>
      </c>
      <c r="R559" s="17">
        <v>0.62279775048503905</v>
      </c>
      <c r="S559" s="17">
        <v>0.621244501535544</v>
      </c>
      <c r="T559" s="17">
        <v>0.59270331221974903</v>
      </c>
      <c r="U559" s="17">
        <v>0.63038904557727504</v>
      </c>
      <c r="V559" s="17">
        <v>0.534664339397943</v>
      </c>
      <c r="W559" s="17"/>
      <c r="X559" s="17">
        <v>0.56175855571741196</v>
      </c>
      <c r="Y559" s="17">
        <v>0.55404813524924801</v>
      </c>
      <c r="Z559" s="17"/>
      <c r="AA559" s="17">
        <v>0.57310539411080696</v>
      </c>
      <c r="AB559" s="17">
        <v>0.54566643307588802</v>
      </c>
      <c r="AC559" s="17"/>
      <c r="AD559" s="17">
        <v>0.57250400312577598</v>
      </c>
      <c r="AE559" s="17">
        <v>0.58180129909105804</v>
      </c>
    </row>
    <row r="560" spans="2:31" x14ac:dyDescent="0.35">
      <c r="B560" t="s">
        <v>103</v>
      </c>
      <c r="C560" s="17">
        <v>0.41102103432687898</v>
      </c>
      <c r="D560" s="17">
        <v>0.39927802340485302</v>
      </c>
      <c r="E560" s="17">
        <v>0.42276734629615298</v>
      </c>
      <c r="F560" s="17"/>
      <c r="G560" s="17">
        <v>0.389263257458209</v>
      </c>
      <c r="H560" s="17">
        <v>0.41998894740408999</v>
      </c>
      <c r="I560" s="17">
        <v>0.44020321434205001</v>
      </c>
      <c r="J560" s="17">
        <v>0.43811661370452598</v>
      </c>
      <c r="K560" s="17">
        <v>0.45725921243300999</v>
      </c>
      <c r="L560" s="17">
        <v>0.36652473757034298</v>
      </c>
      <c r="M560" s="17"/>
      <c r="N560" s="17">
        <v>0.37286994298248299</v>
      </c>
      <c r="O560" s="17">
        <v>0.33392878439170698</v>
      </c>
      <c r="P560" s="17">
        <v>0.38565490641264699</v>
      </c>
      <c r="Q560" s="17">
        <v>0.51696824899513505</v>
      </c>
      <c r="R560" s="17">
        <v>0.47687922296142199</v>
      </c>
      <c r="S560" s="17">
        <v>0.45412352224503599</v>
      </c>
      <c r="T560" s="17">
        <v>0.428046987244878</v>
      </c>
      <c r="U560" s="17">
        <v>0.42273128124909298</v>
      </c>
      <c r="V560" s="17">
        <v>0.38613399409294102</v>
      </c>
      <c r="W560" s="17"/>
      <c r="X560" s="17">
        <v>0.40837570570156201</v>
      </c>
      <c r="Y560" s="17">
        <v>0.37506019867750001</v>
      </c>
      <c r="Z560" s="17"/>
      <c r="AA560" s="17">
        <v>0.42374094949686397</v>
      </c>
      <c r="AB560" s="17">
        <v>0.37205928707475</v>
      </c>
      <c r="AC560" s="17"/>
      <c r="AD560" s="17">
        <v>0.39790727711843599</v>
      </c>
      <c r="AE560" s="17">
        <v>0.454464697149848</v>
      </c>
    </row>
    <row r="561" spans="2:31" x14ac:dyDescent="0.35">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row>
    <row r="562" spans="2:31" x14ac:dyDescent="0.35">
      <c r="B562" s="6" t="s">
        <v>304</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row>
    <row r="563" spans="2:31" x14ac:dyDescent="0.35">
      <c r="B563" s="24" t="s">
        <v>66</v>
      </c>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row>
    <row r="564" spans="2:31" x14ac:dyDescent="0.35">
      <c r="B564" t="s">
        <v>100</v>
      </c>
      <c r="C564" s="17">
        <v>9.49000472147076E-2</v>
      </c>
      <c r="D564" s="17">
        <v>9.2272928128667206E-2</v>
      </c>
      <c r="E564" s="17">
        <v>9.7527904803358906E-2</v>
      </c>
      <c r="F564" s="17"/>
      <c r="G564" s="17">
        <v>0.101245923185455</v>
      </c>
      <c r="H564" s="17">
        <v>8.1845382946347203E-2</v>
      </c>
      <c r="I564" s="17">
        <v>0.103296202636091</v>
      </c>
      <c r="J564" s="17">
        <v>0.105019728732896</v>
      </c>
      <c r="K564" s="17">
        <v>5.0700663614737497E-2</v>
      </c>
      <c r="L564" s="17">
        <v>0.111394561123698</v>
      </c>
      <c r="M564" s="17"/>
      <c r="N564" s="17">
        <v>8.5696599711892502E-2</v>
      </c>
      <c r="O564" s="17">
        <v>8.8870096502875195E-2</v>
      </c>
      <c r="P564" s="17">
        <v>5.5201510091358902E-2</v>
      </c>
      <c r="Q564" s="17">
        <v>0.14164704794977201</v>
      </c>
      <c r="R564" s="17">
        <v>0.13481092463390601</v>
      </c>
      <c r="S564" s="17">
        <v>9.6067291243985206E-2</v>
      </c>
      <c r="T564" s="17">
        <v>0.10195094558472</v>
      </c>
      <c r="U564" s="17">
        <v>7.14548552004204E-2</v>
      </c>
      <c r="V564" s="17">
        <v>7.9811009998420196E-2</v>
      </c>
      <c r="W564" s="17"/>
      <c r="X564" s="17">
        <v>9.4365185574764393E-2</v>
      </c>
      <c r="Y564" s="17">
        <v>0.10054473343611101</v>
      </c>
      <c r="Z564" s="17"/>
      <c r="AA564" s="17">
        <v>9.5236994301339001E-2</v>
      </c>
      <c r="AB564" s="17">
        <v>9.2294196044223495E-2</v>
      </c>
      <c r="AC564" s="17"/>
      <c r="AD564" s="17">
        <v>0.10167087311647099</v>
      </c>
      <c r="AE564" s="17">
        <v>8.9863354036454804E-2</v>
      </c>
    </row>
    <row r="565" spans="2:31" x14ac:dyDescent="0.35">
      <c r="B565" t="s">
        <v>99</v>
      </c>
      <c r="C565" s="17">
        <v>0.20346223471160799</v>
      </c>
      <c r="D565" s="17">
        <v>0.17141145875230401</v>
      </c>
      <c r="E565" s="17">
        <v>0.235522020381151</v>
      </c>
      <c r="F565" s="17"/>
      <c r="G565" s="17">
        <v>0.19401484008230899</v>
      </c>
      <c r="H565" s="17">
        <v>0.223826471962182</v>
      </c>
      <c r="I565" s="17">
        <v>0.22634279014233499</v>
      </c>
      <c r="J565" s="17">
        <v>0.185060694887279</v>
      </c>
      <c r="K565" s="17">
        <v>0.19899890987018101</v>
      </c>
      <c r="L565" s="17">
        <v>0.19769643615167901</v>
      </c>
      <c r="M565" s="17"/>
      <c r="N565" s="17">
        <v>0.17323440677263699</v>
      </c>
      <c r="O565" s="17">
        <v>0.26339778176617501</v>
      </c>
      <c r="P565" s="17">
        <v>0.29238499877871399</v>
      </c>
      <c r="Q565" s="17">
        <v>9.1370799876765801E-2</v>
      </c>
      <c r="R565" s="17">
        <v>0.17618929232473299</v>
      </c>
      <c r="S565" s="17">
        <v>0.21796187682401599</v>
      </c>
      <c r="T565" s="17">
        <v>0.168714970231374</v>
      </c>
      <c r="U565" s="17">
        <v>0.18604855255842601</v>
      </c>
      <c r="V565" s="17">
        <v>0.234135682336651</v>
      </c>
      <c r="W565" s="17"/>
      <c r="X565" s="17">
        <v>0.20560936177487099</v>
      </c>
      <c r="Y565" s="17">
        <v>0.245236779306651</v>
      </c>
      <c r="Z565" s="17"/>
      <c r="AA565" s="17">
        <v>0.21708299499551301</v>
      </c>
      <c r="AB565" s="17">
        <v>0.14834561211462399</v>
      </c>
      <c r="AC565" s="17"/>
      <c r="AD565" s="17">
        <v>0.198650992557071</v>
      </c>
      <c r="AE565" s="17">
        <v>0.22714420419588999</v>
      </c>
    </row>
    <row r="566" spans="2:31" x14ac:dyDescent="0.35">
      <c r="B566" t="s">
        <v>98</v>
      </c>
      <c r="C566" s="17">
        <v>0.20606945869146601</v>
      </c>
      <c r="D566" s="17">
        <v>0.19765333882837799</v>
      </c>
      <c r="E566" s="17">
        <v>0.214487944388111</v>
      </c>
      <c r="F566" s="17"/>
      <c r="G566" s="17">
        <v>0.190603702121066</v>
      </c>
      <c r="H566" s="17">
        <v>0.15741229869981499</v>
      </c>
      <c r="I566" s="17">
        <v>0.17270444836063101</v>
      </c>
      <c r="J566" s="17">
        <v>0.218937952028989</v>
      </c>
      <c r="K566" s="17">
        <v>0.21919324754765501</v>
      </c>
      <c r="L566" s="17">
        <v>0.24391367513111201</v>
      </c>
      <c r="M566" s="17"/>
      <c r="N566" s="17">
        <v>0.163539510928048</v>
      </c>
      <c r="O566" s="17">
        <v>0.21458284216218801</v>
      </c>
      <c r="P566" s="17">
        <v>0.18743066141781101</v>
      </c>
      <c r="Q566" s="17">
        <v>0.25663957510361102</v>
      </c>
      <c r="R566" s="17">
        <v>0.23720601340436501</v>
      </c>
      <c r="S566" s="17">
        <v>0.183744480369638</v>
      </c>
      <c r="T566" s="17">
        <v>0.190861717185072</v>
      </c>
      <c r="U566" s="17">
        <v>0.22930166377675101</v>
      </c>
      <c r="V566" s="17">
        <v>0.21806284930205</v>
      </c>
      <c r="W566" s="17"/>
      <c r="X566" s="17">
        <v>0.21371035200774099</v>
      </c>
      <c r="Y566" s="17">
        <v>0.20815936710403499</v>
      </c>
      <c r="Z566" s="17"/>
      <c r="AA566" s="17">
        <v>0.19310199460986199</v>
      </c>
      <c r="AB566" s="17">
        <v>0.25747015499731701</v>
      </c>
      <c r="AC566" s="17"/>
      <c r="AD566" s="17">
        <v>0.195622799590808</v>
      </c>
      <c r="AE566" s="17">
        <v>0.203763594942099</v>
      </c>
    </row>
    <row r="567" spans="2:31" x14ac:dyDescent="0.35">
      <c r="B567" t="s">
        <v>97</v>
      </c>
      <c r="C567" s="17">
        <v>0.32944964210016198</v>
      </c>
      <c r="D567" s="17">
        <v>0.342667453597227</v>
      </c>
      <c r="E567" s="17">
        <v>0.31622811497849901</v>
      </c>
      <c r="F567" s="17"/>
      <c r="G567" s="17">
        <v>0.34031444795013599</v>
      </c>
      <c r="H567" s="17">
        <v>0.36629429547335601</v>
      </c>
      <c r="I567" s="17">
        <v>0.29490850864874901</v>
      </c>
      <c r="J567" s="17">
        <v>0.32564509022363303</v>
      </c>
      <c r="K567" s="17">
        <v>0.372850754154195</v>
      </c>
      <c r="L567" s="17">
        <v>0.30131539644799199</v>
      </c>
      <c r="M567" s="17"/>
      <c r="N567" s="17">
        <v>0.36611021588394799</v>
      </c>
      <c r="O567" s="17">
        <v>0.29027725077774402</v>
      </c>
      <c r="P567" s="17">
        <v>0.32829870790877602</v>
      </c>
      <c r="Q567" s="17">
        <v>0.37344308404907001</v>
      </c>
      <c r="R567" s="17">
        <v>0.27930987149840403</v>
      </c>
      <c r="S567" s="17">
        <v>0.31613913819253298</v>
      </c>
      <c r="T567" s="17">
        <v>0.32744041195664902</v>
      </c>
      <c r="U567" s="17">
        <v>0.35542354399301102</v>
      </c>
      <c r="V567" s="17">
        <v>0.33302289018141301</v>
      </c>
      <c r="W567" s="17"/>
      <c r="X567" s="17">
        <v>0.33710616590785603</v>
      </c>
      <c r="Y567" s="17">
        <v>0.25346038267298299</v>
      </c>
      <c r="Z567" s="17"/>
      <c r="AA567" s="17">
        <v>0.33139186680995503</v>
      </c>
      <c r="AB567" s="17">
        <v>0.32391493321845</v>
      </c>
      <c r="AC567" s="17"/>
      <c r="AD567" s="17">
        <v>0.36760583394643098</v>
      </c>
      <c r="AE567" s="17">
        <v>0.25683854542399098</v>
      </c>
    </row>
    <row r="568" spans="2:31" x14ac:dyDescent="0.35">
      <c r="B568" t="s">
        <v>96</v>
      </c>
      <c r="C568" s="17">
        <v>0.13049076283238201</v>
      </c>
      <c r="D568" s="17">
        <v>0.160197897077372</v>
      </c>
      <c r="E568" s="17">
        <v>0.10077527769217801</v>
      </c>
      <c r="F568" s="17"/>
      <c r="G568" s="17">
        <v>0.12069199092188</v>
      </c>
      <c r="H568" s="17">
        <v>0.156811752471858</v>
      </c>
      <c r="I568" s="17">
        <v>0.15026640576309999</v>
      </c>
      <c r="J568" s="17">
        <v>0.12594421072984599</v>
      </c>
      <c r="K568" s="17">
        <v>0.113023181472028</v>
      </c>
      <c r="L568" s="17">
        <v>0.12285132341803399</v>
      </c>
      <c r="M568" s="17"/>
      <c r="N568" s="17">
        <v>0.18715603466266401</v>
      </c>
      <c r="O568" s="17">
        <v>0.103869946750746</v>
      </c>
      <c r="P568" s="17">
        <v>7.5432545212002905E-2</v>
      </c>
      <c r="Q568" s="17">
        <v>8.7215246597114396E-2</v>
      </c>
      <c r="R568" s="17">
        <v>0.13828315076943101</v>
      </c>
      <c r="S568" s="17">
        <v>0.160351749023771</v>
      </c>
      <c r="T568" s="17">
        <v>0.188576919738765</v>
      </c>
      <c r="U568" s="17">
        <v>0.157771384471392</v>
      </c>
      <c r="V568" s="17">
        <v>8.8558507859093E-2</v>
      </c>
      <c r="W568" s="17"/>
      <c r="X568" s="17">
        <v>0.112145853819904</v>
      </c>
      <c r="Y568" s="17">
        <v>0.14189119454655</v>
      </c>
      <c r="Z568" s="17"/>
      <c r="AA568" s="17">
        <v>0.124745267276185</v>
      </c>
      <c r="AB568" s="17">
        <v>0.15599053919021999</v>
      </c>
      <c r="AC568" s="17"/>
      <c r="AD568" s="17">
        <v>0.122248569088101</v>
      </c>
      <c r="AE568" s="17">
        <v>0.16156906412382499</v>
      </c>
    </row>
    <row r="569" spans="2:31" x14ac:dyDescent="0.35">
      <c r="B569" t="s">
        <v>56</v>
      </c>
      <c r="C569" s="17">
        <v>3.5627854449674E-2</v>
      </c>
      <c r="D569" s="17">
        <v>3.5796923616052002E-2</v>
      </c>
      <c r="E569" s="17">
        <v>3.54587377567026E-2</v>
      </c>
      <c r="F569" s="17"/>
      <c r="G569" s="17">
        <v>5.3129095739154801E-2</v>
      </c>
      <c r="H569" s="17">
        <v>1.38097984464412E-2</v>
      </c>
      <c r="I569" s="17">
        <v>5.2481644449094797E-2</v>
      </c>
      <c r="J569" s="17">
        <v>3.9392323397356502E-2</v>
      </c>
      <c r="K569" s="17">
        <v>4.5233243341202899E-2</v>
      </c>
      <c r="L569" s="17">
        <v>2.2828607727484601E-2</v>
      </c>
      <c r="M569" s="17"/>
      <c r="N569" s="17">
        <v>2.4263232040810299E-2</v>
      </c>
      <c r="O569" s="17">
        <v>3.9002082040272397E-2</v>
      </c>
      <c r="P569" s="17">
        <v>6.1251576591336801E-2</v>
      </c>
      <c r="Q569" s="17">
        <v>4.9684246423667103E-2</v>
      </c>
      <c r="R569" s="17">
        <v>3.4200747369161399E-2</v>
      </c>
      <c r="S569" s="17">
        <v>2.5735464346056201E-2</v>
      </c>
      <c r="T569" s="17">
        <v>2.2455035303418899E-2</v>
      </c>
      <c r="U569" s="17">
        <v>0</v>
      </c>
      <c r="V569" s="17">
        <v>4.64090603223727E-2</v>
      </c>
      <c r="W569" s="17"/>
      <c r="X569" s="17">
        <v>3.7063080914863503E-2</v>
      </c>
      <c r="Y569" s="17">
        <v>5.0707542933670101E-2</v>
      </c>
      <c r="Z569" s="17"/>
      <c r="AA569" s="17">
        <v>3.8440882007145703E-2</v>
      </c>
      <c r="AB569" s="17">
        <v>2.19845644351657E-2</v>
      </c>
      <c r="AC569" s="17"/>
      <c r="AD569" s="17">
        <v>1.4200931701118399E-2</v>
      </c>
      <c r="AE569" s="17">
        <v>6.0821237277739797E-2</v>
      </c>
    </row>
    <row r="570" spans="2:31" x14ac:dyDescent="0.35">
      <c r="B570" t="s">
        <v>102</v>
      </c>
      <c r="C570" s="17">
        <v>0.29836228192631498</v>
      </c>
      <c r="D570" s="17">
        <v>0.26368438688097101</v>
      </c>
      <c r="E570" s="17">
        <v>0.33304992518450999</v>
      </c>
      <c r="F570" s="17"/>
      <c r="G570" s="17">
        <v>0.29526076326776302</v>
      </c>
      <c r="H570" s="17">
        <v>0.30567185490852899</v>
      </c>
      <c r="I570" s="17">
        <v>0.32963899277842601</v>
      </c>
      <c r="J570" s="17">
        <v>0.290080423620175</v>
      </c>
      <c r="K570" s="17">
        <v>0.249699573484919</v>
      </c>
      <c r="L570" s="17">
        <v>0.30909099727537698</v>
      </c>
      <c r="M570" s="17"/>
      <c r="N570" s="17">
        <v>0.25893100648452999</v>
      </c>
      <c r="O570" s="17">
        <v>0.35226787826904998</v>
      </c>
      <c r="P570" s="17">
        <v>0.34758650887007297</v>
      </c>
      <c r="Q570" s="17">
        <v>0.233017847826538</v>
      </c>
      <c r="R570" s="17">
        <v>0.311000216958639</v>
      </c>
      <c r="S570" s="17">
        <v>0.31402916806800102</v>
      </c>
      <c r="T570" s="17">
        <v>0.270665915816094</v>
      </c>
      <c r="U570" s="17">
        <v>0.257503407758846</v>
      </c>
      <c r="V570" s="17">
        <v>0.313946692335071</v>
      </c>
      <c r="W570" s="17"/>
      <c r="X570" s="17">
        <v>0.29997454734963502</v>
      </c>
      <c r="Y570" s="17">
        <v>0.34578151274276198</v>
      </c>
      <c r="Z570" s="17"/>
      <c r="AA570" s="17">
        <v>0.31231998929685201</v>
      </c>
      <c r="AB570" s="17">
        <v>0.240639808158847</v>
      </c>
      <c r="AC570" s="17"/>
      <c r="AD570" s="17">
        <v>0.30032186567354102</v>
      </c>
      <c r="AE570" s="17">
        <v>0.317007558232345</v>
      </c>
    </row>
    <row r="571" spans="2:31" x14ac:dyDescent="0.35">
      <c r="B571" t="s">
        <v>101</v>
      </c>
      <c r="C571" s="17">
        <v>0.45994040493254501</v>
      </c>
      <c r="D571" s="17">
        <v>0.50286535067459903</v>
      </c>
      <c r="E571" s="17">
        <v>0.41700339267067599</v>
      </c>
      <c r="F571" s="17"/>
      <c r="G571" s="17">
        <v>0.46100643887201598</v>
      </c>
      <c r="H571" s="17">
        <v>0.52310604794521398</v>
      </c>
      <c r="I571" s="17">
        <v>0.44517491441184798</v>
      </c>
      <c r="J571" s="17">
        <v>0.45158930095347899</v>
      </c>
      <c r="K571" s="17">
        <v>0.485873935626223</v>
      </c>
      <c r="L571" s="17">
        <v>0.424166719866026</v>
      </c>
      <c r="M571" s="17"/>
      <c r="N571" s="17">
        <v>0.55326625054661205</v>
      </c>
      <c r="O571" s="17">
        <v>0.39414719752848998</v>
      </c>
      <c r="P571" s="17">
        <v>0.40373125312077901</v>
      </c>
      <c r="Q571" s="17">
        <v>0.460658330646184</v>
      </c>
      <c r="R571" s="17">
        <v>0.41759302226783401</v>
      </c>
      <c r="S571" s="17">
        <v>0.476490887216304</v>
      </c>
      <c r="T571" s="17">
        <v>0.51601733169541397</v>
      </c>
      <c r="U571" s="17">
        <v>0.51319492846440296</v>
      </c>
      <c r="V571" s="17">
        <v>0.42158139804050598</v>
      </c>
      <c r="W571" s="17"/>
      <c r="X571" s="17">
        <v>0.44925201972776002</v>
      </c>
      <c r="Y571" s="17">
        <v>0.39535157721953301</v>
      </c>
      <c r="Z571" s="17"/>
      <c r="AA571" s="17">
        <v>0.45613713408614098</v>
      </c>
      <c r="AB571" s="17">
        <v>0.47990547240867099</v>
      </c>
      <c r="AC571" s="17"/>
      <c r="AD571" s="17">
        <v>0.48985440303453298</v>
      </c>
      <c r="AE571" s="17">
        <v>0.41840760954781597</v>
      </c>
    </row>
    <row r="572" spans="2:31" x14ac:dyDescent="0.35">
      <c r="B572" t="s">
        <v>103</v>
      </c>
      <c r="C572" s="17">
        <v>0.16157812300623001</v>
      </c>
      <c r="D572" s="17">
        <v>0.23918096379362799</v>
      </c>
      <c r="E572" s="17">
        <v>8.3953467486166306E-2</v>
      </c>
      <c r="F572" s="17"/>
      <c r="G572" s="17">
        <v>0.16574567560425299</v>
      </c>
      <c r="H572" s="17">
        <v>0.21743419303668499</v>
      </c>
      <c r="I572" s="17">
        <v>0.11553592163342299</v>
      </c>
      <c r="J572" s="17">
        <v>0.16150887733330399</v>
      </c>
      <c r="K572" s="17">
        <v>0.236174362141304</v>
      </c>
      <c r="L572" s="17">
        <v>0.11507572259064799</v>
      </c>
      <c r="M572" s="17"/>
      <c r="N572" s="17">
        <v>0.294335244062082</v>
      </c>
      <c r="O572" s="17">
        <v>4.1879319259439697E-2</v>
      </c>
      <c r="P572" s="17">
        <v>5.6144744250705397E-2</v>
      </c>
      <c r="Q572" s="17">
        <v>0.227640482819646</v>
      </c>
      <c r="R572" s="17">
        <v>0.106592805309195</v>
      </c>
      <c r="S572" s="17">
        <v>0.16246171914830301</v>
      </c>
      <c r="T572" s="17">
        <v>0.24535141587932</v>
      </c>
      <c r="U572" s="17">
        <v>0.25569152070555601</v>
      </c>
      <c r="V572" s="17">
        <v>0.107634705705435</v>
      </c>
      <c r="W572" s="17"/>
      <c r="X572" s="17">
        <v>0.149277472378125</v>
      </c>
      <c r="Y572" s="17">
        <v>4.9570064476770502E-2</v>
      </c>
      <c r="Z572" s="17"/>
      <c r="AA572" s="17">
        <v>0.143817144789289</v>
      </c>
      <c r="AB572" s="17">
        <v>0.23926566424982301</v>
      </c>
      <c r="AC572" s="17"/>
      <c r="AD572" s="17">
        <v>0.18953253736099099</v>
      </c>
      <c r="AE572" s="17">
        <v>0.101400051315471</v>
      </c>
    </row>
    <row r="573" spans="2:31" x14ac:dyDescent="0.35">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row>
    <row r="574" spans="2:31" x14ac:dyDescent="0.35">
      <c r="B574" s="6" t="s">
        <v>305</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row>
    <row r="575" spans="2:31" x14ac:dyDescent="0.35">
      <c r="B575" s="24" t="s">
        <v>66</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row>
    <row r="576" spans="2:31" x14ac:dyDescent="0.35">
      <c r="B576" t="s">
        <v>100</v>
      </c>
      <c r="C576" s="17">
        <v>4.3264682196617603E-2</v>
      </c>
      <c r="D576" s="17">
        <v>6.0212609961194499E-2</v>
      </c>
      <c r="E576" s="17">
        <v>2.6311990244162399E-2</v>
      </c>
      <c r="F576" s="17"/>
      <c r="G576" s="17">
        <v>2.96465502785569E-2</v>
      </c>
      <c r="H576" s="17">
        <v>5.6343217573419598E-2</v>
      </c>
      <c r="I576" s="17">
        <v>2.5361582104626201E-2</v>
      </c>
      <c r="J576" s="17">
        <v>5.7466245162170498E-2</v>
      </c>
      <c r="K576" s="17">
        <v>1.7452952791183599E-2</v>
      </c>
      <c r="L576" s="17">
        <v>5.8298760974501297E-2</v>
      </c>
      <c r="M576" s="17"/>
      <c r="N576" s="17">
        <v>5.8177935913132597E-2</v>
      </c>
      <c r="O576" s="17">
        <v>3.9707868236612202E-2</v>
      </c>
      <c r="P576" s="17">
        <v>3.61258715848774E-2</v>
      </c>
      <c r="Q576" s="17">
        <v>3.6970357438277701E-2</v>
      </c>
      <c r="R576" s="17">
        <v>7.2983057685706301E-2</v>
      </c>
      <c r="S576" s="17">
        <v>3.3126267294633999E-2</v>
      </c>
      <c r="T576" s="17">
        <v>4.48557270876331E-2</v>
      </c>
      <c r="U576" s="17">
        <v>4.8152371867390201E-2</v>
      </c>
      <c r="V576" s="17">
        <v>2.41272158360347E-2</v>
      </c>
      <c r="W576" s="17"/>
      <c r="X576" s="17">
        <v>3.6813277590735903E-2</v>
      </c>
      <c r="Y576" s="17">
        <v>7.2217550168270597E-2</v>
      </c>
      <c r="Z576" s="17"/>
      <c r="AA576" s="17">
        <v>4.3942944846196597E-2</v>
      </c>
      <c r="AB576" s="17">
        <v>3.5102632392521399E-2</v>
      </c>
      <c r="AC576" s="17"/>
      <c r="AD576" s="17">
        <v>4.25092634222803E-2</v>
      </c>
      <c r="AE576" s="17">
        <v>3.6175408497849698E-2</v>
      </c>
    </row>
    <row r="577" spans="2:31" x14ac:dyDescent="0.35">
      <c r="B577" t="s">
        <v>99</v>
      </c>
      <c r="C577" s="17">
        <v>9.17963917129926E-2</v>
      </c>
      <c r="D577" s="17">
        <v>0.12187510934182</v>
      </c>
      <c r="E577" s="17">
        <v>6.17092187341126E-2</v>
      </c>
      <c r="F577" s="17"/>
      <c r="G577" s="17">
        <v>0.11186066886929399</v>
      </c>
      <c r="H577" s="17">
        <v>9.5837527652303398E-2</v>
      </c>
      <c r="I577" s="17">
        <v>0.101097027541848</v>
      </c>
      <c r="J577" s="17">
        <v>6.9720137772382895E-2</v>
      </c>
      <c r="K577" s="17">
        <v>0.105611850232467</v>
      </c>
      <c r="L577" s="17">
        <v>7.8428149600056701E-2</v>
      </c>
      <c r="M577" s="17"/>
      <c r="N577" s="17">
        <v>8.2302933246656398E-2</v>
      </c>
      <c r="O577" s="17">
        <v>0.111279304749198</v>
      </c>
      <c r="P577" s="17">
        <v>9.9152845851375307E-2</v>
      </c>
      <c r="Q577" s="17">
        <v>6.3112329632930897E-2</v>
      </c>
      <c r="R577" s="17">
        <v>5.5797464877265099E-2</v>
      </c>
      <c r="S577" s="17">
        <v>0.17470870710498401</v>
      </c>
      <c r="T577" s="17">
        <v>8.2850602856792202E-2</v>
      </c>
      <c r="U577" s="17">
        <v>7.3980253257202394E-2</v>
      </c>
      <c r="V577" s="17">
        <v>7.2727281836419203E-2</v>
      </c>
      <c r="W577" s="17"/>
      <c r="X577" s="17">
        <v>7.8345386027699901E-2</v>
      </c>
      <c r="Y577" s="17">
        <v>0.13068445923497199</v>
      </c>
      <c r="Z577" s="17"/>
      <c r="AA577" s="17">
        <v>8.1783016810472106E-2</v>
      </c>
      <c r="AB577" s="17">
        <v>0.127358395511175</v>
      </c>
      <c r="AC577" s="17"/>
      <c r="AD577" s="17">
        <v>0.10064820347886</v>
      </c>
      <c r="AE577" s="17">
        <v>7.5137180245400295E-2</v>
      </c>
    </row>
    <row r="578" spans="2:31" x14ac:dyDescent="0.35">
      <c r="B578" t="s">
        <v>98</v>
      </c>
      <c r="C578" s="17">
        <v>0.13884711180235901</v>
      </c>
      <c r="D578" s="17">
        <v>0.144977265510918</v>
      </c>
      <c r="E578" s="17">
        <v>0.13271523486224099</v>
      </c>
      <c r="F578" s="17"/>
      <c r="G578" s="17">
        <v>0.15276414580123199</v>
      </c>
      <c r="H578" s="17">
        <v>0.13352148558817201</v>
      </c>
      <c r="I578" s="17">
        <v>0.16896612864281599</v>
      </c>
      <c r="J578" s="17">
        <v>0.146722699304773</v>
      </c>
      <c r="K578" s="17">
        <v>0.149274842856086</v>
      </c>
      <c r="L578" s="17">
        <v>0.110066623681012</v>
      </c>
      <c r="M578" s="17"/>
      <c r="N578" s="17">
        <v>0.16914298652023199</v>
      </c>
      <c r="O578" s="17">
        <v>0.125306958633673</v>
      </c>
      <c r="P578" s="17">
        <v>0.19057197978184401</v>
      </c>
      <c r="Q578" s="17">
        <v>0.11428261464006</v>
      </c>
      <c r="R578" s="17">
        <v>6.7828750095840704E-2</v>
      </c>
      <c r="S578" s="17">
        <v>0.13488820007178801</v>
      </c>
      <c r="T578" s="17">
        <v>0.14180672846230899</v>
      </c>
      <c r="U578" s="17">
        <v>9.0810764785749495E-2</v>
      </c>
      <c r="V578" s="17">
        <v>0.167780155909767</v>
      </c>
      <c r="W578" s="17"/>
      <c r="X578" s="17">
        <v>0.13541365624170701</v>
      </c>
      <c r="Y578" s="17">
        <v>0.18989470363243499</v>
      </c>
      <c r="Z578" s="17"/>
      <c r="AA578" s="17">
        <v>0.13189639752868801</v>
      </c>
      <c r="AB578" s="17">
        <v>0.16924906759689701</v>
      </c>
      <c r="AC578" s="17"/>
      <c r="AD578" s="17">
        <v>0.13149769390449101</v>
      </c>
      <c r="AE578" s="17">
        <v>0.13987259533171401</v>
      </c>
    </row>
    <row r="579" spans="2:31" x14ac:dyDescent="0.35">
      <c r="B579" t="s">
        <v>97</v>
      </c>
      <c r="C579" s="17">
        <v>0.35762146886132801</v>
      </c>
      <c r="D579" s="17">
        <v>0.35356311349441799</v>
      </c>
      <c r="E579" s="17">
        <v>0.36168096506195702</v>
      </c>
      <c r="F579" s="17"/>
      <c r="G579" s="17">
        <v>0.30955511404652503</v>
      </c>
      <c r="H579" s="17">
        <v>0.35572694847527297</v>
      </c>
      <c r="I579" s="17">
        <v>0.379459481852362</v>
      </c>
      <c r="J579" s="17">
        <v>0.34360391940454399</v>
      </c>
      <c r="K579" s="17">
        <v>0.32742417011264602</v>
      </c>
      <c r="L579" s="17">
        <v>0.39560465229815001</v>
      </c>
      <c r="M579" s="17"/>
      <c r="N579" s="17">
        <v>0.309037934446387</v>
      </c>
      <c r="O579" s="17">
        <v>0.39140924650579201</v>
      </c>
      <c r="P579" s="17">
        <v>0.33821020716490102</v>
      </c>
      <c r="Q579" s="17">
        <v>0.413773832814744</v>
      </c>
      <c r="R579" s="17">
        <v>0.36875482377374302</v>
      </c>
      <c r="S579" s="17">
        <v>0.35884260363417497</v>
      </c>
      <c r="T579" s="17">
        <v>0.29644768411449002</v>
      </c>
      <c r="U579" s="17">
        <v>0.45812635090745502</v>
      </c>
      <c r="V579" s="17">
        <v>0.34319212657473502</v>
      </c>
      <c r="W579" s="17"/>
      <c r="X579" s="17">
        <v>0.368039166757058</v>
      </c>
      <c r="Y579" s="17">
        <v>0.285683668579719</v>
      </c>
      <c r="Z579" s="17"/>
      <c r="AA579" s="17">
        <v>0.37157015186202402</v>
      </c>
      <c r="AB579" s="17">
        <v>0.307857084981627</v>
      </c>
      <c r="AC579" s="17"/>
      <c r="AD579" s="17">
        <v>0.36877242429934798</v>
      </c>
      <c r="AE579" s="17">
        <v>0.34102574695686699</v>
      </c>
    </row>
    <row r="580" spans="2:31" x14ac:dyDescent="0.35">
      <c r="B580" t="s">
        <v>96</v>
      </c>
      <c r="C580" s="17">
        <v>0.33675454937543298</v>
      </c>
      <c r="D580" s="17">
        <v>0.29373304229826203</v>
      </c>
      <c r="E580" s="17">
        <v>0.379788150116525</v>
      </c>
      <c r="F580" s="17"/>
      <c r="G580" s="17">
        <v>0.349987611753868</v>
      </c>
      <c r="H580" s="17">
        <v>0.33505411974021498</v>
      </c>
      <c r="I580" s="17">
        <v>0.27803836627956702</v>
      </c>
      <c r="J580" s="17">
        <v>0.33131811870566802</v>
      </c>
      <c r="K580" s="17">
        <v>0.35928955822715802</v>
      </c>
      <c r="L580" s="17">
        <v>0.35127928788442597</v>
      </c>
      <c r="M580" s="17"/>
      <c r="N580" s="17">
        <v>0.33976799616872699</v>
      </c>
      <c r="O580" s="17">
        <v>0.31331919900996602</v>
      </c>
      <c r="P580" s="17">
        <v>0.264937410225137</v>
      </c>
      <c r="Q580" s="17">
        <v>0.36215783133097301</v>
      </c>
      <c r="R580" s="17">
        <v>0.401045475278347</v>
      </c>
      <c r="S580" s="17">
        <v>0.29234813563626999</v>
      </c>
      <c r="T580" s="17">
        <v>0.37706912452709501</v>
      </c>
      <c r="U580" s="17">
        <v>0.31455894366706499</v>
      </c>
      <c r="V580" s="17">
        <v>0.36303189790497498</v>
      </c>
      <c r="W580" s="17"/>
      <c r="X580" s="17">
        <v>0.35179997552918302</v>
      </c>
      <c r="Y580" s="17">
        <v>0.28148196178365298</v>
      </c>
      <c r="Z580" s="17"/>
      <c r="AA580" s="17">
        <v>0.33775713662539403</v>
      </c>
      <c r="AB580" s="17">
        <v>0.33725606776968198</v>
      </c>
      <c r="AC580" s="17"/>
      <c r="AD580" s="17">
        <v>0.338138836779733</v>
      </c>
      <c r="AE580" s="17">
        <v>0.362828680549729</v>
      </c>
    </row>
    <row r="581" spans="2:31" x14ac:dyDescent="0.35">
      <c r="B581" t="s">
        <v>56</v>
      </c>
      <c r="C581" s="17">
        <v>3.1715796051269299E-2</v>
      </c>
      <c r="D581" s="17">
        <v>2.56388593933887E-2</v>
      </c>
      <c r="E581" s="17">
        <v>3.7794440981002701E-2</v>
      </c>
      <c r="F581" s="17"/>
      <c r="G581" s="17">
        <v>4.6185909250524203E-2</v>
      </c>
      <c r="H581" s="17">
        <v>2.35167009706174E-2</v>
      </c>
      <c r="I581" s="17">
        <v>4.7077413578781001E-2</v>
      </c>
      <c r="J581" s="17">
        <v>5.11688796504614E-2</v>
      </c>
      <c r="K581" s="17">
        <v>4.0946625780458802E-2</v>
      </c>
      <c r="L581" s="17">
        <v>6.3225255618539304E-3</v>
      </c>
      <c r="M581" s="17"/>
      <c r="N581" s="17">
        <v>4.1570213704865501E-2</v>
      </c>
      <c r="O581" s="17">
        <v>1.89774228647582E-2</v>
      </c>
      <c r="P581" s="17">
        <v>7.1001685391865105E-2</v>
      </c>
      <c r="Q581" s="17">
        <v>9.7030341430142508E-3</v>
      </c>
      <c r="R581" s="17">
        <v>3.3590428289098202E-2</v>
      </c>
      <c r="S581" s="17">
        <v>6.0860862581484203E-3</v>
      </c>
      <c r="T581" s="17">
        <v>5.6970132951680102E-2</v>
      </c>
      <c r="U581" s="17">
        <v>1.4371315515137701E-2</v>
      </c>
      <c r="V581" s="17">
        <v>2.9141321938068201E-2</v>
      </c>
      <c r="W581" s="17"/>
      <c r="X581" s="17">
        <v>2.9588537853616498E-2</v>
      </c>
      <c r="Y581" s="17">
        <v>4.0037656600949899E-2</v>
      </c>
      <c r="Z581" s="17"/>
      <c r="AA581" s="17">
        <v>3.30503523272258E-2</v>
      </c>
      <c r="AB581" s="17">
        <v>2.3176751748097701E-2</v>
      </c>
      <c r="AC581" s="17"/>
      <c r="AD581" s="17">
        <v>1.8433578115288101E-2</v>
      </c>
      <c r="AE581" s="17">
        <v>4.4960388418439703E-2</v>
      </c>
    </row>
    <row r="582" spans="2:31" x14ac:dyDescent="0.35">
      <c r="B582" t="s">
        <v>102</v>
      </c>
      <c r="C582" s="17">
        <v>0.13506107390961</v>
      </c>
      <c r="D582" s="17">
        <v>0.18208771930301401</v>
      </c>
      <c r="E582" s="17">
        <v>8.8021208978275006E-2</v>
      </c>
      <c r="F582" s="17"/>
      <c r="G582" s="17">
        <v>0.141507219147851</v>
      </c>
      <c r="H582" s="17">
        <v>0.152180745225723</v>
      </c>
      <c r="I582" s="17">
        <v>0.12645860964647401</v>
      </c>
      <c r="J582" s="17">
        <v>0.12718638293455301</v>
      </c>
      <c r="K582" s="17">
        <v>0.123064803023651</v>
      </c>
      <c r="L582" s="17">
        <v>0.13672691057455799</v>
      </c>
      <c r="M582" s="17"/>
      <c r="N582" s="17">
        <v>0.140480869159789</v>
      </c>
      <c r="O582" s="17">
        <v>0.15098717298580999</v>
      </c>
      <c r="P582" s="17">
        <v>0.135278717436253</v>
      </c>
      <c r="Q582" s="17">
        <v>0.100082687071209</v>
      </c>
      <c r="R582" s="17">
        <v>0.12878052256297101</v>
      </c>
      <c r="S582" s="17">
        <v>0.20783497439961801</v>
      </c>
      <c r="T582" s="17">
        <v>0.12770632994442499</v>
      </c>
      <c r="U582" s="17">
        <v>0.122132625124593</v>
      </c>
      <c r="V582" s="17">
        <v>9.6854497672454007E-2</v>
      </c>
      <c r="W582" s="17"/>
      <c r="X582" s="17">
        <v>0.11515866361843601</v>
      </c>
      <c r="Y582" s="17">
        <v>0.20290200940324299</v>
      </c>
      <c r="Z582" s="17"/>
      <c r="AA582" s="17">
        <v>0.12572596165666899</v>
      </c>
      <c r="AB582" s="17">
        <v>0.16246102790369599</v>
      </c>
      <c r="AC582" s="17"/>
      <c r="AD582" s="17">
        <v>0.14315746690114001</v>
      </c>
      <c r="AE582" s="17">
        <v>0.11131258874324999</v>
      </c>
    </row>
    <row r="583" spans="2:31" x14ac:dyDescent="0.35">
      <c r="B583" t="s">
        <v>101</v>
      </c>
      <c r="C583" s="17">
        <v>0.69437601823676098</v>
      </c>
      <c r="D583" s="17">
        <v>0.64729615579267996</v>
      </c>
      <c r="E583" s="17">
        <v>0.74146911517848102</v>
      </c>
      <c r="F583" s="17"/>
      <c r="G583" s="17">
        <v>0.65954272580039297</v>
      </c>
      <c r="H583" s="17">
        <v>0.69078106821548801</v>
      </c>
      <c r="I583" s="17">
        <v>0.65749784813192902</v>
      </c>
      <c r="J583" s="17">
        <v>0.67492203811021301</v>
      </c>
      <c r="K583" s="17">
        <v>0.68671372833980404</v>
      </c>
      <c r="L583" s="17">
        <v>0.74688394018257598</v>
      </c>
      <c r="M583" s="17"/>
      <c r="N583" s="17">
        <v>0.64880593061511305</v>
      </c>
      <c r="O583" s="17">
        <v>0.70472844551575797</v>
      </c>
      <c r="P583" s="17">
        <v>0.60314761739003797</v>
      </c>
      <c r="Q583" s="17">
        <v>0.77593166414571701</v>
      </c>
      <c r="R583" s="17">
        <v>0.76980029905209002</v>
      </c>
      <c r="S583" s="17">
        <v>0.65119073927044502</v>
      </c>
      <c r="T583" s="17">
        <v>0.67351680864158503</v>
      </c>
      <c r="U583" s="17">
        <v>0.77268529457451995</v>
      </c>
      <c r="V583" s="17">
        <v>0.706224024479711</v>
      </c>
      <c r="W583" s="17"/>
      <c r="X583" s="17">
        <v>0.71983914228624102</v>
      </c>
      <c r="Y583" s="17">
        <v>0.56716563036337198</v>
      </c>
      <c r="Z583" s="17"/>
      <c r="AA583" s="17">
        <v>0.709327288487418</v>
      </c>
      <c r="AB583" s="17">
        <v>0.64511315275130898</v>
      </c>
      <c r="AC583" s="17"/>
      <c r="AD583" s="17">
        <v>0.70691126107908098</v>
      </c>
      <c r="AE583" s="17">
        <v>0.70385442750659599</v>
      </c>
    </row>
    <row r="584" spans="2:31" x14ac:dyDescent="0.35">
      <c r="B584" t="s">
        <v>103</v>
      </c>
      <c r="C584" s="17">
        <v>0.55931494432715101</v>
      </c>
      <c r="D584" s="17">
        <v>0.46520843648966498</v>
      </c>
      <c r="E584" s="17">
        <v>0.65344790620020599</v>
      </c>
      <c r="F584" s="17"/>
      <c r="G584" s="17">
        <v>0.51803550665254205</v>
      </c>
      <c r="H584" s="17">
        <v>0.53860032298976501</v>
      </c>
      <c r="I584" s="17">
        <v>0.53103923848545498</v>
      </c>
      <c r="J584" s="17">
        <v>0.54773565517565903</v>
      </c>
      <c r="K584" s="17">
        <v>0.56364892531615396</v>
      </c>
      <c r="L584" s="17">
        <v>0.61015702960801799</v>
      </c>
      <c r="M584" s="17"/>
      <c r="N584" s="17">
        <v>0.50832506145532397</v>
      </c>
      <c r="O584" s="17">
        <v>0.55374127252994698</v>
      </c>
      <c r="P584" s="17">
        <v>0.467868899953785</v>
      </c>
      <c r="Q584" s="17">
        <v>0.67584897707450897</v>
      </c>
      <c r="R584" s="17">
        <v>0.64101977648911801</v>
      </c>
      <c r="S584" s="17">
        <v>0.44335576487082701</v>
      </c>
      <c r="T584" s="17">
        <v>0.54581047869716004</v>
      </c>
      <c r="U584" s="17">
        <v>0.65055266944992796</v>
      </c>
      <c r="V584" s="17">
        <v>0.60936952680725698</v>
      </c>
      <c r="W584" s="17"/>
      <c r="X584" s="17">
        <v>0.60468047866780505</v>
      </c>
      <c r="Y584" s="17">
        <v>0.36426362096012899</v>
      </c>
      <c r="Z584" s="17"/>
      <c r="AA584" s="17">
        <v>0.58360132683074895</v>
      </c>
      <c r="AB584" s="17">
        <v>0.482652124847613</v>
      </c>
      <c r="AC584" s="17"/>
      <c r="AD584" s="17">
        <v>0.56375379417794103</v>
      </c>
      <c r="AE584" s="17">
        <v>0.59254183876334598</v>
      </c>
    </row>
    <row r="585" spans="2:31" x14ac:dyDescent="0.35">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row>
    <row r="586" spans="2:31" x14ac:dyDescent="0.35">
      <c r="B586" s="6" t="s">
        <v>306</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row>
    <row r="587" spans="2:31" x14ac:dyDescent="0.35">
      <c r="B587" s="24" t="s">
        <v>66</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row>
    <row r="588" spans="2:31" x14ac:dyDescent="0.35">
      <c r="B588" t="s">
        <v>100</v>
      </c>
      <c r="C588" s="17">
        <v>4.5037358332262002E-2</v>
      </c>
      <c r="D588" s="17">
        <v>5.24895643749589E-2</v>
      </c>
      <c r="E588" s="17">
        <v>3.7583057419313899E-2</v>
      </c>
      <c r="F588" s="17"/>
      <c r="G588" s="17">
        <v>1.9604148724586001E-2</v>
      </c>
      <c r="H588" s="17">
        <v>3.32095750380451E-2</v>
      </c>
      <c r="I588" s="17">
        <v>4.7263743265431202E-2</v>
      </c>
      <c r="J588" s="17">
        <v>4.1650774474321903E-2</v>
      </c>
      <c r="K588" s="17">
        <v>1.63813409489692E-2</v>
      </c>
      <c r="L588" s="17">
        <v>7.9904926611153296E-2</v>
      </c>
      <c r="M588" s="17"/>
      <c r="N588" s="17">
        <v>5.5846552062150001E-2</v>
      </c>
      <c r="O588" s="17">
        <v>6.3222958412343794E-2</v>
      </c>
      <c r="P588" s="17">
        <v>1.6835731903156102E-2</v>
      </c>
      <c r="Q588" s="17">
        <v>6.7417569378780906E-2</v>
      </c>
      <c r="R588" s="17">
        <v>4.5103962129846797E-2</v>
      </c>
      <c r="S588" s="17">
        <v>2.7545386646450801E-2</v>
      </c>
      <c r="T588" s="17">
        <v>6.3796367187772707E-2</v>
      </c>
      <c r="U588" s="17">
        <v>1.6051796567872499E-2</v>
      </c>
      <c r="V588" s="17">
        <v>2.2436673101897599E-2</v>
      </c>
      <c r="W588" s="17"/>
      <c r="X588" s="17">
        <v>4.5874062082013001E-2</v>
      </c>
      <c r="Y588" s="17">
        <v>4.41537382687332E-2</v>
      </c>
      <c r="Z588" s="17"/>
      <c r="AA588" s="17">
        <v>3.8039423679276298E-2</v>
      </c>
      <c r="AB588" s="17">
        <v>6.93458691389751E-2</v>
      </c>
      <c r="AC588" s="17"/>
      <c r="AD588" s="17">
        <v>5.17915955915184E-2</v>
      </c>
      <c r="AE588" s="17">
        <v>3.1066855220769001E-2</v>
      </c>
    </row>
    <row r="589" spans="2:31" x14ac:dyDescent="0.35">
      <c r="B589" t="s">
        <v>99</v>
      </c>
      <c r="C589" s="17">
        <v>8.9847321063060398E-2</v>
      </c>
      <c r="D589" s="17">
        <v>9.4483593338352406E-2</v>
      </c>
      <c r="E589" s="17">
        <v>8.5209745497331804E-2</v>
      </c>
      <c r="F589" s="17"/>
      <c r="G589" s="17">
        <v>0.103684273448904</v>
      </c>
      <c r="H589" s="17">
        <v>0.100252353304878</v>
      </c>
      <c r="I589" s="17">
        <v>8.1533644830102295E-2</v>
      </c>
      <c r="J589" s="17">
        <v>0.10999142968445499</v>
      </c>
      <c r="K589" s="17">
        <v>9.7104965186306805E-2</v>
      </c>
      <c r="L589" s="17">
        <v>6.7295975066385905E-2</v>
      </c>
      <c r="M589" s="17"/>
      <c r="N589" s="17">
        <v>6.6410125013660407E-2</v>
      </c>
      <c r="O589" s="17">
        <v>0.101222137014899</v>
      </c>
      <c r="P589" s="17">
        <v>9.4774037823568594E-2</v>
      </c>
      <c r="Q589" s="17">
        <v>9.1588091043158501E-2</v>
      </c>
      <c r="R589" s="17">
        <v>8.3700251305552198E-2</v>
      </c>
      <c r="S589" s="17">
        <v>0.13144436187311001</v>
      </c>
      <c r="T589" s="17">
        <v>8.5764619716290194E-2</v>
      </c>
      <c r="U589" s="17">
        <v>6.0811887162849299E-2</v>
      </c>
      <c r="V589" s="17">
        <v>8.5896734481016701E-2</v>
      </c>
      <c r="W589" s="17"/>
      <c r="X589" s="17">
        <v>8.3224731479394104E-2</v>
      </c>
      <c r="Y589" s="17">
        <v>0.14717447698983999</v>
      </c>
      <c r="Z589" s="17"/>
      <c r="AA589" s="17">
        <v>9.0643008071857198E-2</v>
      </c>
      <c r="AB589" s="17">
        <v>8.5841572563185906E-2</v>
      </c>
      <c r="AC589" s="17"/>
      <c r="AD589" s="17">
        <v>9.34571664173931E-2</v>
      </c>
      <c r="AE589" s="17">
        <v>9.3532788188996102E-2</v>
      </c>
    </row>
    <row r="590" spans="2:31" x14ac:dyDescent="0.35">
      <c r="B590" t="s">
        <v>98</v>
      </c>
      <c r="C590" s="17">
        <v>0.16007066549781099</v>
      </c>
      <c r="D590" s="17">
        <v>0.18591000250171899</v>
      </c>
      <c r="E590" s="17">
        <v>0.13422406486510799</v>
      </c>
      <c r="F590" s="17"/>
      <c r="G590" s="17">
        <v>0.14270881216001299</v>
      </c>
      <c r="H590" s="17">
        <v>0.158317132022888</v>
      </c>
      <c r="I590" s="17">
        <v>0.15701233055716199</v>
      </c>
      <c r="J590" s="17">
        <v>0.111902137241493</v>
      </c>
      <c r="K590" s="17">
        <v>0.12888795303426401</v>
      </c>
      <c r="L590" s="17">
        <v>0.211608845441382</v>
      </c>
      <c r="M590" s="17"/>
      <c r="N590" s="17">
        <v>0.15253497943257899</v>
      </c>
      <c r="O590" s="17">
        <v>0.12206952953375701</v>
      </c>
      <c r="P590" s="17">
        <v>0.18903272109538799</v>
      </c>
      <c r="Q590" s="17">
        <v>0.12902727058178601</v>
      </c>
      <c r="R590" s="17">
        <v>0.14328871390099199</v>
      </c>
      <c r="S590" s="17">
        <v>0.15987521545458699</v>
      </c>
      <c r="T590" s="17">
        <v>0.166381596253912</v>
      </c>
      <c r="U590" s="17">
        <v>0.198029531757654</v>
      </c>
      <c r="V590" s="17">
        <v>0.21224881912240401</v>
      </c>
      <c r="W590" s="17"/>
      <c r="X590" s="17">
        <v>0.14838691530698001</v>
      </c>
      <c r="Y590" s="17">
        <v>0.21733555969802801</v>
      </c>
      <c r="Z590" s="17"/>
      <c r="AA590" s="17">
        <v>0.15603163244995799</v>
      </c>
      <c r="AB590" s="17">
        <v>0.17960256329166399</v>
      </c>
      <c r="AC590" s="17"/>
      <c r="AD590" s="17">
        <v>0.157900602920516</v>
      </c>
      <c r="AE590" s="17">
        <v>0.16112834810985699</v>
      </c>
    </row>
    <row r="591" spans="2:31" x14ac:dyDescent="0.35">
      <c r="B591" t="s">
        <v>97</v>
      </c>
      <c r="C591" s="17">
        <v>0.338799821360523</v>
      </c>
      <c r="D591" s="17">
        <v>0.33821096375819298</v>
      </c>
      <c r="E591" s="17">
        <v>0.339388844495082</v>
      </c>
      <c r="F591" s="17"/>
      <c r="G591" s="17">
        <v>0.339293248914593</v>
      </c>
      <c r="H591" s="17">
        <v>0.34737400576674998</v>
      </c>
      <c r="I591" s="17">
        <v>0.291456546805346</v>
      </c>
      <c r="J591" s="17">
        <v>0.36573933949054999</v>
      </c>
      <c r="K591" s="17">
        <v>0.40595895552230699</v>
      </c>
      <c r="L591" s="17">
        <v>0.310349431576948</v>
      </c>
      <c r="M591" s="17"/>
      <c r="N591" s="17">
        <v>0.30116221923921899</v>
      </c>
      <c r="O591" s="17">
        <v>0.34126244175447601</v>
      </c>
      <c r="P591" s="17">
        <v>0.37646236866885702</v>
      </c>
      <c r="Q591" s="17">
        <v>0.43000841796932798</v>
      </c>
      <c r="R591" s="17">
        <v>0.34881983032625502</v>
      </c>
      <c r="S591" s="17">
        <v>0.276059297949515</v>
      </c>
      <c r="T591" s="17">
        <v>0.33402386685531599</v>
      </c>
      <c r="U591" s="17">
        <v>0.33939961530226798</v>
      </c>
      <c r="V591" s="17">
        <v>0.320979772217518</v>
      </c>
      <c r="W591" s="17"/>
      <c r="X591" s="17">
        <v>0.34903127067946899</v>
      </c>
      <c r="Y591" s="17">
        <v>0.23491565863122699</v>
      </c>
      <c r="Z591" s="17"/>
      <c r="AA591" s="17">
        <v>0.34814012525617699</v>
      </c>
      <c r="AB591" s="17">
        <v>0.29739722710238498</v>
      </c>
      <c r="AC591" s="17"/>
      <c r="AD591" s="17">
        <v>0.35599776599468802</v>
      </c>
      <c r="AE591" s="17">
        <v>0.29863765835109102</v>
      </c>
    </row>
    <row r="592" spans="2:31" x14ac:dyDescent="0.35">
      <c r="B592" t="s">
        <v>96</v>
      </c>
      <c r="C592" s="17">
        <v>0.334021577646062</v>
      </c>
      <c r="D592" s="17">
        <v>0.30926173868691298</v>
      </c>
      <c r="E592" s="17">
        <v>0.35878837677912001</v>
      </c>
      <c r="F592" s="17"/>
      <c r="G592" s="17">
        <v>0.33465574122438702</v>
      </c>
      <c r="H592" s="17">
        <v>0.34145234705105598</v>
      </c>
      <c r="I592" s="17">
        <v>0.358040168435795</v>
      </c>
      <c r="J592" s="17">
        <v>0.33891733779796201</v>
      </c>
      <c r="K592" s="17">
        <v>0.32607193126110501</v>
      </c>
      <c r="L592" s="17">
        <v>0.319275198212984</v>
      </c>
      <c r="M592" s="17"/>
      <c r="N592" s="17">
        <v>0.39843544262809599</v>
      </c>
      <c r="O592" s="17">
        <v>0.34315831219564202</v>
      </c>
      <c r="P592" s="17">
        <v>0.25274674888627702</v>
      </c>
      <c r="Q592" s="17">
        <v>0.26205529743559502</v>
      </c>
      <c r="R592" s="17">
        <v>0.346181435109151</v>
      </c>
      <c r="S592" s="17">
        <v>0.38652269124017002</v>
      </c>
      <c r="T592" s="17">
        <v>0.312046538510867</v>
      </c>
      <c r="U592" s="17">
        <v>0.32576383156372701</v>
      </c>
      <c r="V592" s="17">
        <v>0.33822799895593603</v>
      </c>
      <c r="W592" s="17"/>
      <c r="X592" s="17">
        <v>0.34080548088797602</v>
      </c>
      <c r="Y592" s="17">
        <v>0.31209798559916102</v>
      </c>
      <c r="Z592" s="17"/>
      <c r="AA592" s="17">
        <v>0.32897300320539702</v>
      </c>
      <c r="AB592" s="17">
        <v>0.35806257676320402</v>
      </c>
      <c r="AC592" s="17"/>
      <c r="AD592" s="17">
        <v>0.327929126627309</v>
      </c>
      <c r="AE592" s="17">
        <v>0.36135035907634599</v>
      </c>
    </row>
    <row r="593" spans="2:31" x14ac:dyDescent="0.35">
      <c r="B593" t="s">
        <v>56</v>
      </c>
      <c r="C593" s="17">
        <v>3.2223256100281199E-2</v>
      </c>
      <c r="D593" s="17">
        <v>1.96441373398633E-2</v>
      </c>
      <c r="E593" s="17">
        <v>4.4805910944044999E-2</v>
      </c>
      <c r="F593" s="17"/>
      <c r="G593" s="17">
        <v>6.0053775527516499E-2</v>
      </c>
      <c r="H593" s="17">
        <v>1.93945868163822E-2</v>
      </c>
      <c r="I593" s="17">
        <v>6.4693566106163794E-2</v>
      </c>
      <c r="J593" s="17">
        <v>3.1798981311217903E-2</v>
      </c>
      <c r="K593" s="17">
        <v>2.5594854047046901E-2</v>
      </c>
      <c r="L593" s="17">
        <v>1.1565623091146201E-2</v>
      </c>
      <c r="M593" s="17"/>
      <c r="N593" s="17">
        <v>2.5610681624295299E-2</v>
      </c>
      <c r="O593" s="17">
        <v>2.90646210888824E-2</v>
      </c>
      <c r="P593" s="17">
        <v>7.0148391622753506E-2</v>
      </c>
      <c r="Q593" s="17">
        <v>1.99033535913513E-2</v>
      </c>
      <c r="R593" s="17">
        <v>3.2905807228202598E-2</v>
      </c>
      <c r="S593" s="17">
        <v>1.8553046836167798E-2</v>
      </c>
      <c r="T593" s="17">
        <v>3.7987011475842297E-2</v>
      </c>
      <c r="U593" s="17">
        <v>5.9943337645629202E-2</v>
      </c>
      <c r="V593" s="17">
        <v>2.0210002121227099E-2</v>
      </c>
      <c r="W593" s="17"/>
      <c r="X593" s="17">
        <v>3.26775395641676E-2</v>
      </c>
      <c r="Y593" s="17">
        <v>4.4322580813010999E-2</v>
      </c>
      <c r="Z593" s="17"/>
      <c r="AA593" s="17">
        <v>3.8172807337334198E-2</v>
      </c>
      <c r="AB593" s="17">
        <v>9.7501911405860307E-3</v>
      </c>
      <c r="AC593" s="17"/>
      <c r="AD593" s="17">
        <v>1.2923742448575399E-2</v>
      </c>
      <c r="AE593" s="17">
        <v>5.42839910529411E-2</v>
      </c>
    </row>
    <row r="594" spans="2:31" x14ac:dyDescent="0.35">
      <c r="B594" t="s">
        <v>102</v>
      </c>
      <c r="C594" s="17">
        <v>0.134884679395322</v>
      </c>
      <c r="D594" s="17">
        <v>0.14697315771331099</v>
      </c>
      <c r="E594" s="17">
        <v>0.122792802916646</v>
      </c>
      <c r="F594" s="17"/>
      <c r="G594" s="17">
        <v>0.12328842217348999</v>
      </c>
      <c r="H594" s="17">
        <v>0.133461928342923</v>
      </c>
      <c r="I594" s="17">
        <v>0.12879738809553301</v>
      </c>
      <c r="J594" s="17">
        <v>0.15164220415877699</v>
      </c>
      <c r="K594" s="17">
        <v>0.11348630613527599</v>
      </c>
      <c r="L594" s="17">
        <v>0.14720090167753899</v>
      </c>
      <c r="M594" s="17"/>
      <c r="N594" s="17">
        <v>0.12225667707581001</v>
      </c>
      <c r="O594" s="17">
        <v>0.16444509542724201</v>
      </c>
      <c r="P594" s="17">
        <v>0.111609769726725</v>
      </c>
      <c r="Q594" s="17">
        <v>0.159005660421939</v>
      </c>
      <c r="R594" s="17">
        <v>0.128804213435399</v>
      </c>
      <c r="S594" s="17">
        <v>0.15898974851956099</v>
      </c>
      <c r="T594" s="17">
        <v>0.149560986904063</v>
      </c>
      <c r="U594" s="17">
        <v>7.6863683730721805E-2</v>
      </c>
      <c r="V594" s="17">
        <v>0.108333407582914</v>
      </c>
      <c r="W594" s="17"/>
      <c r="X594" s="17">
        <v>0.12909879356140699</v>
      </c>
      <c r="Y594" s="17">
        <v>0.19132821525857299</v>
      </c>
      <c r="Z594" s="17"/>
      <c r="AA594" s="17">
        <v>0.128682431751134</v>
      </c>
      <c r="AB594" s="17">
        <v>0.15518744170216101</v>
      </c>
      <c r="AC594" s="17"/>
      <c r="AD594" s="17">
        <v>0.14524876200891201</v>
      </c>
      <c r="AE594" s="17">
        <v>0.124599643409765</v>
      </c>
    </row>
    <row r="595" spans="2:31" x14ac:dyDescent="0.35">
      <c r="B595" t="s">
        <v>101</v>
      </c>
      <c r="C595" s="17">
        <v>0.672821399006585</v>
      </c>
      <c r="D595" s="17">
        <v>0.64747270244510602</v>
      </c>
      <c r="E595" s="17">
        <v>0.69817722127420101</v>
      </c>
      <c r="F595" s="17"/>
      <c r="G595" s="17">
        <v>0.67394899013898002</v>
      </c>
      <c r="H595" s="17">
        <v>0.68882635281780602</v>
      </c>
      <c r="I595" s="17">
        <v>0.64949671524114105</v>
      </c>
      <c r="J595" s="17">
        <v>0.704656677288512</v>
      </c>
      <c r="K595" s="17">
        <v>0.73203088678341299</v>
      </c>
      <c r="L595" s="17">
        <v>0.62962462978993206</v>
      </c>
      <c r="M595" s="17"/>
      <c r="N595" s="17">
        <v>0.69959766186731498</v>
      </c>
      <c r="O595" s="17">
        <v>0.68442075395011803</v>
      </c>
      <c r="P595" s="17">
        <v>0.62920911755513298</v>
      </c>
      <c r="Q595" s="17">
        <v>0.69206371540492295</v>
      </c>
      <c r="R595" s="17">
        <v>0.69500126543540697</v>
      </c>
      <c r="S595" s="17">
        <v>0.66258198918968503</v>
      </c>
      <c r="T595" s="17">
        <v>0.64607040536618299</v>
      </c>
      <c r="U595" s="17">
        <v>0.66516344686599504</v>
      </c>
      <c r="V595" s="17">
        <v>0.65920777117345397</v>
      </c>
      <c r="W595" s="17"/>
      <c r="X595" s="17">
        <v>0.68983675156744495</v>
      </c>
      <c r="Y595" s="17">
        <v>0.54701364423038801</v>
      </c>
      <c r="Z595" s="17"/>
      <c r="AA595" s="17">
        <v>0.67711312846157501</v>
      </c>
      <c r="AB595" s="17">
        <v>0.655459803865589</v>
      </c>
      <c r="AC595" s="17"/>
      <c r="AD595" s="17">
        <v>0.68392689262199702</v>
      </c>
      <c r="AE595" s="17">
        <v>0.65998801742743696</v>
      </c>
    </row>
    <row r="596" spans="2:31" x14ac:dyDescent="0.35">
      <c r="B596" t="s">
        <v>103</v>
      </c>
      <c r="C596" s="17">
        <v>0.53793671961126299</v>
      </c>
      <c r="D596" s="17">
        <v>0.50049954473179503</v>
      </c>
      <c r="E596" s="17">
        <v>0.57538441835755605</v>
      </c>
      <c r="F596" s="17"/>
      <c r="G596" s="17">
        <v>0.55066056796549001</v>
      </c>
      <c r="H596" s="17">
        <v>0.55536442447488299</v>
      </c>
      <c r="I596" s="17">
        <v>0.52069932714560796</v>
      </c>
      <c r="J596" s="17">
        <v>0.55301447312973495</v>
      </c>
      <c r="K596" s="17">
        <v>0.618544580648137</v>
      </c>
      <c r="L596" s="17">
        <v>0.48242372811239298</v>
      </c>
      <c r="M596" s="17"/>
      <c r="N596" s="17">
        <v>0.57734098479150497</v>
      </c>
      <c r="O596" s="17">
        <v>0.51997565852287597</v>
      </c>
      <c r="P596" s="17">
        <v>0.517599347828409</v>
      </c>
      <c r="Q596" s="17">
        <v>0.53305805498298398</v>
      </c>
      <c r="R596" s="17">
        <v>0.56619705200000703</v>
      </c>
      <c r="S596" s="17">
        <v>0.50359224067012398</v>
      </c>
      <c r="T596" s="17">
        <v>0.49650941846211999</v>
      </c>
      <c r="U596" s="17">
        <v>0.58829976313527299</v>
      </c>
      <c r="V596" s="17">
        <v>0.55087436359053998</v>
      </c>
      <c r="W596" s="17"/>
      <c r="X596" s="17">
        <v>0.56073795800603798</v>
      </c>
      <c r="Y596" s="17">
        <v>0.35568542897181499</v>
      </c>
      <c r="Z596" s="17"/>
      <c r="AA596" s="17">
        <v>0.54843069671044098</v>
      </c>
      <c r="AB596" s="17">
        <v>0.50027236216342796</v>
      </c>
      <c r="AC596" s="17"/>
      <c r="AD596" s="17">
        <v>0.538678130613086</v>
      </c>
      <c r="AE596" s="17">
        <v>0.53538837401767203</v>
      </c>
    </row>
    <row r="597" spans="2:31" x14ac:dyDescent="0.35">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row>
    <row r="598" spans="2:31" x14ac:dyDescent="0.35">
      <c r="B598" s="6" t="s">
        <v>307</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row>
    <row r="599" spans="2:31" x14ac:dyDescent="0.35">
      <c r="B599" s="24" t="s">
        <v>66</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row>
    <row r="600" spans="2:31" x14ac:dyDescent="0.35">
      <c r="B600" t="s">
        <v>100</v>
      </c>
      <c r="C600" s="17">
        <v>4.8621465323331801E-2</v>
      </c>
      <c r="D600" s="17">
        <v>4.3697866331068903E-2</v>
      </c>
      <c r="E600" s="17">
        <v>5.3546448375697102E-2</v>
      </c>
      <c r="F600" s="17"/>
      <c r="G600" s="17">
        <v>1.9169044682262399E-2</v>
      </c>
      <c r="H600" s="17">
        <v>7.2243229921837002E-2</v>
      </c>
      <c r="I600" s="17">
        <v>3.0052865123179999E-2</v>
      </c>
      <c r="J600" s="17">
        <v>8.8387943044552095E-2</v>
      </c>
      <c r="K600" s="17">
        <v>2.87836945110055E-2</v>
      </c>
      <c r="L600" s="17">
        <v>5.0993287360497901E-2</v>
      </c>
      <c r="M600" s="17"/>
      <c r="N600" s="17">
        <v>7.4254815028834395E-2</v>
      </c>
      <c r="O600" s="17">
        <v>5.3562839329959998E-2</v>
      </c>
      <c r="P600" s="17">
        <v>2.1787166855451599E-2</v>
      </c>
      <c r="Q600" s="17">
        <v>1.9406068286028502E-2</v>
      </c>
      <c r="R600" s="17">
        <v>4.2645673418880897E-2</v>
      </c>
      <c r="S600" s="17">
        <v>6.8141208685318505E-2</v>
      </c>
      <c r="T600" s="17">
        <v>4.3515462299400003E-2</v>
      </c>
      <c r="U600" s="17">
        <v>6.09128354825825E-2</v>
      </c>
      <c r="V600" s="17">
        <v>4.4657454259361302E-2</v>
      </c>
      <c r="W600" s="17"/>
      <c r="X600" s="17">
        <v>4.0168695160013597E-2</v>
      </c>
      <c r="Y600" s="17">
        <v>6.4072865189145303E-2</v>
      </c>
      <c r="Z600" s="17"/>
      <c r="AA600" s="17">
        <v>4.3657840321036798E-2</v>
      </c>
      <c r="AB600" s="17">
        <v>6.6134442439679905E-2</v>
      </c>
      <c r="AC600" s="17"/>
      <c r="AD600" s="17">
        <v>4.7684980893518698E-2</v>
      </c>
      <c r="AE600" s="17">
        <v>5.6532897888387203E-2</v>
      </c>
    </row>
    <row r="601" spans="2:31" x14ac:dyDescent="0.35">
      <c r="B601" t="s">
        <v>99</v>
      </c>
      <c r="C601" s="17">
        <v>0.14991838470353699</v>
      </c>
      <c r="D601" s="17">
        <v>0.19846386912271999</v>
      </c>
      <c r="E601" s="17">
        <v>0.101359253789535</v>
      </c>
      <c r="F601" s="17"/>
      <c r="G601" s="17">
        <v>0.12522527376071901</v>
      </c>
      <c r="H601" s="17">
        <v>0.13392874269250499</v>
      </c>
      <c r="I601" s="17">
        <v>0.134159286439822</v>
      </c>
      <c r="J601" s="17">
        <v>0.16808907921718</v>
      </c>
      <c r="K601" s="17">
        <v>0.165662134255468</v>
      </c>
      <c r="L601" s="17">
        <v>0.162492634423823</v>
      </c>
      <c r="M601" s="17"/>
      <c r="N601" s="17">
        <v>0.122223971983069</v>
      </c>
      <c r="O601" s="17">
        <v>0.13711976533095599</v>
      </c>
      <c r="P601" s="17">
        <v>0.14248526354499799</v>
      </c>
      <c r="Q601" s="17">
        <v>0.185561848432056</v>
      </c>
      <c r="R601" s="17">
        <v>0.15424487064018899</v>
      </c>
      <c r="S601" s="17">
        <v>0.20553253141049299</v>
      </c>
      <c r="T601" s="17">
        <v>0.12089997602798</v>
      </c>
      <c r="U601" s="17">
        <v>0.17451851265722501</v>
      </c>
      <c r="V601" s="17">
        <v>0.142311680250474</v>
      </c>
      <c r="W601" s="17"/>
      <c r="X601" s="17">
        <v>0.13926666899581</v>
      </c>
      <c r="Y601" s="17">
        <v>0.18985985475959799</v>
      </c>
      <c r="Z601" s="17"/>
      <c r="AA601" s="17">
        <v>0.14983009004982001</v>
      </c>
      <c r="AB601" s="17">
        <v>0.15378591715485501</v>
      </c>
      <c r="AC601" s="17"/>
      <c r="AD601" s="17">
        <v>0.16309423914774801</v>
      </c>
      <c r="AE601" s="17">
        <v>0.141121417511199</v>
      </c>
    </row>
    <row r="602" spans="2:31" x14ac:dyDescent="0.35">
      <c r="B602" t="s">
        <v>98</v>
      </c>
      <c r="C602" s="17">
        <v>0.25443782954727701</v>
      </c>
      <c r="D602" s="17">
        <v>0.26286222642637402</v>
      </c>
      <c r="E602" s="17">
        <v>0.24601106450789301</v>
      </c>
      <c r="F602" s="17"/>
      <c r="G602" s="17">
        <v>0.27681051131304402</v>
      </c>
      <c r="H602" s="17">
        <v>0.29355140868771401</v>
      </c>
      <c r="I602" s="17">
        <v>0.199951807363626</v>
      </c>
      <c r="J602" s="17">
        <v>0.22233754699087199</v>
      </c>
      <c r="K602" s="17">
        <v>0.26587077567815298</v>
      </c>
      <c r="L602" s="17">
        <v>0.25911286137539802</v>
      </c>
      <c r="M602" s="17"/>
      <c r="N602" s="17">
        <v>0.28805591741581799</v>
      </c>
      <c r="O602" s="17">
        <v>0.20854425240867899</v>
      </c>
      <c r="P602" s="17">
        <v>0.19258625326429099</v>
      </c>
      <c r="Q602" s="17">
        <v>0.25469836923974598</v>
      </c>
      <c r="R602" s="17">
        <v>0.25645332435903401</v>
      </c>
      <c r="S602" s="17">
        <v>0.29943562488000702</v>
      </c>
      <c r="T602" s="17">
        <v>0.240464252450659</v>
      </c>
      <c r="U602" s="17">
        <v>0.30353685646735201</v>
      </c>
      <c r="V602" s="17">
        <v>0.27280384910609301</v>
      </c>
      <c r="W602" s="17"/>
      <c r="X602" s="17">
        <v>0.25772838135914999</v>
      </c>
      <c r="Y602" s="17">
        <v>0.25562680488050099</v>
      </c>
      <c r="Z602" s="17"/>
      <c r="AA602" s="17">
        <v>0.25589505287522901</v>
      </c>
      <c r="AB602" s="17">
        <v>0.245514008897987</v>
      </c>
      <c r="AC602" s="17"/>
      <c r="AD602" s="17">
        <v>0.26096347017591198</v>
      </c>
      <c r="AE602" s="17">
        <v>0.22528801538816901</v>
      </c>
    </row>
    <row r="603" spans="2:31" x14ac:dyDescent="0.35">
      <c r="B603" t="s">
        <v>97</v>
      </c>
      <c r="C603" s="17">
        <v>0.31267172299625801</v>
      </c>
      <c r="D603" s="17">
        <v>0.28506723080893698</v>
      </c>
      <c r="E603" s="17">
        <v>0.34028397501055602</v>
      </c>
      <c r="F603" s="17"/>
      <c r="G603" s="17">
        <v>0.30512501453037899</v>
      </c>
      <c r="H603" s="17">
        <v>0.29420922442541803</v>
      </c>
      <c r="I603" s="17">
        <v>0.36634681343073799</v>
      </c>
      <c r="J603" s="17">
        <v>0.33174390312458601</v>
      </c>
      <c r="K603" s="17">
        <v>0.33371931342774602</v>
      </c>
      <c r="L603" s="17">
        <v>0.27969163013058901</v>
      </c>
      <c r="M603" s="17"/>
      <c r="N603" s="17">
        <v>0.24842009913327201</v>
      </c>
      <c r="O603" s="17">
        <v>0.33508064811446098</v>
      </c>
      <c r="P603" s="17">
        <v>0.41318661555620401</v>
      </c>
      <c r="Q603" s="17">
        <v>0.27722502612612099</v>
      </c>
      <c r="R603" s="17">
        <v>0.319411472593774</v>
      </c>
      <c r="S603" s="17">
        <v>0.26655220188276102</v>
      </c>
      <c r="T603" s="17">
        <v>0.35018556679320201</v>
      </c>
      <c r="U603" s="17">
        <v>0.303428788420397</v>
      </c>
      <c r="V603" s="17">
        <v>0.32187727524625098</v>
      </c>
      <c r="W603" s="17"/>
      <c r="X603" s="17">
        <v>0.32151213860246203</v>
      </c>
      <c r="Y603" s="17">
        <v>0.27465418683981901</v>
      </c>
      <c r="Z603" s="17"/>
      <c r="AA603" s="17">
        <v>0.31979960881901098</v>
      </c>
      <c r="AB603" s="17">
        <v>0.28498626832457702</v>
      </c>
      <c r="AC603" s="17"/>
      <c r="AD603" s="17">
        <v>0.31662793954198898</v>
      </c>
      <c r="AE603" s="17">
        <v>0.31318103953051901</v>
      </c>
    </row>
    <row r="604" spans="2:31" x14ac:dyDescent="0.35">
      <c r="B604" t="s">
        <v>96</v>
      </c>
      <c r="C604" s="17">
        <v>0.16761659799147299</v>
      </c>
      <c r="D604" s="17">
        <v>0.15593332781460101</v>
      </c>
      <c r="E604" s="17">
        <v>0.17930315242202499</v>
      </c>
      <c r="F604" s="17"/>
      <c r="G604" s="17">
        <v>0.17228196162545301</v>
      </c>
      <c r="H604" s="17">
        <v>0.151458821574841</v>
      </c>
      <c r="I604" s="17">
        <v>0.18905419901157999</v>
      </c>
      <c r="J604" s="17">
        <v>0.111103456957426</v>
      </c>
      <c r="K604" s="17">
        <v>0.13970481478388699</v>
      </c>
      <c r="L604" s="17">
        <v>0.20542018636937401</v>
      </c>
      <c r="M604" s="17"/>
      <c r="N604" s="17">
        <v>0.186874458200049</v>
      </c>
      <c r="O604" s="17">
        <v>0.175244935001098</v>
      </c>
      <c r="P604" s="17">
        <v>0.15805486901583601</v>
      </c>
      <c r="Q604" s="17">
        <v>0.24141768860533799</v>
      </c>
      <c r="R604" s="17">
        <v>0.151578775567486</v>
      </c>
      <c r="S604" s="17">
        <v>0.128576721413411</v>
      </c>
      <c r="T604" s="17">
        <v>0.18065169971004399</v>
      </c>
      <c r="U604" s="17">
        <v>0.128105109009269</v>
      </c>
      <c r="V604" s="17">
        <v>0.12615164270281601</v>
      </c>
      <c r="W604" s="17"/>
      <c r="X604" s="17">
        <v>0.177402956974302</v>
      </c>
      <c r="Y604" s="17">
        <v>0.10820115312065</v>
      </c>
      <c r="Z604" s="17"/>
      <c r="AA604" s="17">
        <v>0.166523469899508</v>
      </c>
      <c r="AB604" s="17">
        <v>0.17582341315678199</v>
      </c>
      <c r="AC604" s="17"/>
      <c r="AD604" s="17">
        <v>0.17320044347420099</v>
      </c>
      <c r="AE604" s="17">
        <v>0.15899754470448699</v>
      </c>
    </row>
    <row r="605" spans="2:31" x14ac:dyDescent="0.35">
      <c r="B605" t="s">
        <v>56</v>
      </c>
      <c r="C605" s="17">
        <v>6.6733999438123304E-2</v>
      </c>
      <c r="D605" s="17">
        <v>5.3975479496298301E-2</v>
      </c>
      <c r="E605" s="17">
        <v>7.9496105894293706E-2</v>
      </c>
      <c r="F605" s="17"/>
      <c r="G605" s="17">
        <v>0.10138819408814199</v>
      </c>
      <c r="H605" s="17">
        <v>5.4608572697683801E-2</v>
      </c>
      <c r="I605" s="17">
        <v>8.0435028631054895E-2</v>
      </c>
      <c r="J605" s="17">
        <v>7.8338070665383799E-2</v>
      </c>
      <c r="K605" s="17">
        <v>6.6259267343740894E-2</v>
      </c>
      <c r="L605" s="17">
        <v>4.22894003403178E-2</v>
      </c>
      <c r="M605" s="17"/>
      <c r="N605" s="17">
        <v>8.0170738238957706E-2</v>
      </c>
      <c r="O605" s="17">
        <v>9.0447559814847006E-2</v>
      </c>
      <c r="P605" s="17">
        <v>7.1899831763219901E-2</v>
      </c>
      <c r="Q605" s="17">
        <v>2.1690999310710099E-2</v>
      </c>
      <c r="R605" s="17">
        <v>7.5665883420635793E-2</v>
      </c>
      <c r="S605" s="17">
        <v>3.17617117280092E-2</v>
      </c>
      <c r="T605" s="17">
        <v>6.4283042718715502E-2</v>
      </c>
      <c r="U605" s="17">
        <v>2.9497897963174001E-2</v>
      </c>
      <c r="V605" s="17">
        <v>9.2198098435004802E-2</v>
      </c>
      <c r="W605" s="17"/>
      <c r="X605" s="17">
        <v>6.3921158908261305E-2</v>
      </c>
      <c r="Y605" s="17">
        <v>0.107585135210286</v>
      </c>
      <c r="Z605" s="17"/>
      <c r="AA605" s="17">
        <v>6.4293938035395501E-2</v>
      </c>
      <c r="AB605" s="17">
        <v>7.3755950026118094E-2</v>
      </c>
      <c r="AC605" s="17"/>
      <c r="AD605" s="17">
        <v>3.84289267666326E-2</v>
      </c>
      <c r="AE605" s="17">
        <v>0.104879084977239</v>
      </c>
    </row>
    <row r="606" spans="2:31" x14ac:dyDescent="0.35">
      <c r="B606" t="s">
        <v>102</v>
      </c>
      <c r="C606" s="17">
        <v>0.198539850026868</v>
      </c>
      <c r="D606" s="17">
        <v>0.242161735453789</v>
      </c>
      <c r="E606" s="17">
        <v>0.154905702165232</v>
      </c>
      <c r="F606" s="17"/>
      <c r="G606" s="17">
        <v>0.14439431844298201</v>
      </c>
      <c r="H606" s="17">
        <v>0.206171972614342</v>
      </c>
      <c r="I606" s="17">
        <v>0.16421215156300201</v>
      </c>
      <c r="J606" s="17">
        <v>0.25647702226173202</v>
      </c>
      <c r="K606" s="17">
        <v>0.19444582876647401</v>
      </c>
      <c r="L606" s="17">
        <v>0.21348592178432099</v>
      </c>
      <c r="M606" s="17"/>
      <c r="N606" s="17">
        <v>0.19647878701190299</v>
      </c>
      <c r="O606" s="17">
        <v>0.19068260466091599</v>
      </c>
      <c r="P606" s="17">
        <v>0.16427243040045</v>
      </c>
      <c r="Q606" s="17">
        <v>0.20496791671808501</v>
      </c>
      <c r="R606" s="17">
        <v>0.19689054405907</v>
      </c>
      <c r="S606" s="17">
        <v>0.27367374009581202</v>
      </c>
      <c r="T606" s="17">
        <v>0.16441543832738001</v>
      </c>
      <c r="U606" s="17">
        <v>0.23543134813980801</v>
      </c>
      <c r="V606" s="17">
        <v>0.18696913450983499</v>
      </c>
      <c r="W606" s="17"/>
      <c r="X606" s="17">
        <v>0.17943536415582401</v>
      </c>
      <c r="Y606" s="17">
        <v>0.253932719948744</v>
      </c>
      <c r="Z606" s="17"/>
      <c r="AA606" s="17">
        <v>0.19348793037085699</v>
      </c>
      <c r="AB606" s="17">
        <v>0.21992035959453499</v>
      </c>
      <c r="AC606" s="17"/>
      <c r="AD606" s="17">
        <v>0.21077922004126601</v>
      </c>
      <c r="AE606" s="17">
        <v>0.197654315399586</v>
      </c>
    </row>
    <row r="607" spans="2:31" x14ac:dyDescent="0.35">
      <c r="B607" t="s">
        <v>101</v>
      </c>
      <c r="C607" s="17">
        <v>0.480288320987731</v>
      </c>
      <c r="D607" s="17">
        <v>0.44100055862353899</v>
      </c>
      <c r="E607" s="17">
        <v>0.51958712743258195</v>
      </c>
      <c r="F607" s="17"/>
      <c r="G607" s="17">
        <v>0.477406976155832</v>
      </c>
      <c r="H607" s="17">
        <v>0.445668046000259</v>
      </c>
      <c r="I607" s="17">
        <v>0.55540101244231699</v>
      </c>
      <c r="J607" s="17">
        <v>0.44284736008201198</v>
      </c>
      <c r="K607" s="17">
        <v>0.47342412821163299</v>
      </c>
      <c r="L607" s="17">
        <v>0.48511181649996299</v>
      </c>
      <c r="M607" s="17"/>
      <c r="N607" s="17">
        <v>0.43529455733332101</v>
      </c>
      <c r="O607" s="17">
        <v>0.51032558311555898</v>
      </c>
      <c r="P607" s="17">
        <v>0.57124148457204005</v>
      </c>
      <c r="Q607" s="17">
        <v>0.51864271473145895</v>
      </c>
      <c r="R607" s="17">
        <v>0.47099024816126001</v>
      </c>
      <c r="S607" s="17">
        <v>0.395128923296172</v>
      </c>
      <c r="T607" s="17">
        <v>0.53083726650324603</v>
      </c>
      <c r="U607" s="17">
        <v>0.43153389742966503</v>
      </c>
      <c r="V607" s="17">
        <v>0.44802891794906802</v>
      </c>
      <c r="W607" s="17"/>
      <c r="X607" s="17">
        <v>0.498915095576765</v>
      </c>
      <c r="Y607" s="17">
        <v>0.382855339960469</v>
      </c>
      <c r="Z607" s="17"/>
      <c r="AA607" s="17">
        <v>0.48632307871851899</v>
      </c>
      <c r="AB607" s="17">
        <v>0.46080968148135898</v>
      </c>
      <c r="AC607" s="17"/>
      <c r="AD607" s="17">
        <v>0.48982838301618897</v>
      </c>
      <c r="AE607" s="17">
        <v>0.47217858423500603</v>
      </c>
    </row>
    <row r="608" spans="2:31" x14ac:dyDescent="0.35">
      <c r="B608" t="s">
        <v>103</v>
      </c>
      <c r="C608" s="17">
        <v>0.28174847096086297</v>
      </c>
      <c r="D608" s="17">
        <v>0.19883882316974899</v>
      </c>
      <c r="E608" s="17">
        <v>0.36468142526734998</v>
      </c>
      <c r="F608" s="17"/>
      <c r="G608" s="17">
        <v>0.33301265771284999</v>
      </c>
      <c r="H608" s="17">
        <v>0.239496073385917</v>
      </c>
      <c r="I608" s="17">
        <v>0.39118886087931498</v>
      </c>
      <c r="J608" s="17">
        <v>0.18637033782027901</v>
      </c>
      <c r="K608" s="17">
        <v>0.27897829944515901</v>
      </c>
      <c r="L608" s="17">
        <v>0.27162589471564202</v>
      </c>
      <c r="M608" s="17"/>
      <c r="N608" s="17">
        <v>0.23881577032141801</v>
      </c>
      <c r="O608" s="17">
        <v>0.31964297845464301</v>
      </c>
      <c r="P608" s="17">
        <v>0.40696905417159002</v>
      </c>
      <c r="Q608" s="17">
        <v>0.313674798013375</v>
      </c>
      <c r="R608" s="17">
        <v>0.27409970410218998</v>
      </c>
      <c r="S608" s="17">
        <v>0.12145518320036</v>
      </c>
      <c r="T608" s="17">
        <v>0.36642182817586599</v>
      </c>
      <c r="U608" s="17">
        <v>0.19610254928985699</v>
      </c>
      <c r="V608" s="17">
        <v>0.26105978343923297</v>
      </c>
      <c r="W608" s="17"/>
      <c r="X608" s="17">
        <v>0.31947973142094099</v>
      </c>
      <c r="Y608" s="17">
        <v>0.128922620011726</v>
      </c>
      <c r="Z608" s="17"/>
      <c r="AA608" s="17">
        <v>0.292835148347663</v>
      </c>
      <c r="AB608" s="17">
        <v>0.24088932188682399</v>
      </c>
      <c r="AC608" s="17"/>
      <c r="AD608" s="17">
        <v>0.27904916297492299</v>
      </c>
      <c r="AE608" s="17">
        <v>0.27452426883541903</v>
      </c>
    </row>
    <row r="609" spans="2:31"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row>
    <row r="610" spans="2:31" x14ac:dyDescent="0.35">
      <c r="B610" s="6" t="s">
        <v>308</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row>
    <row r="611" spans="2:31" x14ac:dyDescent="0.35">
      <c r="B611" s="24" t="s">
        <v>66</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row>
    <row r="612" spans="2:31" x14ac:dyDescent="0.35">
      <c r="B612" t="s">
        <v>100</v>
      </c>
      <c r="C612" s="17">
        <v>3.6099607658304902E-2</v>
      </c>
      <c r="D612" s="17">
        <v>3.87868795563052E-2</v>
      </c>
      <c r="E612" s="17">
        <v>3.3411580348293099E-2</v>
      </c>
      <c r="F612" s="17"/>
      <c r="G612" s="17">
        <v>3.2377386783915399E-2</v>
      </c>
      <c r="H612" s="17">
        <v>2.90289265523796E-2</v>
      </c>
      <c r="I612" s="17">
        <v>4.8332057738357997E-2</v>
      </c>
      <c r="J612" s="17">
        <v>3.9721079090000999E-2</v>
      </c>
      <c r="K612" s="17">
        <v>4.0673356655182902E-2</v>
      </c>
      <c r="L612" s="17">
        <v>3.1658110007280603E-2</v>
      </c>
      <c r="M612" s="17"/>
      <c r="N612" s="17">
        <v>4.1393832745527701E-2</v>
      </c>
      <c r="O612" s="17">
        <v>4.5246672309898102E-2</v>
      </c>
      <c r="P612" s="17">
        <v>3.7292014583621899E-2</v>
      </c>
      <c r="Q612" s="17">
        <v>0</v>
      </c>
      <c r="R612" s="17">
        <v>2.6609379460160398E-2</v>
      </c>
      <c r="S612" s="17">
        <v>2.5110006183210899E-2</v>
      </c>
      <c r="T612" s="17">
        <v>6.3489624202271402E-2</v>
      </c>
      <c r="U612" s="17">
        <v>4.76322555465565E-2</v>
      </c>
      <c r="V612" s="17">
        <v>3.7330267891441102E-2</v>
      </c>
      <c r="W612" s="17"/>
      <c r="X612" s="17">
        <v>3.1384582708002297E-2</v>
      </c>
      <c r="Y612" s="17">
        <v>6.5028005687467194E-2</v>
      </c>
      <c r="Z612" s="17"/>
      <c r="AA612" s="17">
        <v>3.1384386002993502E-2</v>
      </c>
      <c r="AB612" s="17">
        <v>5.2348445892144102E-2</v>
      </c>
      <c r="AC612" s="17"/>
      <c r="AD612" s="17">
        <v>4.4873934630184902E-2</v>
      </c>
      <c r="AE612" s="17">
        <v>2.1419816681226798E-2</v>
      </c>
    </row>
    <row r="613" spans="2:31" x14ac:dyDescent="0.35">
      <c r="B613" t="s">
        <v>99</v>
      </c>
      <c r="C613" s="17">
        <v>0.134762065077803</v>
      </c>
      <c r="D613" s="17">
        <v>0.152654103243343</v>
      </c>
      <c r="E613" s="17">
        <v>0.116864997327966</v>
      </c>
      <c r="F613" s="17"/>
      <c r="G613" s="17">
        <v>0.115640903576158</v>
      </c>
      <c r="H613" s="17">
        <v>0.12910411196817401</v>
      </c>
      <c r="I613" s="17">
        <v>0.176447308460948</v>
      </c>
      <c r="J613" s="17">
        <v>0.11827386509808099</v>
      </c>
      <c r="K613" s="17">
        <v>0.123672160264194</v>
      </c>
      <c r="L613" s="17">
        <v>0.14105751589391</v>
      </c>
      <c r="M613" s="17"/>
      <c r="N613" s="17">
        <v>0.18621968599946501</v>
      </c>
      <c r="O613" s="17">
        <v>0.130621929908361</v>
      </c>
      <c r="P613" s="17">
        <v>0.114827537220038</v>
      </c>
      <c r="Q613" s="17">
        <v>0.121599181283968</v>
      </c>
      <c r="R613" s="17">
        <v>0.120959713561581</v>
      </c>
      <c r="S613" s="17">
        <v>0.139867719352742</v>
      </c>
      <c r="T613" s="17">
        <v>0.18141879090683899</v>
      </c>
      <c r="U613" s="17">
        <v>6.1089622463797899E-2</v>
      </c>
      <c r="V613" s="17">
        <v>0.101074314693399</v>
      </c>
      <c r="W613" s="17"/>
      <c r="X613" s="17">
        <v>0.12884620969753799</v>
      </c>
      <c r="Y613" s="17">
        <v>0.18068533124893801</v>
      </c>
      <c r="Z613" s="17"/>
      <c r="AA613" s="17">
        <v>0.12994012266896601</v>
      </c>
      <c r="AB613" s="17">
        <v>0.149531354751572</v>
      </c>
      <c r="AC613" s="17"/>
      <c r="AD613" s="17">
        <v>0.14439255130810599</v>
      </c>
      <c r="AE613" s="17">
        <v>0.12926922580411099</v>
      </c>
    </row>
    <row r="614" spans="2:31" x14ac:dyDescent="0.35">
      <c r="B614" t="s">
        <v>98</v>
      </c>
      <c r="C614" s="17">
        <v>0.260075313429805</v>
      </c>
      <c r="D614" s="17">
        <v>0.25388393827390299</v>
      </c>
      <c r="E614" s="17">
        <v>0.26626842902706799</v>
      </c>
      <c r="F614" s="17"/>
      <c r="G614" s="17">
        <v>0.24053052569862299</v>
      </c>
      <c r="H614" s="17">
        <v>0.241717308926411</v>
      </c>
      <c r="I614" s="17">
        <v>0.27354946001174002</v>
      </c>
      <c r="J614" s="17">
        <v>0.22306544909784201</v>
      </c>
      <c r="K614" s="17">
        <v>0.296555449166785</v>
      </c>
      <c r="L614" s="17">
        <v>0.273872891824743</v>
      </c>
      <c r="M614" s="17"/>
      <c r="N614" s="17">
        <v>0.201250248718816</v>
      </c>
      <c r="O614" s="17">
        <v>0.28542374017666899</v>
      </c>
      <c r="P614" s="17">
        <v>0.21851380754279701</v>
      </c>
      <c r="Q614" s="17">
        <v>0.28688264599227398</v>
      </c>
      <c r="R614" s="17">
        <v>0.26170262046725201</v>
      </c>
      <c r="S614" s="17">
        <v>0.23370270431865001</v>
      </c>
      <c r="T614" s="17">
        <v>0.27537425100478302</v>
      </c>
      <c r="U614" s="17">
        <v>0.24224068472749299</v>
      </c>
      <c r="V614" s="17">
        <v>0.325224626350197</v>
      </c>
      <c r="W614" s="17"/>
      <c r="X614" s="17">
        <v>0.25806025634885099</v>
      </c>
      <c r="Y614" s="17">
        <v>0.193141079586019</v>
      </c>
      <c r="Z614" s="17"/>
      <c r="AA614" s="17">
        <v>0.244667464223394</v>
      </c>
      <c r="AB614" s="17">
        <v>0.32065446414044202</v>
      </c>
      <c r="AC614" s="17"/>
      <c r="AD614" s="17">
        <v>0.24195461092345499</v>
      </c>
      <c r="AE614" s="17">
        <v>0.28213072489267399</v>
      </c>
    </row>
    <row r="615" spans="2:31" x14ac:dyDescent="0.35">
      <c r="B615" t="s">
        <v>97</v>
      </c>
      <c r="C615" s="17">
        <v>0.33291640443049197</v>
      </c>
      <c r="D615" s="17">
        <v>0.32869160539244002</v>
      </c>
      <c r="E615" s="17">
        <v>0.33714239109080901</v>
      </c>
      <c r="F615" s="17"/>
      <c r="G615" s="17">
        <v>0.35815934399871202</v>
      </c>
      <c r="H615" s="17">
        <v>0.402902238688221</v>
      </c>
      <c r="I615" s="17">
        <v>0.27598676770128</v>
      </c>
      <c r="J615" s="17">
        <v>0.35098979547680498</v>
      </c>
      <c r="K615" s="17">
        <v>0.30843785450066002</v>
      </c>
      <c r="L615" s="17">
        <v>0.313630411836679</v>
      </c>
      <c r="M615" s="17"/>
      <c r="N615" s="17">
        <v>0.27534739223737498</v>
      </c>
      <c r="O615" s="17">
        <v>0.32428731895808299</v>
      </c>
      <c r="P615" s="17">
        <v>0.30467469142402898</v>
      </c>
      <c r="Q615" s="17">
        <v>0.41152969303877801</v>
      </c>
      <c r="R615" s="17">
        <v>0.35899419093850099</v>
      </c>
      <c r="S615" s="17">
        <v>0.36574285215720098</v>
      </c>
      <c r="T615" s="17">
        <v>0.21516177097209699</v>
      </c>
      <c r="U615" s="17">
        <v>0.49781174028137898</v>
      </c>
      <c r="V615" s="17">
        <v>0.353682721216248</v>
      </c>
      <c r="W615" s="17"/>
      <c r="X615" s="17">
        <v>0.32765235916799501</v>
      </c>
      <c r="Y615" s="17">
        <v>0.38049974119505298</v>
      </c>
      <c r="Z615" s="17"/>
      <c r="AA615" s="17">
        <v>0.35701595278000098</v>
      </c>
      <c r="AB615" s="17">
        <v>0.24664167990638999</v>
      </c>
      <c r="AC615" s="17"/>
      <c r="AD615" s="17">
        <v>0.34931817966949402</v>
      </c>
      <c r="AE615" s="17">
        <v>0.30463928655980199</v>
      </c>
    </row>
    <row r="616" spans="2:31" x14ac:dyDescent="0.35">
      <c r="B616" t="s">
        <v>96</v>
      </c>
      <c r="C616" s="17">
        <v>0.14860514932551</v>
      </c>
      <c r="D616" s="17">
        <v>0.150704104091237</v>
      </c>
      <c r="E616" s="17">
        <v>0.14650560452807099</v>
      </c>
      <c r="F616" s="17"/>
      <c r="G616" s="17">
        <v>0.12637794356200499</v>
      </c>
      <c r="H616" s="17">
        <v>0.155028626387751</v>
      </c>
      <c r="I616" s="17">
        <v>0.13148452999412999</v>
      </c>
      <c r="J616" s="17">
        <v>0.161621533960634</v>
      </c>
      <c r="K616" s="17">
        <v>0.123165456542611</v>
      </c>
      <c r="L616" s="17">
        <v>0.171811042924082</v>
      </c>
      <c r="M616" s="17"/>
      <c r="N616" s="17">
        <v>0.20060579064542799</v>
      </c>
      <c r="O616" s="17">
        <v>0.107098596089792</v>
      </c>
      <c r="P616" s="17">
        <v>0.172048075888207</v>
      </c>
      <c r="Q616" s="17">
        <v>0.15003202751817399</v>
      </c>
      <c r="R616" s="17">
        <v>0.134988334603107</v>
      </c>
      <c r="S616" s="17">
        <v>0.15660638082070899</v>
      </c>
      <c r="T616" s="17">
        <v>0.16831743238730801</v>
      </c>
      <c r="U616" s="17">
        <v>0.105877847403511</v>
      </c>
      <c r="V616" s="17">
        <v>0.120880972862181</v>
      </c>
      <c r="W616" s="17"/>
      <c r="X616" s="17">
        <v>0.158247079411522</v>
      </c>
      <c r="Y616" s="17">
        <v>9.3421170434753995E-2</v>
      </c>
      <c r="Z616" s="17"/>
      <c r="AA616" s="17">
        <v>0.145540596947104</v>
      </c>
      <c r="AB616" s="17">
        <v>0.16406273387081499</v>
      </c>
      <c r="AC616" s="17"/>
      <c r="AD616" s="17">
        <v>0.16406648979535601</v>
      </c>
      <c r="AE616" s="17">
        <v>0.11681973103549299</v>
      </c>
    </row>
    <row r="617" spans="2:31" x14ac:dyDescent="0.35">
      <c r="B617" t="s">
        <v>56</v>
      </c>
      <c r="C617" s="17">
        <v>8.7541460078085095E-2</v>
      </c>
      <c r="D617" s="17">
        <v>7.5279369442770694E-2</v>
      </c>
      <c r="E617" s="17">
        <v>9.9806997677794093E-2</v>
      </c>
      <c r="F617" s="17"/>
      <c r="G617" s="17">
        <v>0.126913896380588</v>
      </c>
      <c r="H617" s="17">
        <v>4.22187874770623E-2</v>
      </c>
      <c r="I617" s="17">
        <v>9.4199876093544299E-2</v>
      </c>
      <c r="J617" s="17">
        <v>0.106328277276638</v>
      </c>
      <c r="K617" s="17">
        <v>0.107495722870567</v>
      </c>
      <c r="L617" s="17">
        <v>6.79700275133054E-2</v>
      </c>
      <c r="M617" s="17"/>
      <c r="N617" s="17">
        <v>9.5183049653388904E-2</v>
      </c>
      <c r="O617" s="17">
        <v>0.10732174255719699</v>
      </c>
      <c r="P617" s="17">
        <v>0.152643873341305</v>
      </c>
      <c r="Q617" s="17">
        <v>2.99564521668052E-2</v>
      </c>
      <c r="R617" s="17">
        <v>9.6745760969399394E-2</v>
      </c>
      <c r="S617" s="17">
        <v>7.8970337167487706E-2</v>
      </c>
      <c r="T617" s="17">
        <v>9.6238130526702007E-2</v>
      </c>
      <c r="U617" s="17">
        <v>4.5347849577262601E-2</v>
      </c>
      <c r="V617" s="17">
        <v>6.1807096986533E-2</v>
      </c>
      <c r="W617" s="17"/>
      <c r="X617" s="17">
        <v>9.58095126660925E-2</v>
      </c>
      <c r="Y617" s="17">
        <v>8.7224671847769206E-2</v>
      </c>
      <c r="Z617" s="17"/>
      <c r="AA617" s="17">
        <v>9.1451477377541002E-2</v>
      </c>
      <c r="AB617" s="17">
        <v>6.6761321438636306E-2</v>
      </c>
      <c r="AC617" s="17"/>
      <c r="AD617" s="17">
        <v>5.5394233673403001E-2</v>
      </c>
      <c r="AE617" s="17">
        <v>0.145721215026693</v>
      </c>
    </row>
    <row r="618" spans="2:31" x14ac:dyDescent="0.35">
      <c r="B618" t="s">
        <v>102</v>
      </c>
      <c r="C618" s="17">
        <v>0.170861672736108</v>
      </c>
      <c r="D618" s="17">
        <v>0.191440982799648</v>
      </c>
      <c r="E618" s="17">
        <v>0.15027657767625899</v>
      </c>
      <c r="F618" s="17"/>
      <c r="G618" s="17">
        <v>0.148018290360073</v>
      </c>
      <c r="H618" s="17">
        <v>0.15813303852055399</v>
      </c>
      <c r="I618" s="17">
        <v>0.224779366199306</v>
      </c>
      <c r="J618" s="17">
        <v>0.15799494418808199</v>
      </c>
      <c r="K618" s="17">
        <v>0.16434551691937699</v>
      </c>
      <c r="L618" s="17">
        <v>0.17271562590119</v>
      </c>
      <c r="M618" s="17"/>
      <c r="N618" s="17">
        <v>0.227613518744993</v>
      </c>
      <c r="O618" s="17">
        <v>0.17586860221825901</v>
      </c>
      <c r="P618" s="17">
        <v>0.15211955180365999</v>
      </c>
      <c r="Q618" s="17">
        <v>0.121599181283968</v>
      </c>
      <c r="R618" s="17">
        <v>0.14756909302174101</v>
      </c>
      <c r="S618" s="17">
        <v>0.164977725535953</v>
      </c>
      <c r="T618" s="17">
        <v>0.24490841510911099</v>
      </c>
      <c r="U618" s="17">
        <v>0.108721878010354</v>
      </c>
      <c r="V618" s="17">
        <v>0.13840458258484001</v>
      </c>
      <c r="W618" s="17"/>
      <c r="X618" s="17">
        <v>0.16023079240554</v>
      </c>
      <c r="Y618" s="17">
        <v>0.24571333693640501</v>
      </c>
      <c r="Z618" s="17"/>
      <c r="AA618" s="17">
        <v>0.16132450867195999</v>
      </c>
      <c r="AB618" s="17">
        <v>0.201879800643716</v>
      </c>
      <c r="AC618" s="17"/>
      <c r="AD618" s="17">
        <v>0.18926648593829101</v>
      </c>
      <c r="AE618" s="17">
        <v>0.15068904248533799</v>
      </c>
    </row>
    <row r="619" spans="2:31" x14ac:dyDescent="0.35">
      <c r="B619" t="s">
        <v>101</v>
      </c>
      <c r="C619" s="17">
        <v>0.48152155375600197</v>
      </c>
      <c r="D619" s="17">
        <v>0.47939570948367799</v>
      </c>
      <c r="E619" s="17">
        <v>0.483647995618879</v>
      </c>
      <c r="F619" s="17"/>
      <c r="G619" s="17">
        <v>0.48453728756071701</v>
      </c>
      <c r="H619" s="17">
        <v>0.557930865075973</v>
      </c>
      <c r="I619" s="17">
        <v>0.40747129769540902</v>
      </c>
      <c r="J619" s="17">
        <v>0.51261132943743903</v>
      </c>
      <c r="K619" s="17">
        <v>0.43160331104327099</v>
      </c>
      <c r="L619" s="17">
        <v>0.485441454760761</v>
      </c>
      <c r="M619" s="17"/>
      <c r="N619" s="17">
        <v>0.47595318288280197</v>
      </c>
      <c r="O619" s="17">
        <v>0.43138591504787499</v>
      </c>
      <c r="P619" s="17">
        <v>0.47672276731223701</v>
      </c>
      <c r="Q619" s="17">
        <v>0.56156172055695197</v>
      </c>
      <c r="R619" s="17">
        <v>0.49398252554160799</v>
      </c>
      <c r="S619" s="17">
        <v>0.52234923297791003</v>
      </c>
      <c r="T619" s="17">
        <v>0.383479203359405</v>
      </c>
      <c r="U619" s="17">
        <v>0.60368958768488901</v>
      </c>
      <c r="V619" s="17">
        <v>0.47456369407842902</v>
      </c>
      <c r="W619" s="17"/>
      <c r="X619" s="17">
        <v>0.48589943857951701</v>
      </c>
      <c r="Y619" s="17">
        <v>0.47392091162980698</v>
      </c>
      <c r="Z619" s="17"/>
      <c r="AA619" s="17">
        <v>0.50255654972710495</v>
      </c>
      <c r="AB619" s="17">
        <v>0.41070441377720601</v>
      </c>
      <c r="AC619" s="17"/>
      <c r="AD619" s="17">
        <v>0.51338466946484995</v>
      </c>
      <c r="AE619" s="17">
        <v>0.42145901759529503</v>
      </c>
    </row>
    <row r="620" spans="2:31" x14ac:dyDescent="0.35">
      <c r="B620" t="s">
        <v>103</v>
      </c>
      <c r="C620" s="17">
        <v>0.310659881019895</v>
      </c>
      <c r="D620" s="17">
        <v>0.28795472668402899</v>
      </c>
      <c r="E620" s="17">
        <v>0.33337141794261999</v>
      </c>
      <c r="F620" s="17"/>
      <c r="G620" s="17">
        <v>0.33651899720064399</v>
      </c>
      <c r="H620" s="17">
        <v>0.39979782655541901</v>
      </c>
      <c r="I620" s="17">
        <v>0.18269193149610299</v>
      </c>
      <c r="J620" s="17">
        <v>0.35461638524935701</v>
      </c>
      <c r="K620" s="17">
        <v>0.267257794123894</v>
      </c>
      <c r="L620" s="17">
        <v>0.31272582885957001</v>
      </c>
      <c r="M620" s="17"/>
      <c r="N620" s="17">
        <v>0.24833966413781</v>
      </c>
      <c r="O620" s="17">
        <v>0.25551731282961498</v>
      </c>
      <c r="P620" s="17">
        <v>0.32460321550857602</v>
      </c>
      <c r="Q620" s="17">
        <v>0.43996253927298401</v>
      </c>
      <c r="R620" s="17">
        <v>0.346413432519867</v>
      </c>
      <c r="S620" s="17">
        <v>0.357371507441957</v>
      </c>
      <c r="T620" s="17">
        <v>0.13857078825029401</v>
      </c>
      <c r="U620" s="17">
        <v>0.49496770967453502</v>
      </c>
      <c r="V620" s="17">
        <v>0.33615911149358901</v>
      </c>
      <c r="W620" s="17"/>
      <c r="X620" s="17">
        <v>0.32566864617397701</v>
      </c>
      <c r="Y620" s="17">
        <v>0.228207574693402</v>
      </c>
      <c r="Z620" s="17"/>
      <c r="AA620" s="17">
        <v>0.34123204105514598</v>
      </c>
      <c r="AB620" s="17">
        <v>0.20882461313348899</v>
      </c>
      <c r="AC620" s="17"/>
      <c r="AD620" s="17">
        <v>0.32411818352655902</v>
      </c>
      <c r="AE620" s="17">
        <v>0.27076997510995698</v>
      </c>
    </row>
    <row r="621" spans="2:31" x14ac:dyDescent="0.35">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row>
    <row r="622" spans="2:31" x14ac:dyDescent="0.35">
      <c r="B622" s="6" t="s">
        <v>309</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row>
    <row r="623" spans="2:31" x14ac:dyDescent="0.35">
      <c r="B623" s="24" t="s">
        <v>66</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row>
    <row r="624" spans="2:31" x14ac:dyDescent="0.35">
      <c r="B624" t="s">
        <v>100</v>
      </c>
      <c r="C624" s="17">
        <v>6.0687392427483701E-2</v>
      </c>
      <c r="D624" s="17">
        <v>5.8646196209161297E-2</v>
      </c>
      <c r="E624" s="17">
        <v>6.2729162441164193E-2</v>
      </c>
      <c r="F624" s="17"/>
      <c r="G624" s="17">
        <v>3.9576275738491602E-2</v>
      </c>
      <c r="H624" s="17">
        <v>6.4291489532702903E-2</v>
      </c>
      <c r="I624" s="17">
        <v>9.1759846559979902E-2</v>
      </c>
      <c r="J624" s="17">
        <v>3.9457916472668497E-2</v>
      </c>
      <c r="K624" s="17">
        <v>3.8549505716486597E-2</v>
      </c>
      <c r="L624" s="17">
        <v>7.6307074645532394E-2</v>
      </c>
      <c r="M624" s="17"/>
      <c r="N624" s="17">
        <v>7.4532281155695601E-2</v>
      </c>
      <c r="O624" s="17">
        <v>7.6192412623202893E-2</v>
      </c>
      <c r="P624" s="17">
        <v>4.5474779157490201E-2</v>
      </c>
      <c r="Q624" s="17">
        <v>4.16092674331352E-2</v>
      </c>
      <c r="R624" s="17">
        <v>6.3761487751337706E-2</v>
      </c>
      <c r="S624" s="17">
        <v>5.3049146368867303E-2</v>
      </c>
      <c r="T624" s="17">
        <v>5.8013445063070601E-2</v>
      </c>
      <c r="U624" s="17">
        <v>1.6329531868820999E-2</v>
      </c>
      <c r="V624" s="17">
        <v>7.5449480931225096E-2</v>
      </c>
      <c r="W624" s="17"/>
      <c r="X624" s="17">
        <v>6.4665668107892704E-2</v>
      </c>
      <c r="Y624" s="17">
        <v>6.3259973873138503E-2</v>
      </c>
      <c r="Z624" s="17"/>
      <c r="AA624" s="17">
        <v>5.2377021373649198E-2</v>
      </c>
      <c r="AB624" s="17">
        <v>8.8031200722028302E-2</v>
      </c>
      <c r="AC624" s="17"/>
      <c r="AD624" s="17">
        <v>7.3144405419465097E-2</v>
      </c>
      <c r="AE624" s="17">
        <v>3.8920183791973498E-2</v>
      </c>
    </row>
    <row r="625" spans="2:31" x14ac:dyDescent="0.35">
      <c r="B625" t="s">
        <v>99</v>
      </c>
      <c r="C625" s="17">
        <v>0.142590687076426</v>
      </c>
      <c r="D625" s="17">
        <v>0.14089543469219101</v>
      </c>
      <c r="E625" s="17">
        <v>0.144286416008648</v>
      </c>
      <c r="F625" s="17"/>
      <c r="G625" s="17">
        <v>0.15743166080683199</v>
      </c>
      <c r="H625" s="17">
        <v>0.106386571324029</v>
      </c>
      <c r="I625" s="17">
        <v>0.118429155398993</v>
      </c>
      <c r="J625" s="17">
        <v>0.14543650722721799</v>
      </c>
      <c r="K625" s="17">
        <v>0.121763300638371</v>
      </c>
      <c r="L625" s="17">
        <v>0.175064318325235</v>
      </c>
      <c r="M625" s="17"/>
      <c r="N625" s="17">
        <v>0.15116197040412199</v>
      </c>
      <c r="O625" s="17">
        <v>0.223233907298651</v>
      </c>
      <c r="P625" s="17">
        <v>0.133947143116213</v>
      </c>
      <c r="Q625" s="17">
        <v>9.0655821054860794E-2</v>
      </c>
      <c r="R625" s="17">
        <v>8.3042366923771302E-2</v>
      </c>
      <c r="S625" s="17">
        <v>0.12887106412286201</v>
      </c>
      <c r="T625" s="17">
        <v>0.121761258813791</v>
      </c>
      <c r="U625" s="17">
        <v>0.130002752175712</v>
      </c>
      <c r="V625" s="17">
        <v>0.15638259824127501</v>
      </c>
      <c r="W625" s="17"/>
      <c r="X625" s="17">
        <v>0.123650121135123</v>
      </c>
      <c r="Y625" s="17">
        <v>0.20272348299369</v>
      </c>
      <c r="Z625" s="17"/>
      <c r="AA625" s="17">
        <v>0.14322633947754701</v>
      </c>
      <c r="AB625" s="17">
        <v>0.13975473918098699</v>
      </c>
      <c r="AC625" s="17"/>
      <c r="AD625" s="17">
        <v>0.137680628093935</v>
      </c>
      <c r="AE625" s="17">
        <v>0.159051930136106</v>
      </c>
    </row>
    <row r="626" spans="2:31" x14ac:dyDescent="0.35">
      <c r="B626" t="s">
        <v>98</v>
      </c>
      <c r="C626" s="17">
        <v>0.227830860673845</v>
      </c>
      <c r="D626" s="17">
        <v>0.20588677759809901</v>
      </c>
      <c r="E626" s="17">
        <v>0.249781112393691</v>
      </c>
      <c r="F626" s="17"/>
      <c r="G626" s="17">
        <v>0.25724463573791001</v>
      </c>
      <c r="H626" s="17">
        <v>0.24165316790482599</v>
      </c>
      <c r="I626" s="17">
        <v>0.194001584987399</v>
      </c>
      <c r="J626" s="17">
        <v>0.29116642869699599</v>
      </c>
      <c r="K626" s="17">
        <v>0.25842002779701001</v>
      </c>
      <c r="L626" s="17">
        <v>0.174481048466088</v>
      </c>
      <c r="M626" s="17"/>
      <c r="N626" s="17">
        <v>0.15210179589620901</v>
      </c>
      <c r="O626" s="17">
        <v>0.20497009093497001</v>
      </c>
      <c r="P626" s="17">
        <v>0.36242215876418299</v>
      </c>
      <c r="Q626" s="17">
        <v>0.24502448154377501</v>
      </c>
      <c r="R626" s="17">
        <v>0.26361304417622</v>
      </c>
      <c r="S626" s="17">
        <v>0.196985628896506</v>
      </c>
      <c r="T626" s="17">
        <v>0.24241273102896599</v>
      </c>
      <c r="U626" s="17">
        <v>0.241240888020854</v>
      </c>
      <c r="V626" s="17">
        <v>0.212999352446269</v>
      </c>
      <c r="W626" s="17"/>
      <c r="X626" s="17">
        <v>0.242222098763687</v>
      </c>
      <c r="Y626" s="17">
        <v>0.25298355310904003</v>
      </c>
      <c r="Z626" s="17"/>
      <c r="AA626" s="17">
        <v>0.247181147371897</v>
      </c>
      <c r="AB626" s="17">
        <v>0.15763050691611899</v>
      </c>
      <c r="AC626" s="17"/>
      <c r="AD626" s="17">
        <v>0.22579370334180299</v>
      </c>
      <c r="AE626" s="17">
        <v>0.21163474828408699</v>
      </c>
    </row>
    <row r="627" spans="2:31" x14ac:dyDescent="0.35">
      <c r="B627" t="s">
        <v>97</v>
      </c>
      <c r="C627" s="17">
        <v>0.361834001063984</v>
      </c>
      <c r="D627" s="17">
        <v>0.35811563493137499</v>
      </c>
      <c r="E627" s="17">
        <v>0.36555341245682199</v>
      </c>
      <c r="F627" s="17"/>
      <c r="G627" s="17">
        <v>0.32754846204128402</v>
      </c>
      <c r="H627" s="17">
        <v>0.32439219257872498</v>
      </c>
      <c r="I627" s="17">
        <v>0.39499323782118201</v>
      </c>
      <c r="J627" s="17">
        <v>0.32997793917468199</v>
      </c>
      <c r="K627" s="17">
        <v>0.41151749852132502</v>
      </c>
      <c r="L627" s="17">
        <v>0.37468189536684698</v>
      </c>
      <c r="M627" s="17"/>
      <c r="N627" s="17">
        <v>0.40230924537903001</v>
      </c>
      <c r="O627" s="17">
        <v>0.34816220099658701</v>
      </c>
      <c r="P627" s="17">
        <v>0.330737253679108</v>
      </c>
      <c r="Q627" s="17">
        <v>0.39853962191987402</v>
      </c>
      <c r="R627" s="17">
        <v>0.31595896888029101</v>
      </c>
      <c r="S627" s="17">
        <v>0.341592997528399</v>
      </c>
      <c r="T627" s="17">
        <v>0.32167092849395501</v>
      </c>
      <c r="U627" s="17">
        <v>0.40473877183702101</v>
      </c>
      <c r="V627" s="17">
        <v>0.38402892452579201</v>
      </c>
      <c r="W627" s="17"/>
      <c r="X627" s="17">
        <v>0.37939605670325099</v>
      </c>
      <c r="Y627" s="17">
        <v>0.27330754110750299</v>
      </c>
      <c r="Z627" s="17"/>
      <c r="AA627" s="17">
        <v>0.35540721920629698</v>
      </c>
      <c r="AB627" s="17">
        <v>0.39542998956884701</v>
      </c>
      <c r="AC627" s="17"/>
      <c r="AD627" s="17">
        <v>0.387057216706644</v>
      </c>
      <c r="AE627" s="17">
        <v>0.33561559643005601</v>
      </c>
    </row>
    <row r="628" spans="2:31" x14ac:dyDescent="0.35">
      <c r="B628" t="s">
        <v>96</v>
      </c>
      <c r="C628" s="17">
        <v>0.16529074486708101</v>
      </c>
      <c r="D628" s="17">
        <v>0.20720041885611901</v>
      </c>
      <c r="E628" s="17">
        <v>0.12336928975863</v>
      </c>
      <c r="F628" s="17"/>
      <c r="G628" s="17">
        <v>0.15247058433738001</v>
      </c>
      <c r="H628" s="17">
        <v>0.20893354035918299</v>
      </c>
      <c r="I628" s="17">
        <v>0.151485927584532</v>
      </c>
      <c r="J628" s="17">
        <v>0.14379504813145599</v>
      </c>
      <c r="K628" s="17">
        <v>0.122602185753434</v>
      </c>
      <c r="L628" s="17">
        <v>0.18790004010515099</v>
      </c>
      <c r="M628" s="17"/>
      <c r="N628" s="17">
        <v>0.19047653739440201</v>
      </c>
      <c r="O628" s="17">
        <v>0.114339231784835</v>
      </c>
      <c r="P628" s="17">
        <v>6.4953015645339299E-2</v>
      </c>
      <c r="Q628" s="17">
        <v>0.19336700614378699</v>
      </c>
      <c r="R628" s="17">
        <v>0.230249313353524</v>
      </c>
      <c r="S628" s="17">
        <v>0.24088314237063499</v>
      </c>
      <c r="T628" s="17">
        <v>0.18807314083261301</v>
      </c>
      <c r="U628" s="17">
        <v>0.16213631294376299</v>
      </c>
      <c r="V628" s="17">
        <v>0.13077221072851999</v>
      </c>
      <c r="W628" s="17"/>
      <c r="X628" s="17">
        <v>0.14613697668192899</v>
      </c>
      <c r="Y628" s="17">
        <v>0.16076977406323201</v>
      </c>
      <c r="Z628" s="17"/>
      <c r="AA628" s="17">
        <v>0.15983482109962099</v>
      </c>
      <c r="AB628" s="17">
        <v>0.19047760733848801</v>
      </c>
      <c r="AC628" s="17"/>
      <c r="AD628" s="17">
        <v>0.15841150778990401</v>
      </c>
      <c r="AE628" s="17">
        <v>0.18271144188014801</v>
      </c>
    </row>
    <row r="629" spans="2:31" x14ac:dyDescent="0.35">
      <c r="B629" t="s">
        <v>56</v>
      </c>
      <c r="C629" s="17">
        <v>4.17663138911804E-2</v>
      </c>
      <c r="D629" s="17">
        <v>2.9255537713055401E-2</v>
      </c>
      <c r="E629" s="17">
        <v>5.4280606941045903E-2</v>
      </c>
      <c r="F629" s="17"/>
      <c r="G629" s="17">
        <v>6.5728381338101993E-2</v>
      </c>
      <c r="H629" s="17">
        <v>5.4343038300532602E-2</v>
      </c>
      <c r="I629" s="17">
        <v>4.9330247647914501E-2</v>
      </c>
      <c r="J629" s="17">
        <v>5.0166160296979498E-2</v>
      </c>
      <c r="K629" s="17">
        <v>4.7147481573374499E-2</v>
      </c>
      <c r="L629" s="17">
        <v>1.1565623091146201E-2</v>
      </c>
      <c r="M629" s="17"/>
      <c r="N629" s="17">
        <v>2.9418169770541399E-2</v>
      </c>
      <c r="O629" s="17">
        <v>3.3102156361753197E-2</v>
      </c>
      <c r="P629" s="17">
        <v>6.2465649637666203E-2</v>
      </c>
      <c r="Q629" s="17">
        <v>3.08038019045676E-2</v>
      </c>
      <c r="R629" s="17">
        <v>4.3374818914856901E-2</v>
      </c>
      <c r="S629" s="17">
        <v>3.8618020712730197E-2</v>
      </c>
      <c r="T629" s="17">
        <v>6.8068495767604806E-2</v>
      </c>
      <c r="U629" s="17">
        <v>4.55517431538289E-2</v>
      </c>
      <c r="V629" s="17">
        <v>4.0367433126918699E-2</v>
      </c>
      <c r="W629" s="17"/>
      <c r="X629" s="17">
        <v>4.39290786081169E-2</v>
      </c>
      <c r="Y629" s="17">
        <v>4.6955674853395697E-2</v>
      </c>
      <c r="Z629" s="17"/>
      <c r="AA629" s="17">
        <v>4.1973451470988001E-2</v>
      </c>
      <c r="AB629" s="17">
        <v>2.86759562735318E-2</v>
      </c>
      <c r="AC629" s="17"/>
      <c r="AD629" s="17">
        <v>1.7912538648249599E-2</v>
      </c>
      <c r="AE629" s="17">
        <v>7.2066099477629306E-2</v>
      </c>
    </row>
    <row r="630" spans="2:31" x14ac:dyDescent="0.35">
      <c r="B630" t="s">
        <v>102</v>
      </c>
      <c r="C630" s="17">
        <v>0.203278079503909</v>
      </c>
      <c r="D630" s="17">
        <v>0.19954163090135199</v>
      </c>
      <c r="E630" s="17">
        <v>0.207015578449812</v>
      </c>
      <c r="F630" s="17"/>
      <c r="G630" s="17">
        <v>0.197007936545324</v>
      </c>
      <c r="H630" s="17">
        <v>0.17067806085673201</v>
      </c>
      <c r="I630" s="17">
        <v>0.210189001958973</v>
      </c>
      <c r="J630" s="17">
        <v>0.18489442369988701</v>
      </c>
      <c r="K630" s="17">
        <v>0.16031280635485701</v>
      </c>
      <c r="L630" s="17">
        <v>0.25137139297076799</v>
      </c>
      <c r="M630" s="17"/>
      <c r="N630" s="17">
        <v>0.22569425155981801</v>
      </c>
      <c r="O630" s="17">
        <v>0.29942631992185398</v>
      </c>
      <c r="P630" s="17">
        <v>0.17942192227370299</v>
      </c>
      <c r="Q630" s="17">
        <v>0.13226508848799601</v>
      </c>
      <c r="R630" s="17">
        <v>0.14680385467510901</v>
      </c>
      <c r="S630" s="17">
        <v>0.18192021049172999</v>
      </c>
      <c r="T630" s="17">
        <v>0.17977470387686101</v>
      </c>
      <c r="U630" s="17">
        <v>0.146332284044533</v>
      </c>
      <c r="V630" s="17">
        <v>0.23183207917250001</v>
      </c>
      <c r="W630" s="17"/>
      <c r="X630" s="17">
        <v>0.18831578924301501</v>
      </c>
      <c r="Y630" s="17">
        <v>0.265983456866829</v>
      </c>
      <c r="Z630" s="17"/>
      <c r="AA630" s="17">
        <v>0.19560336085119701</v>
      </c>
      <c r="AB630" s="17">
        <v>0.22778593990301499</v>
      </c>
      <c r="AC630" s="17"/>
      <c r="AD630" s="17">
        <v>0.21082503351340001</v>
      </c>
      <c r="AE630" s="17">
        <v>0.19797211392808001</v>
      </c>
    </row>
    <row r="631" spans="2:31" x14ac:dyDescent="0.35">
      <c r="B631" t="s">
        <v>101</v>
      </c>
      <c r="C631" s="17">
        <v>0.52712474593106495</v>
      </c>
      <c r="D631" s="17">
        <v>0.56531605378749405</v>
      </c>
      <c r="E631" s="17">
        <v>0.48892270221545198</v>
      </c>
      <c r="F631" s="17"/>
      <c r="G631" s="17">
        <v>0.48001904637866399</v>
      </c>
      <c r="H631" s="17">
        <v>0.53332573293790897</v>
      </c>
      <c r="I631" s="17">
        <v>0.54647916540571395</v>
      </c>
      <c r="J631" s="17">
        <v>0.47377298730613798</v>
      </c>
      <c r="K631" s="17">
        <v>0.53411968427475798</v>
      </c>
      <c r="L631" s="17">
        <v>0.56258193547199797</v>
      </c>
      <c r="M631" s="17"/>
      <c r="N631" s="17">
        <v>0.59278578277343097</v>
      </c>
      <c r="O631" s="17">
        <v>0.46250143278142197</v>
      </c>
      <c r="P631" s="17">
        <v>0.39569026932444801</v>
      </c>
      <c r="Q631" s="17">
        <v>0.59190662806366201</v>
      </c>
      <c r="R631" s="17">
        <v>0.54620828223381501</v>
      </c>
      <c r="S631" s="17">
        <v>0.58247613989903402</v>
      </c>
      <c r="T631" s="17">
        <v>0.50974406932656802</v>
      </c>
      <c r="U631" s="17">
        <v>0.56687508478078397</v>
      </c>
      <c r="V631" s="17">
        <v>0.51480113525431204</v>
      </c>
      <c r="W631" s="17"/>
      <c r="X631" s="17">
        <v>0.52553303338518098</v>
      </c>
      <c r="Y631" s="17">
        <v>0.434077315170735</v>
      </c>
      <c r="Z631" s="17"/>
      <c r="AA631" s="17">
        <v>0.51524204030591803</v>
      </c>
      <c r="AB631" s="17">
        <v>0.58590759690733496</v>
      </c>
      <c r="AC631" s="17"/>
      <c r="AD631" s="17">
        <v>0.54546872449654804</v>
      </c>
      <c r="AE631" s="17">
        <v>0.51832703831020399</v>
      </c>
    </row>
    <row r="632" spans="2:31" x14ac:dyDescent="0.35">
      <c r="B632" t="s">
        <v>103</v>
      </c>
      <c r="C632" s="17">
        <v>0.32384666642715598</v>
      </c>
      <c r="D632" s="17">
        <v>0.36577442288614198</v>
      </c>
      <c r="E632" s="17">
        <v>0.28190712376563998</v>
      </c>
      <c r="F632" s="17"/>
      <c r="G632" s="17">
        <v>0.28301110983334099</v>
      </c>
      <c r="H632" s="17">
        <v>0.36264767208117699</v>
      </c>
      <c r="I632" s="17">
        <v>0.33629016344674101</v>
      </c>
      <c r="J632" s="17">
        <v>0.28887856360625103</v>
      </c>
      <c r="K632" s="17">
        <v>0.37380687791990103</v>
      </c>
      <c r="L632" s="17">
        <v>0.31121054250122998</v>
      </c>
      <c r="M632" s="17"/>
      <c r="N632" s="17">
        <v>0.36709153121361299</v>
      </c>
      <c r="O632" s="17">
        <v>0.16307511285956799</v>
      </c>
      <c r="P632" s="17">
        <v>0.21626834705074499</v>
      </c>
      <c r="Q632" s="17">
        <v>0.459641539575666</v>
      </c>
      <c r="R632" s="17">
        <v>0.39940442755870598</v>
      </c>
      <c r="S632" s="17">
        <v>0.400555929407304</v>
      </c>
      <c r="T632" s="17">
        <v>0.32996936544970701</v>
      </c>
      <c r="U632" s="17">
        <v>0.420542800736251</v>
      </c>
      <c r="V632" s="17">
        <v>0.282969056081812</v>
      </c>
      <c r="W632" s="17"/>
      <c r="X632" s="17">
        <v>0.33721724414216497</v>
      </c>
      <c r="Y632" s="17">
        <v>0.168093858303906</v>
      </c>
      <c r="Z632" s="17"/>
      <c r="AA632" s="17">
        <v>0.31963867945472202</v>
      </c>
      <c r="AB632" s="17">
        <v>0.35812165700432003</v>
      </c>
      <c r="AC632" s="17"/>
      <c r="AD632" s="17">
        <v>0.334643690983148</v>
      </c>
      <c r="AE632" s="17">
        <v>0.32035492438212398</v>
      </c>
    </row>
    <row r="633" spans="2:31" x14ac:dyDescent="0.35">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row>
    <row r="634" spans="2:31" x14ac:dyDescent="0.35">
      <c r="B634" s="6" t="s">
        <v>310</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row>
    <row r="635" spans="2:31" x14ac:dyDescent="0.35">
      <c r="B635" s="24" t="s">
        <v>66</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row>
    <row r="636" spans="2:31" x14ac:dyDescent="0.35">
      <c r="B636" t="s">
        <v>100</v>
      </c>
      <c r="C636" s="17">
        <v>6.8926968291285307E-2</v>
      </c>
      <c r="D636" s="17">
        <v>7.3938783512362105E-2</v>
      </c>
      <c r="E636" s="17">
        <v>6.3913744211871598E-2</v>
      </c>
      <c r="F636" s="17"/>
      <c r="G636" s="17">
        <v>4.2861786282033798E-2</v>
      </c>
      <c r="H636" s="17">
        <v>6.8662758459285503E-2</v>
      </c>
      <c r="I636" s="17">
        <v>7.5640785446925096E-2</v>
      </c>
      <c r="J636" s="17">
        <v>6.8942398849938302E-2</v>
      </c>
      <c r="K636" s="17">
        <v>3.8638409854170698E-2</v>
      </c>
      <c r="L636" s="17">
        <v>9.4830907600702799E-2</v>
      </c>
      <c r="M636" s="17"/>
      <c r="N636" s="17">
        <v>7.1829381449909899E-2</v>
      </c>
      <c r="O636" s="17">
        <v>6.9257800318821602E-2</v>
      </c>
      <c r="P636" s="17">
        <v>2.7681149094656899E-2</v>
      </c>
      <c r="Q636" s="17">
        <v>7.9917229723289102E-2</v>
      </c>
      <c r="R636" s="17">
        <v>7.9240483534291903E-2</v>
      </c>
      <c r="S636" s="17">
        <v>5.9761944753733601E-2</v>
      </c>
      <c r="T636" s="17">
        <v>8.2813170875782605E-2</v>
      </c>
      <c r="U636" s="17">
        <v>6.9877848552961794E-2</v>
      </c>
      <c r="V636" s="17">
        <v>7.6389818387036304E-2</v>
      </c>
      <c r="W636" s="17"/>
      <c r="X636" s="17">
        <v>7.3216434718132106E-2</v>
      </c>
      <c r="Y636" s="17">
        <v>3.7191609784350002E-2</v>
      </c>
      <c r="Z636" s="17"/>
      <c r="AA636" s="17">
        <v>6.4847881217525494E-2</v>
      </c>
      <c r="AB636" s="17">
        <v>8.6473563673164694E-2</v>
      </c>
      <c r="AC636" s="17"/>
      <c r="AD636" s="17">
        <v>7.7332842480164296E-2</v>
      </c>
      <c r="AE636" s="17">
        <v>5.8331254062498498E-2</v>
      </c>
    </row>
    <row r="637" spans="2:31" x14ac:dyDescent="0.35">
      <c r="B637" t="s">
        <v>99</v>
      </c>
      <c r="C637" s="17">
        <v>0.20071678805833901</v>
      </c>
      <c r="D637" s="17">
        <v>0.18746983212262699</v>
      </c>
      <c r="E637" s="17">
        <v>0.213967467811368</v>
      </c>
      <c r="F637" s="17"/>
      <c r="G637" s="17">
        <v>0.22213718178318201</v>
      </c>
      <c r="H637" s="17">
        <v>0.21402698564367201</v>
      </c>
      <c r="I637" s="17">
        <v>0.174218075838944</v>
      </c>
      <c r="J637" s="17">
        <v>0.19583946491868801</v>
      </c>
      <c r="K637" s="17">
        <v>0.15205125592826799</v>
      </c>
      <c r="L637" s="17">
        <v>0.22222783008612801</v>
      </c>
      <c r="M637" s="17"/>
      <c r="N637" s="17">
        <v>0.14744561779547999</v>
      </c>
      <c r="O637" s="17">
        <v>0.26247826179710099</v>
      </c>
      <c r="P637" s="17">
        <v>0.24545458382687399</v>
      </c>
      <c r="Q637" s="17">
        <v>0.116776687838177</v>
      </c>
      <c r="R637" s="17">
        <v>0.180870359910387</v>
      </c>
      <c r="S637" s="17">
        <v>0.24300900344158599</v>
      </c>
      <c r="T637" s="17">
        <v>0.21520746181088801</v>
      </c>
      <c r="U637" s="17">
        <v>0.163742590737252</v>
      </c>
      <c r="V637" s="17">
        <v>0.21070348395951199</v>
      </c>
      <c r="W637" s="17"/>
      <c r="X637" s="17">
        <v>0.20740755042492801</v>
      </c>
      <c r="Y637" s="17">
        <v>0.17660292574438599</v>
      </c>
      <c r="Z637" s="17"/>
      <c r="AA637" s="17">
        <v>0.20332737379424201</v>
      </c>
      <c r="AB637" s="17">
        <v>0.19222991011270399</v>
      </c>
      <c r="AC637" s="17"/>
      <c r="AD637" s="17">
        <v>0.20571642137219501</v>
      </c>
      <c r="AE637" s="17">
        <v>0.188300377711247</v>
      </c>
    </row>
    <row r="638" spans="2:31" x14ac:dyDescent="0.35">
      <c r="B638" t="s">
        <v>98</v>
      </c>
      <c r="C638" s="17">
        <v>0.25085459937617499</v>
      </c>
      <c r="D638" s="17">
        <v>0.24562769601825901</v>
      </c>
      <c r="E638" s="17">
        <v>0.25608297205529401</v>
      </c>
      <c r="F638" s="17"/>
      <c r="G638" s="17">
        <v>0.235427099562626</v>
      </c>
      <c r="H638" s="17">
        <v>0.21958932987957</v>
      </c>
      <c r="I638" s="17">
        <v>0.289369739825664</v>
      </c>
      <c r="J638" s="17">
        <v>0.269267488800709</v>
      </c>
      <c r="K638" s="17">
        <v>0.331143211553724</v>
      </c>
      <c r="L638" s="17">
        <v>0.20709343744029901</v>
      </c>
      <c r="M638" s="17"/>
      <c r="N638" s="17">
        <v>0.203406908089525</v>
      </c>
      <c r="O638" s="17">
        <v>0.28098471469738201</v>
      </c>
      <c r="P638" s="17">
        <v>0.31403980412889498</v>
      </c>
      <c r="Q638" s="17">
        <v>0.25029361425049201</v>
      </c>
      <c r="R638" s="17">
        <v>0.208729314973089</v>
      </c>
      <c r="S638" s="17">
        <v>0.16922101930349701</v>
      </c>
      <c r="T638" s="17">
        <v>0.26832207569990602</v>
      </c>
      <c r="U638" s="17">
        <v>0.26488845577507802</v>
      </c>
      <c r="V638" s="17">
        <v>0.29736399340846598</v>
      </c>
      <c r="W638" s="17"/>
      <c r="X638" s="17">
        <v>0.25397397083228201</v>
      </c>
      <c r="Y638" s="17">
        <v>0.34628671812497802</v>
      </c>
      <c r="Z638" s="17"/>
      <c r="AA638" s="17">
        <v>0.264367336849404</v>
      </c>
      <c r="AB638" s="17">
        <v>0.19676338287424699</v>
      </c>
      <c r="AC638" s="17"/>
      <c r="AD638" s="17">
        <v>0.23706402006287999</v>
      </c>
      <c r="AE638" s="17">
        <v>0.25501251889061499</v>
      </c>
    </row>
    <row r="639" spans="2:31" x14ac:dyDescent="0.35">
      <c r="B639" t="s">
        <v>97</v>
      </c>
      <c r="C639" s="17">
        <v>0.30681543241306902</v>
      </c>
      <c r="D639" s="17">
        <v>0.30413547093842902</v>
      </c>
      <c r="E639" s="17">
        <v>0.30949614724470598</v>
      </c>
      <c r="F639" s="17"/>
      <c r="G639" s="17">
        <v>0.29639346199715499</v>
      </c>
      <c r="H639" s="17">
        <v>0.29518892823492898</v>
      </c>
      <c r="I639" s="17">
        <v>0.29855927317343001</v>
      </c>
      <c r="J639" s="17">
        <v>0.28116463175381601</v>
      </c>
      <c r="K639" s="17">
        <v>0.32495465352838299</v>
      </c>
      <c r="L639" s="17">
        <v>0.32647572146861797</v>
      </c>
      <c r="M639" s="17"/>
      <c r="N639" s="17">
        <v>0.35915579228744399</v>
      </c>
      <c r="O639" s="17">
        <v>0.29722102976920101</v>
      </c>
      <c r="P639" s="17">
        <v>0.25446975617509399</v>
      </c>
      <c r="Q639" s="17">
        <v>0.38260447857048102</v>
      </c>
      <c r="R639" s="17">
        <v>0.319432782012671</v>
      </c>
      <c r="S639" s="17">
        <v>0.31380810415701699</v>
      </c>
      <c r="T639" s="17">
        <v>0.224817862775476</v>
      </c>
      <c r="U639" s="17">
        <v>0.40827432972448402</v>
      </c>
      <c r="V639" s="17">
        <v>0.240646264369134</v>
      </c>
      <c r="W639" s="17"/>
      <c r="X639" s="17">
        <v>0.30653496180596601</v>
      </c>
      <c r="Y639" s="17">
        <v>0.23090470331202601</v>
      </c>
      <c r="Z639" s="17"/>
      <c r="AA639" s="17">
        <v>0.29457215354310101</v>
      </c>
      <c r="AB639" s="17">
        <v>0.35613669838220402</v>
      </c>
      <c r="AC639" s="17"/>
      <c r="AD639" s="17">
        <v>0.32205293447826</v>
      </c>
      <c r="AE639" s="17">
        <v>0.30373806420482102</v>
      </c>
    </row>
    <row r="640" spans="2:31" x14ac:dyDescent="0.35">
      <c r="B640" t="s">
        <v>96</v>
      </c>
      <c r="C640" s="17">
        <v>0.12888130420234101</v>
      </c>
      <c r="D640" s="17">
        <v>0.16256027422934399</v>
      </c>
      <c r="E640" s="17">
        <v>9.5192866767700696E-2</v>
      </c>
      <c r="F640" s="17"/>
      <c r="G640" s="17">
        <v>0.128960054774651</v>
      </c>
      <c r="H640" s="17">
        <v>0.158896178308154</v>
      </c>
      <c r="I640" s="17">
        <v>0.12709448420983099</v>
      </c>
      <c r="J640" s="17">
        <v>0.129765921959103</v>
      </c>
      <c r="K640" s="17">
        <v>0.11557287201166</v>
      </c>
      <c r="L640" s="17">
        <v>0.119927647944222</v>
      </c>
      <c r="M640" s="17"/>
      <c r="N640" s="17">
        <v>0.164470879706544</v>
      </c>
      <c r="O640" s="17">
        <v>6.7269976094212494E-2</v>
      </c>
      <c r="P640" s="17">
        <v>8.6666197295669795E-2</v>
      </c>
      <c r="Q640" s="17">
        <v>0.14009429619709499</v>
      </c>
      <c r="R640" s="17">
        <v>0.178136631280463</v>
      </c>
      <c r="S640" s="17">
        <v>0.187909903646131</v>
      </c>
      <c r="T640" s="17">
        <v>0.13941358469356799</v>
      </c>
      <c r="U640" s="17">
        <v>4.8634000744905002E-2</v>
      </c>
      <c r="V640" s="17">
        <v>0.127032972812364</v>
      </c>
      <c r="W640" s="17"/>
      <c r="X640" s="17">
        <v>0.11665821885139201</v>
      </c>
      <c r="Y640" s="17">
        <v>0.14333286040722901</v>
      </c>
      <c r="Z640" s="17"/>
      <c r="AA640" s="17">
        <v>0.12782749814441299</v>
      </c>
      <c r="AB640" s="17">
        <v>0.13602438295522601</v>
      </c>
      <c r="AC640" s="17"/>
      <c r="AD640" s="17">
        <v>0.13239382951735701</v>
      </c>
      <c r="AE640" s="17">
        <v>0.12722135289213701</v>
      </c>
    </row>
    <row r="641" spans="2:31" x14ac:dyDescent="0.35">
      <c r="B641" t="s">
        <v>56</v>
      </c>
      <c r="C641" s="17">
        <v>4.3804907658791303E-2</v>
      </c>
      <c r="D641" s="17">
        <v>2.62679431789796E-2</v>
      </c>
      <c r="E641" s="17">
        <v>6.1346801909059799E-2</v>
      </c>
      <c r="F641" s="17"/>
      <c r="G641" s="17">
        <v>7.4220415600352904E-2</v>
      </c>
      <c r="H641" s="17">
        <v>4.3635819474388798E-2</v>
      </c>
      <c r="I641" s="17">
        <v>3.5117641505206097E-2</v>
      </c>
      <c r="J641" s="17">
        <v>5.5020093717745501E-2</v>
      </c>
      <c r="K641" s="17">
        <v>3.7639597123795498E-2</v>
      </c>
      <c r="L641" s="17">
        <v>2.94444554600309E-2</v>
      </c>
      <c r="M641" s="17"/>
      <c r="N641" s="17">
        <v>5.3691420671096397E-2</v>
      </c>
      <c r="O641" s="17">
        <v>2.27882173232824E-2</v>
      </c>
      <c r="P641" s="17">
        <v>7.1688509478810697E-2</v>
      </c>
      <c r="Q641" s="17">
        <v>3.0313693420464801E-2</v>
      </c>
      <c r="R641" s="17">
        <v>3.3590428289098202E-2</v>
      </c>
      <c r="S641" s="17">
        <v>2.6290024698034702E-2</v>
      </c>
      <c r="T641" s="17">
        <v>6.9425844144379995E-2</v>
      </c>
      <c r="U641" s="17">
        <v>4.4582774465318602E-2</v>
      </c>
      <c r="V641" s="17">
        <v>4.7863467063487299E-2</v>
      </c>
      <c r="W641" s="17"/>
      <c r="X641" s="17">
        <v>4.2208863367299801E-2</v>
      </c>
      <c r="Y641" s="17">
        <v>6.5681182627030599E-2</v>
      </c>
      <c r="Z641" s="17"/>
      <c r="AA641" s="17">
        <v>4.50577564513149E-2</v>
      </c>
      <c r="AB641" s="17">
        <v>3.2372062002454398E-2</v>
      </c>
      <c r="AC641" s="17"/>
      <c r="AD641" s="17">
        <v>2.5439952089143101E-2</v>
      </c>
      <c r="AE641" s="17">
        <v>6.7396432238681497E-2</v>
      </c>
    </row>
    <row r="642" spans="2:31" x14ac:dyDescent="0.35">
      <c r="B642" t="s">
        <v>102</v>
      </c>
      <c r="C642" s="17">
        <v>0.26964375634962401</v>
      </c>
      <c r="D642" s="17">
        <v>0.26140861563498902</v>
      </c>
      <c r="E642" s="17">
        <v>0.27788121202323901</v>
      </c>
      <c r="F642" s="17"/>
      <c r="G642" s="17">
        <v>0.264998968065215</v>
      </c>
      <c r="H642" s="17">
        <v>0.282689744102958</v>
      </c>
      <c r="I642" s="17">
        <v>0.24985886128586901</v>
      </c>
      <c r="J642" s="17">
        <v>0.264781863768626</v>
      </c>
      <c r="K642" s="17">
        <v>0.19068966578243801</v>
      </c>
      <c r="L642" s="17">
        <v>0.31705873768683002</v>
      </c>
      <c r="M642" s="17"/>
      <c r="N642" s="17">
        <v>0.21927499924539001</v>
      </c>
      <c r="O642" s="17">
        <v>0.33173606211592299</v>
      </c>
      <c r="P642" s="17">
        <v>0.27313573292152998</v>
      </c>
      <c r="Q642" s="17">
        <v>0.19669391756146601</v>
      </c>
      <c r="R642" s="17">
        <v>0.260110843444679</v>
      </c>
      <c r="S642" s="17">
        <v>0.30277094819532002</v>
      </c>
      <c r="T642" s="17">
        <v>0.29802063268667101</v>
      </c>
      <c r="U642" s="17">
        <v>0.233620439290214</v>
      </c>
      <c r="V642" s="17">
        <v>0.28709330234654801</v>
      </c>
      <c r="W642" s="17"/>
      <c r="X642" s="17">
        <v>0.28062398514305997</v>
      </c>
      <c r="Y642" s="17">
        <v>0.21379453552873601</v>
      </c>
      <c r="Z642" s="17"/>
      <c r="AA642" s="17">
        <v>0.26817525501176698</v>
      </c>
      <c r="AB642" s="17">
        <v>0.27870347378586902</v>
      </c>
      <c r="AC642" s="17"/>
      <c r="AD642" s="17">
        <v>0.28304926385235901</v>
      </c>
      <c r="AE642" s="17">
        <v>0.246631631773745</v>
      </c>
    </row>
    <row r="643" spans="2:31" x14ac:dyDescent="0.35">
      <c r="B643" t="s">
        <v>101</v>
      </c>
      <c r="C643" s="17">
        <v>0.43569673661540997</v>
      </c>
      <c r="D643" s="17">
        <v>0.46669574516777301</v>
      </c>
      <c r="E643" s="17">
        <v>0.40468901401240698</v>
      </c>
      <c r="F643" s="17"/>
      <c r="G643" s="17">
        <v>0.425353516771805</v>
      </c>
      <c r="H643" s="17">
        <v>0.45408510654308398</v>
      </c>
      <c r="I643" s="17">
        <v>0.425653757383261</v>
      </c>
      <c r="J643" s="17">
        <v>0.41093055371291898</v>
      </c>
      <c r="K643" s="17">
        <v>0.44052752554004299</v>
      </c>
      <c r="L643" s="17">
        <v>0.44640336941283998</v>
      </c>
      <c r="M643" s="17"/>
      <c r="N643" s="17">
        <v>0.52362667199398805</v>
      </c>
      <c r="O643" s="17">
        <v>0.36449100586341299</v>
      </c>
      <c r="P643" s="17">
        <v>0.34113595347076298</v>
      </c>
      <c r="Q643" s="17">
        <v>0.52269877476757598</v>
      </c>
      <c r="R643" s="17">
        <v>0.49756941329313398</v>
      </c>
      <c r="S643" s="17">
        <v>0.50171800780314901</v>
      </c>
      <c r="T643" s="17">
        <v>0.36423144746904301</v>
      </c>
      <c r="U643" s="17">
        <v>0.456908330469389</v>
      </c>
      <c r="V643" s="17">
        <v>0.36767923718149897</v>
      </c>
      <c r="W643" s="17"/>
      <c r="X643" s="17">
        <v>0.423193180657359</v>
      </c>
      <c r="Y643" s="17">
        <v>0.37423756371925498</v>
      </c>
      <c r="Z643" s="17"/>
      <c r="AA643" s="17">
        <v>0.42239965168751298</v>
      </c>
      <c r="AB643" s="17">
        <v>0.49216108133742997</v>
      </c>
      <c r="AC643" s="17"/>
      <c r="AD643" s="17">
        <v>0.45444676399561801</v>
      </c>
      <c r="AE643" s="17">
        <v>0.43095941709695801</v>
      </c>
    </row>
    <row r="644" spans="2:31" x14ac:dyDescent="0.35">
      <c r="B644" t="s">
        <v>103</v>
      </c>
      <c r="C644" s="17">
        <v>0.16605298026578599</v>
      </c>
      <c r="D644" s="17">
        <v>0.205287129532784</v>
      </c>
      <c r="E644" s="17">
        <v>0.126807801989167</v>
      </c>
      <c r="F644" s="17"/>
      <c r="G644" s="17">
        <v>0.16035454870658999</v>
      </c>
      <c r="H644" s="17">
        <v>0.17139536244012599</v>
      </c>
      <c r="I644" s="17">
        <v>0.17579489609739199</v>
      </c>
      <c r="J644" s="17">
        <v>0.146148689944293</v>
      </c>
      <c r="K644" s="17">
        <v>0.249837859757604</v>
      </c>
      <c r="L644" s="17">
        <v>0.12934463172600899</v>
      </c>
      <c r="M644" s="17"/>
      <c r="N644" s="17">
        <v>0.30435167274859798</v>
      </c>
      <c r="O644" s="17">
        <v>3.27549437474903E-2</v>
      </c>
      <c r="P644" s="17">
        <v>6.8000220549232798E-2</v>
      </c>
      <c r="Q644" s="17">
        <v>0.32600485720611</v>
      </c>
      <c r="R644" s="17">
        <v>0.23745856984845501</v>
      </c>
      <c r="S644" s="17">
        <v>0.19894705960782899</v>
      </c>
      <c r="T644" s="17">
        <v>6.6210814782372507E-2</v>
      </c>
      <c r="U644" s="17">
        <v>0.223287891179175</v>
      </c>
      <c r="V644" s="17">
        <v>8.0585934834950704E-2</v>
      </c>
      <c r="W644" s="17"/>
      <c r="X644" s="17">
        <v>0.142569195514299</v>
      </c>
      <c r="Y644" s="17">
        <v>0.160443028190519</v>
      </c>
      <c r="Z644" s="17"/>
      <c r="AA644" s="17">
        <v>0.154224396675746</v>
      </c>
      <c r="AB644" s="17">
        <v>0.21345760755156101</v>
      </c>
      <c r="AC644" s="17"/>
      <c r="AD644" s="17">
        <v>0.171397500143258</v>
      </c>
      <c r="AE644" s="17">
        <v>0.18432778532321301</v>
      </c>
    </row>
    <row r="645" spans="2:31" x14ac:dyDescent="0.35">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row>
    <row r="646" spans="2:31" x14ac:dyDescent="0.35">
      <c r="B646" s="6" t="s">
        <v>311</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row>
    <row r="647" spans="2:31" x14ac:dyDescent="0.35">
      <c r="B647" s="24" t="s">
        <v>66</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row>
    <row r="648" spans="2:31" x14ac:dyDescent="0.35">
      <c r="B648" t="s">
        <v>100</v>
      </c>
      <c r="C648" s="17">
        <v>4.7638153622455798E-2</v>
      </c>
      <c r="D648" s="17">
        <v>5.35441165171468E-2</v>
      </c>
      <c r="E648" s="17">
        <v>4.1730530517901702E-2</v>
      </c>
      <c r="F648" s="17"/>
      <c r="G648" s="17">
        <v>2.44943707085628E-2</v>
      </c>
      <c r="H648" s="17">
        <v>4.3530485509559902E-2</v>
      </c>
      <c r="I648" s="17">
        <v>4.0552243237344902E-2</v>
      </c>
      <c r="J648" s="17">
        <v>4.94527719340506E-2</v>
      </c>
      <c r="K648" s="17">
        <v>3.50506783849256E-2</v>
      </c>
      <c r="L648" s="17">
        <v>7.1130491981613697E-2</v>
      </c>
      <c r="M648" s="17"/>
      <c r="N648" s="17">
        <v>6.4471803120004806E-2</v>
      </c>
      <c r="O648" s="17">
        <v>7.2901452255037899E-2</v>
      </c>
      <c r="P648" s="17">
        <v>0</v>
      </c>
      <c r="Q648" s="17">
        <v>0</v>
      </c>
      <c r="R648" s="17">
        <v>2.99362181226355E-2</v>
      </c>
      <c r="S648" s="17">
        <v>9.0377925726795094E-2</v>
      </c>
      <c r="T648" s="17">
        <v>6.1272117759310303E-2</v>
      </c>
      <c r="U648" s="17">
        <v>4.87108603055144E-2</v>
      </c>
      <c r="V648" s="17">
        <v>4.1174711163121699E-2</v>
      </c>
      <c r="W648" s="17"/>
      <c r="X648" s="17">
        <v>4.7399532698413897E-2</v>
      </c>
      <c r="Y648" s="17">
        <v>4.8469293016806698E-2</v>
      </c>
      <c r="Z648" s="17"/>
      <c r="AA648" s="17">
        <v>4.3301701298929497E-2</v>
      </c>
      <c r="AB648" s="17">
        <v>5.9159015349997499E-2</v>
      </c>
      <c r="AC648" s="17"/>
      <c r="AD648" s="17">
        <v>4.8967724050719898E-2</v>
      </c>
      <c r="AE648" s="17">
        <v>5.0052665402460797E-2</v>
      </c>
    </row>
    <row r="649" spans="2:31" x14ac:dyDescent="0.35">
      <c r="B649" t="s">
        <v>99</v>
      </c>
      <c r="C649" s="17">
        <v>0.115508938659729</v>
      </c>
      <c r="D649" s="17">
        <v>0.13297540548464901</v>
      </c>
      <c r="E649" s="17">
        <v>9.8037561881765406E-2</v>
      </c>
      <c r="F649" s="17"/>
      <c r="G649" s="17">
        <v>0.11725572814736999</v>
      </c>
      <c r="H649" s="17">
        <v>8.75606361518384E-2</v>
      </c>
      <c r="I649" s="17">
        <v>0.13455764109799501</v>
      </c>
      <c r="J649" s="17">
        <v>7.7427993785666602E-2</v>
      </c>
      <c r="K649" s="17">
        <v>8.4400415294161493E-2</v>
      </c>
      <c r="L649" s="17">
        <v>0.15471852556521001</v>
      </c>
      <c r="M649" s="17"/>
      <c r="N649" s="17">
        <v>8.7640334925949998E-2</v>
      </c>
      <c r="O649" s="17">
        <v>0.14174566031775299</v>
      </c>
      <c r="P649" s="17">
        <v>0.106319962780178</v>
      </c>
      <c r="Q649" s="17">
        <v>0.11652528660613599</v>
      </c>
      <c r="R649" s="17">
        <v>0.16575142957509101</v>
      </c>
      <c r="S649" s="17">
        <v>7.5783802771725306E-2</v>
      </c>
      <c r="T649" s="17">
        <v>0.125477828968975</v>
      </c>
      <c r="U649" s="17">
        <v>8.1746943300804703E-2</v>
      </c>
      <c r="V649" s="17">
        <v>0.124878622562705</v>
      </c>
      <c r="W649" s="17"/>
      <c r="X649" s="17">
        <v>0.106042151994077</v>
      </c>
      <c r="Y649" s="17">
        <v>0.17415246097123599</v>
      </c>
      <c r="Z649" s="17"/>
      <c r="AA649" s="17">
        <v>0.114338989636367</v>
      </c>
      <c r="AB649" s="17">
        <v>0.12279127811516299</v>
      </c>
      <c r="AC649" s="17"/>
      <c r="AD649" s="17">
        <v>0.12685395364372001</v>
      </c>
      <c r="AE649" s="17">
        <v>0.10597328407617999</v>
      </c>
    </row>
    <row r="650" spans="2:31" x14ac:dyDescent="0.35">
      <c r="B650" t="s">
        <v>98</v>
      </c>
      <c r="C650" s="17">
        <v>0.24535279530517301</v>
      </c>
      <c r="D650" s="17">
        <v>0.23850553921117601</v>
      </c>
      <c r="E650" s="17">
        <v>0.25220197621351398</v>
      </c>
      <c r="F650" s="17"/>
      <c r="G650" s="17">
        <v>0.23892307871447799</v>
      </c>
      <c r="H650" s="17">
        <v>0.26416900128086801</v>
      </c>
      <c r="I650" s="17">
        <v>0.25000113369431798</v>
      </c>
      <c r="J650" s="17">
        <v>0.18663133817071501</v>
      </c>
      <c r="K650" s="17">
        <v>0.24955909232135501</v>
      </c>
      <c r="L650" s="17">
        <v>0.26376402066808702</v>
      </c>
      <c r="M650" s="17"/>
      <c r="N650" s="17">
        <v>0.25632242987846698</v>
      </c>
      <c r="O650" s="17">
        <v>0.22825904530021601</v>
      </c>
      <c r="P650" s="17">
        <v>0.323995359483917</v>
      </c>
      <c r="Q650" s="17">
        <v>0.24401606267503101</v>
      </c>
      <c r="R650" s="17">
        <v>0.18344464435888699</v>
      </c>
      <c r="S650" s="17">
        <v>0.279214912405919</v>
      </c>
      <c r="T650" s="17">
        <v>0.22426922473729799</v>
      </c>
      <c r="U650" s="17">
        <v>0.26159684092966401</v>
      </c>
      <c r="V650" s="17">
        <v>0.220080192292605</v>
      </c>
      <c r="W650" s="17"/>
      <c r="X650" s="17">
        <v>0.26402985916591998</v>
      </c>
      <c r="Y650" s="17">
        <v>0.17998231754980601</v>
      </c>
      <c r="Z650" s="17"/>
      <c r="AA650" s="17">
        <v>0.24560907123293099</v>
      </c>
      <c r="AB650" s="17">
        <v>0.240720213540385</v>
      </c>
      <c r="AC650" s="17"/>
      <c r="AD650" s="17">
        <v>0.233584933520433</v>
      </c>
      <c r="AE650" s="17">
        <v>0.23791734239364101</v>
      </c>
    </row>
    <row r="651" spans="2:31" x14ac:dyDescent="0.35">
      <c r="B651" t="s">
        <v>97</v>
      </c>
      <c r="C651" s="17">
        <v>0.33369305451468401</v>
      </c>
      <c r="D651" s="17">
        <v>0.31919536225251599</v>
      </c>
      <c r="E651" s="17">
        <v>0.34819482218540398</v>
      </c>
      <c r="F651" s="17"/>
      <c r="G651" s="17">
        <v>0.32977644993376298</v>
      </c>
      <c r="H651" s="17">
        <v>0.29509739868379797</v>
      </c>
      <c r="I651" s="17">
        <v>0.32531121462009799</v>
      </c>
      <c r="J651" s="17">
        <v>0.432634977943817</v>
      </c>
      <c r="K651" s="17">
        <v>0.386006762896968</v>
      </c>
      <c r="L651" s="17">
        <v>0.28470975751053401</v>
      </c>
      <c r="M651" s="17"/>
      <c r="N651" s="17">
        <v>0.32230226640049903</v>
      </c>
      <c r="O651" s="17">
        <v>0.36759091414238598</v>
      </c>
      <c r="P651" s="17">
        <v>0.33365536441712801</v>
      </c>
      <c r="Q651" s="17">
        <v>0.30199124537131999</v>
      </c>
      <c r="R651" s="17">
        <v>0.34961812787301999</v>
      </c>
      <c r="S651" s="17">
        <v>0.31900156701326099</v>
      </c>
      <c r="T651" s="17">
        <v>0.27733328884882102</v>
      </c>
      <c r="U651" s="17">
        <v>0.28480503034953603</v>
      </c>
      <c r="V651" s="17">
        <v>0.39564743767016802</v>
      </c>
      <c r="W651" s="17"/>
      <c r="X651" s="17">
        <v>0.32618158597098001</v>
      </c>
      <c r="Y651" s="17">
        <v>0.40084002548772402</v>
      </c>
      <c r="Z651" s="17"/>
      <c r="AA651" s="17">
        <v>0.33679508818982101</v>
      </c>
      <c r="AB651" s="17">
        <v>0.32592526616908302</v>
      </c>
      <c r="AC651" s="17"/>
      <c r="AD651" s="17">
        <v>0.34617623251636798</v>
      </c>
      <c r="AE651" s="17">
        <v>0.32174199849832102</v>
      </c>
    </row>
    <row r="652" spans="2:31" x14ac:dyDescent="0.35">
      <c r="B652" t="s">
        <v>96</v>
      </c>
      <c r="C652" s="17">
        <v>0.19034629899125399</v>
      </c>
      <c r="D652" s="17">
        <v>0.21281863236770901</v>
      </c>
      <c r="E652" s="17">
        <v>0.16786764847563301</v>
      </c>
      <c r="F652" s="17"/>
      <c r="G652" s="17">
        <v>0.167570036883113</v>
      </c>
      <c r="H652" s="17">
        <v>0.23394153416007399</v>
      </c>
      <c r="I652" s="17">
        <v>0.18858218297954699</v>
      </c>
      <c r="J652" s="17">
        <v>0.19099349110049799</v>
      </c>
      <c r="K652" s="17">
        <v>0.18059702038469899</v>
      </c>
      <c r="L652" s="17">
        <v>0.18466905380012999</v>
      </c>
      <c r="M652" s="17"/>
      <c r="N652" s="17">
        <v>0.20188250112335099</v>
      </c>
      <c r="O652" s="17">
        <v>0.12691655697210799</v>
      </c>
      <c r="P652" s="17">
        <v>0.143071070221127</v>
      </c>
      <c r="Q652" s="17">
        <v>0.278245405863355</v>
      </c>
      <c r="R652" s="17">
        <v>0.23751980498296901</v>
      </c>
      <c r="S652" s="17">
        <v>0.174352664718852</v>
      </c>
      <c r="T652" s="17">
        <v>0.207357962716749</v>
      </c>
      <c r="U652" s="17">
        <v>0.234688337170851</v>
      </c>
      <c r="V652" s="17">
        <v>0.16578840735320799</v>
      </c>
      <c r="W652" s="17"/>
      <c r="X652" s="17">
        <v>0.181476944473552</v>
      </c>
      <c r="Y652" s="17">
        <v>0.162152516716561</v>
      </c>
      <c r="Z652" s="17"/>
      <c r="AA652" s="17">
        <v>0.191012413256056</v>
      </c>
      <c r="AB652" s="17">
        <v>0.19221818862541401</v>
      </c>
      <c r="AC652" s="17"/>
      <c r="AD652" s="17">
        <v>0.192668346328916</v>
      </c>
      <c r="AE652" s="17">
        <v>0.20009190874558599</v>
      </c>
    </row>
    <row r="653" spans="2:31" x14ac:dyDescent="0.35">
      <c r="B653" t="s">
        <v>56</v>
      </c>
      <c r="C653" s="17">
        <v>6.7460758906704499E-2</v>
      </c>
      <c r="D653" s="17">
        <v>4.2960944166804002E-2</v>
      </c>
      <c r="E653" s="17">
        <v>9.1967460725782296E-2</v>
      </c>
      <c r="F653" s="17"/>
      <c r="G653" s="17">
        <v>0.121980335612712</v>
      </c>
      <c r="H653" s="17">
        <v>7.5700944213861102E-2</v>
      </c>
      <c r="I653" s="17">
        <v>6.0995584370696999E-2</v>
      </c>
      <c r="J653" s="17">
        <v>6.2859427065251799E-2</v>
      </c>
      <c r="K653" s="17">
        <v>6.4386030717891396E-2</v>
      </c>
      <c r="L653" s="17">
        <v>4.1008150474424701E-2</v>
      </c>
      <c r="M653" s="17"/>
      <c r="N653" s="17">
        <v>6.7380664551728503E-2</v>
      </c>
      <c r="O653" s="17">
        <v>6.2586371012499406E-2</v>
      </c>
      <c r="P653" s="17">
        <v>9.2958243097650106E-2</v>
      </c>
      <c r="Q653" s="17">
        <v>5.9221999484157399E-2</v>
      </c>
      <c r="R653" s="17">
        <v>3.3729775087398099E-2</v>
      </c>
      <c r="S653" s="17">
        <v>6.1269127363447702E-2</v>
      </c>
      <c r="T653" s="17">
        <v>0.104289576968847</v>
      </c>
      <c r="U653" s="17">
        <v>8.8451987943630295E-2</v>
      </c>
      <c r="V653" s="17">
        <v>5.2430628958192699E-2</v>
      </c>
      <c r="W653" s="17"/>
      <c r="X653" s="17">
        <v>7.4869925697056097E-2</v>
      </c>
      <c r="Y653" s="17">
        <v>3.4403386257865501E-2</v>
      </c>
      <c r="Z653" s="17"/>
      <c r="AA653" s="17">
        <v>6.8942736385895001E-2</v>
      </c>
      <c r="AB653" s="17">
        <v>5.9186038199956797E-2</v>
      </c>
      <c r="AC653" s="17"/>
      <c r="AD653" s="17">
        <v>5.1748809939842599E-2</v>
      </c>
      <c r="AE653" s="17">
        <v>8.4222800883809998E-2</v>
      </c>
    </row>
    <row r="654" spans="2:31" x14ac:dyDescent="0.35">
      <c r="B654" t="s">
        <v>102</v>
      </c>
      <c r="C654" s="17">
        <v>0.16314709228218499</v>
      </c>
      <c r="D654" s="17">
        <v>0.186519522001796</v>
      </c>
      <c r="E654" s="17">
        <v>0.139768092399667</v>
      </c>
      <c r="F654" s="17"/>
      <c r="G654" s="17">
        <v>0.14175009885593301</v>
      </c>
      <c r="H654" s="17">
        <v>0.131091121661398</v>
      </c>
      <c r="I654" s="17">
        <v>0.175109884335339</v>
      </c>
      <c r="J654" s="17">
        <v>0.12688076571971699</v>
      </c>
      <c r="K654" s="17">
        <v>0.119451093679087</v>
      </c>
      <c r="L654" s="17">
        <v>0.22584901754682399</v>
      </c>
      <c r="M654" s="17"/>
      <c r="N654" s="17">
        <v>0.152112138045955</v>
      </c>
      <c r="O654" s="17">
        <v>0.21464711257279101</v>
      </c>
      <c r="P654" s="17">
        <v>0.106319962780178</v>
      </c>
      <c r="Q654" s="17">
        <v>0.11652528660613599</v>
      </c>
      <c r="R654" s="17">
        <v>0.19568764769772701</v>
      </c>
      <c r="S654" s="17">
        <v>0.16616172849852001</v>
      </c>
      <c r="T654" s="17">
        <v>0.18674994672828499</v>
      </c>
      <c r="U654" s="17">
        <v>0.13045780360631901</v>
      </c>
      <c r="V654" s="17">
        <v>0.16605333372582601</v>
      </c>
      <c r="W654" s="17"/>
      <c r="X654" s="17">
        <v>0.153441684692491</v>
      </c>
      <c r="Y654" s="17">
        <v>0.22262175398804299</v>
      </c>
      <c r="Z654" s="17"/>
      <c r="AA654" s="17">
        <v>0.15764069093529601</v>
      </c>
      <c r="AB654" s="17">
        <v>0.18195029346516101</v>
      </c>
      <c r="AC654" s="17"/>
      <c r="AD654" s="17">
        <v>0.17582167769443999</v>
      </c>
      <c r="AE654" s="17">
        <v>0.15602594947864101</v>
      </c>
    </row>
    <row r="655" spans="2:31" x14ac:dyDescent="0.35">
      <c r="B655" t="s">
        <v>101</v>
      </c>
      <c r="C655" s="17">
        <v>0.524039353505938</v>
      </c>
      <c r="D655" s="17">
        <v>0.53201399462022403</v>
      </c>
      <c r="E655" s="17">
        <v>0.51606247066103605</v>
      </c>
      <c r="F655" s="17"/>
      <c r="G655" s="17">
        <v>0.49734648681687699</v>
      </c>
      <c r="H655" s="17">
        <v>0.52903893284387205</v>
      </c>
      <c r="I655" s="17">
        <v>0.51389339759964503</v>
      </c>
      <c r="J655" s="17">
        <v>0.62362846904431601</v>
      </c>
      <c r="K655" s="17">
        <v>0.56660378328166705</v>
      </c>
      <c r="L655" s="17">
        <v>0.469378811310664</v>
      </c>
      <c r="M655" s="17"/>
      <c r="N655" s="17">
        <v>0.52418476752385001</v>
      </c>
      <c r="O655" s="17">
        <v>0.494507471114494</v>
      </c>
      <c r="P655" s="17">
        <v>0.47672643463825498</v>
      </c>
      <c r="Q655" s="17">
        <v>0.58023665123467605</v>
      </c>
      <c r="R655" s="17">
        <v>0.58713793285598903</v>
      </c>
      <c r="S655" s="17">
        <v>0.49335423173211301</v>
      </c>
      <c r="T655" s="17">
        <v>0.48469125156557002</v>
      </c>
      <c r="U655" s="17">
        <v>0.519493367520386</v>
      </c>
      <c r="V655" s="17">
        <v>0.56143584502337596</v>
      </c>
      <c r="W655" s="17"/>
      <c r="X655" s="17">
        <v>0.50765853044453202</v>
      </c>
      <c r="Y655" s="17">
        <v>0.56299254220428596</v>
      </c>
      <c r="Z655" s="17"/>
      <c r="AA655" s="17">
        <v>0.52780750144587696</v>
      </c>
      <c r="AB655" s="17">
        <v>0.51814345479449697</v>
      </c>
      <c r="AC655" s="17"/>
      <c r="AD655" s="17">
        <v>0.53884457884528403</v>
      </c>
      <c r="AE655" s="17">
        <v>0.52183390724390799</v>
      </c>
    </row>
    <row r="656" spans="2:31" x14ac:dyDescent="0.35">
      <c r="B656" t="s">
        <v>103</v>
      </c>
      <c r="C656" s="17">
        <v>0.36089226122375301</v>
      </c>
      <c r="D656" s="17">
        <v>0.34549447261842903</v>
      </c>
      <c r="E656" s="17">
        <v>0.37629437826136902</v>
      </c>
      <c r="F656" s="17"/>
      <c r="G656" s="17">
        <v>0.355596387960944</v>
      </c>
      <c r="H656" s="17">
        <v>0.39794781118247402</v>
      </c>
      <c r="I656" s="17">
        <v>0.338783513264306</v>
      </c>
      <c r="J656" s="17">
        <v>0.496747703324598</v>
      </c>
      <c r="K656" s="17">
        <v>0.44715268960257998</v>
      </c>
      <c r="L656" s="17">
        <v>0.24352979376384001</v>
      </c>
      <c r="M656" s="17"/>
      <c r="N656" s="17">
        <v>0.37207262947789599</v>
      </c>
      <c r="O656" s="17">
        <v>0.27986035854170299</v>
      </c>
      <c r="P656" s="17">
        <v>0.37040647185807701</v>
      </c>
      <c r="Q656" s="17">
        <v>0.46371136462854001</v>
      </c>
      <c r="R656" s="17">
        <v>0.39145028515826202</v>
      </c>
      <c r="S656" s="17">
        <v>0.327192503233592</v>
      </c>
      <c r="T656" s="17">
        <v>0.29794130483728398</v>
      </c>
      <c r="U656" s="17">
        <v>0.38903556391406702</v>
      </c>
      <c r="V656" s="17">
        <v>0.39538251129754998</v>
      </c>
      <c r="W656" s="17"/>
      <c r="X656" s="17">
        <v>0.35421684575204099</v>
      </c>
      <c r="Y656" s="17">
        <v>0.340370788216243</v>
      </c>
      <c r="Z656" s="17"/>
      <c r="AA656" s="17">
        <v>0.37016681051058098</v>
      </c>
      <c r="AB656" s="17">
        <v>0.33619316132933702</v>
      </c>
      <c r="AC656" s="17"/>
      <c r="AD656" s="17">
        <v>0.36302290115084401</v>
      </c>
      <c r="AE656" s="17">
        <v>0.36580795776526598</v>
      </c>
    </row>
    <row r="657" spans="2:31" x14ac:dyDescent="0.35">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row>
    <row r="658" spans="2:31" x14ac:dyDescent="0.35">
      <c r="B658" s="6" t="s">
        <v>312</v>
      </c>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row>
    <row r="659" spans="2:31" x14ac:dyDescent="0.35">
      <c r="B659" s="24" t="s">
        <v>66</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row>
    <row r="660" spans="2:31" x14ac:dyDescent="0.35">
      <c r="B660" t="s">
        <v>100</v>
      </c>
      <c r="C660" s="17">
        <v>3.7556619809277797E-2</v>
      </c>
      <c r="D660" s="17">
        <v>4.7765583814939297E-2</v>
      </c>
      <c r="E660" s="17">
        <v>2.73447859883067E-2</v>
      </c>
      <c r="F660" s="17"/>
      <c r="G660" s="17">
        <v>4.26175926182909E-2</v>
      </c>
      <c r="H660" s="17">
        <v>6.3523405346242706E-2</v>
      </c>
      <c r="I660" s="17">
        <v>3.3920348904175501E-2</v>
      </c>
      <c r="J660" s="17">
        <v>3.5854444688540703E-2</v>
      </c>
      <c r="K660" s="17">
        <v>2.0535307396240699E-2</v>
      </c>
      <c r="L660" s="17">
        <v>3.2185736836597402E-2</v>
      </c>
      <c r="M660" s="17"/>
      <c r="N660" s="17">
        <v>5.86972727539165E-2</v>
      </c>
      <c r="O660" s="17">
        <v>6.4510804195003796E-2</v>
      </c>
      <c r="P660" s="17">
        <v>2.00278927301995E-2</v>
      </c>
      <c r="Q660" s="17">
        <v>2.1276194226412599E-2</v>
      </c>
      <c r="R660" s="17">
        <v>1.6760364954324598E-2</v>
      </c>
      <c r="S660" s="17">
        <v>4.2914544650381602E-2</v>
      </c>
      <c r="T660" s="17">
        <v>3.5171894160710503E-2</v>
      </c>
      <c r="U660" s="17">
        <v>1.6051796567872499E-2</v>
      </c>
      <c r="V660" s="17">
        <v>2.61464586372166E-2</v>
      </c>
      <c r="W660" s="17"/>
      <c r="X660" s="17">
        <v>3.4650323733036899E-2</v>
      </c>
      <c r="Y660" s="17">
        <v>4.2115713550386902E-2</v>
      </c>
      <c r="Z660" s="17"/>
      <c r="AA660" s="17">
        <v>3.2686539812298902E-2</v>
      </c>
      <c r="AB660" s="17">
        <v>5.0924154996360299E-2</v>
      </c>
      <c r="AC660" s="17"/>
      <c r="AD660" s="17">
        <v>3.8690650797756299E-2</v>
      </c>
      <c r="AE660" s="17">
        <v>3.5978912157229898E-2</v>
      </c>
    </row>
    <row r="661" spans="2:31" x14ac:dyDescent="0.35">
      <c r="B661" t="s">
        <v>99</v>
      </c>
      <c r="C661" s="17">
        <v>0.10292766259503799</v>
      </c>
      <c r="D661" s="17">
        <v>0.116549881771195</v>
      </c>
      <c r="E661" s="17">
        <v>8.9301614112290498E-2</v>
      </c>
      <c r="F661" s="17"/>
      <c r="G661" s="17">
        <v>6.5801818539713106E-2</v>
      </c>
      <c r="H661" s="17">
        <v>0.136075363378165</v>
      </c>
      <c r="I661" s="17">
        <v>8.14046246353958E-2</v>
      </c>
      <c r="J661" s="17">
        <v>0.14849117509614701</v>
      </c>
      <c r="K661" s="17">
        <v>9.1729550989907094E-2</v>
      </c>
      <c r="L661" s="17">
        <v>9.8540506897166702E-2</v>
      </c>
      <c r="M661" s="17"/>
      <c r="N661" s="17">
        <v>0.10524809318577701</v>
      </c>
      <c r="O661" s="17">
        <v>8.8994400918092104E-2</v>
      </c>
      <c r="P661" s="17">
        <v>0.116611067576935</v>
      </c>
      <c r="Q661" s="17">
        <v>9.0619512829005502E-2</v>
      </c>
      <c r="R661" s="17">
        <v>7.2242977449912996E-2</v>
      </c>
      <c r="S661" s="17">
        <v>0.124207792179041</v>
      </c>
      <c r="T661" s="17">
        <v>9.7361131809528198E-2</v>
      </c>
      <c r="U661" s="17">
        <v>0.111446045486415</v>
      </c>
      <c r="V661" s="17">
        <v>0.122961646866226</v>
      </c>
      <c r="W661" s="17"/>
      <c r="X661" s="17">
        <v>9.53921468228075E-2</v>
      </c>
      <c r="Y661" s="17">
        <v>0.14765162984362501</v>
      </c>
      <c r="Z661" s="17"/>
      <c r="AA661" s="17">
        <v>9.4001411411062302E-2</v>
      </c>
      <c r="AB661" s="17">
        <v>0.140199141417814</v>
      </c>
      <c r="AC661" s="17"/>
      <c r="AD661" s="17">
        <v>0.116457471871365</v>
      </c>
      <c r="AE661" s="17">
        <v>8.0124941602476199E-2</v>
      </c>
    </row>
    <row r="662" spans="2:31" x14ac:dyDescent="0.35">
      <c r="B662" t="s">
        <v>98</v>
      </c>
      <c r="C662" s="17">
        <v>0.22411759202665599</v>
      </c>
      <c r="D662" s="17">
        <v>0.24818335033182601</v>
      </c>
      <c r="E662" s="17">
        <v>0.20004506865878499</v>
      </c>
      <c r="F662" s="17"/>
      <c r="G662" s="17">
        <v>0.22780480475072701</v>
      </c>
      <c r="H662" s="17">
        <v>0.204783552407477</v>
      </c>
      <c r="I662" s="17">
        <v>0.27353758084588597</v>
      </c>
      <c r="J662" s="17">
        <v>0.22650499328210799</v>
      </c>
      <c r="K662" s="17">
        <v>0.20200171737117001</v>
      </c>
      <c r="L662" s="17">
        <v>0.21774314801998401</v>
      </c>
      <c r="M662" s="17"/>
      <c r="N662" s="17">
        <v>0.20655117001824899</v>
      </c>
      <c r="O662" s="17">
        <v>0.21082673094901899</v>
      </c>
      <c r="P662" s="17">
        <v>0.22037555637401601</v>
      </c>
      <c r="Q662" s="17">
        <v>0.22191930159958401</v>
      </c>
      <c r="R662" s="17">
        <v>0.28274866508483898</v>
      </c>
      <c r="S662" s="17">
        <v>0.27686754116323598</v>
      </c>
      <c r="T662" s="17">
        <v>0.22712781211903599</v>
      </c>
      <c r="U662" s="17">
        <v>0.20521187537156199</v>
      </c>
      <c r="V662" s="17">
        <v>0.19015395034483701</v>
      </c>
      <c r="W662" s="17"/>
      <c r="X662" s="17">
        <v>0.22294466482113501</v>
      </c>
      <c r="Y662" s="17">
        <v>0.25719217738352002</v>
      </c>
      <c r="Z662" s="17"/>
      <c r="AA662" s="17">
        <v>0.22316581158096899</v>
      </c>
      <c r="AB662" s="17">
        <v>0.229395554987564</v>
      </c>
      <c r="AC662" s="17"/>
      <c r="AD662" s="17">
        <v>0.22405676424906201</v>
      </c>
      <c r="AE662" s="17">
        <v>0.21496779341754901</v>
      </c>
    </row>
    <row r="663" spans="2:31" x14ac:dyDescent="0.35">
      <c r="B663" t="s">
        <v>97</v>
      </c>
      <c r="C663" s="17">
        <v>0.39055907555817898</v>
      </c>
      <c r="D663" s="17">
        <v>0.39696786254576799</v>
      </c>
      <c r="E663" s="17">
        <v>0.38414848701315302</v>
      </c>
      <c r="F663" s="17"/>
      <c r="G663" s="17">
        <v>0.38556194470410399</v>
      </c>
      <c r="H663" s="17">
        <v>0.36178903695070802</v>
      </c>
      <c r="I663" s="17">
        <v>0.349950077151021</v>
      </c>
      <c r="J663" s="17">
        <v>0.30055280051371902</v>
      </c>
      <c r="K663" s="17">
        <v>0.38733605205885902</v>
      </c>
      <c r="L663" s="17">
        <v>0.47559947891612703</v>
      </c>
      <c r="M663" s="17"/>
      <c r="N663" s="17">
        <v>0.41792859542418798</v>
      </c>
      <c r="O663" s="17">
        <v>0.39513101305185</v>
      </c>
      <c r="P663" s="17">
        <v>0.387380409682823</v>
      </c>
      <c r="Q663" s="17">
        <v>0.39364385644515398</v>
      </c>
      <c r="R663" s="17">
        <v>0.39990656911174999</v>
      </c>
      <c r="S663" s="17">
        <v>0.32897405528268098</v>
      </c>
      <c r="T663" s="17">
        <v>0.35361143207253498</v>
      </c>
      <c r="U663" s="17">
        <v>0.44782123768001297</v>
      </c>
      <c r="V663" s="17">
        <v>0.39868229201682998</v>
      </c>
      <c r="W663" s="17"/>
      <c r="X663" s="17">
        <v>0.397754416057083</v>
      </c>
      <c r="Y663" s="17">
        <v>0.34086953404671499</v>
      </c>
      <c r="Z663" s="17"/>
      <c r="AA663" s="17">
        <v>0.38785221838769701</v>
      </c>
      <c r="AB663" s="17">
        <v>0.40680855846807501</v>
      </c>
      <c r="AC663" s="17"/>
      <c r="AD663" s="17">
        <v>0.39798325257260497</v>
      </c>
      <c r="AE663" s="17">
        <v>0.39129354682282502</v>
      </c>
    </row>
    <row r="664" spans="2:31" x14ac:dyDescent="0.35">
      <c r="B664" t="s">
        <v>96</v>
      </c>
      <c r="C664" s="17">
        <v>0.167660249983728</v>
      </c>
      <c r="D664" s="17">
        <v>0.13664195146327199</v>
      </c>
      <c r="E664" s="17">
        <v>0.19868726797737701</v>
      </c>
      <c r="F664" s="17"/>
      <c r="G664" s="17">
        <v>0.17637915809660901</v>
      </c>
      <c r="H664" s="17">
        <v>0.15501984172095601</v>
      </c>
      <c r="I664" s="17">
        <v>0.17023517799763599</v>
      </c>
      <c r="J664" s="17">
        <v>0.18597078054573399</v>
      </c>
      <c r="K664" s="17">
        <v>0.19368381583296401</v>
      </c>
      <c r="L664" s="17">
        <v>0.14623380697614699</v>
      </c>
      <c r="M664" s="17"/>
      <c r="N664" s="17">
        <v>0.150724494290599</v>
      </c>
      <c r="O664" s="17">
        <v>0.17335018725210399</v>
      </c>
      <c r="P664" s="17">
        <v>0.148186212216042</v>
      </c>
      <c r="Q664" s="17">
        <v>0.20105543392778999</v>
      </c>
      <c r="R664" s="17">
        <v>0.11634402211341199</v>
      </c>
      <c r="S664" s="17">
        <v>0.176219752540235</v>
      </c>
      <c r="T664" s="17">
        <v>0.21369943767753699</v>
      </c>
      <c r="U664" s="17">
        <v>0.158077158305266</v>
      </c>
      <c r="V664" s="17">
        <v>0.16557758082479801</v>
      </c>
      <c r="W664" s="17"/>
      <c r="X664" s="17">
        <v>0.17205192426860899</v>
      </c>
      <c r="Y664" s="17">
        <v>0.115927869028545</v>
      </c>
      <c r="Z664" s="17"/>
      <c r="AA664" s="17">
        <v>0.18129663625464201</v>
      </c>
      <c r="AB664" s="17">
        <v>0.118356146692669</v>
      </c>
      <c r="AC664" s="17"/>
      <c r="AD664" s="17">
        <v>0.177045853555373</v>
      </c>
      <c r="AE664" s="17">
        <v>0.15155836856771099</v>
      </c>
    </row>
    <row r="665" spans="2:31" x14ac:dyDescent="0.35">
      <c r="B665" t="s">
        <v>56</v>
      </c>
      <c r="C665" s="17">
        <v>7.7178800027121103E-2</v>
      </c>
      <c r="D665" s="17">
        <v>5.3891370072999302E-2</v>
      </c>
      <c r="E665" s="17">
        <v>0.10047277625008701</v>
      </c>
      <c r="F665" s="17"/>
      <c r="G665" s="17">
        <v>0.10183468129055601</v>
      </c>
      <c r="H665" s="17">
        <v>7.8808800196450202E-2</v>
      </c>
      <c r="I665" s="17">
        <v>9.0952190465885693E-2</v>
      </c>
      <c r="J665" s="17">
        <v>0.102625805873752</v>
      </c>
      <c r="K665" s="17">
        <v>0.10471355635085899</v>
      </c>
      <c r="L665" s="17">
        <v>2.9697322353976999E-2</v>
      </c>
      <c r="M665" s="17"/>
      <c r="N665" s="17">
        <v>6.0850374327270099E-2</v>
      </c>
      <c r="O665" s="17">
        <v>6.7186863633930699E-2</v>
      </c>
      <c r="P665" s="17">
        <v>0.107418861419984</v>
      </c>
      <c r="Q665" s="17">
        <v>7.1485700972053104E-2</v>
      </c>
      <c r="R665" s="17">
        <v>0.11199740128576199</v>
      </c>
      <c r="S665" s="17">
        <v>5.0816314184425802E-2</v>
      </c>
      <c r="T665" s="17">
        <v>7.3028292160652999E-2</v>
      </c>
      <c r="U665" s="17">
        <v>6.1391886588871902E-2</v>
      </c>
      <c r="V665" s="17">
        <v>9.6478071310091201E-2</v>
      </c>
      <c r="W665" s="17"/>
      <c r="X665" s="17">
        <v>7.7206524297328605E-2</v>
      </c>
      <c r="Y665" s="17">
        <v>9.6243076147207604E-2</v>
      </c>
      <c r="Z665" s="17"/>
      <c r="AA665" s="17">
        <v>8.0997382553331707E-2</v>
      </c>
      <c r="AB665" s="17">
        <v>5.4316443437517903E-2</v>
      </c>
      <c r="AC665" s="17"/>
      <c r="AD665" s="17">
        <v>4.5766006953838201E-2</v>
      </c>
      <c r="AE665" s="17">
        <v>0.12607643743220801</v>
      </c>
    </row>
    <row r="666" spans="2:31" x14ac:dyDescent="0.35">
      <c r="B666" t="s">
        <v>102</v>
      </c>
      <c r="C666" s="17">
        <v>0.14048428240431601</v>
      </c>
      <c r="D666" s="17">
        <v>0.164315465586135</v>
      </c>
      <c r="E666" s="17">
        <v>0.116646400100597</v>
      </c>
      <c r="F666" s="17"/>
      <c r="G666" s="17">
        <v>0.10841941115800401</v>
      </c>
      <c r="H666" s="17">
        <v>0.19959876872440799</v>
      </c>
      <c r="I666" s="17">
        <v>0.115324973539571</v>
      </c>
      <c r="J666" s="17">
        <v>0.184345619784687</v>
      </c>
      <c r="K666" s="17">
        <v>0.112264858386148</v>
      </c>
      <c r="L666" s="17">
        <v>0.13072624373376401</v>
      </c>
      <c r="M666" s="17"/>
      <c r="N666" s="17">
        <v>0.163945365939693</v>
      </c>
      <c r="O666" s="17">
        <v>0.15350520511309601</v>
      </c>
      <c r="P666" s="17">
        <v>0.13663896030713499</v>
      </c>
      <c r="Q666" s="17">
        <v>0.111895707055418</v>
      </c>
      <c r="R666" s="17">
        <v>8.9003342404237504E-2</v>
      </c>
      <c r="S666" s="17">
        <v>0.16712233682942301</v>
      </c>
      <c r="T666" s="17">
        <v>0.132533025970239</v>
      </c>
      <c r="U666" s="17">
        <v>0.12749784205428699</v>
      </c>
      <c r="V666" s="17">
        <v>0.149108105503443</v>
      </c>
      <c r="W666" s="17"/>
      <c r="X666" s="17">
        <v>0.130042470555844</v>
      </c>
      <c r="Y666" s="17">
        <v>0.18976734339401199</v>
      </c>
      <c r="Z666" s="17"/>
      <c r="AA666" s="17">
        <v>0.12668795122336099</v>
      </c>
      <c r="AB666" s="17">
        <v>0.191123296414174</v>
      </c>
      <c r="AC666" s="17"/>
      <c r="AD666" s="17">
        <v>0.15514812266912101</v>
      </c>
      <c r="AE666" s="17">
        <v>0.116103853759706</v>
      </c>
    </row>
    <row r="667" spans="2:31" x14ac:dyDescent="0.35">
      <c r="B667" t="s">
        <v>101</v>
      </c>
      <c r="C667" s="17">
        <v>0.55821932554190701</v>
      </c>
      <c r="D667" s="17">
        <v>0.53360981400904095</v>
      </c>
      <c r="E667" s="17">
        <v>0.58283575499052998</v>
      </c>
      <c r="F667" s="17"/>
      <c r="G667" s="17">
        <v>0.56194110280071297</v>
      </c>
      <c r="H667" s="17">
        <v>0.51680887867166403</v>
      </c>
      <c r="I667" s="17">
        <v>0.52018525514865699</v>
      </c>
      <c r="J667" s="17">
        <v>0.48652358105945298</v>
      </c>
      <c r="K667" s="17">
        <v>0.58101986789182303</v>
      </c>
      <c r="L667" s="17">
        <v>0.62183328589227505</v>
      </c>
      <c r="M667" s="17"/>
      <c r="N667" s="17">
        <v>0.56865308971478801</v>
      </c>
      <c r="O667" s="17">
        <v>0.56848120030395499</v>
      </c>
      <c r="P667" s="17">
        <v>0.53556662189886595</v>
      </c>
      <c r="Q667" s="17">
        <v>0.594699290372944</v>
      </c>
      <c r="R667" s="17">
        <v>0.51625059122516204</v>
      </c>
      <c r="S667" s="17">
        <v>0.50519380782291601</v>
      </c>
      <c r="T667" s="17">
        <v>0.56731086975007206</v>
      </c>
      <c r="U667" s="17">
        <v>0.60589839598527895</v>
      </c>
      <c r="V667" s="17">
        <v>0.56425987284162804</v>
      </c>
      <c r="W667" s="17"/>
      <c r="X667" s="17">
        <v>0.569806340325691</v>
      </c>
      <c r="Y667" s="17">
        <v>0.45679740307526001</v>
      </c>
      <c r="Z667" s="17"/>
      <c r="AA667" s="17">
        <v>0.569148854642338</v>
      </c>
      <c r="AB667" s="17">
        <v>0.52516470516074398</v>
      </c>
      <c r="AC667" s="17"/>
      <c r="AD667" s="17">
        <v>0.57502910612797797</v>
      </c>
      <c r="AE667" s="17">
        <v>0.54285191539053701</v>
      </c>
    </row>
    <row r="668" spans="2:31" x14ac:dyDescent="0.35">
      <c r="B668" t="s">
        <v>103</v>
      </c>
      <c r="C668" s="17">
        <v>0.41773504313759102</v>
      </c>
      <c r="D668" s="17">
        <v>0.36929434842290598</v>
      </c>
      <c r="E668" s="17">
        <v>0.46618935488993302</v>
      </c>
      <c r="F668" s="17"/>
      <c r="G668" s="17">
        <v>0.453521691642709</v>
      </c>
      <c r="H668" s="17">
        <v>0.31721010994725601</v>
      </c>
      <c r="I668" s="17">
        <v>0.40486028160908499</v>
      </c>
      <c r="J668" s="17">
        <v>0.30217796127476498</v>
      </c>
      <c r="K668" s="17">
        <v>0.468755009505676</v>
      </c>
      <c r="L668" s="17">
        <v>0.49110704215851098</v>
      </c>
      <c r="M668" s="17"/>
      <c r="N668" s="17">
        <v>0.40470772377509501</v>
      </c>
      <c r="O668" s="17">
        <v>0.41497599519085898</v>
      </c>
      <c r="P668" s="17">
        <v>0.39892766159173099</v>
      </c>
      <c r="Q668" s="17">
        <v>0.48280358331752599</v>
      </c>
      <c r="R668" s="17">
        <v>0.42724724882092502</v>
      </c>
      <c r="S668" s="17">
        <v>0.338071470993493</v>
      </c>
      <c r="T668" s="17">
        <v>0.43477784377983397</v>
      </c>
      <c r="U668" s="17">
        <v>0.47840055393099201</v>
      </c>
      <c r="V668" s="17">
        <v>0.41515176733818598</v>
      </c>
      <c r="W668" s="17"/>
      <c r="X668" s="17">
        <v>0.43976386976984699</v>
      </c>
      <c r="Y668" s="17">
        <v>0.26703005968124799</v>
      </c>
      <c r="Z668" s="17"/>
      <c r="AA668" s="17">
        <v>0.44246090341897698</v>
      </c>
      <c r="AB668" s="17">
        <v>0.33404140874657001</v>
      </c>
      <c r="AC668" s="17"/>
      <c r="AD668" s="17">
        <v>0.41988098345885699</v>
      </c>
      <c r="AE668" s="17">
        <v>0.42674806163083101</v>
      </c>
    </row>
    <row r="669" spans="2:31" x14ac:dyDescent="0.35">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row>
    <row r="670" spans="2:31" x14ac:dyDescent="0.35">
      <c r="B670" s="6" t="s">
        <v>313</v>
      </c>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row>
    <row r="671" spans="2:31" x14ac:dyDescent="0.35">
      <c r="B671" s="24" t="s">
        <v>66</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row>
    <row r="672" spans="2:31" x14ac:dyDescent="0.35">
      <c r="B672" t="s">
        <v>100</v>
      </c>
      <c r="C672" s="17">
        <v>4.7238318436532201E-2</v>
      </c>
      <c r="D672" s="17">
        <v>5.9683364161348201E-2</v>
      </c>
      <c r="E672" s="17">
        <v>3.4789774317292403E-2</v>
      </c>
      <c r="F672" s="17"/>
      <c r="G672" s="17">
        <v>4.7768912938245499E-2</v>
      </c>
      <c r="H672" s="17">
        <v>6.1784151697450197E-2</v>
      </c>
      <c r="I672" s="17">
        <v>3.37370290746562E-2</v>
      </c>
      <c r="J672" s="17">
        <v>5.6435096039075698E-2</v>
      </c>
      <c r="K672" s="17">
        <v>4.5574654975601099E-2</v>
      </c>
      <c r="L672" s="17">
        <v>4.2134426304357597E-2</v>
      </c>
      <c r="M672" s="17"/>
      <c r="N672" s="17">
        <v>3.36729583921739E-2</v>
      </c>
      <c r="O672" s="17">
        <v>6.0473131631059801E-2</v>
      </c>
      <c r="P672" s="17">
        <v>2.8608781086641499E-2</v>
      </c>
      <c r="Q672" s="17">
        <v>2.2862150305733801E-2</v>
      </c>
      <c r="R672" s="17">
        <v>3.7263088318663103E-2</v>
      </c>
      <c r="S672" s="17">
        <v>3.4696087531569601E-2</v>
      </c>
      <c r="T672" s="17">
        <v>3.7372396767460701E-2</v>
      </c>
      <c r="U672" s="17">
        <v>4.9834901542907303E-2</v>
      </c>
      <c r="V672" s="17">
        <v>0.105983864048267</v>
      </c>
      <c r="W672" s="17"/>
      <c r="X672" s="17">
        <v>4.1759126792634403E-2</v>
      </c>
      <c r="Y672" s="17">
        <v>6.6905829439978498E-2</v>
      </c>
      <c r="Z672" s="17"/>
      <c r="AA672" s="17">
        <v>4.6447118553053002E-2</v>
      </c>
      <c r="AB672" s="17">
        <v>4.7917404202777902E-2</v>
      </c>
      <c r="AC672" s="17"/>
      <c r="AD672" s="17">
        <v>5.0023898254654503E-2</v>
      </c>
      <c r="AE672" s="17">
        <v>4.0527324248759697E-2</v>
      </c>
    </row>
    <row r="673" spans="2:31" x14ac:dyDescent="0.35">
      <c r="B673" t="s">
        <v>99</v>
      </c>
      <c r="C673" s="17">
        <v>8.9400459966475901E-2</v>
      </c>
      <c r="D673" s="17">
        <v>0.101560098460367</v>
      </c>
      <c r="E673" s="17">
        <v>7.7237403308244607E-2</v>
      </c>
      <c r="F673" s="17"/>
      <c r="G673" s="17">
        <v>7.9788546270634503E-2</v>
      </c>
      <c r="H673" s="17">
        <v>6.5269216617142994E-2</v>
      </c>
      <c r="I673" s="17">
        <v>8.73820902839018E-2</v>
      </c>
      <c r="J673" s="17">
        <v>0.12528925261742699</v>
      </c>
      <c r="K673" s="17">
        <v>9.9221730448946999E-2</v>
      </c>
      <c r="L673" s="17">
        <v>8.5503427339007093E-2</v>
      </c>
      <c r="M673" s="17"/>
      <c r="N673" s="17">
        <v>9.9312073926382902E-2</v>
      </c>
      <c r="O673" s="17">
        <v>8.3632992995704994E-2</v>
      </c>
      <c r="P673" s="17">
        <v>0.110104392237154</v>
      </c>
      <c r="Q673" s="17">
        <v>6.3037026233125501E-2</v>
      </c>
      <c r="R673" s="17">
        <v>0.105007460464211</v>
      </c>
      <c r="S673" s="17">
        <v>0.121170584707102</v>
      </c>
      <c r="T673" s="17">
        <v>0.11041285309270001</v>
      </c>
      <c r="U673" s="17">
        <v>2.7196881418315499E-2</v>
      </c>
      <c r="V673" s="17">
        <v>6.2858069689349497E-2</v>
      </c>
      <c r="W673" s="17"/>
      <c r="X673" s="17">
        <v>8.7553426469217502E-2</v>
      </c>
      <c r="Y673" s="17">
        <v>0.100727210635666</v>
      </c>
      <c r="Z673" s="17"/>
      <c r="AA673" s="17">
        <v>8.0621769527005102E-2</v>
      </c>
      <c r="AB673" s="17">
        <v>0.122767728862027</v>
      </c>
      <c r="AC673" s="17"/>
      <c r="AD673" s="17">
        <v>9.1701645555076802E-2</v>
      </c>
      <c r="AE673" s="17">
        <v>9.6886004582971599E-2</v>
      </c>
    </row>
    <row r="674" spans="2:31" x14ac:dyDescent="0.35">
      <c r="B674" t="s">
        <v>98</v>
      </c>
      <c r="C674" s="17">
        <v>0.184114482763409</v>
      </c>
      <c r="D674" s="17">
        <v>0.19724773227322001</v>
      </c>
      <c r="E674" s="17">
        <v>0.17097754139999799</v>
      </c>
      <c r="F674" s="17"/>
      <c r="G674" s="17">
        <v>0.18502498134164</v>
      </c>
      <c r="H674" s="17">
        <v>0.19842550834292699</v>
      </c>
      <c r="I674" s="17">
        <v>0.171589570406257</v>
      </c>
      <c r="J674" s="17">
        <v>0.172066320342773</v>
      </c>
      <c r="K674" s="17">
        <v>0.21031497449844699</v>
      </c>
      <c r="L674" s="17">
        <v>0.175126029190181</v>
      </c>
      <c r="M674" s="17"/>
      <c r="N674" s="17">
        <v>0.151537500617766</v>
      </c>
      <c r="O674" s="17">
        <v>0.13976895099707601</v>
      </c>
      <c r="P674" s="17">
        <v>0.21827856592002101</v>
      </c>
      <c r="Q674" s="17">
        <v>0.15604682625816199</v>
      </c>
      <c r="R674" s="17">
        <v>0.20802273179719399</v>
      </c>
      <c r="S674" s="17">
        <v>0.23712243266892899</v>
      </c>
      <c r="T674" s="17">
        <v>0.19515324400092801</v>
      </c>
      <c r="U674" s="17">
        <v>0.19803536312272799</v>
      </c>
      <c r="V674" s="17">
        <v>0.204493400144791</v>
      </c>
      <c r="W674" s="17"/>
      <c r="X674" s="17">
        <v>0.201800624854307</v>
      </c>
      <c r="Y674" s="17">
        <v>0.13723971356924</v>
      </c>
      <c r="Z674" s="17"/>
      <c r="AA674" s="17">
        <v>0.191088968832752</v>
      </c>
      <c r="AB674" s="17">
        <v>0.15713518472497001</v>
      </c>
      <c r="AC674" s="17"/>
      <c r="AD674" s="17">
        <v>0.18836407103080899</v>
      </c>
      <c r="AE674" s="17">
        <v>0.15606543367571499</v>
      </c>
    </row>
    <row r="675" spans="2:31" x14ac:dyDescent="0.35">
      <c r="B675" t="s">
        <v>97</v>
      </c>
      <c r="C675" s="17">
        <v>0.35921717742093001</v>
      </c>
      <c r="D675" s="17">
        <v>0.34468342266871699</v>
      </c>
      <c r="E675" s="17">
        <v>0.373755017719127</v>
      </c>
      <c r="F675" s="17"/>
      <c r="G675" s="17">
        <v>0.37267729985145798</v>
      </c>
      <c r="H675" s="17">
        <v>0.35393493175323798</v>
      </c>
      <c r="I675" s="17">
        <v>0.35022874926021902</v>
      </c>
      <c r="J675" s="17">
        <v>0.352633442084898</v>
      </c>
      <c r="K675" s="17">
        <v>0.361464386001488</v>
      </c>
      <c r="L675" s="17">
        <v>0.36150358572462798</v>
      </c>
      <c r="M675" s="17"/>
      <c r="N675" s="17">
        <v>0.39239891458064702</v>
      </c>
      <c r="O675" s="17">
        <v>0.41864264408274399</v>
      </c>
      <c r="P675" s="17">
        <v>0.33180908503156298</v>
      </c>
      <c r="Q675" s="17">
        <v>0.44091258428083502</v>
      </c>
      <c r="R675" s="17">
        <v>0.29967553514216999</v>
      </c>
      <c r="S675" s="17">
        <v>0.26369570696400702</v>
      </c>
      <c r="T675" s="17">
        <v>0.314928031378372</v>
      </c>
      <c r="U675" s="17">
        <v>0.31825304193141701</v>
      </c>
      <c r="V675" s="17">
        <v>0.36296364589513402</v>
      </c>
      <c r="W675" s="17"/>
      <c r="X675" s="17">
        <v>0.34668252279690098</v>
      </c>
      <c r="Y675" s="17">
        <v>0.373506018946902</v>
      </c>
      <c r="Z675" s="17"/>
      <c r="AA675" s="17">
        <v>0.35382840484834099</v>
      </c>
      <c r="AB675" s="17">
        <v>0.38520182812215198</v>
      </c>
      <c r="AC675" s="17"/>
      <c r="AD675" s="17">
        <v>0.35121704224908101</v>
      </c>
      <c r="AE675" s="17">
        <v>0.38942961341482502</v>
      </c>
    </row>
    <row r="676" spans="2:31" x14ac:dyDescent="0.35">
      <c r="B676" t="s">
        <v>96</v>
      </c>
      <c r="C676" s="17">
        <v>0.27361559647156602</v>
      </c>
      <c r="D676" s="17">
        <v>0.24606609549466699</v>
      </c>
      <c r="E676" s="17">
        <v>0.30117284181700599</v>
      </c>
      <c r="F676" s="17"/>
      <c r="G676" s="17">
        <v>0.24980946158796999</v>
      </c>
      <c r="H676" s="17">
        <v>0.26663662474230199</v>
      </c>
      <c r="I676" s="17">
        <v>0.29609981504380201</v>
      </c>
      <c r="J676" s="17">
        <v>0.24162409984250699</v>
      </c>
      <c r="K676" s="17">
        <v>0.24232498804689001</v>
      </c>
      <c r="L676" s="17">
        <v>0.31059780585447599</v>
      </c>
      <c r="M676" s="17"/>
      <c r="N676" s="17">
        <v>0.27265190887505197</v>
      </c>
      <c r="O676" s="17">
        <v>0.27230264593565401</v>
      </c>
      <c r="P676" s="17">
        <v>0.22846748889815899</v>
      </c>
      <c r="Q676" s="17">
        <v>0.29688799489835299</v>
      </c>
      <c r="R676" s="17">
        <v>0.30907178627066201</v>
      </c>
      <c r="S676" s="17">
        <v>0.312186870907531</v>
      </c>
      <c r="T676" s="17">
        <v>0.26886998342797402</v>
      </c>
      <c r="U676" s="17">
        <v>0.362606704929754</v>
      </c>
      <c r="V676" s="17">
        <v>0.206337562574124</v>
      </c>
      <c r="W676" s="17"/>
      <c r="X676" s="17">
        <v>0.27429469519460298</v>
      </c>
      <c r="Y676" s="17">
        <v>0.26523948144773402</v>
      </c>
      <c r="Z676" s="17"/>
      <c r="AA676" s="17">
        <v>0.27696256268665398</v>
      </c>
      <c r="AB676" s="17">
        <v>0.263272045270392</v>
      </c>
      <c r="AC676" s="17"/>
      <c r="AD676" s="17">
        <v>0.29207214443225199</v>
      </c>
      <c r="AE676" s="17">
        <v>0.25216341965135503</v>
      </c>
    </row>
    <row r="677" spans="2:31" x14ac:dyDescent="0.35">
      <c r="B677" t="s">
        <v>56</v>
      </c>
      <c r="C677" s="17">
        <v>4.6413964941087502E-2</v>
      </c>
      <c r="D677" s="17">
        <v>5.0759286941680401E-2</v>
      </c>
      <c r="E677" s="17">
        <v>4.2067421438332801E-2</v>
      </c>
      <c r="F677" s="17"/>
      <c r="G677" s="17">
        <v>6.4930798010052193E-2</v>
      </c>
      <c r="H677" s="17">
        <v>5.39495668469408E-2</v>
      </c>
      <c r="I677" s="17">
        <v>6.09627459311642E-2</v>
      </c>
      <c r="J677" s="17">
        <v>5.1951789073319501E-2</v>
      </c>
      <c r="K677" s="17">
        <v>4.1099266028626999E-2</v>
      </c>
      <c r="L677" s="17">
        <v>2.51347255873496E-2</v>
      </c>
      <c r="M677" s="17"/>
      <c r="N677" s="17">
        <v>5.0426643607979299E-2</v>
      </c>
      <c r="O677" s="17">
        <v>2.5179634357761001E-2</v>
      </c>
      <c r="P677" s="17">
        <v>8.2731686826461398E-2</v>
      </c>
      <c r="Q677" s="17">
        <v>2.0253418023790899E-2</v>
      </c>
      <c r="R677" s="17">
        <v>4.0959398007099898E-2</v>
      </c>
      <c r="S677" s="17">
        <v>3.1128317220861099E-2</v>
      </c>
      <c r="T677" s="17">
        <v>7.3263491332565503E-2</v>
      </c>
      <c r="U677" s="17">
        <v>4.4073107054877998E-2</v>
      </c>
      <c r="V677" s="17">
        <v>5.7363457648335101E-2</v>
      </c>
      <c r="W677" s="17"/>
      <c r="X677" s="17">
        <v>4.7909603892337102E-2</v>
      </c>
      <c r="Y677" s="17">
        <v>5.6381745960479797E-2</v>
      </c>
      <c r="Z677" s="17"/>
      <c r="AA677" s="17">
        <v>5.1051175552194197E-2</v>
      </c>
      <c r="AB677" s="17">
        <v>2.37058088176814E-2</v>
      </c>
      <c r="AC677" s="17"/>
      <c r="AD677" s="17">
        <v>2.6621198478126998E-2</v>
      </c>
      <c r="AE677" s="17">
        <v>6.4928204426373107E-2</v>
      </c>
    </row>
    <row r="678" spans="2:31" x14ac:dyDescent="0.35">
      <c r="B678" t="s">
        <v>102</v>
      </c>
      <c r="C678" s="17">
        <v>0.136638778403008</v>
      </c>
      <c r="D678" s="17">
        <v>0.16124346262171599</v>
      </c>
      <c r="E678" s="17">
        <v>0.112027177625537</v>
      </c>
      <c r="F678" s="17"/>
      <c r="G678" s="17">
        <v>0.12755745920888001</v>
      </c>
      <c r="H678" s="17">
        <v>0.12705336831459299</v>
      </c>
      <c r="I678" s="17">
        <v>0.121119119358558</v>
      </c>
      <c r="J678" s="17">
        <v>0.181724348656503</v>
      </c>
      <c r="K678" s="17">
        <v>0.14479638542454801</v>
      </c>
      <c r="L678" s="17">
        <v>0.127637853643365</v>
      </c>
      <c r="M678" s="17"/>
      <c r="N678" s="17">
        <v>0.13298503231855699</v>
      </c>
      <c r="O678" s="17">
        <v>0.144106124626765</v>
      </c>
      <c r="P678" s="17">
        <v>0.13871317332379501</v>
      </c>
      <c r="Q678" s="17">
        <v>8.5899176538859298E-2</v>
      </c>
      <c r="R678" s="17">
        <v>0.14227054878287501</v>
      </c>
      <c r="S678" s="17">
        <v>0.15586667223867101</v>
      </c>
      <c r="T678" s="17">
        <v>0.14778524986016101</v>
      </c>
      <c r="U678" s="17">
        <v>7.7031782961222803E-2</v>
      </c>
      <c r="V678" s="17">
        <v>0.16884193373761699</v>
      </c>
      <c r="W678" s="17"/>
      <c r="X678" s="17">
        <v>0.12931255326185201</v>
      </c>
      <c r="Y678" s="17">
        <v>0.167633040075645</v>
      </c>
      <c r="Z678" s="17"/>
      <c r="AA678" s="17">
        <v>0.12706888808005801</v>
      </c>
      <c r="AB678" s="17">
        <v>0.17068513306480401</v>
      </c>
      <c r="AC678" s="17"/>
      <c r="AD678" s="17">
        <v>0.14172554380973101</v>
      </c>
      <c r="AE678" s="17">
        <v>0.13741332883173099</v>
      </c>
    </row>
    <row r="679" spans="2:31" x14ac:dyDescent="0.35">
      <c r="B679" t="s">
        <v>101</v>
      </c>
      <c r="C679" s="17">
        <v>0.63283277389249604</v>
      </c>
      <c r="D679" s="17">
        <v>0.59074951816338395</v>
      </c>
      <c r="E679" s="17">
        <v>0.67492785953613299</v>
      </c>
      <c r="F679" s="17"/>
      <c r="G679" s="17">
        <v>0.62248676143942805</v>
      </c>
      <c r="H679" s="17">
        <v>0.62057155649553897</v>
      </c>
      <c r="I679" s="17">
        <v>0.64632856430402097</v>
      </c>
      <c r="J679" s="17">
        <v>0.59425754192740499</v>
      </c>
      <c r="K679" s="17">
        <v>0.60378937404837796</v>
      </c>
      <c r="L679" s="17">
        <v>0.67210139157910498</v>
      </c>
      <c r="M679" s="17"/>
      <c r="N679" s="17">
        <v>0.66505082345569799</v>
      </c>
      <c r="O679" s="17">
        <v>0.690945290018398</v>
      </c>
      <c r="P679" s="17">
        <v>0.56027657392972197</v>
      </c>
      <c r="Q679" s="17">
        <v>0.73780057917918795</v>
      </c>
      <c r="R679" s="17">
        <v>0.60874732141283205</v>
      </c>
      <c r="S679" s="17">
        <v>0.57588257787153796</v>
      </c>
      <c r="T679" s="17">
        <v>0.58379801480634597</v>
      </c>
      <c r="U679" s="17">
        <v>0.68085974686117101</v>
      </c>
      <c r="V679" s="17">
        <v>0.56930120846925802</v>
      </c>
      <c r="W679" s="17"/>
      <c r="X679" s="17">
        <v>0.62097721799150396</v>
      </c>
      <c r="Y679" s="17">
        <v>0.63874550039463596</v>
      </c>
      <c r="Z679" s="17"/>
      <c r="AA679" s="17">
        <v>0.63079096753499597</v>
      </c>
      <c r="AB679" s="17">
        <v>0.64847387339254403</v>
      </c>
      <c r="AC679" s="17"/>
      <c r="AD679" s="17">
        <v>0.64328918668133195</v>
      </c>
      <c r="AE679" s="17">
        <v>0.64159303306617999</v>
      </c>
    </row>
    <row r="680" spans="2:31" x14ac:dyDescent="0.35">
      <c r="B680" t="s">
        <v>103</v>
      </c>
      <c r="C680" s="17">
        <v>0.496193995489488</v>
      </c>
      <c r="D680" s="17">
        <v>0.42950605554166799</v>
      </c>
      <c r="E680" s="17">
        <v>0.56290068191059595</v>
      </c>
      <c r="F680" s="17"/>
      <c r="G680" s="17">
        <v>0.49492930223054798</v>
      </c>
      <c r="H680" s="17">
        <v>0.493518188180946</v>
      </c>
      <c r="I680" s="17">
        <v>0.52520944494546296</v>
      </c>
      <c r="J680" s="17">
        <v>0.41253319327090199</v>
      </c>
      <c r="K680" s="17">
        <v>0.45899298862382998</v>
      </c>
      <c r="L680" s="17">
        <v>0.54446353793573998</v>
      </c>
      <c r="M680" s="17"/>
      <c r="N680" s="17">
        <v>0.53206579113714103</v>
      </c>
      <c r="O680" s="17">
        <v>0.54683916539163302</v>
      </c>
      <c r="P680" s="17">
        <v>0.42156340060592701</v>
      </c>
      <c r="Q680" s="17">
        <v>0.65190140264032803</v>
      </c>
      <c r="R680" s="17">
        <v>0.46647677262995701</v>
      </c>
      <c r="S680" s="17">
        <v>0.420015905632867</v>
      </c>
      <c r="T680" s="17">
        <v>0.43601276494618502</v>
      </c>
      <c r="U680" s="17">
        <v>0.60382796389994897</v>
      </c>
      <c r="V680" s="17">
        <v>0.400459274731641</v>
      </c>
      <c r="W680" s="17"/>
      <c r="X680" s="17">
        <v>0.49166466472965198</v>
      </c>
      <c r="Y680" s="17">
        <v>0.47111246031899201</v>
      </c>
      <c r="Z680" s="17"/>
      <c r="AA680" s="17">
        <v>0.50372207945493797</v>
      </c>
      <c r="AB680" s="17">
        <v>0.47778874032773999</v>
      </c>
      <c r="AC680" s="17"/>
      <c r="AD680" s="17">
        <v>0.50156364287160105</v>
      </c>
      <c r="AE680" s="17">
        <v>0.50417970423444902</v>
      </c>
    </row>
    <row r="681" spans="2:31" x14ac:dyDescent="0.35">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row>
    <row r="682" spans="2:31" x14ac:dyDescent="0.35">
      <c r="B682" s="6" t="s">
        <v>314</v>
      </c>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row>
    <row r="683" spans="2:31" x14ac:dyDescent="0.35">
      <c r="B683" s="24" t="s">
        <v>66</v>
      </c>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row>
    <row r="684" spans="2:31" x14ac:dyDescent="0.35">
      <c r="B684" t="s">
        <v>285</v>
      </c>
      <c r="C684" s="17">
        <v>9.1674640168374594E-2</v>
      </c>
      <c r="D684" s="17">
        <v>0.128467674450607</v>
      </c>
      <c r="E684" s="17">
        <v>5.4871263092004401E-2</v>
      </c>
      <c r="F684" s="17"/>
      <c r="G684" s="17">
        <v>0.10823601810556201</v>
      </c>
      <c r="H684" s="17">
        <v>9.7107812784955394E-2</v>
      </c>
      <c r="I684" s="17">
        <v>9.8618687325589996E-2</v>
      </c>
      <c r="J684" s="17">
        <v>7.7051746214421901E-2</v>
      </c>
      <c r="K684" s="17">
        <v>5.40960669770367E-2</v>
      </c>
      <c r="L684" s="17">
        <v>0.102649559828127</v>
      </c>
      <c r="M684" s="17"/>
      <c r="N684" s="17">
        <v>0.15044962143301999</v>
      </c>
      <c r="O684" s="17">
        <v>6.7201752202138698E-2</v>
      </c>
      <c r="P684" s="17">
        <v>5.3530655831232697E-2</v>
      </c>
      <c r="Q684" s="17">
        <v>3.9666663131039399E-2</v>
      </c>
      <c r="R684" s="17">
        <v>0.12760138661373999</v>
      </c>
      <c r="S684" s="17">
        <v>0.10979731274137999</v>
      </c>
      <c r="T684" s="17">
        <v>9.7736252976131505E-2</v>
      </c>
      <c r="U684" s="17">
        <v>0.14767283046658899</v>
      </c>
      <c r="V684" s="17">
        <v>5.7428227759693702E-2</v>
      </c>
      <c r="W684" s="17"/>
      <c r="X684" s="17">
        <v>7.4267496536025407E-2</v>
      </c>
      <c r="Y684" s="17">
        <v>0.12966047951274601</v>
      </c>
      <c r="Z684" s="17"/>
      <c r="AA684" s="17">
        <v>8.2286908319689697E-2</v>
      </c>
      <c r="AB684" s="17">
        <v>0.13048356409192299</v>
      </c>
      <c r="AC684" s="17"/>
      <c r="AD684" s="17">
        <v>9.9077798568915298E-2</v>
      </c>
      <c r="AE684" s="17">
        <v>8.1881129311377698E-2</v>
      </c>
    </row>
    <row r="685" spans="2:31" x14ac:dyDescent="0.35">
      <c r="B685" t="s">
        <v>286</v>
      </c>
      <c r="C685" s="17">
        <v>0.28810684199765102</v>
      </c>
      <c r="D685" s="17">
        <v>0.29835414901034502</v>
      </c>
      <c r="E685" s="17">
        <v>0.27785665439114499</v>
      </c>
      <c r="F685" s="17"/>
      <c r="G685" s="17">
        <v>0.26970790977341802</v>
      </c>
      <c r="H685" s="17">
        <v>0.349507884722283</v>
      </c>
      <c r="I685" s="17">
        <v>0.28041578312697801</v>
      </c>
      <c r="J685" s="17">
        <v>0.28742785468634302</v>
      </c>
      <c r="K685" s="17">
        <v>0.252341331252459</v>
      </c>
      <c r="L685" s="17">
        <v>0.28724844755822199</v>
      </c>
      <c r="M685" s="17"/>
      <c r="N685" s="17">
        <v>0.30581574684858798</v>
      </c>
      <c r="O685" s="17">
        <v>0.30071502966834501</v>
      </c>
      <c r="P685" s="17">
        <v>0.31463449337863503</v>
      </c>
      <c r="Q685" s="17">
        <v>0.24407791633817499</v>
      </c>
      <c r="R685" s="17">
        <v>0.239561047104901</v>
      </c>
      <c r="S685" s="17">
        <v>0.33182028605653102</v>
      </c>
      <c r="T685" s="17">
        <v>0.30071432556129202</v>
      </c>
      <c r="U685" s="17">
        <v>0.24546270221872499</v>
      </c>
      <c r="V685" s="17">
        <v>0.27413569819264699</v>
      </c>
      <c r="W685" s="17"/>
      <c r="X685" s="17">
        <v>0.26269976183575899</v>
      </c>
      <c r="Y685" s="17">
        <v>0.34389779222272199</v>
      </c>
      <c r="Z685" s="17"/>
      <c r="AA685" s="17">
        <v>0.289183851512826</v>
      </c>
      <c r="AB685" s="17">
        <v>0.290671553162829</v>
      </c>
      <c r="AC685" s="17"/>
      <c r="AD685" s="17">
        <v>0.31180320467820899</v>
      </c>
      <c r="AE685" s="17">
        <v>0.25739791861580802</v>
      </c>
    </row>
    <row r="686" spans="2:31" x14ac:dyDescent="0.35">
      <c r="B686" t="s">
        <v>287</v>
      </c>
      <c r="C686" s="17">
        <v>0.18972852087502201</v>
      </c>
      <c r="D686" s="17">
        <v>0.18668106462651499</v>
      </c>
      <c r="E686" s="17">
        <v>0.192776833786025</v>
      </c>
      <c r="F686" s="17"/>
      <c r="G686" s="17">
        <v>0.169805188403094</v>
      </c>
      <c r="H686" s="17">
        <v>0.166477516464381</v>
      </c>
      <c r="I686" s="17">
        <v>0.23151151806567799</v>
      </c>
      <c r="J686" s="17">
        <v>0.23577792243128001</v>
      </c>
      <c r="K686" s="17">
        <v>0.14860356281975001</v>
      </c>
      <c r="L686" s="17">
        <v>0.18949895404263301</v>
      </c>
      <c r="M686" s="17"/>
      <c r="N686" s="17">
        <v>0.19145679674990601</v>
      </c>
      <c r="O686" s="17">
        <v>0.18842231225346801</v>
      </c>
      <c r="P686" s="17">
        <v>0.22515031134081301</v>
      </c>
      <c r="Q686" s="17">
        <v>0.217557045529785</v>
      </c>
      <c r="R686" s="17">
        <v>0.163887498445561</v>
      </c>
      <c r="S686" s="17">
        <v>0.18624544390904199</v>
      </c>
      <c r="T686" s="17">
        <v>0.14422388760263799</v>
      </c>
      <c r="U686" s="17">
        <v>0.16377352758300301</v>
      </c>
      <c r="V686" s="17">
        <v>0.20426903002048699</v>
      </c>
      <c r="W686" s="17"/>
      <c r="X686" s="17">
        <v>0.203296144736034</v>
      </c>
      <c r="Y686" s="17">
        <v>0.16323569183918801</v>
      </c>
      <c r="Z686" s="17"/>
      <c r="AA686" s="17">
        <v>0.180744247398513</v>
      </c>
      <c r="AB686" s="17">
        <v>0.22167252971967799</v>
      </c>
      <c r="AC686" s="17"/>
      <c r="AD686" s="17">
        <v>0.17821772793752799</v>
      </c>
      <c r="AE686" s="17">
        <v>0.197768099657229</v>
      </c>
    </row>
    <row r="687" spans="2:31" x14ac:dyDescent="0.35">
      <c r="B687" t="s">
        <v>288</v>
      </c>
      <c r="C687" s="17">
        <v>0.23862385219938601</v>
      </c>
      <c r="D687" s="17">
        <v>0.230057145203759</v>
      </c>
      <c r="E687" s="17">
        <v>0.24719296735972601</v>
      </c>
      <c r="F687" s="17"/>
      <c r="G687" s="17">
        <v>0.20872287617885699</v>
      </c>
      <c r="H687" s="17">
        <v>0.22004661904520401</v>
      </c>
      <c r="I687" s="17">
        <v>0.22253433778395301</v>
      </c>
      <c r="J687" s="17">
        <v>0.19679681621359399</v>
      </c>
      <c r="K687" s="17">
        <v>0.28712368037715702</v>
      </c>
      <c r="L687" s="17">
        <v>0.26919112684354501</v>
      </c>
      <c r="M687" s="17"/>
      <c r="N687" s="17">
        <v>0.14072843536607299</v>
      </c>
      <c r="O687" s="17">
        <v>0.26930432782564501</v>
      </c>
      <c r="P687" s="17">
        <v>0.218780842772057</v>
      </c>
      <c r="Q687" s="17">
        <v>0.30074478153442902</v>
      </c>
      <c r="R687" s="17">
        <v>0.24456866946106601</v>
      </c>
      <c r="S687" s="17">
        <v>0.22638847219597499</v>
      </c>
      <c r="T687" s="17">
        <v>0.25192833262136199</v>
      </c>
      <c r="U687" s="17">
        <v>0.273245143247623</v>
      </c>
      <c r="V687" s="17">
        <v>0.26595149491370501</v>
      </c>
      <c r="W687" s="17"/>
      <c r="X687" s="17">
        <v>0.252486043426214</v>
      </c>
      <c r="Y687" s="17">
        <v>0.18029118801715999</v>
      </c>
      <c r="Z687" s="17"/>
      <c r="AA687" s="17">
        <v>0.24273229539931299</v>
      </c>
      <c r="AB687" s="17">
        <v>0.215782030164094</v>
      </c>
      <c r="AC687" s="17"/>
      <c r="AD687" s="17">
        <v>0.241087046990384</v>
      </c>
      <c r="AE687" s="17">
        <v>0.22479273247677101</v>
      </c>
    </row>
    <row r="688" spans="2:31" x14ac:dyDescent="0.35">
      <c r="B688" t="s">
        <v>289</v>
      </c>
      <c r="C688" s="17">
        <v>0.13124731815082499</v>
      </c>
      <c r="D688" s="17">
        <v>0.10524504000517899</v>
      </c>
      <c r="E688" s="17">
        <v>0.15725690572922699</v>
      </c>
      <c r="F688" s="17"/>
      <c r="G688" s="17">
        <v>0.16711183866457499</v>
      </c>
      <c r="H688" s="17">
        <v>0.140960208720011</v>
      </c>
      <c r="I688" s="17">
        <v>0.100978452891251</v>
      </c>
      <c r="J688" s="17">
        <v>0.139658935697969</v>
      </c>
      <c r="K688" s="17">
        <v>0.17038043836641301</v>
      </c>
      <c r="L688" s="17">
        <v>9.81367446826686E-2</v>
      </c>
      <c r="M688" s="17"/>
      <c r="N688" s="17">
        <v>0.129809907502519</v>
      </c>
      <c r="O688" s="17">
        <v>0.13614220975468699</v>
      </c>
      <c r="P688" s="17">
        <v>0.12467222745185801</v>
      </c>
      <c r="Q688" s="17">
        <v>0.15600917613207199</v>
      </c>
      <c r="R688" s="17">
        <v>0.16756239707422199</v>
      </c>
      <c r="S688" s="17">
        <v>9.6926234358285707E-2</v>
      </c>
      <c r="T688" s="17">
        <v>0.105022000048724</v>
      </c>
      <c r="U688" s="17">
        <v>0.124018366652065</v>
      </c>
      <c r="V688" s="17">
        <v>0.13553803349829199</v>
      </c>
      <c r="W688" s="17"/>
      <c r="X688" s="17">
        <v>0.14668347293442099</v>
      </c>
      <c r="Y688" s="17">
        <v>8.6168125156016406E-2</v>
      </c>
      <c r="Z688" s="17"/>
      <c r="AA688" s="17">
        <v>0.13948722382772999</v>
      </c>
      <c r="AB688" s="17">
        <v>0.10215834562798801</v>
      </c>
      <c r="AC688" s="17"/>
      <c r="AD688" s="17">
        <v>0.13810707162632699</v>
      </c>
      <c r="AE688" s="17">
        <v>0.12580850696443799</v>
      </c>
    </row>
    <row r="689" spans="2:31" x14ac:dyDescent="0.35">
      <c r="B689" t="s">
        <v>56</v>
      </c>
      <c r="C689" s="17">
        <v>6.0618826608742099E-2</v>
      </c>
      <c r="D689" s="17">
        <v>5.1194926703593997E-2</v>
      </c>
      <c r="E689" s="17">
        <v>7.00453756418732E-2</v>
      </c>
      <c r="F689" s="17"/>
      <c r="G689" s="17">
        <v>7.6416168874494594E-2</v>
      </c>
      <c r="H689" s="17">
        <v>2.5899958263166399E-2</v>
      </c>
      <c r="I689" s="17">
        <v>6.5941220806550099E-2</v>
      </c>
      <c r="J689" s="17">
        <v>6.3286724756392798E-2</v>
      </c>
      <c r="K689" s="17">
        <v>8.7454920207184095E-2</v>
      </c>
      <c r="L689" s="17">
        <v>5.3275167044803597E-2</v>
      </c>
      <c r="M689" s="17"/>
      <c r="N689" s="17">
        <v>8.1739492099893105E-2</v>
      </c>
      <c r="O689" s="17">
        <v>3.8214368295714903E-2</v>
      </c>
      <c r="P689" s="17">
        <v>6.3231469225404693E-2</v>
      </c>
      <c r="Q689" s="17">
        <v>4.1944417334501098E-2</v>
      </c>
      <c r="R689" s="17">
        <v>5.6819001300509903E-2</v>
      </c>
      <c r="S689" s="17">
        <v>4.88222507387856E-2</v>
      </c>
      <c r="T689" s="17">
        <v>0.10037520118985301</v>
      </c>
      <c r="U689" s="17">
        <v>4.5827429831994997E-2</v>
      </c>
      <c r="V689" s="17">
        <v>6.2677515615175303E-2</v>
      </c>
      <c r="W689" s="17"/>
      <c r="X689" s="17">
        <v>6.0567080531546601E-2</v>
      </c>
      <c r="Y689" s="17">
        <v>9.6746723252167904E-2</v>
      </c>
      <c r="Z689" s="17"/>
      <c r="AA689" s="17">
        <v>6.5565473541928307E-2</v>
      </c>
      <c r="AB689" s="17">
        <v>3.9231977233487897E-2</v>
      </c>
      <c r="AC689" s="17"/>
      <c r="AD689" s="17">
        <v>3.1707150198637603E-2</v>
      </c>
      <c r="AE689" s="17">
        <v>0.112351612974375</v>
      </c>
    </row>
    <row r="690" spans="2:31" x14ac:dyDescent="0.35">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row>
    <row r="691" spans="2:31" x14ac:dyDescent="0.35">
      <c r="B691" s="6" t="s">
        <v>326</v>
      </c>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row>
    <row r="692" spans="2:31" x14ac:dyDescent="0.35">
      <c r="B692" s="24" t="s">
        <v>66</v>
      </c>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row>
    <row r="693" spans="2:31" x14ac:dyDescent="0.35">
      <c r="B693" t="s">
        <v>315</v>
      </c>
      <c r="C693" s="17">
        <v>0.456816672742753</v>
      </c>
      <c r="D693" s="17">
        <v>0.42180708632566499</v>
      </c>
      <c r="E693" s="17">
        <v>0.49183610061359001</v>
      </c>
      <c r="F693" s="17"/>
      <c r="G693" s="17">
        <v>0.52536844630615598</v>
      </c>
      <c r="H693" s="17">
        <v>0.418769506803575</v>
      </c>
      <c r="I693" s="17">
        <v>0.42314414153850399</v>
      </c>
      <c r="J693" s="17">
        <v>0.39810855826925901</v>
      </c>
      <c r="K693" s="17">
        <v>0.43071371314606999</v>
      </c>
      <c r="L693" s="17">
        <v>0.49984561440355502</v>
      </c>
      <c r="M693" s="17"/>
      <c r="N693" s="17">
        <v>0.41374164885966302</v>
      </c>
      <c r="O693" s="17">
        <v>0.50000003569989204</v>
      </c>
      <c r="P693" s="17">
        <v>0.41116675536625802</v>
      </c>
      <c r="Q693" s="17">
        <v>0.52275114451667704</v>
      </c>
      <c r="R693" s="17">
        <v>0.46838420590754198</v>
      </c>
      <c r="S693" s="17">
        <v>0.44350268444097302</v>
      </c>
      <c r="T693" s="17">
        <v>0.43968593834700598</v>
      </c>
      <c r="U693" s="17">
        <v>0.44182859895639298</v>
      </c>
      <c r="V693" s="17">
        <v>0.45765098775858598</v>
      </c>
      <c r="W693" s="17"/>
      <c r="X693" s="17">
        <v>0.45513282638327002</v>
      </c>
      <c r="Y693" s="17">
        <v>0.445330782834086</v>
      </c>
      <c r="Z693" s="17"/>
      <c r="AA693" s="17">
        <v>0.46068553857997302</v>
      </c>
      <c r="AB693" s="17">
        <v>0.44874020422091598</v>
      </c>
      <c r="AC693" s="17"/>
      <c r="AD693" s="17">
        <v>0.45097434277954102</v>
      </c>
      <c r="AE693" s="17">
        <v>0.493291586998999</v>
      </c>
    </row>
    <row r="694" spans="2:31" x14ac:dyDescent="0.35">
      <c r="B694" t="s">
        <v>316</v>
      </c>
      <c r="C694" s="17">
        <v>0.39912014046960997</v>
      </c>
      <c r="D694" s="17">
        <v>0.35402999778267003</v>
      </c>
      <c r="E694" s="17">
        <v>0.44422295832924302</v>
      </c>
      <c r="F694" s="17"/>
      <c r="G694" s="17">
        <v>0.47962330059543601</v>
      </c>
      <c r="H694" s="17">
        <v>0.41652060056267698</v>
      </c>
      <c r="I694" s="17">
        <v>0.33149255737505001</v>
      </c>
      <c r="J694" s="17">
        <v>0.373000485646029</v>
      </c>
      <c r="K694" s="17">
        <v>0.44962620281626797</v>
      </c>
      <c r="L694" s="17">
        <v>0.36829234991957399</v>
      </c>
      <c r="M694" s="17"/>
      <c r="N694" s="17">
        <v>0.351034871709138</v>
      </c>
      <c r="O694" s="17">
        <v>0.35883484814724798</v>
      </c>
      <c r="P694" s="17">
        <v>0.43222323073353103</v>
      </c>
      <c r="Q694" s="17">
        <v>0.38501418126401099</v>
      </c>
      <c r="R694" s="17">
        <v>0.52481822157632496</v>
      </c>
      <c r="S694" s="17">
        <v>0.39495370443684602</v>
      </c>
      <c r="T694" s="17">
        <v>0.46128307932574503</v>
      </c>
      <c r="U694" s="17">
        <v>0.41995127840400298</v>
      </c>
      <c r="V694" s="17">
        <v>0.35367496750206801</v>
      </c>
      <c r="W694" s="17"/>
      <c r="X694" s="17">
        <v>0.402642347437208</v>
      </c>
      <c r="Y694" s="17">
        <v>0.39936536060578198</v>
      </c>
      <c r="Z694" s="17"/>
      <c r="AA694" s="17">
        <v>0.41096694145759299</v>
      </c>
      <c r="AB694" s="17">
        <v>0.35145410200161897</v>
      </c>
      <c r="AC694" s="17"/>
      <c r="AD694" s="17">
        <v>0.39046935955213502</v>
      </c>
      <c r="AE694" s="17">
        <v>0.42168357613914198</v>
      </c>
    </row>
    <row r="695" spans="2:31" x14ac:dyDescent="0.35">
      <c r="B695" t="s">
        <v>317</v>
      </c>
      <c r="C695" s="17">
        <v>0.31156366475722203</v>
      </c>
      <c r="D695" s="17">
        <v>0.28228565325333599</v>
      </c>
      <c r="E695" s="17">
        <v>0.34084990652674702</v>
      </c>
      <c r="F695" s="17"/>
      <c r="G695" s="17">
        <v>0.27584830994693399</v>
      </c>
      <c r="H695" s="17">
        <v>0.29281671474295201</v>
      </c>
      <c r="I695" s="17">
        <v>0.29019810550687802</v>
      </c>
      <c r="J695" s="17">
        <v>0.24820192419708001</v>
      </c>
      <c r="K695" s="17">
        <v>0.39790868640750698</v>
      </c>
      <c r="L695" s="17">
        <v>0.33977517473192598</v>
      </c>
      <c r="M695" s="17"/>
      <c r="N695" s="17">
        <v>0.29817352357960702</v>
      </c>
      <c r="O695" s="17">
        <v>0.33491442157311602</v>
      </c>
      <c r="P695" s="17">
        <v>0.327829692470608</v>
      </c>
      <c r="Q695" s="17">
        <v>0.29490649819296799</v>
      </c>
      <c r="R695" s="17">
        <v>0.32052795823930702</v>
      </c>
      <c r="S695" s="17">
        <v>0.27202346997110599</v>
      </c>
      <c r="T695" s="17">
        <v>0.32125301534786699</v>
      </c>
      <c r="U695" s="17">
        <v>0.35061366237407898</v>
      </c>
      <c r="V695" s="17">
        <v>0.30251343335150299</v>
      </c>
      <c r="W695" s="17"/>
      <c r="X695" s="17">
        <v>0.31411896705554299</v>
      </c>
      <c r="Y695" s="17">
        <v>0.31539327772397002</v>
      </c>
      <c r="Z695" s="17"/>
      <c r="AA695" s="17">
        <v>0.31982953270869702</v>
      </c>
      <c r="AB695" s="17">
        <v>0.27438738631771098</v>
      </c>
      <c r="AC695" s="17"/>
      <c r="AD695" s="17">
        <v>0.31679137410111902</v>
      </c>
      <c r="AE695" s="17">
        <v>0.29270477320530602</v>
      </c>
    </row>
    <row r="696" spans="2:31" x14ac:dyDescent="0.35">
      <c r="B696" t="s">
        <v>318</v>
      </c>
      <c r="C696" s="17">
        <v>0.27949267841352299</v>
      </c>
      <c r="D696" s="17">
        <v>0.30858525029054101</v>
      </c>
      <c r="E696" s="17">
        <v>0.25039192839931801</v>
      </c>
      <c r="F696" s="17"/>
      <c r="G696" s="17">
        <v>0.24903901432939299</v>
      </c>
      <c r="H696" s="17">
        <v>0.24424795489592799</v>
      </c>
      <c r="I696" s="17">
        <v>0.32339742897401602</v>
      </c>
      <c r="J696" s="17">
        <v>0.25354691828391801</v>
      </c>
      <c r="K696" s="17">
        <v>0.24271054000498099</v>
      </c>
      <c r="L696" s="17">
        <v>0.324172296605442</v>
      </c>
      <c r="M696" s="17"/>
      <c r="N696" s="17">
        <v>0.30316252936390098</v>
      </c>
      <c r="O696" s="17">
        <v>0.272154813285649</v>
      </c>
      <c r="P696" s="17">
        <v>0.259185992202629</v>
      </c>
      <c r="Q696" s="17">
        <v>0.33010173011746602</v>
      </c>
      <c r="R696" s="17">
        <v>0.26427945611179898</v>
      </c>
      <c r="S696" s="17">
        <v>0.315747724963861</v>
      </c>
      <c r="T696" s="17">
        <v>0.22282423344690999</v>
      </c>
      <c r="U696" s="17">
        <v>0.29948154470961202</v>
      </c>
      <c r="V696" s="17">
        <v>0.25100498085833001</v>
      </c>
      <c r="W696" s="17"/>
      <c r="X696" s="17">
        <v>0.27725618037460398</v>
      </c>
      <c r="Y696" s="17">
        <v>0.26206586730347298</v>
      </c>
      <c r="Z696" s="17"/>
      <c r="AA696" s="17">
        <v>0.25718529797478201</v>
      </c>
      <c r="AB696" s="17">
        <v>0.36206963788214203</v>
      </c>
      <c r="AC696" s="17"/>
      <c r="AD696" s="17">
        <v>0.29553107728157801</v>
      </c>
      <c r="AE696" s="17">
        <v>0.24810668912710801</v>
      </c>
    </row>
    <row r="697" spans="2:31" x14ac:dyDescent="0.35">
      <c r="B697" t="s">
        <v>319</v>
      </c>
      <c r="C697" s="17">
        <v>0.23575347753621301</v>
      </c>
      <c r="D697" s="17">
        <v>0.21486939310307801</v>
      </c>
      <c r="E697" s="17">
        <v>0.25664343263998601</v>
      </c>
      <c r="F697" s="17"/>
      <c r="G697" s="17">
        <v>0.21606903888751799</v>
      </c>
      <c r="H697" s="17">
        <v>0.236054467083776</v>
      </c>
      <c r="I697" s="17">
        <v>0.26159714401719603</v>
      </c>
      <c r="J697" s="17">
        <v>0.24465990509847599</v>
      </c>
      <c r="K697" s="17">
        <v>0.19776297807542101</v>
      </c>
      <c r="L697" s="17">
        <v>0.24781705811124</v>
      </c>
      <c r="M697" s="17"/>
      <c r="N697" s="17">
        <v>0.29531193555769603</v>
      </c>
      <c r="O697" s="17">
        <v>0.30323468191000202</v>
      </c>
      <c r="P697" s="17">
        <v>0.16995516017385301</v>
      </c>
      <c r="Q697" s="17">
        <v>0.215708904250414</v>
      </c>
      <c r="R697" s="17">
        <v>0.19125585661055999</v>
      </c>
      <c r="S697" s="17">
        <v>0.20320982278323699</v>
      </c>
      <c r="T697" s="17">
        <v>0.142912902160091</v>
      </c>
      <c r="U697" s="17">
        <v>0.32430177485181999</v>
      </c>
      <c r="V697" s="17">
        <v>0.24095485935639099</v>
      </c>
      <c r="W697" s="17"/>
      <c r="X697" s="17">
        <v>0.24906325973673901</v>
      </c>
      <c r="Y697" s="17">
        <v>0.17761884009062801</v>
      </c>
      <c r="Z697" s="17"/>
      <c r="AA697" s="17">
        <v>0.23884975722967999</v>
      </c>
      <c r="AB697" s="17">
        <v>0.22513019576794099</v>
      </c>
      <c r="AC697" s="17"/>
      <c r="AD697" s="17">
        <v>0.25980943295644199</v>
      </c>
      <c r="AE697" s="17">
        <v>0.19301127231568499</v>
      </c>
    </row>
    <row r="698" spans="2:31" x14ac:dyDescent="0.35">
      <c r="B698" t="s">
        <v>320</v>
      </c>
      <c r="C698" s="17">
        <v>0.22441191355675999</v>
      </c>
      <c r="D698" s="17">
        <v>0.232927777872873</v>
      </c>
      <c r="E698" s="17">
        <v>0.215893655368186</v>
      </c>
      <c r="F698" s="17"/>
      <c r="G698" s="17">
        <v>0.21149126348757799</v>
      </c>
      <c r="H698" s="17">
        <v>0.21629223863521199</v>
      </c>
      <c r="I698" s="17">
        <v>0.24066219125107999</v>
      </c>
      <c r="J698" s="17">
        <v>0.26689647981685699</v>
      </c>
      <c r="K698" s="17">
        <v>0.22282719867355999</v>
      </c>
      <c r="L698" s="17">
        <v>0.207037396933997</v>
      </c>
      <c r="M698" s="17"/>
      <c r="N698" s="17">
        <v>0.223445845494324</v>
      </c>
      <c r="O698" s="17">
        <v>0.25855835467336502</v>
      </c>
      <c r="P698" s="17">
        <v>0.23467679302279901</v>
      </c>
      <c r="Q698" s="17">
        <v>0.27189180690728398</v>
      </c>
      <c r="R698" s="17">
        <v>0.20746464869186501</v>
      </c>
      <c r="S698" s="17">
        <v>0.222722672925389</v>
      </c>
      <c r="T698" s="17">
        <v>0.18049182770796501</v>
      </c>
      <c r="U698" s="17">
        <v>0.177942295460112</v>
      </c>
      <c r="V698" s="17">
        <v>0.20059039878177401</v>
      </c>
      <c r="W698" s="17"/>
      <c r="X698" s="17">
        <v>0.22523037358043699</v>
      </c>
      <c r="Y698" s="17">
        <v>0.217691622998996</v>
      </c>
      <c r="Z698" s="17"/>
      <c r="AA698" s="17">
        <v>0.209944135258266</v>
      </c>
      <c r="AB698" s="17">
        <v>0.282678229940659</v>
      </c>
      <c r="AC698" s="17"/>
      <c r="AD698" s="17">
        <v>0.223316160552082</v>
      </c>
      <c r="AE698" s="17">
        <v>0.228044076862534</v>
      </c>
    </row>
    <row r="699" spans="2:31" x14ac:dyDescent="0.35">
      <c r="B699" t="s">
        <v>321</v>
      </c>
      <c r="C699" s="17">
        <v>0.21424128457091299</v>
      </c>
      <c r="D699" s="17">
        <v>0.21407007482207499</v>
      </c>
      <c r="E699" s="17">
        <v>0.214412542448078</v>
      </c>
      <c r="F699" s="17"/>
      <c r="G699" s="17">
        <v>0.22760732901328601</v>
      </c>
      <c r="H699" s="17">
        <v>0.24309155524540499</v>
      </c>
      <c r="I699" s="17">
        <v>0.20949904779105599</v>
      </c>
      <c r="J699" s="17">
        <v>0.232017095110475</v>
      </c>
      <c r="K699" s="17">
        <v>0.22903507590811201</v>
      </c>
      <c r="L699" s="17">
        <v>0.17771585550656499</v>
      </c>
      <c r="M699" s="17"/>
      <c r="N699" s="17">
        <v>0.22810708175067099</v>
      </c>
      <c r="O699" s="17">
        <v>0.229400108401348</v>
      </c>
      <c r="P699" s="17">
        <v>0.21582459420484101</v>
      </c>
      <c r="Q699" s="17">
        <v>0.16750494874543301</v>
      </c>
      <c r="R699" s="17">
        <v>0.198960341670017</v>
      </c>
      <c r="S699" s="17">
        <v>0.247125459928771</v>
      </c>
      <c r="T699" s="17">
        <v>0.17999277768660499</v>
      </c>
      <c r="U699" s="17">
        <v>0.17994304545586401</v>
      </c>
      <c r="V699" s="17">
        <v>0.24173551364814599</v>
      </c>
      <c r="W699" s="17"/>
      <c r="X699" s="17">
        <v>0.21607771463547601</v>
      </c>
      <c r="Y699" s="17">
        <v>0.24361376096149601</v>
      </c>
      <c r="Z699" s="17"/>
      <c r="AA699" s="17">
        <v>0.21123952166384499</v>
      </c>
      <c r="AB699" s="17">
        <v>0.21157149727757801</v>
      </c>
      <c r="AC699" s="17"/>
      <c r="AD699" s="17">
        <v>0.211373832203818</v>
      </c>
      <c r="AE699" s="17">
        <v>0.221249999716954</v>
      </c>
    </row>
    <row r="700" spans="2:31" x14ac:dyDescent="0.35">
      <c r="B700" t="s">
        <v>322</v>
      </c>
      <c r="C700" s="17">
        <v>0.19417899598264601</v>
      </c>
      <c r="D700" s="17">
        <v>0.21818928257870401</v>
      </c>
      <c r="E700" s="17">
        <v>0.17016195991739499</v>
      </c>
      <c r="F700" s="17"/>
      <c r="G700" s="17">
        <v>0.199499960075086</v>
      </c>
      <c r="H700" s="17">
        <v>0.178231227576436</v>
      </c>
      <c r="I700" s="17">
        <v>0.1462738752155</v>
      </c>
      <c r="J700" s="17">
        <v>0.15591056137900799</v>
      </c>
      <c r="K700" s="17">
        <v>0.190208582809723</v>
      </c>
      <c r="L700" s="17">
        <v>0.24491728683495101</v>
      </c>
      <c r="M700" s="17"/>
      <c r="N700" s="17">
        <v>0.228679399283853</v>
      </c>
      <c r="O700" s="17">
        <v>0.20769134495161201</v>
      </c>
      <c r="P700" s="17">
        <v>0.18654437041740399</v>
      </c>
      <c r="Q700" s="17">
        <v>0.232475607764452</v>
      </c>
      <c r="R700" s="17">
        <v>0.16841058382973301</v>
      </c>
      <c r="S700" s="17">
        <v>0.17021930001014199</v>
      </c>
      <c r="T700" s="17">
        <v>0.209444848824894</v>
      </c>
      <c r="U700" s="17">
        <v>0.102284124633477</v>
      </c>
      <c r="V700" s="17">
        <v>0.16885221586117399</v>
      </c>
      <c r="W700" s="17"/>
      <c r="X700" s="17">
        <v>0.19305055912288499</v>
      </c>
      <c r="Y700" s="17">
        <v>0.172776052534754</v>
      </c>
      <c r="Z700" s="17"/>
      <c r="AA700" s="17">
        <v>0.183747022625941</v>
      </c>
      <c r="AB700" s="17">
        <v>0.239473847902167</v>
      </c>
      <c r="AC700" s="17"/>
      <c r="AD700" s="17">
        <v>0.20703982451349201</v>
      </c>
      <c r="AE700" s="17">
        <v>0.170915339469421</v>
      </c>
    </row>
    <row r="701" spans="2:31" x14ac:dyDescent="0.35">
      <c r="B701" t="s">
        <v>323</v>
      </c>
      <c r="C701" s="17">
        <v>0.155414683790527</v>
      </c>
      <c r="D701" s="17">
        <v>0.182191528586819</v>
      </c>
      <c r="E701" s="17">
        <v>0.12863031182506399</v>
      </c>
      <c r="F701" s="17"/>
      <c r="G701" s="17">
        <v>0.12303257643453799</v>
      </c>
      <c r="H701" s="17">
        <v>0.187458748191904</v>
      </c>
      <c r="I701" s="17">
        <v>0.153657275274002</v>
      </c>
      <c r="J701" s="17">
        <v>0.15687416474164501</v>
      </c>
      <c r="K701" s="17">
        <v>0.13648672736447001</v>
      </c>
      <c r="L701" s="17">
        <v>0.165232644501284</v>
      </c>
      <c r="M701" s="17"/>
      <c r="N701" s="17">
        <v>0.199517504618372</v>
      </c>
      <c r="O701" s="17">
        <v>7.6043808803855195E-2</v>
      </c>
      <c r="P701" s="17">
        <v>0.11883418054467899</v>
      </c>
      <c r="Q701" s="17">
        <v>0.10676197448652699</v>
      </c>
      <c r="R701" s="17">
        <v>0.2341796606223</v>
      </c>
      <c r="S701" s="17">
        <v>0.145911925628982</v>
      </c>
      <c r="T701" s="17">
        <v>0.23276913590725101</v>
      </c>
      <c r="U701" s="17">
        <v>0.13349647459415201</v>
      </c>
      <c r="V701" s="17">
        <v>0.16934547545041301</v>
      </c>
      <c r="W701" s="17"/>
      <c r="X701" s="17">
        <v>0.14697589492631499</v>
      </c>
      <c r="Y701" s="17">
        <v>0.18252929711597399</v>
      </c>
      <c r="Z701" s="17"/>
      <c r="AA701" s="17">
        <v>0.150071137805037</v>
      </c>
      <c r="AB701" s="17">
        <v>0.17993069526278099</v>
      </c>
      <c r="AC701" s="17"/>
      <c r="AD701" s="17">
        <v>0.16473785473237701</v>
      </c>
      <c r="AE701" s="17">
        <v>0.14395789241451001</v>
      </c>
    </row>
    <row r="702" spans="2:31" x14ac:dyDescent="0.35">
      <c r="B702" t="s">
        <v>324</v>
      </c>
      <c r="C702" s="17">
        <v>9.7424075970373794E-2</v>
      </c>
      <c r="D702" s="17">
        <v>0.115434553321394</v>
      </c>
      <c r="E702" s="17">
        <v>7.9408535740925199E-2</v>
      </c>
      <c r="F702" s="17"/>
      <c r="G702" s="17">
        <v>7.0656558727935206E-2</v>
      </c>
      <c r="H702" s="17">
        <v>0.107643993267749</v>
      </c>
      <c r="I702" s="17">
        <v>9.9082698453935095E-2</v>
      </c>
      <c r="J702" s="17">
        <v>0.11418881815262601</v>
      </c>
      <c r="K702" s="17">
        <v>7.3324759766512607E-2</v>
      </c>
      <c r="L702" s="17">
        <v>0.109115801707728</v>
      </c>
      <c r="M702" s="17"/>
      <c r="N702" s="17">
        <v>0.14217480618959799</v>
      </c>
      <c r="O702" s="17">
        <v>0.111999448908201</v>
      </c>
      <c r="P702" s="17">
        <v>5.5374924070787E-2</v>
      </c>
      <c r="Q702" s="17">
        <v>6.2452553561127298E-2</v>
      </c>
      <c r="R702" s="17">
        <v>8.8632993072224303E-2</v>
      </c>
      <c r="S702" s="17">
        <v>8.5803461682797399E-2</v>
      </c>
      <c r="T702" s="17">
        <v>0.100710108284241</v>
      </c>
      <c r="U702" s="17">
        <v>0.104037059377453</v>
      </c>
      <c r="V702" s="17">
        <v>9.6461600493019106E-2</v>
      </c>
      <c r="W702" s="17"/>
      <c r="X702" s="17">
        <v>9.3961675769838701E-2</v>
      </c>
      <c r="Y702" s="17">
        <v>8.6926955861560906E-2</v>
      </c>
      <c r="Z702" s="17"/>
      <c r="AA702" s="17">
        <v>9.1617514386044693E-2</v>
      </c>
      <c r="AB702" s="17">
        <v>0.12238528583187799</v>
      </c>
      <c r="AC702" s="17"/>
      <c r="AD702" s="17">
        <v>0.10375569137273399</v>
      </c>
      <c r="AE702" s="17">
        <v>9.3657198288557397E-2</v>
      </c>
    </row>
    <row r="703" spans="2:31" x14ac:dyDescent="0.35">
      <c r="B703" t="s">
        <v>56</v>
      </c>
      <c r="C703" s="17">
        <v>2.8082165738520799E-2</v>
      </c>
      <c r="D703" s="17">
        <v>3.3448005050261798E-2</v>
      </c>
      <c r="E703" s="17">
        <v>2.2714818049651701E-2</v>
      </c>
      <c r="F703" s="17"/>
      <c r="G703" s="17">
        <v>3.5033914096139797E-2</v>
      </c>
      <c r="H703" s="17">
        <v>2.3501795800645899E-2</v>
      </c>
      <c r="I703" s="17">
        <v>4.4527744286410299E-2</v>
      </c>
      <c r="J703" s="17">
        <v>3.5387018416655397E-2</v>
      </c>
      <c r="K703" s="17">
        <v>3.2843186246696798E-2</v>
      </c>
      <c r="L703" s="17">
        <v>1.25673627936748E-2</v>
      </c>
      <c r="M703" s="17"/>
      <c r="N703" s="17">
        <v>1.8331856009978002E-2</v>
      </c>
      <c r="O703" s="17">
        <v>1.6099516973341398E-2</v>
      </c>
      <c r="P703" s="17">
        <v>3.5606503838137099E-2</v>
      </c>
      <c r="Q703" s="17">
        <v>4.4504472397967301E-2</v>
      </c>
      <c r="R703" s="17">
        <v>1.62465283560944E-2</v>
      </c>
      <c r="S703" s="17">
        <v>1.2040776420836501E-2</v>
      </c>
      <c r="T703" s="17">
        <v>4.1970859333534997E-2</v>
      </c>
      <c r="U703" s="17">
        <v>2.8977781642340401E-2</v>
      </c>
      <c r="V703" s="17">
        <v>4.4731317160730602E-2</v>
      </c>
      <c r="W703" s="17"/>
      <c r="X703" s="17">
        <v>3.0118019030478099E-2</v>
      </c>
      <c r="Y703" s="17">
        <v>2.38298909215897E-2</v>
      </c>
      <c r="Z703" s="17"/>
      <c r="AA703" s="17">
        <v>2.9174233328894801E-2</v>
      </c>
      <c r="AB703" s="17">
        <v>2.4478021470138299E-2</v>
      </c>
      <c r="AC703" s="17"/>
      <c r="AD703" s="17">
        <v>1.4905110104188799E-2</v>
      </c>
      <c r="AE703" s="17">
        <v>3.6019057283142801E-2</v>
      </c>
    </row>
    <row r="704" spans="2:31" x14ac:dyDescent="0.35">
      <c r="B704" t="s">
        <v>325</v>
      </c>
      <c r="C704" s="17">
        <v>1.6463992419312502E-2</v>
      </c>
      <c r="D704" s="17">
        <v>1.6784066903134699E-2</v>
      </c>
      <c r="E704" s="17">
        <v>1.61438279601849E-2</v>
      </c>
      <c r="F704" s="17"/>
      <c r="G704" s="17">
        <v>4.77386996207278E-3</v>
      </c>
      <c r="H704" s="17">
        <v>1.8100357833314502E-2</v>
      </c>
      <c r="I704" s="17">
        <v>1.40861668501113E-2</v>
      </c>
      <c r="J704" s="17">
        <v>2.3638918578752201E-2</v>
      </c>
      <c r="K704" s="17">
        <v>1.6428351374163E-2</v>
      </c>
      <c r="L704" s="17">
        <v>1.9438372453620002E-2</v>
      </c>
      <c r="M704" s="17"/>
      <c r="N704" s="17">
        <v>1.6718256794766601E-2</v>
      </c>
      <c r="O704" s="17">
        <v>1.5258138251454501E-2</v>
      </c>
      <c r="P704" s="17">
        <v>2.1787166855451599E-2</v>
      </c>
      <c r="Q704" s="17">
        <v>9.7030341430142508E-3</v>
      </c>
      <c r="R704" s="17">
        <v>0</v>
      </c>
      <c r="S704" s="17">
        <v>2.4187121828279801E-2</v>
      </c>
      <c r="T704" s="17">
        <v>6.7873629041986403E-3</v>
      </c>
      <c r="U704" s="17">
        <v>1.6051796567872499E-2</v>
      </c>
      <c r="V704" s="17">
        <v>3.23779716578226E-2</v>
      </c>
      <c r="W704" s="17"/>
      <c r="X704" s="17">
        <v>1.25800892584384E-2</v>
      </c>
      <c r="Y704" s="17">
        <v>2.0923332978807701E-2</v>
      </c>
      <c r="Z704" s="17"/>
      <c r="AA704" s="17">
        <v>1.7738905518272001E-2</v>
      </c>
      <c r="AB704" s="17">
        <v>1.1872917097666399E-2</v>
      </c>
      <c r="AC704" s="17"/>
      <c r="AD704" s="17">
        <v>1.07683539690148E-2</v>
      </c>
      <c r="AE704" s="17">
        <v>3.2776386608162303E-2</v>
      </c>
    </row>
    <row r="705" spans="2:31" x14ac:dyDescent="0.35">
      <c r="B705" t="s">
        <v>175</v>
      </c>
      <c r="C705" s="17">
        <v>2.7043153868889602E-3</v>
      </c>
      <c r="D705" s="17">
        <v>2.0289104069563099E-3</v>
      </c>
      <c r="E705" s="17">
        <v>3.37991022815824E-3</v>
      </c>
      <c r="F705" s="17"/>
      <c r="G705" s="17">
        <v>1.2748199100802E-2</v>
      </c>
      <c r="H705" s="17">
        <v>0</v>
      </c>
      <c r="I705" s="17">
        <v>5.7076766200213598E-3</v>
      </c>
      <c r="J705" s="17">
        <v>0</v>
      </c>
      <c r="K705" s="17">
        <v>0</v>
      </c>
      <c r="L705" s="17">
        <v>0</v>
      </c>
      <c r="M705" s="17"/>
      <c r="N705" s="17">
        <v>0</v>
      </c>
      <c r="O705" s="17">
        <v>0</v>
      </c>
      <c r="P705" s="17">
        <v>2.6944815127548202E-2</v>
      </c>
      <c r="Q705" s="17">
        <v>0</v>
      </c>
      <c r="R705" s="17">
        <v>0</v>
      </c>
      <c r="S705" s="17">
        <v>0</v>
      </c>
      <c r="T705" s="17">
        <v>0</v>
      </c>
      <c r="U705" s="17">
        <v>0</v>
      </c>
      <c r="V705" s="17">
        <v>0</v>
      </c>
      <c r="W705" s="17"/>
      <c r="X705" s="17">
        <v>2.4332740311759499E-3</v>
      </c>
      <c r="Y705" s="17">
        <v>7.4889483489088597E-3</v>
      </c>
      <c r="Z705" s="17"/>
      <c r="AA705" s="17">
        <v>3.41319864214055E-3</v>
      </c>
      <c r="AB705" s="17">
        <v>0</v>
      </c>
      <c r="AC705" s="17"/>
      <c r="AD705" s="17">
        <v>2.84822309010937E-3</v>
      </c>
      <c r="AE705" s="17">
        <v>2.8226790480558699E-3</v>
      </c>
    </row>
    <row r="706" spans="2:31" x14ac:dyDescent="0.35">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row>
    <row r="707" spans="2:31" x14ac:dyDescent="0.35">
      <c r="B707" s="6" t="s">
        <v>336</v>
      </c>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row>
    <row r="708" spans="2:31" x14ac:dyDescent="0.35">
      <c r="B708" s="24" t="s">
        <v>66</v>
      </c>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row>
    <row r="709" spans="2:31" x14ac:dyDescent="0.35">
      <c r="B709" t="s">
        <v>327</v>
      </c>
      <c r="C709" s="17">
        <v>0.45830885640889202</v>
      </c>
      <c r="D709" s="17">
        <v>0.45267400394346802</v>
      </c>
      <c r="E709" s="17">
        <v>0.46394529287303199</v>
      </c>
      <c r="F709" s="17"/>
      <c r="G709" s="17">
        <v>0.451478495096652</v>
      </c>
      <c r="H709" s="17">
        <v>0.37660902966175802</v>
      </c>
      <c r="I709" s="17">
        <v>0.47129643576698699</v>
      </c>
      <c r="J709" s="17">
        <v>0.48456652194093103</v>
      </c>
      <c r="K709" s="17">
        <v>0.48502407760435701</v>
      </c>
      <c r="L709" s="17">
        <v>0.47255760916598499</v>
      </c>
      <c r="M709" s="17"/>
      <c r="N709" s="17">
        <v>0.42075838921066699</v>
      </c>
      <c r="O709" s="17">
        <v>0.49712360860675903</v>
      </c>
      <c r="P709" s="17">
        <v>0.43882039443883802</v>
      </c>
      <c r="Q709" s="17">
        <v>0.44202614055851602</v>
      </c>
      <c r="R709" s="17">
        <v>0.49461681278290998</v>
      </c>
      <c r="S709" s="17">
        <v>0.45974880315560501</v>
      </c>
      <c r="T709" s="17">
        <v>0.42058036335593701</v>
      </c>
      <c r="U709" s="17">
        <v>0.56312770940700296</v>
      </c>
      <c r="V709" s="17">
        <v>0.44780619684253098</v>
      </c>
      <c r="W709" s="17"/>
      <c r="X709" s="17">
        <v>0.44174359464505603</v>
      </c>
      <c r="Y709" s="17">
        <v>0.55476869889181302</v>
      </c>
      <c r="Z709" s="17"/>
      <c r="AA709" s="17">
        <v>0.47588126926186403</v>
      </c>
      <c r="AB709" s="17">
        <v>0.38775633136104798</v>
      </c>
      <c r="AC709" s="17"/>
      <c r="AD709" s="17">
        <v>0.46459459792317898</v>
      </c>
      <c r="AE709" s="17">
        <v>0.46731091836549699</v>
      </c>
    </row>
    <row r="710" spans="2:31" x14ac:dyDescent="0.35">
      <c r="B710" t="s">
        <v>328</v>
      </c>
      <c r="C710" s="17">
        <v>0.44871498618123501</v>
      </c>
      <c r="D710" s="17">
        <v>0.44753557039432201</v>
      </c>
      <c r="E710" s="17">
        <v>0.44989473351065101</v>
      </c>
      <c r="F710" s="17"/>
      <c r="G710" s="17">
        <v>0.45296780834522998</v>
      </c>
      <c r="H710" s="17">
        <v>0.41219750758281398</v>
      </c>
      <c r="I710" s="17">
        <v>0.44354385181218903</v>
      </c>
      <c r="J710" s="17">
        <v>0.48984435135587001</v>
      </c>
      <c r="K710" s="17">
        <v>0.468038488013654</v>
      </c>
      <c r="L710" s="17">
        <v>0.43820461957288898</v>
      </c>
      <c r="M710" s="17"/>
      <c r="N710" s="17">
        <v>0.38364957150531398</v>
      </c>
      <c r="O710" s="17">
        <v>0.51846281269323602</v>
      </c>
      <c r="P710" s="17">
        <v>0.35045427385081601</v>
      </c>
      <c r="Q710" s="17">
        <v>0.464744789435032</v>
      </c>
      <c r="R710" s="17">
        <v>0.52191201648726604</v>
      </c>
      <c r="S710" s="17">
        <v>0.40592862185105899</v>
      </c>
      <c r="T710" s="17">
        <v>0.478637913742679</v>
      </c>
      <c r="U710" s="17">
        <v>0.48071812777558798</v>
      </c>
      <c r="V710" s="17">
        <v>0.45205286752736601</v>
      </c>
      <c r="W710" s="17"/>
      <c r="X710" s="17">
        <v>0.44956665884390101</v>
      </c>
      <c r="Y710" s="17">
        <v>0.43137965264449502</v>
      </c>
      <c r="Z710" s="17"/>
      <c r="AA710" s="17">
        <v>0.47374927938537198</v>
      </c>
      <c r="AB710" s="17">
        <v>0.35391788351347298</v>
      </c>
      <c r="AC710" s="17"/>
      <c r="AD710" s="17">
        <v>0.45118052246516099</v>
      </c>
      <c r="AE710" s="17">
        <v>0.461581144306909</v>
      </c>
    </row>
    <row r="711" spans="2:31" x14ac:dyDescent="0.35">
      <c r="B711" t="s">
        <v>329</v>
      </c>
      <c r="C711" s="17">
        <v>0.32034775478926403</v>
      </c>
      <c r="D711" s="17">
        <v>0.32277399829011899</v>
      </c>
      <c r="E711" s="17">
        <v>0.31792082925341097</v>
      </c>
      <c r="F711" s="17"/>
      <c r="G711" s="17">
        <v>0.38166845586845899</v>
      </c>
      <c r="H711" s="17">
        <v>0.32445336649727302</v>
      </c>
      <c r="I711" s="17">
        <v>0.264288768795651</v>
      </c>
      <c r="J711" s="17">
        <v>0.32681607444169702</v>
      </c>
      <c r="K711" s="17">
        <v>0.30983662591515199</v>
      </c>
      <c r="L711" s="17">
        <v>0.31536424325791201</v>
      </c>
      <c r="M711" s="17"/>
      <c r="N711" s="17">
        <v>0.332787284321443</v>
      </c>
      <c r="O711" s="17">
        <v>0.29978382093284101</v>
      </c>
      <c r="P711" s="17">
        <v>0.29657921151907102</v>
      </c>
      <c r="Q711" s="17">
        <v>0.37854798893116398</v>
      </c>
      <c r="R711" s="17">
        <v>0.34877510729070099</v>
      </c>
      <c r="S711" s="17">
        <v>0.31200755275558401</v>
      </c>
      <c r="T711" s="17">
        <v>0.30044994381579698</v>
      </c>
      <c r="U711" s="17">
        <v>0.32319641394774301</v>
      </c>
      <c r="V711" s="17">
        <v>0.30054127379534801</v>
      </c>
      <c r="W711" s="17"/>
      <c r="X711" s="17">
        <v>0.32522621163906601</v>
      </c>
      <c r="Y711" s="17">
        <v>0.25967259087160399</v>
      </c>
      <c r="Z711" s="17"/>
      <c r="AA711" s="17">
        <v>0.33745065623126902</v>
      </c>
      <c r="AB711" s="17">
        <v>0.25759946246725302</v>
      </c>
      <c r="AC711" s="17"/>
      <c r="AD711" s="17">
        <v>0.30599262085366102</v>
      </c>
      <c r="AE711" s="17">
        <v>0.34358397256384499</v>
      </c>
    </row>
    <row r="712" spans="2:31" x14ac:dyDescent="0.35">
      <c r="B712" t="s">
        <v>330</v>
      </c>
      <c r="C712" s="17">
        <v>0.28437574703712198</v>
      </c>
      <c r="D712" s="17">
        <v>0.261077650032709</v>
      </c>
      <c r="E712" s="17">
        <v>0.30768039330896702</v>
      </c>
      <c r="F712" s="17"/>
      <c r="G712" s="17">
        <v>0.27413259336416901</v>
      </c>
      <c r="H712" s="17">
        <v>0.289292619822064</v>
      </c>
      <c r="I712" s="17">
        <v>0.246279222318257</v>
      </c>
      <c r="J712" s="17">
        <v>0.34838262600685899</v>
      </c>
      <c r="K712" s="17">
        <v>0.239514648137297</v>
      </c>
      <c r="L712" s="17">
        <v>0.29660359713249801</v>
      </c>
      <c r="M712" s="17"/>
      <c r="N712" s="17">
        <v>0.362912394513485</v>
      </c>
      <c r="O712" s="17">
        <v>0.28690243568822099</v>
      </c>
      <c r="P712" s="17">
        <v>0.30201426433507</v>
      </c>
      <c r="Q712" s="17">
        <v>0.25945333024412398</v>
      </c>
      <c r="R712" s="17">
        <v>0.23058364250044999</v>
      </c>
      <c r="S712" s="17">
        <v>0.29739747467808603</v>
      </c>
      <c r="T712" s="17">
        <v>0.26221623042126602</v>
      </c>
      <c r="U712" s="17">
        <v>0.21400842306814399</v>
      </c>
      <c r="V712" s="17">
        <v>0.26370776988741801</v>
      </c>
      <c r="W712" s="17"/>
      <c r="X712" s="17">
        <v>0.28906708203703302</v>
      </c>
      <c r="Y712" s="17">
        <v>0.27069483332076699</v>
      </c>
      <c r="Z712" s="17"/>
      <c r="AA712" s="17">
        <v>0.268737398390057</v>
      </c>
      <c r="AB712" s="17">
        <v>0.34910833991237</v>
      </c>
      <c r="AC712" s="17"/>
      <c r="AD712" s="17">
        <v>0.30727436910953398</v>
      </c>
      <c r="AE712" s="17">
        <v>0.23914004633129499</v>
      </c>
    </row>
    <row r="713" spans="2:31" x14ac:dyDescent="0.35">
      <c r="B713" t="s">
        <v>331</v>
      </c>
      <c r="C713" s="17">
        <v>0.25290234536190798</v>
      </c>
      <c r="D713" s="17">
        <v>0.27614226985017598</v>
      </c>
      <c r="E713" s="17">
        <v>0.22965588795893399</v>
      </c>
      <c r="F713" s="17"/>
      <c r="G713" s="17">
        <v>0.27147133175396798</v>
      </c>
      <c r="H713" s="17">
        <v>0.23572783716911899</v>
      </c>
      <c r="I713" s="17">
        <v>0.237811218243074</v>
      </c>
      <c r="J713" s="17">
        <v>0.25572431510612598</v>
      </c>
      <c r="K713" s="17">
        <v>0.20064125170191799</v>
      </c>
      <c r="L713" s="17">
        <v>0.284477996500759</v>
      </c>
      <c r="M713" s="17"/>
      <c r="N713" s="17">
        <v>0.27249889918050801</v>
      </c>
      <c r="O713" s="17">
        <v>0.235021507458408</v>
      </c>
      <c r="P713" s="17">
        <v>0.19966686544741399</v>
      </c>
      <c r="Q713" s="17">
        <v>0.18952477796966699</v>
      </c>
      <c r="R713" s="17">
        <v>0.23826127115548401</v>
      </c>
      <c r="S713" s="17">
        <v>0.38487910313342799</v>
      </c>
      <c r="T713" s="17">
        <v>0.26408029238408898</v>
      </c>
      <c r="U713" s="17">
        <v>0.176147226877781</v>
      </c>
      <c r="V713" s="17">
        <v>0.27462728147653398</v>
      </c>
      <c r="W713" s="17"/>
      <c r="X713" s="17">
        <v>0.249864489868211</v>
      </c>
      <c r="Y713" s="17">
        <v>0.18749510041179299</v>
      </c>
      <c r="Z713" s="17"/>
      <c r="AA713" s="17">
        <v>0.23230391934279099</v>
      </c>
      <c r="AB713" s="17">
        <v>0.332188708390383</v>
      </c>
      <c r="AC713" s="17"/>
      <c r="AD713" s="17">
        <v>0.26465067077101401</v>
      </c>
      <c r="AE713" s="17">
        <v>0.22279128802519599</v>
      </c>
    </row>
    <row r="714" spans="2:31" x14ac:dyDescent="0.35">
      <c r="B714" t="s">
        <v>332</v>
      </c>
      <c r="C714" s="17">
        <v>0.221254341565746</v>
      </c>
      <c r="D714" s="17">
        <v>0.23147565409611401</v>
      </c>
      <c r="E714" s="17">
        <v>0.21103015574880701</v>
      </c>
      <c r="F714" s="17"/>
      <c r="G714" s="17">
        <v>0.246308544050823</v>
      </c>
      <c r="H714" s="17">
        <v>0.25576222610167798</v>
      </c>
      <c r="I714" s="17">
        <v>0.147829809314074</v>
      </c>
      <c r="J714" s="17">
        <v>0.21205878857584101</v>
      </c>
      <c r="K714" s="17">
        <v>0.184296892682141</v>
      </c>
      <c r="L714" s="17">
        <v>0.24917971325114599</v>
      </c>
      <c r="M714" s="17"/>
      <c r="N714" s="17">
        <v>0.28879606763987797</v>
      </c>
      <c r="O714" s="17">
        <v>0.15571658212143</v>
      </c>
      <c r="P714" s="17">
        <v>0.14710429321375099</v>
      </c>
      <c r="Q714" s="17">
        <v>0.23071058124174201</v>
      </c>
      <c r="R714" s="17">
        <v>0.21504738887833399</v>
      </c>
      <c r="S714" s="17">
        <v>0.20318504790678499</v>
      </c>
      <c r="T714" s="17">
        <v>0.20974313438428899</v>
      </c>
      <c r="U714" s="17">
        <v>0.27664132225294202</v>
      </c>
      <c r="V714" s="17">
        <v>0.274022805425511</v>
      </c>
      <c r="W714" s="17"/>
      <c r="X714" s="17">
        <v>0.21682220307684699</v>
      </c>
      <c r="Y714" s="17">
        <v>0.23074785085746999</v>
      </c>
      <c r="Z714" s="17"/>
      <c r="AA714" s="17">
        <v>0.21860682574259999</v>
      </c>
      <c r="AB714" s="17">
        <v>0.22621013274355101</v>
      </c>
      <c r="AC714" s="17"/>
      <c r="AD714" s="17">
        <v>0.23795982004951499</v>
      </c>
      <c r="AE714" s="17">
        <v>0.196004559486503</v>
      </c>
    </row>
    <row r="715" spans="2:31" x14ac:dyDescent="0.35">
      <c r="B715" t="s">
        <v>333</v>
      </c>
      <c r="C715" s="17">
        <v>0.17736354376414301</v>
      </c>
      <c r="D715" s="17">
        <v>0.193397482447665</v>
      </c>
      <c r="E715" s="17">
        <v>0.16132509782183399</v>
      </c>
      <c r="F715" s="17"/>
      <c r="G715" s="17">
        <v>0.18347577107013499</v>
      </c>
      <c r="H715" s="17">
        <v>0.21152209614519499</v>
      </c>
      <c r="I715" s="17">
        <v>0.18613395649241399</v>
      </c>
      <c r="J715" s="17">
        <v>0.13639748131722701</v>
      </c>
      <c r="K715" s="17">
        <v>0.13291765423868901</v>
      </c>
      <c r="L715" s="17">
        <v>0.194323291289105</v>
      </c>
      <c r="M715" s="17"/>
      <c r="N715" s="17">
        <v>0.220079034859122</v>
      </c>
      <c r="O715" s="17">
        <v>0.14949294208000199</v>
      </c>
      <c r="P715" s="17">
        <v>0.21277937597046101</v>
      </c>
      <c r="Q715" s="17">
        <v>0.17338937529694801</v>
      </c>
      <c r="R715" s="17">
        <v>0.170358665634993</v>
      </c>
      <c r="S715" s="17">
        <v>0.18779192315360799</v>
      </c>
      <c r="T715" s="17">
        <v>0.15926403939729999</v>
      </c>
      <c r="U715" s="17">
        <v>0.164974112689068</v>
      </c>
      <c r="V715" s="17">
        <v>0.150617265016946</v>
      </c>
      <c r="W715" s="17"/>
      <c r="X715" s="17">
        <v>0.17206239296006101</v>
      </c>
      <c r="Y715" s="17">
        <v>0.24762243660029901</v>
      </c>
      <c r="Z715" s="17"/>
      <c r="AA715" s="17">
        <v>0.17272521924078099</v>
      </c>
      <c r="AB715" s="17">
        <v>0.196121555667991</v>
      </c>
      <c r="AC715" s="17"/>
      <c r="AD715" s="17">
        <v>0.191436765040156</v>
      </c>
      <c r="AE715" s="17">
        <v>0.14495261499939999</v>
      </c>
    </row>
    <row r="716" spans="2:31" x14ac:dyDescent="0.35">
      <c r="B716" t="s">
        <v>334</v>
      </c>
      <c r="C716" s="17">
        <v>0.164762857164402</v>
      </c>
      <c r="D716" s="17">
        <v>0.174062865341855</v>
      </c>
      <c r="E716" s="17">
        <v>0.15546023468584599</v>
      </c>
      <c r="F716" s="17"/>
      <c r="G716" s="17">
        <v>0.17544629058798999</v>
      </c>
      <c r="H716" s="17">
        <v>0.17562171618845801</v>
      </c>
      <c r="I716" s="17">
        <v>0.12206948793875699</v>
      </c>
      <c r="J716" s="17">
        <v>0.119069780235213</v>
      </c>
      <c r="K716" s="17">
        <v>0.130683749507014</v>
      </c>
      <c r="L716" s="17">
        <v>0.214546202205431</v>
      </c>
      <c r="M716" s="17"/>
      <c r="N716" s="17">
        <v>0.167096040746298</v>
      </c>
      <c r="O716" s="17">
        <v>0.111204986021852</v>
      </c>
      <c r="P716" s="17">
        <v>0.14516804133705899</v>
      </c>
      <c r="Q716" s="17">
        <v>0.114305058783918</v>
      </c>
      <c r="R716" s="17">
        <v>0.25404478540790498</v>
      </c>
      <c r="S716" s="17">
        <v>0.174046167675243</v>
      </c>
      <c r="T716" s="17">
        <v>0.16776657661396899</v>
      </c>
      <c r="U716" s="17">
        <v>0.243928386993392</v>
      </c>
      <c r="V716" s="17">
        <v>0.18328467080829999</v>
      </c>
      <c r="W716" s="17"/>
      <c r="X716" s="17">
        <v>0.154583448703906</v>
      </c>
      <c r="Y716" s="17">
        <v>0.20583534123582201</v>
      </c>
      <c r="Z716" s="17"/>
      <c r="AA716" s="17">
        <v>0.131956239231381</v>
      </c>
      <c r="AB716" s="17">
        <v>0.29672913192816902</v>
      </c>
      <c r="AC716" s="17"/>
      <c r="AD716" s="17">
        <v>0.169786982826166</v>
      </c>
      <c r="AE716" s="17">
        <v>0.16516667797933399</v>
      </c>
    </row>
    <row r="717" spans="2:31" x14ac:dyDescent="0.35">
      <c r="B717" t="s">
        <v>335</v>
      </c>
      <c r="C717" s="17">
        <v>6.1934254888870298E-2</v>
      </c>
      <c r="D717" s="17">
        <v>6.3259215494381904E-2</v>
      </c>
      <c r="E717" s="17">
        <v>6.0608921827130298E-2</v>
      </c>
      <c r="F717" s="17"/>
      <c r="G717" s="17">
        <v>6.0348761185951803E-2</v>
      </c>
      <c r="H717" s="17">
        <v>5.4367237307149902E-2</v>
      </c>
      <c r="I717" s="17">
        <v>7.3120803669216305E-2</v>
      </c>
      <c r="J717" s="17">
        <v>4.5506301657506597E-2</v>
      </c>
      <c r="K717" s="17">
        <v>0.10971469257255601</v>
      </c>
      <c r="L717" s="17">
        <v>4.5521629782712701E-2</v>
      </c>
      <c r="M717" s="17"/>
      <c r="N717" s="17">
        <v>6.0741638842691598E-2</v>
      </c>
      <c r="O717" s="17">
        <v>0.106040583002289</v>
      </c>
      <c r="P717" s="17">
        <v>7.2558892467199404E-2</v>
      </c>
      <c r="Q717" s="17">
        <v>8.6685965530080303E-2</v>
      </c>
      <c r="R717" s="17">
        <v>3.4942637675768697E-2</v>
      </c>
      <c r="S717" s="17">
        <v>3.4460754930178597E-2</v>
      </c>
      <c r="T717" s="17">
        <v>4.77382079787999E-2</v>
      </c>
      <c r="U717" s="17">
        <v>2.7441311060982999E-2</v>
      </c>
      <c r="V717" s="17">
        <v>4.4357615085112198E-2</v>
      </c>
      <c r="W717" s="17"/>
      <c r="X717" s="17">
        <v>6.7469675385086206E-2</v>
      </c>
      <c r="Y717" s="17">
        <v>4.90671690984655E-2</v>
      </c>
      <c r="Z717" s="17"/>
      <c r="AA717" s="17">
        <v>6.2753979624795994E-2</v>
      </c>
      <c r="AB717" s="17">
        <v>5.6484324540022203E-2</v>
      </c>
      <c r="AC717" s="17"/>
      <c r="AD717" s="17">
        <v>5.5153362912977698E-2</v>
      </c>
      <c r="AE717" s="17">
        <v>8.3063343266423395E-2</v>
      </c>
    </row>
    <row r="718" spans="2:31" x14ac:dyDescent="0.35">
      <c r="B718" t="s">
        <v>56</v>
      </c>
      <c r="C718" s="17">
        <v>3.0297609765076599E-2</v>
      </c>
      <c r="D718" s="17">
        <v>3.3870563935030198E-2</v>
      </c>
      <c r="E718" s="17">
        <v>2.6723651211272501E-2</v>
      </c>
      <c r="F718" s="17"/>
      <c r="G718" s="17">
        <v>3.2030271574487797E-2</v>
      </c>
      <c r="H718" s="17">
        <v>3.6902559599612701E-2</v>
      </c>
      <c r="I718" s="17">
        <v>4.27245449563406E-2</v>
      </c>
      <c r="J718" s="17">
        <v>2.53024100360414E-2</v>
      </c>
      <c r="K718" s="17">
        <v>3.6369172007728101E-2</v>
      </c>
      <c r="L718" s="17">
        <v>1.9110587081212899E-2</v>
      </c>
      <c r="M718" s="17"/>
      <c r="N718" s="17">
        <v>2.71524900541639E-2</v>
      </c>
      <c r="O718" s="17">
        <v>1.03817082094391E-2</v>
      </c>
      <c r="P718" s="17">
        <v>3.5711108228702701E-2</v>
      </c>
      <c r="Q718" s="17">
        <v>2.3203883997434602E-2</v>
      </c>
      <c r="R718" s="17">
        <v>2.56940036195039E-2</v>
      </c>
      <c r="S718" s="17">
        <v>2.3443122371885498E-2</v>
      </c>
      <c r="T718" s="17">
        <v>4.9567618728667599E-2</v>
      </c>
      <c r="U718" s="17">
        <v>6.9733838081584495E-2</v>
      </c>
      <c r="V718" s="17">
        <v>3.8836328504684103E-2</v>
      </c>
      <c r="W718" s="17"/>
      <c r="X718" s="17">
        <v>3.1436280244510097E-2</v>
      </c>
      <c r="Y718" s="17">
        <v>3.4939535121900199E-2</v>
      </c>
      <c r="Z718" s="17"/>
      <c r="AA718" s="17">
        <v>3.10979302409095E-2</v>
      </c>
      <c r="AB718" s="17">
        <v>2.78846616157278E-2</v>
      </c>
      <c r="AC718" s="17"/>
      <c r="AD718" s="17">
        <v>1.5764339821484698E-2</v>
      </c>
      <c r="AE718" s="17">
        <v>4.6685098492280398E-2</v>
      </c>
    </row>
    <row r="719" spans="2:31" x14ac:dyDescent="0.35">
      <c r="B719" t="s">
        <v>175</v>
      </c>
      <c r="C719" s="17">
        <v>1.6805408473898099E-3</v>
      </c>
      <c r="D719" s="17">
        <v>3.3606094150758102E-3</v>
      </c>
      <c r="E719" s="17">
        <v>0</v>
      </c>
      <c r="F719" s="17"/>
      <c r="G719" s="17">
        <v>0</v>
      </c>
      <c r="H719" s="17">
        <v>5.6195128159100098E-3</v>
      </c>
      <c r="I719" s="17">
        <v>0</v>
      </c>
      <c r="J719" s="17">
        <v>5.9758581501643798E-3</v>
      </c>
      <c r="K719" s="17">
        <v>0</v>
      </c>
      <c r="L719" s="17">
        <v>0</v>
      </c>
      <c r="M719" s="17"/>
      <c r="N719" s="17">
        <v>0</v>
      </c>
      <c r="O719" s="17">
        <v>5.2585853070672098E-3</v>
      </c>
      <c r="P719" s="17">
        <v>0</v>
      </c>
      <c r="Q719" s="17">
        <v>0</v>
      </c>
      <c r="R719" s="17">
        <v>9.3092963636613301E-3</v>
      </c>
      <c r="S719" s="17">
        <v>0</v>
      </c>
      <c r="T719" s="17">
        <v>0</v>
      </c>
      <c r="U719" s="17">
        <v>0</v>
      </c>
      <c r="V719" s="17">
        <v>0</v>
      </c>
      <c r="W719" s="17"/>
      <c r="X719" s="17">
        <v>1.0710676648581E-3</v>
      </c>
      <c r="Y719" s="17">
        <v>7.9034907006379097E-3</v>
      </c>
      <c r="Z719" s="17"/>
      <c r="AA719" s="17">
        <v>2.12106168022485E-3</v>
      </c>
      <c r="AB719" s="17">
        <v>0</v>
      </c>
      <c r="AC719" s="17"/>
      <c r="AD719" s="17">
        <v>2.5092997583064502E-3</v>
      </c>
      <c r="AE719" s="17">
        <v>0</v>
      </c>
    </row>
    <row r="720" spans="2:31" x14ac:dyDescent="0.35">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row>
    <row r="721" spans="2:31" x14ac:dyDescent="0.35">
      <c r="B721" s="6" t="s">
        <v>344</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row>
    <row r="722" spans="2:31" x14ac:dyDescent="0.35">
      <c r="B722" s="24" t="s">
        <v>66</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row>
    <row r="723" spans="2:31" x14ac:dyDescent="0.35">
      <c r="B723" t="s">
        <v>337</v>
      </c>
      <c r="C723" s="17">
        <v>0.125644132429545</v>
      </c>
      <c r="D723" s="17">
        <v>0.16476550376086099</v>
      </c>
      <c r="E723" s="17">
        <v>8.6511763791321097E-2</v>
      </c>
      <c r="F723" s="17"/>
      <c r="G723" s="17">
        <v>0.120935027873063</v>
      </c>
      <c r="H723" s="17">
        <v>0.15921205726344501</v>
      </c>
      <c r="I723" s="17">
        <v>0.109172601041678</v>
      </c>
      <c r="J723" s="17">
        <v>0.10499603410569799</v>
      </c>
      <c r="K723" s="17">
        <v>0.119287834678671</v>
      </c>
      <c r="L723" s="17">
        <v>0.13198189400218299</v>
      </c>
      <c r="M723" s="17"/>
      <c r="N723" s="17">
        <v>0.16204114965659</v>
      </c>
      <c r="O723" s="17">
        <v>8.9167361673771803E-2</v>
      </c>
      <c r="P723" s="17">
        <v>6.7873651329951698E-2</v>
      </c>
      <c r="Q723" s="17">
        <v>0.11172314250467801</v>
      </c>
      <c r="R723" s="17">
        <v>0.13986606751359301</v>
      </c>
      <c r="S723" s="17">
        <v>0.179731839226839</v>
      </c>
      <c r="T723" s="17">
        <v>0.12079009420985801</v>
      </c>
      <c r="U723" s="17">
        <v>9.1488530787823596E-2</v>
      </c>
      <c r="V723" s="17">
        <v>0.14743365040774101</v>
      </c>
      <c r="W723" s="17"/>
      <c r="X723" s="17">
        <v>0.113697427314079</v>
      </c>
      <c r="Y723" s="17">
        <v>0.133850213862833</v>
      </c>
      <c r="Z723" s="17"/>
      <c r="AA723" s="17">
        <v>0.134776793462064</v>
      </c>
      <c r="AB723" s="17">
        <v>9.2937699285653402E-2</v>
      </c>
      <c r="AC723" s="17"/>
      <c r="AD723" s="17">
        <v>0.12551930005110301</v>
      </c>
      <c r="AE723" s="17">
        <v>0.13459293747898299</v>
      </c>
    </row>
    <row r="724" spans="2:31" x14ac:dyDescent="0.35">
      <c r="B724" t="s">
        <v>338</v>
      </c>
      <c r="C724" s="17">
        <v>0.33147425387546903</v>
      </c>
      <c r="D724" s="17">
        <v>0.36846648067344201</v>
      </c>
      <c r="E724" s="17">
        <v>0.29447162828886803</v>
      </c>
      <c r="F724" s="17"/>
      <c r="G724" s="17">
        <v>0.33211146329904701</v>
      </c>
      <c r="H724" s="17">
        <v>0.34386079797547497</v>
      </c>
      <c r="I724" s="17">
        <v>0.33532083508209898</v>
      </c>
      <c r="J724" s="17">
        <v>0.34747167621416197</v>
      </c>
      <c r="K724" s="17">
        <v>0.342498749968914</v>
      </c>
      <c r="L724" s="17">
        <v>0.30904562116558498</v>
      </c>
      <c r="M724" s="17"/>
      <c r="N724" s="17">
        <v>0.34429347219279599</v>
      </c>
      <c r="O724" s="17">
        <v>0.313280214317608</v>
      </c>
      <c r="P724" s="17">
        <v>0.27525241840909898</v>
      </c>
      <c r="Q724" s="17">
        <v>0.34521602285139902</v>
      </c>
      <c r="R724" s="17">
        <v>0.36645957098877702</v>
      </c>
      <c r="S724" s="17">
        <v>0.33017851310075402</v>
      </c>
      <c r="T724" s="17">
        <v>0.331937988209067</v>
      </c>
      <c r="U724" s="17">
        <v>0.32190980256982998</v>
      </c>
      <c r="V724" s="17">
        <v>0.34999539808249502</v>
      </c>
      <c r="W724" s="17"/>
      <c r="X724" s="17">
        <v>0.32021182607759802</v>
      </c>
      <c r="Y724" s="17">
        <v>0.34150841333557302</v>
      </c>
      <c r="Z724" s="17"/>
      <c r="AA724" s="17">
        <v>0.336287433925129</v>
      </c>
      <c r="AB724" s="17">
        <v>0.32046999389275999</v>
      </c>
      <c r="AC724" s="17"/>
      <c r="AD724" s="17">
        <v>0.37220037815872198</v>
      </c>
      <c r="AE724" s="17">
        <v>0.270506278611436</v>
      </c>
    </row>
    <row r="725" spans="2:31" x14ac:dyDescent="0.35">
      <c r="B725" t="s">
        <v>339</v>
      </c>
      <c r="C725" s="17">
        <v>0.25107213085332603</v>
      </c>
      <c r="D725" s="17">
        <v>0.224726858372227</v>
      </c>
      <c r="E725" s="17">
        <v>0.277424809185427</v>
      </c>
      <c r="F725" s="17"/>
      <c r="G725" s="17">
        <v>0.24960530242587101</v>
      </c>
      <c r="H725" s="17">
        <v>0.23435664870589701</v>
      </c>
      <c r="I725" s="17">
        <v>0.27369439990982503</v>
      </c>
      <c r="J725" s="17">
        <v>0.24516913466148599</v>
      </c>
      <c r="K725" s="17">
        <v>0.22242004452537001</v>
      </c>
      <c r="L725" s="17">
        <v>0.26684414231807801</v>
      </c>
      <c r="M725" s="17"/>
      <c r="N725" s="17">
        <v>0.203371540713156</v>
      </c>
      <c r="O725" s="17">
        <v>0.221401295387499</v>
      </c>
      <c r="P725" s="17">
        <v>0.31416265507112201</v>
      </c>
      <c r="Q725" s="17">
        <v>0.21449252543140199</v>
      </c>
      <c r="R725" s="17">
        <v>0.25784362909762198</v>
      </c>
      <c r="S725" s="17">
        <v>0.24290539666351799</v>
      </c>
      <c r="T725" s="17">
        <v>0.33388380380292898</v>
      </c>
      <c r="U725" s="17">
        <v>0.229402291906736</v>
      </c>
      <c r="V725" s="17">
        <v>0.27431237043095102</v>
      </c>
      <c r="W725" s="17"/>
      <c r="X725" s="17">
        <v>0.25368309035136</v>
      </c>
      <c r="Y725" s="17">
        <v>0.27316394514700698</v>
      </c>
      <c r="Z725" s="17"/>
      <c r="AA725" s="17">
        <v>0.247005056248574</v>
      </c>
      <c r="AB725" s="17">
        <v>0.26176130235064898</v>
      </c>
      <c r="AC725" s="17"/>
      <c r="AD725" s="17">
        <v>0.23051162642981299</v>
      </c>
      <c r="AE725" s="17">
        <v>0.26014116681479599</v>
      </c>
    </row>
    <row r="726" spans="2:31" x14ac:dyDescent="0.35">
      <c r="B726" t="s">
        <v>340</v>
      </c>
      <c r="C726" s="17">
        <v>0.143693703092997</v>
      </c>
      <c r="D726" s="17">
        <v>0.11127638073332</v>
      </c>
      <c r="E726" s="17">
        <v>0.17612013820181799</v>
      </c>
      <c r="F726" s="17"/>
      <c r="G726" s="17">
        <v>0.148336007921548</v>
      </c>
      <c r="H726" s="17">
        <v>0.114423927051299</v>
      </c>
      <c r="I726" s="17">
        <v>9.7298997260400505E-2</v>
      </c>
      <c r="J726" s="17">
        <v>0.15401206544978199</v>
      </c>
      <c r="K726" s="17">
        <v>0.15145168882354601</v>
      </c>
      <c r="L726" s="17">
        <v>0.170904123688323</v>
      </c>
      <c r="M726" s="17"/>
      <c r="N726" s="17">
        <v>0.110193014478734</v>
      </c>
      <c r="O726" s="17">
        <v>0.21129403941035699</v>
      </c>
      <c r="P726" s="17">
        <v>0.145448091188635</v>
      </c>
      <c r="Q726" s="17">
        <v>0.16350416335898299</v>
      </c>
      <c r="R726" s="17">
        <v>0.152053666336875</v>
      </c>
      <c r="S726" s="17">
        <v>0.15733633410915299</v>
      </c>
      <c r="T726" s="17">
        <v>6.5988268076797404E-2</v>
      </c>
      <c r="U726" s="17">
        <v>0.19914054532859399</v>
      </c>
      <c r="V726" s="17">
        <v>0.105891023412873</v>
      </c>
      <c r="W726" s="17"/>
      <c r="X726" s="17">
        <v>0.15679488457698401</v>
      </c>
      <c r="Y726" s="17">
        <v>9.6054213236973995E-2</v>
      </c>
      <c r="Z726" s="17"/>
      <c r="AA726" s="17">
        <v>0.13852335241094901</v>
      </c>
      <c r="AB726" s="17">
        <v>0.167258047333737</v>
      </c>
      <c r="AC726" s="17"/>
      <c r="AD726" s="17">
        <v>0.14050932339914901</v>
      </c>
      <c r="AE726" s="17">
        <v>0.166360482481588</v>
      </c>
    </row>
    <row r="727" spans="2:31" x14ac:dyDescent="0.35">
      <c r="B727" t="s">
        <v>341</v>
      </c>
      <c r="C727" s="17">
        <v>9.9082893939326802E-2</v>
      </c>
      <c r="D727" s="17">
        <v>9.5528542458469298E-2</v>
      </c>
      <c r="E727" s="17">
        <v>0.102638244574681</v>
      </c>
      <c r="F727" s="17"/>
      <c r="G727" s="17">
        <v>0.104715225339907</v>
      </c>
      <c r="H727" s="17">
        <v>9.7816549745551998E-2</v>
      </c>
      <c r="I727" s="17">
        <v>0.13490092393345901</v>
      </c>
      <c r="J727" s="17">
        <v>0.108897032963753</v>
      </c>
      <c r="K727" s="17">
        <v>7.5491442968973907E-2</v>
      </c>
      <c r="L727" s="17">
        <v>8.5811245353224194E-2</v>
      </c>
      <c r="M727" s="17"/>
      <c r="N727" s="17">
        <v>0.118384852949733</v>
      </c>
      <c r="O727" s="17">
        <v>0.12481860388725401</v>
      </c>
      <c r="P727" s="17">
        <v>0.123699386278879</v>
      </c>
      <c r="Q727" s="17">
        <v>0.109450992465932</v>
      </c>
      <c r="R727" s="17">
        <v>6.0408587586895497E-2</v>
      </c>
      <c r="S727" s="17">
        <v>5.1288968698890297E-2</v>
      </c>
      <c r="T727" s="17">
        <v>0.100618832555445</v>
      </c>
      <c r="U727" s="17">
        <v>9.9449588240518E-2</v>
      </c>
      <c r="V727" s="17">
        <v>7.8402532127694893E-2</v>
      </c>
      <c r="W727" s="17"/>
      <c r="X727" s="17">
        <v>0.104570135067657</v>
      </c>
      <c r="Y727" s="17">
        <v>9.5217286260530096E-2</v>
      </c>
      <c r="Z727" s="17"/>
      <c r="AA727" s="17">
        <v>8.8799323393957699E-2</v>
      </c>
      <c r="AB727" s="17">
        <v>0.134848926295454</v>
      </c>
      <c r="AC727" s="17"/>
      <c r="AD727" s="17">
        <v>9.9481622853689403E-2</v>
      </c>
      <c r="AE727" s="17">
        <v>0.109698300953501</v>
      </c>
    </row>
    <row r="728" spans="2:31" x14ac:dyDescent="0.35">
      <c r="B728" t="s">
        <v>56</v>
      </c>
      <c r="C728" s="17">
        <v>4.90328858093362E-2</v>
      </c>
      <c r="D728" s="17">
        <v>3.5236234001682E-2</v>
      </c>
      <c r="E728" s="17">
        <v>6.2833415957883498E-2</v>
      </c>
      <c r="F728" s="17"/>
      <c r="G728" s="17">
        <v>4.4296973140564799E-2</v>
      </c>
      <c r="H728" s="17">
        <v>5.0330019258332699E-2</v>
      </c>
      <c r="I728" s="17">
        <v>4.9612242772538701E-2</v>
      </c>
      <c r="J728" s="17">
        <v>3.9454056605119497E-2</v>
      </c>
      <c r="K728" s="17">
        <v>8.8850239034525602E-2</v>
      </c>
      <c r="L728" s="17">
        <v>3.5412973472606898E-2</v>
      </c>
      <c r="M728" s="17"/>
      <c r="N728" s="17">
        <v>6.1715970008989998E-2</v>
      </c>
      <c r="O728" s="17">
        <v>4.0038485323509898E-2</v>
      </c>
      <c r="P728" s="17">
        <v>7.3563797722313098E-2</v>
      </c>
      <c r="Q728" s="17">
        <v>5.5613153387605099E-2</v>
      </c>
      <c r="R728" s="17">
        <v>2.33684784762376E-2</v>
      </c>
      <c r="S728" s="17">
        <v>3.8558948200844302E-2</v>
      </c>
      <c r="T728" s="17">
        <v>4.67810131459033E-2</v>
      </c>
      <c r="U728" s="17">
        <v>5.8609241166498599E-2</v>
      </c>
      <c r="V728" s="17">
        <v>4.3965025538244398E-2</v>
      </c>
      <c r="W728" s="17"/>
      <c r="X728" s="17">
        <v>5.1042636612321397E-2</v>
      </c>
      <c r="Y728" s="17">
        <v>6.0205928157082901E-2</v>
      </c>
      <c r="Z728" s="17"/>
      <c r="AA728" s="17">
        <v>5.4608040559325902E-2</v>
      </c>
      <c r="AB728" s="17">
        <v>2.2724030841745901E-2</v>
      </c>
      <c r="AC728" s="17"/>
      <c r="AD728" s="17">
        <v>3.1777749107522901E-2</v>
      </c>
      <c r="AE728" s="17">
        <v>5.87008336596965E-2</v>
      </c>
    </row>
    <row r="729" spans="2:31" x14ac:dyDescent="0.35">
      <c r="B729" t="s">
        <v>342</v>
      </c>
      <c r="C729" s="17">
        <v>0.457118386305014</v>
      </c>
      <c r="D729" s="17">
        <v>0.53323198443430297</v>
      </c>
      <c r="E729" s="17">
        <v>0.380983392080189</v>
      </c>
      <c r="F729" s="17"/>
      <c r="G729" s="17">
        <v>0.45304649117210899</v>
      </c>
      <c r="H729" s="17">
        <v>0.50307285523891998</v>
      </c>
      <c r="I729" s="17">
        <v>0.44449343612377701</v>
      </c>
      <c r="J729" s="17">
        <v>0.45246771031985999</v>
      </c>
      <c r="K729" s="17">
        <v>0.46178658464758499</v>
      </c>
      <c r="L729" s="17">
        <v>0.441027515167768</v>
      </c>
      <c r="M729" s="17"/>
      <c r="N729" s="17">
        <v>0.50633462184938605</v>
      </c>
      <c r="O729" s="17">
        <v>0.40244757599137998</v>
      </c>
      <c r="P729" s="17">
        <v>0.34312606973905102</v>
      </c>
      <c r="Q729" s="17">
        <v>0.45693916535607698</v>
      </c>
      <c r="R729" s="17">
        <v>0.50632563850237</v>
      </c>
      <c r="S729" s="17">
        <v>0.50991035232759396</v>
      </c>
      <c r="T729" s="17">
        <v>0.45272808241892498</v>
      </c>
      <c r="U729" s="17">
        <v>0.41339833335765402</v>
      </c>
      <c r="V729" s="17">
        <v>0.497429048490236</v>
      </c>
      <c r="W729" s="17"/>
      <c r="X729" s="17">
        <v>0.43390925339167702</v>
      </c>
      <c r="Y729" s="17">
        <v>0.47535862719840599</v>
      </c>
      <c r="Z729" s="17"/>
      <c r="AA729" s="17">
        <v>0.471064227387193</v>
      </c>
      <c r="AB729" s="17">
        <v>0.41340769317841403</v>
      </c>
      <c r="AC729" s="17"/>
      <c r="AD729" s="17">
        <v>0.49771967820982499</v>
      </c>
      <c r="AE729" s="17">
        <v>0.40509921609041899</v>
      </c>
    </row>
    <row r="730" spans="2:31" x14ac:dyDescent="0.35">
      <c r="B730" t="s">
        <v>343</v>
      </c>
      <c r="C730" s="17">
        <v>0.24277659703232399</v>
      </c>
      <c r="D730" s="17">
        <v>0.206804923191789</v>
      </c>
      <c r="E730" s="17">
        <v>0.2787583827765</v>
      </c>
      <c r="F730" s="17"/>
      <c r="G730" s="17">
        <v>0.25305123326145501</v>
      </c>
      <c r="H730" s="17">
        <v>0.21224047679685101</v>
      </c>
      <c r="I730" s="17">
        <v>0.23219992119385899</v>
      </c>
      <c r="J730" s="17">
        <v>0.26290909841353499</v>
      </c>
      <c r="K730" s="17">
        <v>0.22694313179251899</v>
      </c>
      <c r="L730" s="17">
        <v>0.25671536904154701</v>
      </c>
      <c r="M730" s="17"/>
      <c r="N730" s="17">
        <v>0.228577867428468</v>
      </c>
      <c r="O730" s="17">
        <v>0.33611264329761098</v>
      </c>
      <c r="P730" s="17">
        <v>0.269147477467514</v>
      </c>
      <c r="Q730" s="17">
        <v>0.27295515582491497</v>
      </c>
      <c r="R730" s="17">
        <v>0.21246225392376999</v>
      </c>
      <c r="S730" s="17">
        <v>0.20862530280804401</v>
      </c>
      <c r="T730" s="17">
        <v>0.16660710063224199</v>
      </c>
      <c r="U730" s="17">
        <v>0.29859013356911202</v>
      </c>
      <c r="V730" s="17">
        <v>0.184293555540568</v>
      </c>
      <c r="W730" s="17"/>
      <c r="X730" s="17">
        <v>0.26136501964464098</v>
      </c>
      <c r="Y730" s="17">
        <v>0.19127149949750399</v>
      </c>
      <c r="Z730" s="17"/>
      <c r="AA730" s="17">
        <v>0.227322675804907</v>
      </c>
      <c r="AB730" s="17">
        <v>0.30210697362919098</v>
      </c>
      <c r="AC730" s="17"/>
      <c r="AD730" s="17">
        <v>0.23999094625283901</v>
      </c>
      <c r="AE730" s="17">
        <v>0.27605878343508899</v>
      </c>
    </row>
    <row r="731" spans="2:31" x14ac:dyDescent="0.35">
      <c r="B731" t="s">
        <v>103</v>
      </c>
      <c r="C731" s="17">
        <v>0.21434178927268999</v>
      </c>
      <c r="D731" s="17">
        <v>0.32642706124251403</v>
      </c>
      <c r="E731" s="17">
        <v>0.10222500930369</v>
      </c>
      <c r="F731" s="17"/>
      <c r="G731" s="17">
        <v>0.19999525791065501</v>
      </c>
      <c r="H731" s="17">
        <v>0.290832378442069</v>
      </c>
      <c r="I731" s="17">
        <v>0.21229351492991799</v>
      </c>
      <c r="J731" s="17">
        <v>0.189558611906325</v>
      </c>
      <c r="K731" s="17">
        <v>0.234843452855066</v>
      </c>
      <c r="L731" s="17">
        <v>0.18431214612622099</v>
      </c>
      <c r="M731" s="17"/>
      <c r="N731" s="17">
        <v>0.27775675442091802</v>
      </c>
      <c r="O731" s="17">
        <v>6.6334932693768903E-2</v>
      </c>
      <c r="P731" s="17">
        <v>7.3978592271536997E-2</v>
      </c>
      <c r="Q731" s="17">
        <v>0.18398400953116201</v>
      </c>
      <c r="R731" s="17">
        <v>0.29386338457860001</v>
      </c>
      <c r="S731" s="17">
        <v>0.30128504951954999</v>
      </c>
      <c r="T731" s="17">
        <v>0.28612098178668299</v>
      </c>
      <c r="U731" s="17">
        <v>0.114808199788542</v>
      </c>
      <c r="V731" s="17">
        <v>0.31313549294966803</v>
      </c>
      <c r="W731" s="17"/>
      <c r="X731" s="17">
        <v>0.17254423374703601</v>
      </c>
      <c r="Y731" s="17">
        <v>0.284087127700902</v>
      </c>
      <c r="Z731" s="17"/>
      <c r="AA731" s="17">
        <v>0.243741551582286</v>
      </c>
      <c r="AB731" s="17">
        <v>0.11130071954922301</v>
      </c>
      <c r="AC731" s="17"/>
      <c r="AD731" s="17">
        <v>0.25772873195698598</v>
      </c>
      <c r="AE731" s="17">
        <v>0.12904043265533</v>
      </c>
    </row>
    <row r="732" spans="2:31" x14ac:dyDescent="0.35">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row>
    <row r="733" spans="2:31" x14ac:dyDescent="0.35">
      <c r="B733" s="6" t="s">
        <v>353</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row>
    <row r="734" spans="2:31" x14ac:dyDescent="0.35">
      <c r="B734" s="24" t="s">
        <v>66</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row>
    <row r="735" spans="2:31" x14ac:dyDescent="0.35">
      <c r="B735" t="s">
        <v>100</v>
      </c>
      <c r="C735" s="17">
        <v>3.6887099851593899E-2</v>
      </c>
      <c r="D735" s="17">
        <v>5.0474124593400997E-2</v>
      </c>
      <c r="E735" s="17">
        <v>2.32962556966127E-2</v>
      </c>
      <c r="F735" s="17"/>
      <c r="G735" s="17">
        <v>3.1358458923013699E-2</v>
      </c>
      <c r="H735" s="17">
        <v>3.3432966244543401E-2</v>
      </c>
      <c r="I735" s="17">
        <v>3.26572259318305E-2</v>
      </c>
      <c r="J735" s="17">
        <v>4.2282273592726301E-2</v>
      </c>
      <c r="K735" s="17">
        <v>1.0468907571620899E-2</v>
      </c>
      <c r="L735" s="17">
        <v>5.4339013315220203E-2</v>
      </c>
      <c r="M735" s="17"/>
      <c r="N735" s="17">
        <v>3.4510879596307997E-2</v>
      </c>
      <c r="O735" s="17">
        <v>5.7544238532303602E-2</v>
      </c>
      <c r="P735" s="17">
        <v>0</v>
      </c>
      <c r="Q735" s="17">
        <v>3.16916699978778E-2</v>
      </c>
      <c r="R735" s="17">
        <v>4.0051049075081703E-2</v>
      </c>
      <c r="S735" s="17">
        <v>6.7852068428215801E-3</v>
      </c>
      <c r="T735" s="17">
        <v>5.8628190743156998E-2</v>
      </c>
      <c r="U735" s="17">
        <v>8.6207380421782706E-2</v>
      </c>
      <c r="V735" s="17">
        <v>3.2490717246519099E-2</v>
      </c>
      <c r="W735" s="17"/>
      <c r="X735" s="17">
        <v>3.6765699477328197E-2</v>
      </c>
      <c r="Y735" s="17">
        <v>4.8562769642224703E-2</v>
      </c>
      <c r="Z735" s="17"/>
      <c r="AA735" s="17">
        <v>3.5257069105263397E-2</v>
      </c>
      <c r="AB735" s="17">
        <v>4.4118389540596603E-2</v>
      </c>
      <c r="AC735" s="17"/>
      <c r="AD735" s="17">
        <v>4.3523316778835697E-2</v>
      </c>
      <c r="AE735" s="17">
        <v>2.7413963790578599E-2</v>
      </c>
    </row>
    <row r="736" spans="2:31" x14ac:dyDescent="0.35">
      <c r="B736" t="s">
        <v>99</v>
      </c>
      <c r="C736" s="17">
        <v>9.3212037626648397E-2</v>
      </c>
      <c r="D736" s="17">
        <v>9.1878259339979701E-2</v>
      </c>
      <c r="E736" s="17">
        <v>9.4546190848261102E-2</v>
      </c>
      <c r="F736" s="17"/>
      <c r="G736" s="17">
        <v>7.7965945037011306E-2</v>
      </c>
      <c r="H736" s="17">
        <v>6.85922530500329E-2</v>
      </c>
      <c r="I736" s="17">
        <v>9.7064578116046005E-2</v>
      </c>
      <c r="J736" s="17">
        <v>7.8860669470356803E-2</v>
      </c>
      <c r="K736" s="17">
        <v>9.6085695093358098E-2</v>
      </c>
      <c r="L736" s="17">
        <v>0.11834531284711799</v>
      </c>
      <c r="M736" s="17"/>
      <c r="N736" s="17">
        <v>0.103135008958635</v>
      </c>
      <c r="O736" s="17">
        <v>9.2770888984130703E-2</v>
      </c>
      <c r="P736" s="17">
        <v>9.9248028730543406E-2</v>
      </c>
      <c r="Q736" s="17">
        <v>0.111218950718016</v>
      </c>
      <c r="R736" s="17">
        <v>6.4502705879860303E-2</v>
      </c>
      <c r="S736" s="17">
        <v>5.0960402306335098E-2</v>
      </c>
      <c r="T736" s="17">
        <v>7.9781312962350998E-2</v>
      </c>
      <c r="U736" s="17">
        <v>0.153479166104317</v>
      </c>
      <c r="V736" s="17">
        <v>0.101440796865507</v>
      </c>
      <c r="W736" s="17"/>
      <c r="X736" s="17">
        <v>0.10168803062857</v>
      </c>
      <c r="Y736" s="17">
        <v>0.10047386504068601</v>
      </c>
      <c r="Z736" s="17"/>
      <c r="AA736" s="17">
        <v>9.0003366968269896E-2</v>
      </c>
      <c r="AB736" s="17">
        <v>0.104226094412566</v>
      </c>
      <c r="AC736" s="17"/>
      <c r="AD736" s="17">
        <v>0.10597829106457</v>
      </c>
      <c r="AE736" s="17">
        <v>7.6400102897731303E-2</v>
      </c>
    </row>
    <row r="737" spans="2:31" x14ac:dyDescent="0.35">
      <c r="B737" t="s">
        <v>98</v>
      </c>
      <c r="C737" s="17">
        <v>0.189473163519566</v>
      </c>
      <c r="D737" s="17">
        <v>0.166831185772085</v>
      </c>
      <c r="E737" s="17">
        <v>0.212121506094502</v>
      </c>
      <c r="F737" s="17"/>
      <c r="G737" s="17">
        <v>0.21425339505231999</v>
      </c>
      <c r="H737" s="17">
        <v>0.23572167353448201</v>
      </c>
      <c r="I737" s="17">
        <v>0.18355859830263699</v>
      </c>
      <c r="J737" s="17">
        <v>0.139327203604967</v>
      </c>
      <c r="K737" s="17">
        <v>0.150891102652358</v>
      </c>
      <c r="L737" s="17">
        <v>0.198984187296706</v>
      </c>
      <c r="M737" s="17"/>
      <c r="N737" s="17">
        <v>0.169557415238003</v>
      </c>
      <c r="O737" s="17">
        <v>0.197510118209136</v>
      </c>
      <c r="P737" s="17">
        <v>0.25093137103747498</v>
      </c>
      <c r="Q737" s="17">
        <v>0.18219126093914201</v>
      </c>
      <c r="R737" s="17">
        <v>0.13723055225709199</v>
      </c>
      <c r="S737" s="17">
        <v>0.19969976069649001</v>
      </c>
      <c r="T737" s="17">
        <v>0.19326122306060101</v>
      </c>
      <c r="U737" s="17">
        <v>0.18553719147081299</v>
      </c>
      <c r="V737" s="17">
        <v>0.189748509294007</v>
      </c>
      <c r="W737" s="17"/>
      <c r="X737" s="17">
        <v>0.19894533932167299</v>
      </c>
      <c r="Y737" s="17">
        <v>0.163557776280564</v>
      </c>
      <c r="Z737" s="17"/>
      <c r="AA737" s="17">
        <v>0.18312571601334099</v>
      </c>
      <c r="AB737" s="17">
        <v>0.21217887124218901</v>
      </c>
      <c r="AC737" s="17"/>
      <c r="AD737" s="17">
        <v>0.193567232867526</v>
      </c>
      <c r="AE737" s="17">
        <v>0.17082106922253901</v>
      </c>
    </row>
    <row r="738" spans="2:31" x14ac:dyDescent="0.35">
      <c r="B738" t="s">
        <v>97</v>
      </c>
      <c r="C738" s="17">
        <v>0.42436844944569102</v>
      </c>
      <c r="D738" s="17">
        <v>0.423832254832051</v>
      </c>
      <c r="E738" s="17">
        <v>0.42490479478760401</v>
      </c>
      <c r="F738" s="17"/>
      <c r="G738" s="17">
        <v>0.45127750379883902</v>
      </c>
      <c r="H738" s="17">
        <v>0.389059213751342</v>
      </c>
      <c r="I738" s="17">
        <v>0.37979679524052301</v>
      </c>
      <c r="J738" s="17">
        <v>0.47448909055208099</v>
      </c>
      <c r="K738" s="17">
        <v>0.48096327026796298</v>
      </c>
      <c r="L738" s="17">
        <v>0.39754028913303602</v>
      </c>
      <c r="M738" s="17"/>
      <c r="N738" s="17">
        <v>0.35124758142525297</v>
      </c>
      <c r="O738" s="17">
        <v>0.483669065306013</v>
      </c>
      <c r="P738" s="17">
        <v>0.49539280343230302</v>
      </c>
      <c r="Q738" s="17">
        <v>0.47697996121224501</v>
      </c>
      <c r="R738" s="17">
        <v>0.47117112045474402</v>
      </c>
      <c r="S738" s="17">
        <v>0.423533380862054</v>
      </c>
      <c r="T738" s="17">
        <v>0.34328485555418098</v>
      </c>
      <c r="U738" s="17">
        <v>0.30625884411997401</v>
      </c>
      <c r="V738" s="17">
        <v>0.41849591784562501</v>
      </c>
      <c r="W738" s="17"/>
      <c r="X738" s="17">
        <v>0.42295750674266802</v>
      </c>
      <c r="Y738" s="17">
        <v>0.310349388859047</v>
      </c>
      <c r="Z738" s="17"/>
      <c r="AA738" s="17">
        <v>0.43803754880090101</v>
      </c>
      <c r="AB738" s="17">
        <v>0.37339836855501701</v>
      </c>
      <c r="AC738" s="17"/>
      <c r="AD738" s="17">
        <v>0.42186287195116401</v>
      </c>
      <c r="AE738" s="17">
        <v>0.42224069526255298</v>
      </c>
    </row>
    <row r="739" spans="2:31" x14ac:dyDescent="0.35">
      <c r="B739" t="s">
        <v>96</v>
      </c>
      <c r="C739" s="17">
        <v>0.22522836743428501</v>
      </c>
      <c r="D739" s="17">
        <v>0.248314317117141</v>
      </c>
      <c r="E739" s="17">
        <v>0.202135928120179</v>
      </c>
      <c r="F739" s="17"/>
      <c r="G739" s="17">
        <v>0.19451386801661999</v>
      </c>
      <c r="H739" s="17">
        <v>0.240334226459195</v>
      </c>
      <c r="I739" s="17">
        <v>0.25928199759878301</v>
      </c>
      <c r="J739" s="17">
        <v>0.233197785323913</v>
      </c>
      <c r="K739" s="17">
        <v>0.22424690571910899</v>
      </c>
      <c r="L739" s="17">
        <v>0.21308947167970099</v>
      </c>
      <c r="M739" s="17"/>
      <c r="N739" s="17">
        <v>0.32110132383569001</v>
      </c>
      <c r="O739" s="17">
        <v>0.14999921582561901</v>
      </c>
      <c r="P739" s="17">
        <v>0.118884144911181</v>
      </c>
      <c r="Q739" s="17">
        <v>0.14569811695007601</v>
      </c>
      <c r="R739" s="17">
        <v>0.26338553776457402</v>
      </c>
      <c r="S739" s="17">
        <v>0.29004561673109702</v>
      </c>
      <c r="T739" s="17">
        <v>0.27138125239641198</v>
      </c>
      <c r="U739" s="17">
        <v>0.226949220949659</v>
      </c>
      <c r="V739" s="17">
        <v>0.23614320632435001</v>
      </c>
      <c r="W739" s="17"/>
      <c r="X739" s="17">
        <v>0.21174740589584201</v>
      </c>
      <c r="Y739" s="17">
        <v>0.31606298711122799</v>
      </c>
      <c r="Z739" s="17"/>
      <c r="AA739" s="17">
        <v>0.22243474749553899</v>
      </c>
      <c r="AB739" s="17">
        <v>0.241428578659274</v>
      </c>
      <c r="AC739" s="17"/>
      <c r="AD739" s="17">
        <v>0.21755936088386299</v>
      </c>
      <c r="AE739" s="17">
        <v>0.26631055758573602</v>
      </c>
    </row>
    <row r="740" spans="2:31" x14ac:dyDescent="0.35">
      <c r="B740" t="s">
        <v>56</v>
      </c>
      <c r="C740" s="17">
        <v>3.0830882122216099E-2</v>
      </c>
      <c r="D740" s="17">
        <v>1.8669858345343002E-2</v>
      </c>
      <c r="E740" s="17">
        <v>4.29953244528423E-2</v>
      </c>
      <c r="F740" s="17"/>
      <c r="G740" s="17">
        <v>3.06308291721967E-2</v>
      </c>
      <c r="H740" s="17">
        <v>3.2859666960405202E-2</v>
      </c>
      <c r="I740" s="17">
        <v>4.76408048101803E-2</v>
      </c>
      <c r="J740" s="17">
        <v>3.1842977455955802E-2</v>
      </c>
      <c r="K740" s="17">
        <v>3.7344118695592003E-2</v>
      </c>
      <c r="L740" s="17">
        <v>1.7701725728219299E-2</v>
      </c>
      <c r="M740" s="17"/>
      <c r="N740" s="17">
        <v>2.0447790946111301E-2</v>
      </c>
      <c r="O740" s="17">
        <v>1.8506473142797498E-2</v>
      </c>
      <c r="P740" s="17">
        <v>3.5543651888497403E-2</v>
      </c>
      <c r="Q740" s="17">
        <v>5.2220040182643403E-2</v>
      </c>
      <c r="R740" s="17">
        <v>2.3659034568647701E-2</v>
      </c>
      <c r="S740" s="17">
        <v>2.8975632561201E-2</v>
      </c>
      <c r="T740" s="17">
        <v>5.3663165283299001E-2</v>
      </c>
      <c r="U740" s="17">
        <v>4.1568196933453198E-2</v>
      </c>
      <c r="V740" s="17">
        <v>2.16808524239917E-2</v>
      </c>
      <c r="W740" s="17"/>
      <c r="X740" s="17">
        <v>2.7896017933917799E-2</v>
      </c>
      <c r="Y740" s="17">
        <v>6.0993213066249698E-2</v>
      </c>
      <c r="Z740" s="17"/>
      <c r="AA740" s="17">
        <v>3.1141551616686799E-2</v>
      </c>
      <c r="AB740" s="17">
        <v>2.46496975903574E-2</v>
      </c>
      <c r="AC740" s="17"/>
      <c r="AD740" s="17">
        <v>1.7508926454041202E-2</v>
      </c>
      <c r="AE740" s="17">
        <v>3.6813611240861903E-2</v>
      </c>
    </row>
    <row r="741" spans="2:31" x14ac:dyDescent="0.35">
      <c r="B741" t="s">
        <v>102</v>
      </c>
      <c r="C741" s="17">
        <v>0.13009913747824201</v>
      </c>
      <c r="D741" s="17">
        <v>0.14235238393338101</v>
      </c>
      <c r="E741" s="17">
        <v>0.117842446544874</v>
      </c>
      <c r="F741" s="17"/>
      <c r="G741" s="17">
        <v>0.109324403960025</v>
      </c>
      <c r="H741" s="17">
        <v>0.102025219294576</v>
      </c>
      <c r="I741" s="17">
        <v>0.129721804047876</v>
      </c>
      <c r="J741" s="17">
        <v>0.121142943063083</v>
      </c>
      <c r="K741" s="17">
        <v>0.106554602664979</v>
      </c>
      <c r="L741" s="17">
        <v>0.172684326162338</v>
      </c>
      <c r="M741" s="17"/>
      <c r="N741" s="17">
        <v>0.137645888554943</v>
      </c>
      <c r="O741" s="17">
        <v>0.150315127516434</v>
      </c>
      <c r="P741" s="17">
        <v>9.9248028730543406E-2</v>
      </c>
      <c r="Q741" s="17">
        <v>0.142910620715893</v>
      </c>
      <c r="R741" s="17">
        <v>0.104553754954942</v>
      </c>
      <c r="S741" s="17">
        <v>5.7745609149156697E-2</v>
      </c>
      <c r="T741" s="17">
        <v>0.138409503705508</v>
      </c>
      <c r="U741" s="17">
        <v>0.2396865465261</v>
      </c>
      <c r="V741" s="17">
        <v>0.133931514112026</v>
      </c>
      <c r="W741" s="17"/>
      <c r="X741" s="17">
        <v>0.13845373010589901</v>
      </c>
      <c r="Y741" s="17">
        <v>0.14903663468291101</v>
      </c>
      <c r="Z741" s="17"/>
      <c r="AA741" s="17">
        <v>0.12526043607353299</v>
      </c>
      <c r="AB741" s="17">
        <v>0.14834448395316199</v>
      </c>
      <c r="AC741" s="17"/>
      <c r="AD741" s="17">
        <v>0.14950160784340599</v>
      </c>
      <c r="AE741" s="17">
        <v>0.10381406668831</v>
      </c>
    </row>
    <row r="742" spans="2:31" x14ac:dyDescent="0.35">
      <c r="B742" t="s">
        <v>101</v>
      </c>
      <c r="C742" s="17">
        <v>0.64959681687997495</v>
      </c>
      <c r="D742" s="17">
        <v>0.67214657194919103</v>
      </c>
      <c r="E742" s="17">
        <v>0.62704072290778201</v>
      </c>
      <c r="F742" s="17"/>
      <c r="G742" s="17">
        <v>0.64579137181545898</v>
      </c>
      <c r="H742" s="17">
        <v>0.629393440210537</v>
      </c>
      <c r="I742" s="17">
        <v>0.63907879283930602</v>
      </c>
      <c r="J742" s="17">
        <v>0.70768687587599399</v>
      </c>
      <c r="K742" s="17">
        <v>0.70521017598707103</v>
      </c>
      <c r="L742" s="17">
        <v>0.61062976081273701</v>
      </c>
      <c r="M742" s="17"/>
      <c r="N742" s="17">
        <v>0.67234890526094304</v>
      </c>
      <c r="O742" s="17">
        <v>0.63366828113163198</v>
      </c>
      <c r="P742" s="17">
        <v>0.61427694834348401</v>
      </c>
      <c r="Q742" s="17">
        <v>0.62267807816232101</v>
      </c>
      <c r="R742" s="17">
        <v>0.73455665821931804</v>
      </c>
      <c r="S742" s="17">
        <v>0.71357899759315202</v>
      </c>
      <c r="T742" s="17">
        <v>0.61466610795059196</v>
      </c>
      <c r="U742" s="17">
        <v>0.53320806506963303</v>
      </c>
      <c r="V742" s="17">
        <v>0.65463912416997505</v>
      </c>
      <c r="W742" s="17"/>
      <c r="X742" s="17">
        <v>0.63470491263851103</v>
      </c>
      <c r="Y742" s="17">
        <v>0.62641237597027499</v>
      </c>
      <c r="Z742" s="17"/>
      <c r="AA742" s="17">
        <v>0.660472296296439</v>
      </c>
      <c r="AB742" s="17">
        <v>0.61482694721429099</v>
      </c>
      <c r="AC742" s="17"/>
      <c r="AD742" s="17">
        <v>0.63942223283502697</v>
      </c>
      <c r="AE742" s="17">
        <v>0.688551252848289</v>
      </c>
    </row>
    <row r="743" spans="2:31" x14ac:dyDescent="0.35">
      <c r="B743" t="s">
        <v>103</v>
      </c>
      <c r="C743" s="17">
        <v>0.51949767940173297</v>
      </c>
      <c r="D743" s="17">
        <v>0.52979418801581102</v>
      </c>
      <c r="E743" s="17">
        <v>0.50919827636290904</v>
      </c>
      <c r="F743" s="17"/>
      <c r="G743" s="17">
        <v>0.53646696785543402</v>
      </c>
      <c r="H743" s="17">
        <v>0.52736822091596003</v>
      </c>
      <c r="I743" s="17">
        <v>0.50935698879142999</v>
      </c>
      <c r="J743" s="17">
        <v>0.58654393281291095</v>
      </c>
      <c r="K743" s="17">
        <v>0.59865557332209296</v>
      </c>
      <c r="L743" s="17">
        <v>0.43794543465039798</v>
      </c>
      <c r="M743" s="17"/>
      <c r="N743" s="17">
        <v>0.53470301670599996</v>
      </c>
      <c r="O743" s="17">
        <v>0.48335315361519698</v>
      </c>
      <c r="P743" s="17">
        <v>0.51502891961294095</v>
      </c>
      <c r="Q743" s="17">
        <v>0.47976745744642801</v>
      </c>
      <c r="R743" s="17">
        <v>0.63000290326437602</v>
      </c>
      <c r="S743" s="17">
        <v>0.65583338844399497</v>
      </c>
      <c r="T743" s="17">
        <v>0.47625660424508398</v>
      </c>
      <c r="U743" s="17">
        <v>0.29352151854353398</v>
      </c>
      <c r="V743" s="17">
        <v>0.52070761005794897</v>
      </c>
      <c r="W743" s="17"/>
      <c r="X743" s="17">
        <v>0.49625118253261202</v>
      </c>
      <c r="Y743" s="17">
        <v>0.47737574128736399</v>
      </c>
      <c r="Z743" s="17"/>
      <c r="AA743" s="17">
        <v>0.53521186022290601</v>
      </c>
      <c r="AB743" s="17">
        <v>0.46648246326112902</v>
      </c>
      <c r="AC743" s="17"/>
      <c r="AD743" s="17">
        <v>0.48992062499162098</v>
      </c>
      <c r="AE743" s="17">
        <v>0.58473718615997905</v>
      </c>
    </row>
    <row r="744" spans="2:31" x14ac:dyDescent="0.35">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row>
    <row r="745" spans="2:31" x14ac:dyDescent="0.35">
      <c r="B745" s="6" t="s">
        <v>354</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row>
    <row r="746" spans="2:31" x14ac:dyDescent="0.35">
      <c r="B746" s="24" t="s">
        <v>66</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row>
    <row r="747" spans="2:31" x14ac:dyDescent="0.35">
      <c r="B747" t="s">
        <v>100</v>
      </c>
      <c r="C747" s="17">
        <v>7.4288438101129603E-2</v>
      </c>
      <c r="D747" s="17">
        <v>6.3625357051202897E-2</v>
      </c>
      <c r="E747" s="17">
        <v>8.4954516622026702E-2</v>
      </c>
      <c r="F747" s="17"/>
      <c r="G747" s="17">
        <v>7.6809773878329601E-2</v>
      </c>
      <c r="H747" s="17">
        <v>7.5820254380694299E-2</v>
      </c>
      <c r="I747" s="17">
        <v>7.1640533264548306E-2</v>
      </c>
      <c r="J747" s="17">
        <v>7.3085939769610003E-2</v>
      </c>
      <c r="K747" s="17">
        <v>5.8814136015527797E-2</v>
      </c>
      <c r="L747" s="17">
        <v>8.1808174850003898E-2</v>
      </c>
      <c r="M747" s="17"/>
      <c r="N747" s="17">
        <v>6.21662133311882E-2</v>
      </c>
      <c r="O747" s="17">
        <v>8.5871292731916099E-2</v>
      </c>
      <c r="P747" s="17">
        <v>4.4409497858855403E-2</v>
      </c>
      <c r="Q747" s="17">
        <v>0.10138241555972199</v>
      </c>
      <c r="R747" s="17">
        <v>6.2999191460141102E-2</v>
      </c>
      <c r="S747" s="17">
        <v>7.3890484740205598E-2</v>
      </c>
      <c r="T747" s="17">
        <v>7.9448466107555807E-2</v>
      </c>
      <c r="U747" s="17">
        <v>0.114705581809391</v>
      </c>
      <c r="V747" s="17">
        <v>6.3729707174857805E-2</v>
      </c>
      <c r="W747" s="17"/>
      <c r="X747" s="17">
        <v>7.8809436355731996E-2</v>
      </c>
      <c r="Y747" s="17">
        <v>7.6861063839443897E-2</v>
      </c>
      <c r="Z747" s="17"/>
      <c r="AA747" s="17">
        <v>8.07412420233556E-2</v>
      </c>
      <c r="AB747" s="17">
        <v>5.0838851828525398E-2</v>
      </c>
      <c r="AC747" s="17"/>
      <c r="AD747" s="17">
        <v>7.87520246719631E-2</v>
      </c>
      <c r="AE747" s="17">
        <v>7.3964374611048198E-2</v>
      </c>
    </row>
    <row r="748" spans="2:31" x14ac:dyDescent="0.35">
      <c r="B748" t="s">
        <v>99</v>
      </c>
      <c r="C748" s="17">
        <v>0.15525378439360199</v>
      </c>
      <c r="D748" s="17">
        <v>0.134597834571835</v>
      </c>
      <c r="E748" s="17">
        <v>0.175915540755679</v>
      </c>
      <c r="F748" s="17"/>
      <c r="G748" s="17">
        <v>0.119858735384303</v>
      </c>
      <c r="H748" s="17">
        <v>0.152774190183596</v>
      </c>
      <c r="I748" s="17">
        <v>0.18844684051569199</v>
      </c>
      <c r="J748" s="17">
        <v>0.116041201957053</v>
      </c>
      <c r="K748" s="17">
        <v>0.15997049672251301</v>
      </c>
      <c r="L748" s="17">
        <v>0.176246482494785</v>
      </c>
      <c r="M748" s="17"/>
      <c r="N748" s="17">
        <v>0.160611759576653</v>
      </c>
      <c r="O748" s="17">
        <v>0.162921034744861</v>
      </c>
      <c r="P748" s="17">
        <v>0.16418951990807201</v>
      </c>
      <c r="Q748" s="17">
        <v>0.174901608694078</v>
      </c>
      <c r="R748" s="17">
        <v>0.11061687979798999</v>
      </c>
      <c r="S748" s="17">
        <v>0.14520129987670999</v>
      </c>
      <c r="T748" s="17">
        <v>8.4075413677845004E-2</v>
      </c>
      <c r="U748" s="17">
        <v>0.154077819315181</v>
      </c>
      <c r="V748" s="17">
        <v>0.21017661128597301</v>
      </c>
      <c r="W748" s="17"/>
      <c r="X748" s="17">
        <v>0.16390458722821999</v>
      </c>
      <c r="Y748" s="17">
        <v>0.13840750308470601</v>
      </c>
      <c r="Z748" s="17"/>
      <c r="AA748" s="17">
        <v>0.159856644394408</v>
      </c>
      <c r="AB748" s="17">
        <v>0.13791970666953399</v>
      </c>
      <c r="AC748" s="17"/>
      <c r="AD748" s="17">
        <v>0.16923804886216601</v>
      </c>
      <c r="AE748" s="17">
        <v>0.13807889090413999</v>
      </c>
    </row>
    <row r="749" spans="2:31" x14ac:dyDescent="0.35">
      <c r="B749" t="s">
        <v>98</v>
      </c>
      <c r="C749" s="17">
        <v>0.21125706153085999</v>
      </c>
      <c r="D749" s="17">
        <v>0.189406690234831</v>
      </c>
      <c r="E749" s="17">
        <v>0.233113575127913</v>
      </c>
      <c r="F749" s="17"/>
      <c r="G749" s="17">
        <v>0.25563037339730998</v>
      </c>
      <c r="H749" s="17">
        <v>0.14956547250194899</v>
      </c>
      <c r="I749" s="17">
        <v>0.21118798550551299</v>
      </c>
      <c r="J749" s="17">
        <v>0.22040398157059601</v>
      </c>
      <c r="K749" s="17">
        <v>0.163401260145355</v>
      </c>
      <c r="L749" s="17">
        <v>0.23996097793770901</v>
      </c>
      <c r="M749" s="17"/>
      <c r="N749" s="17">
        <v>0.172931899633681</v>
      </c>
      <c r="O749" s="17">
        <v>0.21188959485162501</v>
      </c>
      <c r="P749" s="17">
        <v>0.29305051775282798</v>
      </c>
      <c r="Q749" s="17">
        <v>0.21229585980916199</v>
      </c>
      <c r="R749" s="17">
        <v>0.26186172820745701</v>
      </c>
      <c r="S749" s="17">
        <v>0.184396947511136</v>
      </c>
      <c r="T749" s="17">
        <v>0.21128132705306399</v>
      </c>
      <c r="U749" s="17">
        <v>0.23742919361349801</v>
      </c>
      <c r="V749" s="17">
        <v>0.16884078049043</v>
      </c>
      <c r="W749" s="17"/>
      <c r="X749" s="17">
        <v>0.22991411383484001</v>
      </c>
      <c r="Y749" s="17">
        <v>0.162158625622392</v>
      </c>
      <c r="Z749" s="17"/>
      <c r="AA749" s="17">
        <v>0.210814790131747</v>
      </c>
      <c r="AB749" s="17">
        <v>0.21072324026890499</v>
      </c>
      <c r="AC749" s="17"/>
      <c r="AD749" s="17">
        <v>0.19197917492549099</v>
      </c>
      <c r="AE749" s="17">
        <v>0.22977419830819601</v>
      </c>
    </row>
    <row r="750" spans="2:31" x14ac:dyDescent="0.35">
      <c r="B750" t="s">
        <v>97</v>
      </c>
      <c r="C750" s="17">
        <v>0.36459609236489898</v>
      </c>
      <c r="D750" s="17">
        <v>0.38256705234955801</v>
      </c>
      <c r="E750" s="17">
        <v>0.34662008061043498</v>
      </c>
      <c r="F750" s="17"/>
      <c r="G750" s="17">
        <v>0.35743020837982797</v>
      </c>
      <c r="H750" s="17">
        <v>0.37703599855885001</v>
      </c>
      <c r="I750" s="17">
        <v>0.32634767603977</v>
      </c>
      <c r="J750" s="17">
        <v>0.37805754383024998</v>
      </c>
      <c r="K750" s="17">
        <v>0.415417614559347</v>
      </c>
      <c r="L750" s="17">
        <v>0.34859523748196097</v>
      </c>
      <c r="M750" s="17"/>
      <c r="N750" s="17">
        <v>0.361605069805849</v>
      </c>
      <c r="O750" s="17">
        <v>0.40778693762629498</v>
      </c>
      <c r="P750" s="17">
        <v>0.38340820473488801</v>
      </c>
      <c r="Q750" s="17">
        <v>0.30439568174208598</v>
      </c>
      <c r="R750" s="17">
        <v>0.30308971290605602</v>
      </c>
      <c r="S750" s="17">
        <v>0.34632594618659601</v>
      </c>
      <c r="T750" s="17">
        <v>0.42897042869597801</v>
      </c>
      <c r="U750" s="17">
        <v>0.28130790777367498</v>
      </c>
      <c r="V750" s="17">
        <v>0.39078108351465302</v>
      </c>
      <c r="W750" s="17"/>
      <c r="X750" s="17">
        <v>0.34805938385774299</v>
      </c>
      <c r="Y750" s="17">
        <v>0.391935576150372</v>
      </c>
      <c r="Z750" s="17"/>
      <c r="AA750" s="17">
        <v>0.36880410266911001</v>
      </c>
      <c r="AB750" s="17">
        <v>0.35323613624610001</v>
      </c>
      <c r="AC750" s="17"/>
      <c r="AD750" s="17">
        <v>0.37408855035428601</v>
      </c>
      <c r="AE750" s="17">
        <v>0.36220460274120098</v>
      </c>
    </row>
    <row r="751" spans="2:31" x14ac:dyDescent="0.35">
      <c r="B751" t="s">
        <v>96</v>
      </c>
      <c r="C751" s="17">
        <v>0.161536621020934</v>
      </c>
      <c r="D751" s="17">
        <v>0.20188123709776701</v>
      </c>
      <c r="E751" s="17">
        <v>0.121180663774047</v>
      </c>
      <c r="F751" s="17"/>
      <c r="G751" s="17">
        <v>0.154199581641148</v>
      </c>
      <c r="H751" s="17">
        <v>0.20176695619829499</v>
      </c>
      <c r="I751" s="17">
        <v>0.15946177209771101</v>
      </c>
      <c r="J751" s="17">
        <v>0.162038695932604</v>
      </c>
      <c r="K751" s="17">
        <v>0.169012561351429</v>
      </c>
      <c r="L751" s="17">
        <v>0.14099694300578</v>
      </c>
      <c r="M751" s="17"/>
      <c r="N751" s="17">
        <v>0.221408737623703</v>
      </c>
      <c r="O751" s="17">
        <v>0.117192437353816</v>
      </c>
      <c r="P751" s="17">
        <v>7.8209157042263694E-2</v>
      </c>
      <c r="Q751" s="17">
        <v>0.16585206319840901</v>
      </c>
      <c r="R751" s="17">
        <v>0.21969857279586999</v>
      </c>
      <c r="S751" s="17">
        <v>0.21357440910953601</v>
      </c>
      <c r="T751" s="17">
        <v>0.14256119918225901</v>
      </c>
      <c r="U751" s="17">
        <v>0.18398129610064701</v>
      </c>
      <c r="V751" s="17">
        <v>0.12844809334504301</v>
      </c>
      <c r="W751" s="17"/>
      <c r="X751" s="17">
        <v>0.14487906969901901</v>
      </c>
      <c r="Y751" s="17">
        <v>0.18013118024889199</v>
      </c>
      <c r="Z751" s="17"/>
      <c r="AA751" s="17">
        <v>0.14234326325161201</v>
      </c>
      <c r="AB751" s="17">
        <v>0.24027359809516799</v>
      </c>
      <c r="AC751" s="17"/>
      <c r="AD751" s="17">
        <v>0.168298803972672</v>
      </c>
      <c r="AE751" s="17">
        <v>0.15242528012388401</v>
      </c>
    </row>
    <row r="752" spans="2:31" x14ac:dyDescent="0.35">
      <c r="B752" t="s">
        <v>56</v>
      </c>
      <c r="C752" s="17">
        <v>3.3068002588575701E-2</v>
      </c>
      <c r="D752" s="17">
        <v>2.7921828694805601E-2</v>
      </c>
      <c r="E752" s="17">
        <v>3.8215623109899503E-2</v>
      </c>
      <c r="F752" s="17"/>
      <c r="G752" s="17">
        <v>3.6071327319082198E-2</v>
      </c>
      <c r="H752" s="17">
        <v>4.3037128176615598E-2</v>
      </c>
      <c r="I752" s="17">
        <v>4.2915192576765397E-2</v>
      </c>
      <c r="J752" s="17">
        <v>5.03726369398875E-2</v>
      </c>
      <c r="K752" s="17">
        <v>3.3383931205828402E-2</v>
      </c>
      <c r="L752" s="17">
        <v>1.23921842297618E-2</v>
      </c>
      <c r="M752" s="17"/>
      <c r="N752" s="17">
        <v>2.1276320028924999E-2</v>
      </c>
      <c r="O752" s="17">
        <v>1.43387026914868E-2</v>
      </c>
      <c r="P752" s="17">
        <v>3.67331027030934E-2</v>
      </c>
      <c r="Q752" s="17">
        <v>4.1172370996543903E-2</v>
      </c>
      <c r="R752" s="17">
        <v>4.1733914832486202E-2</v>
      </c>
      <c r="S752" s="17">
        <v>3.6610912575816203E-2</v>
      </c>
      <c r="T752" s="17">
        <v>5.3663165283299001E-2</v>
      </c>
      <c r="U752" s="17">
        <v>2.8498201387607999E-2</v>
      </c>
      <c r="V752" s="17">
        <v>3.8023724189042901E-2</v>
      </c>
      <c r="W752" s="17"/>
      <c r="X752" s="17">
        <v>3.4433409024445798E-2</v>
      </c>
      <c r="Y752" s="17">
        <v>5.0506051054194902E-2</v>
      </c>
      <c r="Z752" s="17"/>
      <c r="AA752" s="17">
        <v>3.7439957529767802E-2</v>
      </c>
      <c r="AB752" s="17">
        <v>7.0084668917673202E-3</v>
      </c>
      <c r="AC752" s="17"/>
      <c r="AD752" s="17">
        <v>1.7643397213421601E-2</v>
      </c>
      <c r="AE752" s="17">
        <v>4.3552653311531103E-2</v>
      </c>
    </row>
    <row r="753" spans="2:31" x14ac:dyDescent="0.35">
      <c r="B753" t="s">
        <v>102</v>
      </c>
      <c r="C753" s="17">
        <v>0.229542222494731</v>
      </c>
      <c r="D753" s="17">
        <v>0.198223191623038</v>
      </c>
      <c r="E753" s="17">
        <v>0.26087005737770602</v>
      </c>
      <c r="F753" s="17"/>
      <c r="G753" s="17">
        <v>0.19666850926263199</v>
      </c>
      <c r="H753" s="17">
        <v>0.22859444456429001</v>
      </c>
      <c r="I753" s="17">
        <v>0.26008737378023999</v>
      </c>
      <c r="J753" s="17">
        <v>0.18912714172666301</v>
      </c>
      <c r="K753" s="17">
        <v>0.21878463273804</v>
      </c>
      <c r="L753" s="17">
        <v>0.258054657344788</v>
      </c>
      <c r="M753" s="17"/>
      <c r="N753" s="17">
        <v>0.22277797290784199</v>
      </c>
      <c r="O753" s="17">
        <v>0.24879232747677699</v>
      </c>
      <c r="P753" s="17">
        <v>0.20859901776692699</v>
      </c>
      <c r="Q753" s="17">
        <v>0.2762840242538</v>
      </c>
      <c r="R753" s="17">
        <v>0.173616071258131</v>
      </c>
      <c r="S753" s="17">
        <v>0.219091784616916</v>
      </c>
      <c r="T753" s="17">
        <v>0.16352387978540101</v>
      </c>
      <c r="U753" s="17">
        <v>0.268783401124572</v>
      </c>
      <c r="V753" s="17">
        <v>0.27390631846083102</v>
      </c>
      <c r="W753" s="17"/>
      <c r="X753" s="17">
        <v>0.242714023583952</v>
      </c>
      <c r="Y753" s="17">
        <v>0.21526856692415</v>
      </c>
      <c r="Z753" s="17"/>
      <c r="AA753" s="17">
        <v>0.240597886417763</v>
      </c>
      <c r="AB753" s="17">
        <v>0.188758558498059</v>
      </c>
      <c r="AC753" s="17"/>
      <c r="AD753" s="17">
        <v>0.247990073534129</v>
      </c>
      <c r="AE753" s="17">
        <v>0.21204326551518801</v>
      </c>
    </row>
    <row r="754" spans="2:31" x14ac:dyDescent="0.35">
      <c r="B754" t="s">
        <v>101</v>
      </c>
      <c r="C754" s="17">
        <v>0.52613271338583301</v>
      </c>
      <c r="D754" s="17">
        <v>0.58444828944732496</v>
      </c>
      <c r="E754" s="17">
        <v>0.46780074438448199</v>
      </c>
      <c r="F754" s="17"/>
      <c r="G754" s="17">
        <v>0.51162979002097597</v>
      </c>
      <c r="H754" s="17">
        <v>0.57880295475714505</v>
      </c>
      <c r="I754" s="17">
        <v>0.485809448137482</v>
      </c>
      <c r="J754" s="17">
        <v>0.54009623976285404</v>
      </c>
      <c r="K754" s="17">
        <v>0.58443017591077595</v>
      </c>
      <c r="L754" s="17">
        <v>0.489592180487741</v>
      </c>
      <c r="M754" s="17"/>
      <c r="N754" s="17">
        <v>0.583013807429552</v>
      </c>
      <c r="O754" s="17">
        <v>0.52497937498011105</v>
      </c>
      <c r="P754" s="17">
        <v>0.46161736177715201</v>
      </c>
      <c r="Q754" s="17">
        <v>0.47024774494049398</v>
      </c>
      <c r="R754" s="17">
        <v>0.52278828570192604</v>
      </c>
      <c r="S754" s="17">
        <v>0.55990035529613202</v>
      </c>
      <c r="T754" s="17">
        <v>0.57153162787823697</v>
      </c>
      <c r="U754" s="17">
        <v>0.46528920387432199</v>
      </c>
      <c r="V754" s="17">
        <v>0.51922917685969605</v>
      </c>
      <c r="W754" s="17"/>
      <c r="X754" s="17">
        <v>0.49293845355676202</v>
      </c>
      <c r="Y754" s="17">
        <v>0.57206675639926396</v>
      </c>
      <c r="Z754" s="17"/>
      <c r="AA754" s="17">
        <v>0.51114736592072196</v>
      </c>
      <c r="AB754" s="17">
        <v>0.59350973434126797</v>
      </c>
      <c r="AC754" s="17"/>
      <c r="AD754" s="17">
        <v>0.54238735432695895</v>
      </c>
      <c r="AE754" s="17">
        <v>0.51462988286508504</v>
      </c>
    </row>
    <row r="755" spans="2:31" x14ac:dyDescent="0.35">
      <c r="B755" t="s">
        <v>103</v>
      </c>
      <c r="C755" s="17">
        <v>0.29659049089110201</v>
      </c>
      <c r="D755" s="17">
        <v>0.38622509782428599</v>
      </c>
      <c r="E755" s="17">
        <v>0.206930687006776</v>
      </c>
      <c r="F755" s="17"/>
      <c r="G755" s="17">
        <v>0.31496128075834401</v>
      </c>
      <c r="H755" s="17">
        <v>0.35020851019285498</v>
      </c>
      <c r="I755" s="17">
        <v>0.22572207435724201</v>
      </c>
      <c r="J755" s="17">
        <v>0.35096909803619097</v>
      </c>
      <c r="K755" s="17">
        <v>0.36564554317273601</v>
      </c>
      <c r="L755" s="17">
        <v>0.23153752314295301</v>
      </c>
      <c r="M755" s="17"/>
      <c r="N755" s="17">
        <v>0.36023583452171098</v>
      </c>
      <c r="O755" s="17">
        <v>0.276187047503334</v>
      </c>
      <c r="P755" s="17">
        <v>0.25301834401022499</v>
      </c>
      <c r="Q755" s="17">
        <v>0.19396372068669501</v>
      </c>
      <c r="R755" s="17">
        <v>0.34917221444379498</v>
      </c>
      <c r="S755" s="17">
        <v>0.34080857067921699</v>
      </c>
      <c r="T755" s="17">
        <v>0.40800774809283602</v>
      </c>
      <c r="U755" s="17">
        <v>0.19650580274974999</v>
      </c>
      <c r="V755" s="17">
        <v>0.245322858398865</v>
      </c>
      <c r="W755" s="17"/>
      <c r="X755" s="17">
        <v>0.25022442997281003</v>
      </c>
      <c r="Y755" s="17">
        <v>0.35679818947511399</v>
      </c>
      <c r="Z755" s="17"/>
      <c r="AA755" s="17">
        <v>0.27054947950295899</v>
      </c>
      <c r="AB755" s="17">
        <v>0.40475117584320902</v>
      </c>
      <c r="AC755" s="17"/>
      <c r="AD755" s="17">
        <v>0.29439728079283001</v>
      </c>
      <c r="AE755" s="17">
        <v>0.302586617349897</v>
      </c>
    </row>
    <row r="756" spans="2:31" x14ac:dyDescent="0.35">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row>
    <row r="757" spans="2:31" x14ac:dyDescent="0.35">
      <c r="B757" s="6" t="s">
        <v>355</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row>
    <row r="758" spans="2:31" x14ac:dyDescent="0.35">
      <c r="B758" s="24" t="s">
        <v>66</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row>
    <row r="759" spans="2:31" x14ac:dyDescent="0.35">
      <c r="B759" t="s">
        <v>100</v>
      </c>
      <c r="C759" s="17">
        <v>3.7703578244551603E-2</v>
      </c>
      <c r="D759" s="17">
        <v>5.15675720013231E-2</v>
      </c>
      <c r="E759" s="17">
        <v>2.38356872165668E-2</v>
      </c>
      <c r="F759" s="17"/>
      <c r="G759" s="17">
        <v>4.76651342108909E-2</v>
      </c>
      <c r="H759" s="17">
        <v>4.0436414443368603E-2</v>
      </c>
      <c r="I759" s="17">
        <v>2.8369189799847101E-2</v>
      </c>
      <c r="J759" s="17">
        <v>4.5844609284259298E-2</v>
      </c>
      <c r="K759" s="17">
        <v>2.3291963564510201E-2</v>
      </c>
      <c r="L759" s="17">
        <v>3.8719860401763999E-2</v>
      </c>
      <c r="M759" s="17"/>
      <c r="N759" s="17">
        <v>4.6692069044707699E-2</v>
      </c>
      <c r="O759" s="17">
        <v>1.88039197819731E-2</v>
      </c>
      <c r="P759" s="17">
        <v>7.5886232934577594E-2</v>
      </c>
      <c r="Q759" s="17">
        <v>3.2041734430317499E-2</v>
      </c>
      <c r="R759" s="17">
        <v>2.58102412279149E-2</v>
      </c>
      <c r="S759" s="17">
        <v>5.6925455964948503E-2</v>
      </c>
      <c r="T759" s="17">
        <v>2.0541160967307799E-2</v>
      </c>
      <c r="U759" s="17">
        <v>6.9877848552961794E-2</v>
      </c>
      <c r="V759" s="17">
        <v>1.93592010027684E-2</v>
      </c>
      <c r="W759" s="17"/>
      <c r="X759" s="17">
        <v>3.3789033024153203E-2</v>
      </c>
      <c r="Y759" s="17">
        <v>5.2641070150704898E-2</v>
      </c>
      <c r="Z759" s="17"/>
      <c r="AA759" s="17">
        <v>3.2343374004869203E-2</v>
      </c>
      <c r="AB759" s="17">
        <v>5.9518656592383999E-2</v>
      </c>
      <c r="AC759" s="17"/>
      <c r="AD759" s="17">
        <v>4.08694019541153E-2</v>
      </c>
      <c r="AE759" s="17">
        <v>3.6602928490902499E-2</v>
      </c>
    </row>
    <row r="760" spans="2:31" x14ac:dyDescent="0.35">
      <c r="B760" t="s">
        <v>99</v>
      </c>
      <c r="C760" s="17">
        <v>7.3960788756502596E-2</v>
      </c>
      <c r="D760" s="17">
        <v>8.8953531681415607E-2</v>
      </c>
      <c r="E760" s="17">
        <v>5.8963831260634397E-2</v>
      </c>
      <c r="F760" s="17"/>
      <c r="G760" s="17">
        <v>8.0858985180455797E-2</v>
      </c>
      <c r="H760" s="17">
        <v>5.8387121419635202E-2</v>
      </c>
      <c r="I760" s="17">
        <v>8.1483631361934997E-2</v>
      </c>
      <c r="J760" s="17">
        <v>6.8530192166001799E-2</v>
      </c>
      <c r="K760" s="17">
        <v>0.102482212163369</v>
      </c>
      <c r="L760" s="17">
        <v>6.3263647791862804E-2</v>
      </c>
      <c r="M760" s="17"/>
      <c r="N760" s="17">
        <v>8.8723961232925003E-2</v>
      </c>
      <c r="O760" s="17">
        <v>5.7950329152073099E-2</v>
      </c>
      <c r="P760" s="17">
        <v>2.8351591315035899E-2</v>
      </c>
      <c r="Q760" s="17">
        <v>8.9675736956285307E-2</v>
      </c>
      <c r="R760" s="17">
        <v>2.7630915883405299E-2</v>
      </c>
      <c r="S760" s="17">
        <v>9.4201131921043096E-2</v>
      </c>
      <c r="T760" s="17">
        <v>0.11583194128902299</v>
      </c>
      <c r="U760" s="17">
        <v>9.2023671366242996E-2</v>
      </c>
      <c r="V760" s="17">
        <v>7.47384473918037E-2</v>
      </c>
      <c r="W760" s="17"/>
      <c r="X760" s="17">
        <v>7.0134754641471106E-2</v>
      </c>
      <c r="Y760" s="17">
        <v>5.8506888108222403E-2</v>
      </c>
      <c r="Z760" s="17"/>
      <c r="AA760" s="17">
        <v>7.5000634655106702E-2</v>
      </c>
      <c r="AB760" s="17">
        <v>6.5945974135415503E-2</v>
      </c>
      <c r="AC760" s="17"/>
      <c r="AD760" s="17">
        <v>8.0378373637962394E-2</v>
      </c>
      <c r="AE760" s="17">
        <v>6.7217483252084306E-2</v>
      </c>
    </row>
    <row r="761" spans="2:31" x14ac:dyDescent="0.35">
      <c r="B761" t="s">
        <v>98</v>
      </c>
      <c r="C761" s="17">
        <v>0.16109381194250799</v>
      </c>
      <c r="D761" s="17">
        <v>0.18524153353193001</v>
      </c>
      <c r="E761" s="17">
        <v>0.136939302249898</v>
      </c>
      <c r="F761" s="17"/>
      <c r="G761" s="17">
        <v>0.12970294110362701</v>
      </c>
      <c r="H761" s="17">
        <v>0.15406075522215801</v>
      </c>
      <c r="I761" s="17">
        <v>0.15393391272319501</v>
      </c>
      <c r="J761" s="17">
        <v>0.147097171870023</v>
      </c>
      <c r="K761" s="17">
        <v>0.14247265368838299</v>
      </c>
      <c r="L761" s="17">
        <v>0.20154867906764901</v>
      </c>
      <c r="M761" s="17"/>
      <c r="N761" s="17">
        <v>0.14759678436993701</v>
      </c>
      <c r="O761" s="17">
        <v>0.158096939850281</v>
      </c>
      <c r="P761" s="17">
        <v>0.134101466881446</v>
      </c>
      <c r="Q761" s="17">
        <v>0.17522002768668499</v>
      </c>
      <c r="R761" s="17">
        <v>0.20776214467371801</v>
      </c>
      <c r="S761" s="17">
        <v>0.127746182863127</v>
      </c>
      <c r="T761" s="17">
        <v>0.132102480799277</v>
      </c>
      <c r="U761" s="17">
        <v>0.196754813880782</v>
      </c>
      <c r="V761" s="17">
        <v>0.19233472804284399</v>
      </c>
      <c r="W761" s="17"/>
      <c r="X761" s="17">
        <v>0.163396125243262</v>
      </c>
      <c r="Y761" s="17">
        <v>0.15556256058678</v>
      </c>
      <c r="Z761" s="17"/>
      <c r="AA761" s="17">
        <v>0.15549788557247499</v>
      </c>
      <c r="AB761" s="17">
        <v>0.180198318966311</v>
      </c>
      <c r="AC761" s="17"/>
      <c r="AD761" s="17">
        <v>0.163910080403432</v>
      </c>
      <c r="AE761" s="17">
        <v>0.138627965069679</v>
      </c>
    </row>
    <row r="762" spans="2:31" x14ac:dyDescent="0.35">
      <c r="B762" t="s">
        <v>97</v>
      </c>
      <c r="C762" s="17">
        <v>0.36936484091758198</v>
      </c>
      <c r="D762" s="17">
        <v>0.35350017208488599</v>
      </c>
      <c r="E762" s="17">
        <v>0.38523396942605698</v>
      </c>
      <c r="F762" s="17"/>
      <c r="G762" s="17">
        <v>0.36633845599757803</v>
      </c>
      <c r="H762" s="17">
        <v>0.42018298737362397</v>
      </c>
      <c r="I762" s="17">
        <v>0.27427347743535602</v>
      </c>
      <c r="J762" s="17">
        <v>0.36757229952908499</v>
      </c>
      <c r="K762" s="17">
        <v>0.41172328624176802</v>
      </c>
      <c r="L762" s="17">
        <v>0.37087610914527902</v>
      </c>
      <c r="M762" s="17"/>
      <c r="N762" s="17">
        <v>0.32351863546569598</v>
      </c>
      <c r="O762" s="17">
        <v>0.376174831297723</v>
      </c>
      <c r="P762" s="17">
        <v>0.46299706417366199</v>
      </c>
      <c r="Q762" s="17">
        <v>0.344764723926405</v>
      </c>
      <c r="R762" s="17">
        <v>0.343412709827566</v>
      </c>
      <c r="S762" s="17">
        <v>0.36253836722837002</v>
      </c>
      <c r="T762" s="17">
        <v>0.407010138812608</v>
      </c>
      <c r="U762" s="17">
        <v>0.33293050536068802</v>
      </c>
      <c r="V762" s="17">
        <v>0.37406122041919698</v>
      </c>
      <c r="W762" s="17"/>
      <c r="X762" s="17">
        <v>0.38035878493548098</v>
      </c>
      <c r="Y762" s="17">
        <v>0.32976015558921801</v>
      </c>
      <c r="Z762" s="17"/>
      <c r="AA762" s="17">
        <v>0.37025436593343503</v>
      </c>
      <c r="AB762" s="17">
        <v>0.36736947627986799</v>
      </c>
      <c r="AC762" s="17"/>
      <c r="AD762" s="17">
        <v>0.36376575751108298</v>
      </c>
      <c r="AE762" s="17">
        <v>0.39848542187953101</v>
      </c>
    </row>
    <row r="763" spans="2:31" x14ac:dyDescent="0.35">
      <c r="B763" t="s">
        <v>96</v>
      </c>
      <c r="C763" s="17">
        <v>0.320701933475731</v>
      </c>
      <c r="D763" s="17">
        <v>0.28163814432641299</v>
      </c>
      <c r="E763" s="17">
        <v>0.35977670374517901</v>
      </c>
      <c r="F763" s="17"/>
      <c r="G763" s="17">
        <v>0.32551512281320699</v>
      </c>
      <c r="H763" s="17">
        <v>0.28737310349883999</v>
      </c>
      <c r="I763" s="17">
        <v>0.40976849909746599</v>
      </c>
      <c r="J763" s="17">
        <v>0.31423322752586103</v>
      </c>
      <c r="K763" s="17">
        <v>0.28249038757874401</v>
      </c>
      <c r="L763" s="17">
        <v>0.31395963653313402</v>
      </c>
      <c r="M763" s="17"/>
      <c r="N763" s="17">
        <v>0.36285066677700301</v>
      </c>
      <c r="O763" s="17">
        <v>0.37486172600558998</v>
      </c>
      <c r="P763" s="17">
        <v>0.23534470128849999</v>
      </c>
      <c r="Q763" s="17">
        <v>0.317475470436204</v>
      </c>
      <c r="R763" s="17">
        <v>0.37878195744092502</v>
      </c>
      <c r="S763" s="17">
        <v>0.31084406517318303</v>
      </c>
      <c r="T763" s="17">
        <v>0.267086515387981</v>
      </c>
      <c r="U763" s="17">
        <v>0.27795674309803398</v>
      </c>
      <c r="V763" s="17">
        <v>0.29609350872954898</v>
      </c>
      <c r="W763" s="17"/>
      <c r="X763" s="17">
        <v>0.31667268294436202</v>
      </c>
      <c r="Y763" s="17">
        <v>0.33257284462266101</v>
      </c>
      <c r="Z763" s="17"/>
      <c r="AA763" s="17">
        <v>0.325647958749681</v>
      </c>
      <c r="AB763" s="17">
        <v>0.30892584628939901</v>
      </c>
      <c r="AC763" s="17"/>
      <c r="AD763" s="17">
        <v>0.33454217526549901</v>
      </c>
      <c r="AE763" s="17">
        <v>0.30199520819235498</v>
      </c>
    </row>
    <row r="764" spans="2:31" x14ac:dyDescent="0.35">
      <c r="B764" t="s">
        <v>56</v>
      </c>
      <c r="C764" s="17">
        <v>3.7175046663124899E-2</v>
      </c>
      <c r="D764" s="17">
        <v>3.9099046374031998E-2</v>
      </c>
      <c r="E764" s="17">
        <v>3.5250506101664997E-2</v>
      </c>
      <c r="F764" s="17"/>
      <c r="G764" s="17">
        <v>4.99193606942408E-2</v>
      </c>
      <c r="H764" s="17">
        <v>3.9559618042374199E-2</v>
      </c>
      <c r="I764" s="17">
        <v>5.21712895822002E-2</v>
      </c>
      <c r="J764" s="17">
        <v>5.6722499624769301E-2</v>
      </c>
      <c r="K764" s="17">
        <v>3.7539496763225898E-2</v>
      </c>
      <c r="L764" s="17">
        <v>1.16320670603115E-2</v>
      </c>
      <c r="M764" s="17"/>
      <c r="N764" s="17">
        <v>3.0617883109730699E-2</v>
      </c>
      <c r="O764" s="17">
        <v>1.4112253912359899E-2</v>
      </c>
      <c r="P764" s="17">
        <v>6.3318943406777906E-2</v>
      </c>
      <c r="Q764" s="17">
        <v>4.0822306564104301E-2</v>
      </c>
      <c r="R764" s="17">
        <v>1.660203094647E-2</v>
      </c>
      <c r="S764" s="17">
        <v>4.7744796849328398E-2</v>
      </c>
      <c r="T764" s="17">
        <v>5.7427762743802999E-2</v>
      </c>
      <c r="U764" s="17">
        <v>3.0456417741291202E-2</v>
      </c>
      <c r="V764" s="17">
        <v>4.3412894413837701E-2</v>
      </c>
      <c r="W764" s="17"/>
      <c r="X764" s="17">
        <v>3.5648619211270501E-2</v>
      </c>
      <c r="Y764" s="17">
        <v>7.0956480942413497E-2</v>
      </c>
      <c r="Z764" s="17"/>
      <c r="AA764" s="17">
        <v>4.1255781084433202E-2</v>
      </c>
      <c r="AB764" s="17">
        <v>1.80417277366225E-2</v>
      </c>
      <c r="AC764" s="17"/>
      <c r="AD764" s="17">
        <v>1.65342112279077E-2</v>
      </c>
      <c r="AE764" s="17">
        <v>5.7070993115447499E-2</v>
      </c>
    </row>
    <row r="765" spans="2:31" x14ac:dyDescent="0.35">
      <c r="B765" t="s">
        <v>102</v>
      </c>
      <c r="C765" s="17">
        <v>0.111664367001054</v>
      </c>
      <c r="D765" s="17">
        <v>0.14052110368273901</v>
      </c>
      <c r="E765" s="17">
        <v>8.2799518477201198E-2</v>
      </c>
      <c r="F765" s="17"/>
      <c r="G765" s="17">
        <v>0.128524119391347</v>
      </c>
      <c r="H765" s="17">
        <v>9.8823535863003797E-2</v>
      </c>
      <c r="I765" s="17">
        <v>0.10985282116178199</v>
      </c>
      <c r="J765" s="17">
        <v>0.11437480145026099</v>
      </c>
      <c r="K765" s="17">
        <v>0.125774175727879</v>
      </c>
      <c r="L765" s="17">
        <v>0.101983508193627</v>
      </c>
      <c r="M765" s="17"/>
      <c r="N765" s="17">
        <v>0.13541603027763299</v>
      </c>
      <c r="O765" s="17">
        <v>7.6754248934046101E-2</v>
      </c>
      <c r="P765" s="17">
        <v>0.104237824249613</v>
      </c>
      <c r="Q765" s="17">
        <v>0.12171747138660299</v>
      </c>
      <c r="R765" s="17">
        <v>5.3441157111320102E-2</v>
      </c>
      <c r="S765" s="17">
        <v>0.15112658788599201</v>
      </c>
      <c r="T765" s="17">
        <v>0.13637310225633101</v>
      </c>
      <c r="U765" s="17">
        <v>0.16190151991920501</v>
      </c>
      <c r="V765" s="17">
        <v>9.40976483945722E-2</v>
      </c>
      <c r="W765" s="17"/>
      <c r="X765" s="17">
        <v>0.103923787665624</v>
      </c>
      <c r="Y765" s="17">
        <v>0.111147958258927</v>
      </c>
      <c r="Z765" s="17"/>
      <c r="AA765" s="17">
        <v>0.107344008659976</v>
      </c>
      <c r="AB765" s="17">
        <v>0.12546463072780001</v>
      </c>
      <c r="AC765" s="17"/>
      <c r="AD765" s="17">
        <v>0.121247775592078</v>
      </c>
      <c r="AE765" s="17">
        <v>0.10382041174298701</v>
      </c>
    </row>
    <row r="766" spans="2:31" x14ac:dyDescent="0.35">
      <c r="B766" t="s">
        <v>101</v>
      </c>
      <c r="C766" s="17">
        <v>0.69006677439331299</v>
      </c>
      <c r="D766" s="17">
        <v>0.63513831641129903</v>
      </c>
      <c r="E766" s="17">
        <v>0.74501067317123604</v>
      </c>
      <c r="F766" s="17"/>
      <c r="G766" s="17">
        <v>0.69185357881078602</v>
      </c>
      <c r="H766" s="17">
        <v>0.70755609087246396</v>
      </c>
      <c r="I766" s="17">
        <v>0.68404197653282295</v>
      </c>
      <c r="J766" s="17">
        <v>0.68180552705494701</v>
      </c>
      <c r="K766" s="17">
        <v>0.69421367382051102</v>
      </c>
      <c r="L766" s="17">
        <v>0.68483574567841299</v>
      </c>
      <c r="M766" s="17"/>
      <c r="N766" s="17">
        <v>0.68636930224269899</v>
      </c>
      <c r="O766" s="17">
        <v>0.75103655730331298</v>
      </c>
      <c r="P766" s="17">
        <v>0.69834176546216198</v>
      </c>
      <c r="Q766" s="17">
        <v>0.66224019436260795</v>
      </c>
      <c r="R766" s="17">
        <v>0.72219466726849202</v>
      </c>
      <c r="S766" s="17">
        <v>0.67338243240155304</v>
      </c>
      <c r="T766" s="17">
        <v>0.67409665420058895</v>
      </c>
      <c r="U766" s="17">
        <v>0.610887248458722</v>
      </c>
      <c r="V766" s="17">
        <v>0.67015472914874596</v>
      </c>
      <c r="W766" s="17"/>
      <c r="X766" s="17">
        <v>0.69703146787984305</v>
      </c>
      <c r="Y766" s="17">
        <v>0.66233300021187902</v>
      </c>
      <c r="Z766" s="17"/>
      <c r="AA766" s="17">
        <v>0.69590232468311597</v>
      </c>
      <c r="AB766" s="17">
        <v>0.67629532256926606</v>
      </c>
      <c r="AC766" s="17"/>
      <c r="AD766" s="17">
        <v>0.69830793277658199</v>
      </c>
      <c r="AE766" s="17">
        <v>0.70048063007188599</v>
      </c>
    </row>
    <row r="767" spans="2:31" x14ac:dyDescent="0.35">
      <c r="B767" t="s">
        <v>103</v>
      </c>
      <c r="C767" s="17">
        <v>0.57840240739225901</v>
      </c>
      <c r="D767" s="17">
        <v>0.49461721272856002</v>
      </c>
      <c r="E767" s="17">
        <v>0.66221115469403402</v>
      </c>
      <c r="F767" s="17"/>
      <c r="G767" s="17">
        <v>0.56332945941943902</v>
      </c>
      <c r="H767" s="17">
        <v>0.60873255500946</v>
      </c>
      <c r="I767" s="17">
        <v>0.57418915537104098</v>
      </c>
      <c r="J767" s="17">
        <v>0.56743072560468499</v>
      </c>
      <c r="K767" s="17">
        <v>0.56843949809263195</v>
      </c>
      <c r="L767" s="17">
        <v>0.58285223748478598</v>
      </c>
      <c r="M767" s="17"/>
      <c r="N767" s="17">
        <v>0.55095327196506605</v>
      </c>
      <c r="O767" s="17">
        <v>0.67428230836926695</v>
      </c>
      <c r="P767" s="17">
        <v>0.59410394121254895</v>
      </c>
      <c r="Q767" s="17">
        <v>0.54052272297600501</v>
      </c>
      <c r="R767" s="17">
        <v>0.66875351015717099</v>
      </c>
      <c r="S767" s="17">
        <v>0.52225584451556195</v>
      </c>
      <c r="T767" s="17">
        <v>0.53772355194425803</v>
      </c>
      <c r="U767" s="17">
        <v>0.44898572853951702</v>
      </c>
      <c r="V767" s="17">
        <v>0.57605708075417394</v>
      </c>
      <c r="W767" s="17"/>
      <c r="X767" s="17">
        <v>0.593107680214219</v>
      </c>
      <c r="Y767" s="17">
        <v>0.55118504195295204</v>
      </c>
      <c r="Z767" s="17"/>
      <c r="AA767" s="17">
        <v>0.58855831602314002</v>
      </c>
      <c r="AB767" s="17">
        <v>0.55083069184146705</v>
      </c>
      <c r="AC767" s="17"/>
      <c r="AD767" s="17">
        <v>0.57706015718450498</v>
      </c>
      <c r="AE767" s="17">
        <v>0.59666021832889904</v>
      </c>
    </row>
    <row r="768" spans="2:31" x14ac:dyDescent="0.3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row>
    <row r="769" spans="2:31" x14ac:dyDescent="0.35">
      <c r="B769" s="6" t="s">
        <v>356</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row>
    <row r="770" spans="2:31" x14ac:dyDescent="0.35">
      <c r="B770" s="24" t="s">
        <v>66</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row>
    <row r="771" spans="2:31" x14ac:dyDescent="0.35">
      <c r="B771" t="s">
        <v>100</v>
      </c>
      <c r="C771" s="17">
        <v>3.15895202802828E-2</v>
      </c>
      <c r="D771" s="17">
        <v>3.3288253053005902E-2</v>
      </c>
      <c r="E771" s="17">
        <v>2.9890309981209701E-2</v>
      </c>
      <c r="F771" s="17"/>
      <c r="G771" s="17">
        <v>2.4633416807990499E-2</v>
      </c>
      <c r="H771" s="17">
        <v>1.4580723565095001E-2</v>
      </c>
      <c r="I771" s="17">
        <v>2.9561220376116699E-2</v>
      </c>
      <c r="J771" s="17">
        <v>4.5293059480452903E-2</v>
      </c>
      <c r="K771" s="17">
        <v>3.3349472110678402E-2</v>
      </c>
      <c r="L771" s="17">
        <v>3.7645741706301902E-2</v>
      </c>
      <c r="M771" s="17"/>
      <c r="N771" s="17">
        <v>3.02177649688136E-2</v>
      </c>
      <c r="O771" s="17">
        <v>1.6378587378718799E-2</v>
      </c>
      <c r="P771" s="17">
        <v>2.52491639193928E-2</v>
      </c>
      <c r="Q771" s="17">
        <v>3.0670934674124399E-2</v>
      </c>
      <c r="R771" s="17">
        <v>1.6519932073808401E-2</v>
      </c>
      <c r="S771" s="17">
        <v>7.3629504329606105E-2</v>
      </c>
      <c r="T771" s="17">
        <v>2.9904436840496498E-2</v>
      </c>
      <c r="U771" s="17">
        <v>2.9121792113717699E-2</v>
      </c>
      <c r="V771" s="17">
        <v>3.79149789019071E-2</v>
      </c>
      <c r="W771" s="17"/>
      <c r="X771" s="17">
        <v>2.7916759939044199E-2</v>
      </c>
      <c r="Y771" s="17">
        <v>4.6782057936334498E-2</v>
      </c>
      <c r="Z771" s="17"/>
      <c r="AA771" s="17">
        <v>2.8463925910186701E-2</v>
      </c>
      <c r="AB771" s="17">
        <v>4.4535811986540302E-2</v>
      </c>
      <c r="AC771" s="17"/>
      <c r="AD771" s="17">
        <v>2.8722364718335201E-2</v>
      </c>
      <c r="AE771" s="17">
        <v>3.6449700580167201E-2</v>
      </c>
    </row>
    <row r="772" spans="2:31" x14ac:dyDescent="0.35">
      <c r="B772" t="s">
        <v>99</v>
      </c>
      <c r="C772" s="17">
        <v>5.3366173979101802E-2</v>
      </c>
      <c r="D772" s="17">
        <v>5.8830039491488399E-2</v>
      </c>
      <c r="E772" s="17">
        <v>4.7900772533696998E-2</v>
      </c>
      <c r="F772" s="17"/>
      <c r="G772" s="17">
        <v>4.0830856235098002E-2</v>
      </c>
      <c r="H772" s="17">
        <v>7.2761450869243197E-2</v>
      </c>
      <c r="I772" s="17">
        <v>3.6199506447957601E-2</v>
      </c>
      <c r="J772" s="17">
        <v>5.94780102247668E-2</v>
      </c>
      <c r="K772" s="17">
        <v>4.4219548028532597E-2</v>
      </c>
      <c r="L772" s="17">
        <v>5.9778834482239702E-2</v>
      </c>
      <c r="M772" s="17"/>
      <c r="N772" s="17">
        <v>8.1187499224573703E-2</v>
      </c>
      <c r="O772" s="17">
        <v>4.2824901362326202E-2</v>
      </c>
      <c r="P772" s="17">
        <v>1.7750021825664E-2</v>
      </c>
      <c r="Q772" s="17">
        <v>3.98345493297231E-2</v>
      </c>
      <c r="R772" s="17">
        <v>4.58458311163807E-2</v>
      </c>
      <c r="S772" s="17">
        <v>6.7630368752499601E-2</v>
      </c>
      <c r="T772" s="17">
        <v>6.3537050713599996E-2</v>
      </c>
      <c r="U772" s="17">
        <v>9.5883428393625902E-2</v>
      </c>
      <c r="V772" s="17">
        <v>4.0942016018001202E-2</v>
      </c>
      <c r="W772" s="17"/>
      <c r="X772" s="17">
        <v>5.6682527265051699E-2</v>
      </c>
      <c r="Y772" s="17">
        <v>5.2353718932379001E-2</v>
      </c>
      <c r="Z772" s="17"/>
      <c r="AA772" s="17">
        <v>5.04427373676061E-2</v>
      </c>
      <c r="AB772" s="17">
        <v>6.3024649778388897E-2</v>
      </c>
      <c r="AC772" s="17"/>
      <c r="AD772" s="17">
        <v>5.9313427904201799E-2</v>
      </c>
      <c r="AE772" s="17">
        <v>4.8329428488970198E-2</v>
      </c>
    </row>
    <row r="773" spans="2:31" x14ac:dyDescent="0.35">
      <c r="B773" t="s">
        <v>98</v>
      </c>
      <c r="C773" s="17">
        <v>0.13591184396421099</v>
      </c>
      <c r="D773" s="17">
        <v>0.14947714199899001</v>
      </c>
      <c r="E773" s="17">
        <v>0.122342732623796</v>
      </c>
      <c r="F773" s="17"/>
      <c r="G773" s="17">
        <v>0.144824062594126</v>
      </c>
      <c r="H773" s="17">
        <v>0.149298576516362</v>
      </c>
      <c r="I773" s="17">
        <v>0.114627955309896</v>
      </c>
      <c r="J773" s="17">
        <v>0.105603854831294</v>
      </c>
      <c r="K773" s="17">
        <v>0.12061673954825</v>
      </c>
      <c r="L773" s="17">
        <v>0.157481777820979</v>
      </c>
      <c r="M773" s="17"/>
      <c r="N773" s="17">
        <v>0.115014336489408</v>
      </c>
      <c r="O773" s="17">
        <v>0.129792112225071</v>
      </c>
      <c r="P773" s="17">
        <v>0.18202069572589399</v>
      </c>
      <c r="Q773" s="17">
        <v>0.15484544508055001</v>
      </c>
      <c r="R773" s="17">
        <v>0.10235921790839</v>
      </c>
      <c r="S773" s="17">
        <v>0.114957949212087</v>
      </c>
      <c r="T773" s="17">
        <v>0.12687494392061099</v>
      </c>
      <c r="U773" s="17">
        <v>0.12297608538761499</v>
      </c>
      <c r="V773" s="17">
        <v>0.16912434511536001</v>
      </c>
      <c r="W773" s="17"/>
      <c r="X773" s="17">
        <v>0.13611921012601899</v>
      </c>
      <c r="Y773" s="17">
        <v>0.16187733667502099</v>
      </c>
      <c r="Z773" s="17"/>
      <c r="AA773" s="17">
        <v>0.130140109763136</v>
      </c>
      <c r="AB773" s="17">
        <v>0.16164145468073499</v>
      </c>
      <c r="AC773" s="17"/>
      <c r="AD773" s="17">
        <v>0.12968050198035599</v>
      </c>
      <c r="AE773" s="17">
        <v>0.134352063536512</v>
      </c>
    </row>
    <row r="774" spans="2:31" x14ac:dyDescent="0.35">
      <c r="B774" t="s">
        <v>97</v>
      </c>
      <c r="C774" s="17">
        <v>0.32619937107228397</v>
      </c>
      <c r="D774" s="17">
        <v>0.31925607151363</v>
      </c>
      <c r="E774" s="17">
        <v>0.33314462244381199</v>
      </c>
      <c r="F774" s="17"/>
      <c r="G774" s="17">
        <v>0.28440817036891602</v>
      </c>
      <c r="H774" s="17">
        <v>0.33855203934554501</v>
      </c>
      <c r="I774" s="17">
        <v>0.311966582451914</v>
      </c>
      <c r="J774" s="17">
        <v>0.360776211934841</v>
      </c>
      <c r="K774" s="17">
        <v>0.33848356954997499</v>
      </c>
      <c r="L774" s="17">
        <v>0.32551183527127697</v>
      </c>
      <c r="M774" s="17"/>
      <c r="N774" s="17">
        <v>0.28600294546581501</v>
      </c>
      <c r="O774" s="17">
        <v>0.350695672170107</v>
      </c>
      <c r="P774" s="17">
        <v>0.33145033017505099</v>
      </c>
      <c r="Q774" s="17">
        <v>0.36794056022933802</v>
      </c>
      <c r="R774" s="17">
        <v>0.32175201759544098</v>
      </c>
      <c r="S774" s="17">
        <v>0.32533352751017702</v>
      </c>
      <c r="T774" s="17">
        <v>0.25606236998036003</v>
      </c>
      <c r="U774" s="17">
        <v>0.31831724341340401</v>
      </c>
      <c r="V774" s="17">
        <v>0.36736198738391701</v>
      </c>
      <c r="W774" s="17"/>
      <c r="X774" s="17">
        <v>0.32115200238414499</v>
      </c>
      <c r="Y774" s="17">
        <v>0.29137514481265497</v>
      </c>
      <c r="Z774" s="17"/>
      <c r="AA774" s="17">
        <v>0.33135752060123802</v>
      </c>
      <c r="AB774" s="17">
        <v>0.31022731425605099</v>
      </c>
      <c r="AC774" s="17"/>
      <c r="AD774" s="17">
        <v>0.32729763282737401</v>
      </c>
      <c r="AE774" s="17">
        <v>0.33677747899760102</v>
      </c>
    </row>
    <row r="775" spans="2:31" x14ac:dyDescent="0.35">
      <c r="B775" t="s">
        <v>96</v>
      </c>
      <c r="C775" s="17">
        <v>0.42803581307439298</v>
      </c>
      <c r="D775" s="17">
        <v>0.41417755752928498</v>
      </c>
      <c r="E775" s="17">
        <v>0.44189796427765998</v>
      </c>
      <c r="F775" s="17"/>
      <c r="G775" s="17">
        <v>0.48021645141854802</v>
      </c>
      <c r="H775" s="17">
        <v>0.39012205458223498</v>
      </c>
      <c r="I775" s="17">
        <v>0.45028370697111503</v>
      </c>
      <c r="J775" s="17">
        <v>0.41401914739648399</v>
      </c>
      <c r="K775" s="17">
        <v>0.43406046615650701</v>
      </c>
      <c r="L775" s="17">
        <v>0.41333697348738202</v>
      </c>
      <c r="M775" s="17"/>
      <c r="N775" s="17">
        <v>0.46411149088105802</v>
      </c>
      <c r="O775" s="17">
        <v>0.43720667081046799</v>
      </c>
      <c r="P775" s="17">
        <v>0.41569350068232203</v>
      </c>
      <c r="Q775" s="17">
        <v>0.37474188852741203</v>
      </c>
      <c r="R775" s="17">
        <v>0.49787899513812001</v>
      </c>
      <c r="S775" s="17">
        <v>0.41227784258098199</v>
      </c>
      <c r="T775" s="17">
        <v>0.48072550216197202</v>
      </c>
      <c r="U775" s="17">
        <v>0.39007666685599202</v>
      </c>
      <c r="V775" s="17">
        <v>0.36427222547672</v>
      </c>
      <c r="W775" s="17"/>
      <c r="X775" s="17">
        <v>0.43282858961500698</v>
      </c>
      <c r="Y775" s="17">
        <v>0.40661220632893902</v>
      </c>
      <c r="Z775" s="17"/>
      <c r="AA775" s="17">
        <v>0.42963004739925298</v>
      </c>
      <c r="AB775" s="17">
        <v>0.42057076929828502</v>
      </c>
      <c r="AC775" s="17"/>
      <c r="AD775" s="17">
        <v>0.44122236763703299</v>
      </c>
      <c r="AE775" s="17">
        <v>0.42522316761512502</v>
      </c>
    </row>
    <row r="776" spans="2:31" x14ac:dyDescent="0.35">
      <c r="B776" t="s">
        <v>56</v>
      </c>
      <c r="C776" s="17">
        <v>2.48972776297272E-2</v>
      </c>
      <c r="D776" s="17">
        <v>2.4970936413599602E-2</v>
      </c>
      <c r="E776" s="17">
        <v>2.4823598139825601E-2</v>
      </c>
      <c r="F776" s="17"/>
      <c r="G776" s="17">
        <v>2.5087042575321902E-2</v>
      </c>
      <c r="H776" s="17">
        <v>3.4685155121519901E-2</v>
      </c>
      <c r="I776" s="17">
        <v>5.7361028443001498E-2</v>
      </c>
      <c r="J776" s="17">
        <v>1.48297161321617E-2</v>
      </c>
      <c r="K776" s="17">
        <v>2.92702046060558E-2</v>
      </c>
      <c r="L776" s="17">
        <v>6.2448372318208599E-3</v>
      </c>
      <c r="M776" s="17"/>
      <c r="N776" s="17">
        <v>2.3465962970331398E-2</v>
      </c>
      <c r="O776" s="17">
        <v>2.3102056053309498E-2</v>
      </c>
      <c r="P776" s="17">
        <v>2.7836287671676702E-2</v>
      </c>
      <c r="Q776" s="17">
        <v>3.1966622158852501E-2</v>
      </c>
      <c r="R776" s="17">
        <v>1.5644006167860401E-2</v>
      </c>
      <c r="S776" s="17">
        <v>6.1708076146477003E-3</v>
      </c>
      <c r="T776" s="17">
        <v>4.2895696382960598E-2</v>
      </c>
      <c r="U776" s="17">
        <v>4.3624783835644297E-2</v>
      </c>
      <c r="V776" s="17">
        <v>2.03844471040956E-2</v>
      </c>
      <c r="W776" s="17"/>
      <c r="X776" s="17">
        <v>2.5300910670733E-2</v>
      </c>
      <c r="Y776" s="17">
        <v>4.0999535314670897E-2</v>
      </c>
      <c r="Z776" s="17"/>
      <c r="AA776" s="17">
        <v>2.99656589585807E-2</v>
      </c>
      <c r="AB776" s="17">
        <v>0</v>
      </c>
      <c r="AC776" s="17"/>
      <c r="AD776" s="17">
        <v>1.3763704932699799E-2</v>
      </c>
      <c r="AE776" s="17">
        <v>1.8868160781623199E-2</v>
      </c>
    </row>
    <row r="777" spans="2:31" x14ac:dyDescent="0.35">
      <c r="B777" t="s">
        <v>102</v>
      </c>
      <c r="C777" s="17">
        <v>8.4955694259384498E-2</v>
      </c>
      <c r="D777" s="17">
        <v>9.2118292544494301E-2</v>
      </c>
      <c r="E777" s="17">
        <v>7.7791082514906698E-2</v>
      </c>
      <c r="F777" s="17"/>
      <c r="G777" s="17">
        <v>6.5464273043088494E-2</v>
      </c>
      <c r="H777" s="17">
        <v>8.7342174434338199E-2</v>
      </c>
      <c r="I777" s="17">
        <v>6.57607268240743E-2</v>
      </c>
      <c r="J777" s="17">
        <v>0.10477106970522</v>
      </c>
      <c r="K777" s="17">
        <v>7.7569020139211103E-2</v>
      </c>
      <c r="L777" s="17">
        <v>9.7424576188541598E-2</v>
      </c>
      <c r="M777" s="17"/>
      <c r="N777" s="17">
        <v>0.111405264193387</v>
      </c>
      <c r="O777" s="17">
        <v>5.9203488741045002E-2</v>
      </c>
      <c r="P777" s="17">
        <v>4.2999185745056803E-2</v>
      </c>
      <c r="Q777" s="17">
        <v>7.0505484003847499E-2</v>
      </c>
      <c r="R777" s="17">
        <v>6.2365763190189001E-2</v>
      </c>
      <c r="S777" s="17">
        <v>0.141259873082106</v>
      </c>
      <c r="T777" s="17">
        <v>9.3441487554096606E-2</v>
      </c>
      <c r="U777" s="17">
        <v>0.125005220507344</v>
      </c>
      <c r="V777" s="17">
        <v>7.8856994919908302E-2</v>
      </c>
      <c r="W777" s="17"/>
      <c r="X777" s="17">
        <v>8.4599287204095999E-2</v>
      </c>
      <c r="Y777" s="17">
        <v>9.9135776868713499E-2</v>
      </c>
      <c r="Z777" s="17"/>
      <c r="AA777" s="17">
        <v>7.8906663277792805E-2</v>
      </c>
      <c r="AB777" s="17">
        <v>0.10756046176492901</v>
      </c>
      <c r="AC777" s="17"/>
      <c r="AD777" s="17">
        <v>8.8035792622536996E-2</v>
      </c>
      <c r="AE777" s="17">
        <v>8.4779129069137399E-2</v>
      </c>
    </row>
    <row r="778" spans="2:31" x14ac:dyDescent="0.35">
      <c r="B778" t="s">
        <v>101</v>
      </c>
      <c r="C778" s="17">
        <v>0.75423518414667701</v>
      </c>
      <c r="D778" s="17">
        <v>0.73343362904291598</v>
      </c>
      <c r="E778" s="17">
        <v>0.77504258672147097</v>
      </c>
      <c r="F778" s="17"/>
      <c r="G778" s="17">
        <v>0.76462462178746404</v>
      </c>
      <c r="H778" s="17">
        <v>0.72867409392778004</v>
      </c>
      <c r="I778" s="17">
        <v>0.76225028942302797</v>
      </c>
      <c r="J778" s="17">
        <v>0.77479535933132504</v>
      </c>
      <c r="K778" s="17">
        <v>0.772544035706483</v>
      </c>
      <c r="L778" s="17">
        <v>0.73884880875865799</v>
      </c>
      <c r="M778" s="17"/>
      <c r="N778" s="17">
        <v>0.75011443634687303</v>
      </c>
      <c r="O778" s="17">
        <v>0.78790234298057504</v>
      </c>
      <c r="P778" s="17">
        <v>0.74714383085737301</v>
      </c>
      <c r="Q778" s="17">
        <v>0.74268244875675005</v>
      </c>
      <c r="R778" s="17">
        <v>0.81963101273356098</v>
      </c>
      <c r="S778" s="17">
        <v>0.73761137009115896</v>
      </c>
      <c r="T778" s="17">
        <v>0.73678787214233099</v>
      </c>
      <c r="U778" s="17">
        <v>0.70839391026939702</v>
      </c>
      <c r="V778" s="17">
        <v>0.73163421286063601</v>
      </c>
      <c r="W778" s="17"/>
      <c r="X778" s="17">
        <v>0.75398059199915202</v>
      </c>
      <c r="Y778" s="17">
        <v>0.69798735114159405</v>
      </c>
      <c r="Z778" s="17"/>
      <c r="AA778" s="17">
        <v>0.76098756800049105</v>
      </c>
      <c r="AB778" s="17">
        <v>0.73079808355433595</v>
      </c>
      <c r="AC778" s="17"/>
      <c r="AD778" s="17">
        <v>0.76852000046440705</v>
      </c>
      <c r="AE778" s="17">
        <v>0.76200064661272704</v>
      </c>
    </row>
    <row r="779" spans="2:31" x14ac:dyDescent="0.35">
      <c r="B779" t="s">
        <v>103</v>
      </c>
      <c r="C779" s="17">
        <v>0.66927948988729202</v>
      </c>
      <c r="D779" s="17">
        <v>0.64131533649842098</v>
      </c>
      <c r="E779" s="17">
        <v>0.69725150420656501</v>
      </c>
      <c r="F779" s="17"/>
      <c r="G779" s="17">
        <v>0.69916034874437505</v>
      </c>
      <c r="H779" s="17">
        <v>0.64133191949344204</v>
      </c>
      <c r="I779" s="17">
        <v>0.696489562598954</v>
      </c>
      <c r="J779" s="17">
        <v>0.67002428962610505</v>
      </c>
      <c r="K779" s="17">
        <v>0.69497501556727204</v>
      </c>
      <c r="L779" s="17">
        <v>0.64142423257011705</v>
      </c>
      <c r="M779" s="17"/>
      <c r="N779" s="17">
        <v>0.63870917215348599</v>
      </c>
      <c r="O779" s="17">
        <v>0.72869885423952996</v>
      </c>
      <c r="P779" s="17">
        <v>0.704144645112316</v>
      </c>
      <c r="Q779" s="17">
        <v>0.67217696475290201</v>
      </c>
      <c r="R779" s="17">
        <v>0.75726524954337204</v>
      </c>
      <c r="S779" s="17">
        <v>0.59635149700905299</v>
      </c>
      <c r="T779" s="17">
        <v>0.64334638458823501</v>
      </c>
      <c r="U779" s="17">
        <v>0.58338868976205305</v>
      </c>
      <c r="V779" s="17">
        <v>0.65277721794072796</v>
      </c>
      <c r="W779" s="17"/>
      <c r="X779" s="17">
        <v>0.66938130479505598</v>
      </c>
      <c r="Y779" s="17">
        <v>0.59885157427288105</v>
      </c>
      <c r="Z779" s="17"/>
      <c r="AA779" s="17">
        <v>0.682080904722698</v>
      </c>
      <c r="AB779" s="17">
        <v>0.623237621789406</v>
      </c>
      <c r="AC779" s="17"/>
      <c r="AD779" s="17">
        <v>0.68048420784187003</v>
      </c>
      <c r="AE779" s="17">
        <v>0.67722151754358995</v>
      </c>
    </row>
    <row r="780" spans="2:31" x14ac:dyDescent="0.35">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row>
    <row r="781" spans="2:31" x14ac:dyDescent="0.35">
      <c r="B781" s="6" t="s">
        <v>357</v>
      </c>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row>
    <row r="782" spans="2:31" x14ac:dyDescent="0.35">
      <c r="B782" s="24" t="s">
        <v>66</v>
      </c>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row>
    <row r="783" spans="2:31" x14ac:dyDescent="0.35">
      <c r="B783" t="s">
        <v>100</v>
      </c>
      <c r="C783" s="17">
        <v>5.6290027183681902E-2</v>
      </c>
      <c r="D783" s="17">
        <v>6.1346475234801398E-2</v>
      </c>
      <c r="E783" s="17">
        <v>5.12321577276066E-2</v>
      </c>
      <c r="F783" s="17"/>
      <c r="G783" s="17">
        <v>5.8340243904035798E-2</v>
      </c>
      <c r="H783" s="17">
        <v>5.29319332431398E-2</v>
      </c>
      <c r="I783" s="17">
        <v>5.3109423762749297E-2</v>
      </c>
      <c r="J783" s="17">
        <v>6.9928164602608006E-2</v>
      </c>
      <c r="K783" s="17">
        <v>4.6278109721028998E-2</v>
      </c>
      <c r="L783" s="17">
        <v>5.6755026085097103E-2</v>
      </c>
      <c r="M783" s="17"/>
      <c r="N783" s="17">
        <v>8.58837535776516E-2</v>
      </c>
      <c r="O783" s="17">
        <v>3.0811098316198899E-2</v>
      </c>
      <c r="P783" s="17">
        <v>1.01090832243921E-2</v>
      </c>
      <c r="Q783" s="17">
        <v>6.4653060667532097E-2</v>
      </c>
      <c r="R783" s="17">
        <v>8.0198670094473207E-2</v>
      </c>
      <c r="S783" s="17">
        <v>7.7218576923484106E-2</v>
      </c>
      <c r="T783" s="17">
        <v>4.5896004695550399E-2</v>
      </c>
      <c r="U783" s="17">
        <v>2.9121792113717699E-2</v>
      </c>
      <c r="V783" s="17">
        <v>6.5619249249319694E-2</v>
      </c>
      <c r="W783" s="17"/>
      <c r="X783" s="17">
        <v>4.9293609775739003E-2</v>
      </c>
      <c r="Y783" s="17">
        <v>8.2429406482354001E-2</v>
      </c>
      <c r="Z783" s="17"/>
      <c r="AA783" s="17">
        <v>5.2984761740680002E-2</v>
      </c>
      <c r="AB783" s="17">
        <v>7.05182639526271E-2</v>
      </c>
      <c r="AC783" s="17"/>
      <c r="AD783" s="17">
        <v>5.8745070946086102E-2</v>
      </c>
      <c r="AE783" s="17">
        <v>5.7458722198478897E-2</v>
      </c>
    </row>
    <row r="784" spans="2:31" x14ac:dyDescent="0.35">
      <c r="B784" t="s">
        <v>99</v>
      </c>
      <c r="C784" s="17">
        <v>0.14745609745970101</v>
      </c>
      <c r="D784" s="17">
        <v>0.172841005429342</v>
      </c>
      <c r="E784" s="17">
        <v>0.12206405360462901</v>
      </c>
      <c r="F784" s="17"/>
      <c r="G784" s="17">
        <v>0.10661385885810799</v>
      </c>
      <c r="H784" s="17">
        <v>0.14566034720641999</v>
      </c>
      <c r="I784" s="17">
        <v>0.15600006121006299</v>
      </c>
      <c r="J784" s="17">
        <v>0.17154141696351799</v>
      </c>
      <c r="K784" s="17">
        <v>0.16837378952689899</v>
      </c>
      <c r="L784" s="17">
        <v>0.14340055657262901</v>
      </c>
      <c r="M784" s="17"/>
      <c r="N784" s="17">
        <v>0.15383459094482399</v>
      </c>
      <c r="O784" s="17">
        <v>0.12897485436151099</v>
      </c>
      <c r="P784" s="17">
        <v>0.14407781639376599</v>
      </c>
      <c r="Q784" s="17">
        <v>0.137667435218954</v>
      </c>
      <c r="R784" s="17">
        <v>0.119662015608674</v>
      </c>
      <c r="S784" s="17">
        <v>0.184070827723812</v>
      </c>
      <c r="T784" s="17">
        <v>0.16875724431990899</v>
      </c>
      <c r="U784" s="17">
        <v>0.148650770688522</v>
      </c>
      <c r="V784" s="17">
        <v>0.14731097182886499</v>
      </c>
      <c r="W784" s="17"/>
      <c r="X784" s="17">
        <v>0.144903363023934</v>
      </c>
      <c r="Y784" s="17">
        <v>0.21530844694474899</v>
      </c>
      <c r="Z784" s="17"/>
      <c r="AA784" s="17">
        <v>0.13043976096486001</v>
      </c>
      <c r="AB784" s="17">
        <v>0.21384175854472701</v>
      </c>
      <c r="AC784" s="17"/>
      <c r="AD784" s="17">
        <v>0.160391817147441</v>
      </c>
      <c r="AE784" s="17">
        <v>0.13930566607483799</v>
      </c>
    </row>
    <row r="785" spans="2:31" x14ac:dyDescent="0.35">
      <c r="B785" t="s">
        <v>98</v>
      </c>
      <c r="C785" s="17">
        <v>0.26617508241440802</v>
      </c>
      <c r="D785" s="17">
        <v>0.29570057337914701</v>
      </c>
      <c r="E785" s="17">
        <v>0.236641291615725</v>
      </c>
      <c r="F785" s="17"/>
      <c r="G785" s="17">
        <v>0.26720649867973401</v>
      </c>
      <c r="H785" s="17">
        <v>0.280803435524</v>
      </c>
      <c r="I785" s="17">
        <v>0.214744859248888</v>
      </c>
      <c r="J785" s="17">
        <v>0.26824890740033103</v>
      </c>
      <c r="K785" s="17">
        <v>0.24840088139664099</v>
      </c>
      <c r="L785" s="17">
        <v>0.29131610025159399</v>
      </c>
      <c r="M785" s="17"/>
      <c r="N785" s="17">
        <v>0.220946610008557</v>
      </c>
      <c r="O785" s="17">
        <v>0.24165148494682401</v>
      </c>
      <c r="P785" s="17">
        <v>0.28092194020394801</v>
      </c>
      <c r="Q785" s="17">
        <v>0.29025122216878801</v>
      </c>
      <c r="R785" s="17">
        <v>0.26869658641472099</v>
      </c>
      <c r="S785" s="17">
        <v>0.25372284521766703</v>
      </c>
      <c r="T785" s="17">
        <v>0.27371299822948503</v>
      </c>
      <c r="U785" s="17">
        <v>0.25860455359948498</v>
      </c>
      <c r="V785" s="17">
        <v>0.32534865031052901</v>
      </c>
      <c r="W785" s="17"/>
      <c r="X785" s="17">
        <v>0.26966285185711902</v>
      </c>
      <c r="Y785" s="17">
        <v>0.258114334022637</v>
      </c>
      <c r="Z785" s="17"/>
      <c r="AA785" s="17">
        <v>0.25926784624141802</v>
      </c>
      <c r="AB785" s="17">
        <v>0.29638903816593898</v>
      </c>
      <c r="AC785" s="17"/>
      <c r="AD785" s="17">
        <v>0.25902103785717701</v>
      </c>
      <c r="AE785" s="17">
        <v>0.26404623837039698</v>
      </c>
    </row>
    <row r="786" spans="2:31" x14ac:dyDescent="0.35">
      <c r="B786" t="s">
        <v>97</v>
      </c>
      <c r="C786" s="17">
        <v>0.32222953759278899</v>
      </c>
      <c r="D786" s="17">
        <v>0.28909763042113801</v>
      </c>
      <c r="E786" s="17">
        <v>0.355370758388661</v>
      </c>
      <c r="F786" s="17"/>
      <c r="G786" s="17">
        <v>0.33917171193479501</v>
      </c>
      <c r="H786" s="17">
        <v>0.28917054618336802</v>
      </c>
      <c r="I786" s="17">
        <v>0.34482262546466003</v>
      </c>
      <c r="J786" s="17">
        <v>0.30640117187049298</v>
      </c>
      <c r="K786" s="17">
        <v>0.31216718774490898</v>
      </c>
      <c r="L786" s="17">
        <v>0.33256694638801099</v>
      </c>
      <c r="M786" s="17"/>
      <c r="N786" s="17">
        <v>0.31875241467802301</v>
      </c>
      <c r="O786" s="17">
        <v>0.379387458921986</v>
      </c>
      <c r="P786" s="17">
        <v>0.35321471684192601</v>
      </c>
      <c r="Q786" s="17">
        <v>0.30328298928122399</v>
      </c>
      <c r="R786" s="17">
        <v>0.28828176460320498</v>
      </c>
      <c r="S786" s="17">
        <v>0.318856584333851</v>
      </c>
      <c r="T786" s="17">
        <v>0.30979224289727297</v>
      </c>
      <c r="U786" s="17">
        <v>0.40527418905499102</v>
      </c>
      <c r="V786" s="17">
        <v>0.25183219483218799</v>
      </c>
      <c r="W786" s="17"/>
      <c r="X786" s="17">
        <v>0.32292741456333302</v>
      </c>
      <c r="Y786" s="17">
        <v>0.26147887530631603</v>
      </c>
      <c r="Z786" s="17"/>
      <c r="AA786" s="17">
        <v>0.34135688560280097</v>
      </c>
      <c r="AB786" s="17">
        <v>0.24791631993923599</v>
      </c>
      <c r="AC786" s="17"/>
      <c r="AD786" s="17">
        <v>0.32390876368050597</v>
      </c>
      <c r="AE786" s="17">
        <v>0.32308433613556797</v>
      </c>
    </row>
    <row r="787" spans="2:31" x14ac:dyDescent="0.35">
      <c r="B787" t="s">
        <v>96</v>
      </c>
      <c r="C787" s="17">
        <v>0.15225668924165101</v>
      </c>
      <c r="D787" s="17">
        <v>0.13930522398989301</v>
      </c>
      <c r="E787" s="17">
        <v>0.16521179524610799</v>
      </c>
      <c r="F787" s="17"/>
      <c r="G787" s="17">
        <v>0.16045843843468199</v>
      </c>
      <c r="H787" s="17">
        <v>0.163566756479224</v>
      </c>
      <c r="I787" s="17">
        <v>0.16215139092637601</v>
      </c>
      <c r="J787" s="17">
        <v>0.11535753177900999</v>
      </c>
      <c r="K787" s="17">
        <v>0.15839182906753799</v>
      </c>
      <c r="L787" s="17">
        <v>0.15233370701660001</v>
      </c>
      <c r="M787" s="17"/>
      <c r="N787" s="17">
        <v>0.16652419501427601</v>
      </c>
      <c r="O787" s="17">
        <v>0.17028118505009601</v>
      </c>
      <c r="P787" s="17">
        <v>0.13104725288153801</v>
      </c>
      <c r="Q787" s="17">
        <v>0.16297292166695801</v>
      </c>
      <c r="R787" s="17">
        <v>0.18471831854052401</v>
      </c>
      <c r="S787" s="17">
        <v>0.124048566195396</v>
      </c>
      <c r="T787" s="17">
        <v>0.145370530806745</v>
      </c>
      <c r="U787" s="17">
        <v>0.12937091290094399</v>
      </c>
      <c r="V787" s="17">
        <v>0.13325230327662599</v>
      </c>
      <c r="W787" s="17"/>
      <c r="X787" s="17">
        <v>0.154957761591933</v>
      </c>
      <c r="Y787" s="17">
        <v>0.11845258127810999</v>
      </c>
      <c r="Z787" s="17"/>
      <c r="AA787" s="17">
        <v>0.15836303480158601</v>
      </c>
      <c r="AB787" s="17">
        <v>0.13199196090318999</v>
      </c>
      <c r="AC787" s="17"/>
      <c r="AD787" s="17">
        <v>0.164766895681389</v>
      </c>
      <c r="AE787" s="17">
        <v>0.124713626324631</v>
      </c>
    </row>
    <row r="788" spans="2:31" x14ac:dyDescent="0.35">
      <c r="B788" t="s">
        <v>56</v>
      </c>
      <c r="C788" s="17">
        <v>5.5592566107768901E-2</v>
      </c>
      <c r="D788" s="17">
        <v>4.17090915456792E-2</v>
      </c>
      <c r="E788" s="17">
        <v>6.9479943417270304E-2</v>
      </c>
      <c r="F788" s="17"/>
      <c r="G788" s="17">
        <v>6.8209248188646002E-2</v>
      </c>
      <c r="H788" s="17">
        <v>6.7866981363847598E-2</v>
      </c>
      <c r="I788" s="17">
        <v>6.9171639387263506E-2</v>
      </c>
      <c r="J788" s="17">
        <v>6.8522807384040194E-2</v>
      </c>
      <c r="K788" s="17">
        <v>6.6388202542983804E-2</v>
      </c>
      <c r="L788" s="17">
        <v>2.3627663686069202E-2</v>
      </c>
      <c r="M788" s="17"/>
      <c r="N788" s="17">
        <v>5.4058435776669397E-2</v>
      </c>
      <c r="O788" s="17">
        <v>4.8893918403384001E-2</v>
      </c>
      <c r="P788" s="17">
        <v>8.0629190454431302E-2</v>
      </c>
      <c r="Q788" s="17">
        <v>4.1172370996543903E-2</v>
      </c>
      <c r="R788" s="17">
        <v>5.84426447384035E-2</v>
      </c>
      <c r="S788" s="17">
        <v>4.2082599605790701E-2</v>
      </c>
      <c r="T788" s="17">
        <v>5.6470979051037901E-2</v>
      </c>
      <c r="U788" s="17">
        <v>2.8977781642340401E-2</v>
      </c>
      <c r="V788" s="17">
        <v>7.6636630502471006E-2</v>
      </c>
      <c r="W788" s="17"/>
      <c r="X788" s="17">
        <v>5.8254999187942101E-2</v>
      </c>
      <c r="Y788" s="17">
        <v>6.4216355965834096E-2</v>
      </c>
      <c r="Z788" s="17"/>
      <c r="AA788" s="17">
        <v>5.7587710648655498E-2</v>
      </c>
      <c r="AB788" s="17">
        <v>3.9342658494281403E-2</v>
      </c>
      <c r="AC788" s="17"/>
      <c r="AD788" s="17">
        <v>3.3166414687400697E-2</v>
      </c>
      <c r="AE788" s="17">
        <v>9.1391410896086905E-2</v>
      </c>
    </row>
    <row r="789" spans="2:31" x14ac:dyDescent="0.35">
      <c r="B789" t="s">
        <v>102</v>
      </c>
      <c r="C789" s="17">
        <v>0.20374612464338299</v>
      </c>
      <c r="D789" s="17">
        <v>0.23418748066414299</v>
      </c>
      <c r="E789" s="17">
        <v>0.173296211332235</v>
      </c>
      <c r="F789" s="17"/>
      <c r="G789" s="17">
        <v>0.16495410276214401</v>
      </c>
      <c r="H789" s="17">
        <v>0.19859228044955901</v>
      </c>
      <c r="I789" s="17">
        <v>0.20910948497281201</v>
      </c>
      <c r="J789" s="17">
        <v>0.241469581566126</v>
      </c>
      <c r="K789" s="17">
        <v>0.21465189924792799</v>
      </c>
      <c r="L789" s="17">
        <v>0.20015558265772601</v>
      </c>
      <c r="M789" s="17"/>
      <c r="N789" s="17">
        <v>0.23971834452247501</v>
      </c>
      <c r="O789" s="17">
        <v>0.15978595267771001</v>
      </c>
      <c r="P789" s="17">
        <v>0.15418689961815801</v>
      </c>
      <c r="Q789" s="17">
        <v>0.20232049588648601</v>
      </c>
      <c r="R789" s="17">
        <v>0.199860685703147</v>
      </c>
      <c r="S789" s="17">
        <v>0.261289404647296</v>
      </c>
      <c r="T789" s="17">
        <v>0.21465324901545901</v>
      </c>
      <c r="U789" s="17">
        <v>0.17777256280223899</v>
      </c>
      <c r="V789" s="17">
        <v>0.21293022107818499</v>
      </c>
      <c r="W789" s="17"/>
      <c r="X789" s="17">
        <v>0.19419697279967299</v>
      </c>
      <c r="Y789" s="17">
        <v>0.29773785342710302</v>
      </c>
      <c r="Z789" s="17"/>
      <c r="AA789" s="17">
        <v>0.18342452270553999</v>
      </c>
      <c r="AB789" s="17">
        <v>0.28436002249735398</v>
      </c>
      <c r="AC789" s="17"/>
      <c r="AD789" s="17">
        <v>0.21913688809352699</v>
      </c>
      <c r="AE789" s="17">
        <v>0.19676438827331699</v>
      </c>
    </row>
    <row r="790" spans="2:31" x14ac:dyDescent="0.35">
      <c r="B790" t="s">
        <v>101</v>
      </c>
      <c r="C790" s="17">
        <v>0.47448622683443997</v>
      </c>
      <c r="D790" s="17">
        <v>0.42840285441103099</v>
      </c>
      <c r="E790" s="17">
        <v>0.52058255363476902</v>
      </c>
      <c r="F790" s="17"/>
      <c r="G790" s="17">
        <v>0.499630150369477</v>
      </c>
      <c r="H790" s="17">
        <v>0.45273730266259299</v>
      </c>
      <c r="I790" s="17">
        <v>0.50697401639103601</v>
      </c>
      <c r="J790" s="17">
        <v>0.42175870364950302</v>
      </c>
      <c r="K790" s="17">
        <v>0.470559016812447</v>
      </c>
      <c r="L790" s="17">
        <v>0.48490065340461103</v>
      </c>
      <c r="M790" s="17"/>
      <c r="N790" s="17">
        <v>0.48527660969229902</v>
      </c>
      <c r="O790" s="17">
        <v>0.54966864397208204</v>
      </c>
      <c r="P790" s="17">
        <v>0.48426196972346303</v>
      </c>
      <c r="Q790" s="17">
        <v>0.46625591094818197</v>
      </c>
      <c r="R790" s="17">
        <v>0.47300008314372899</v>
      </c>
      <c r="S790" s="17">
        <v>0.442905150529247</v>
      </c>
      <c r="T790" s="17">
        <v>0.45516277370401798</v>
      </c>
      <c r="U790" s="17">
        <v>0.53464510195593495</v>
      </c>
      <c r="V790" s="17">
        <v>0.38508449810881501</v>
      </c>
      <c r="W790" s="17"/>
      <c r="X790" s="17">
        <v>0.47788517615526599</v>
      </c>
      <c r="Y790" s="17">
        <v>0.37993145658442601</v>
      </c>
      <c r="Z790" s="17"/>
      <c r="AA790" s="17">
        <v>0.49971992040438701</v>
      </c>
      <c r="AB790" s="17">
        <v>0.379908280842426</v>
      </c>
      <c r="AC790" s="17"/>
      <c r="AD790" s="17">
        <v>0.488675659361895</v>
      </c>
      <c r="AE790" s="17">
        <v>0.44779796246019798</v>
      </c>
    </row>
    <row r="791" spans="2:31" x14ac:dyDescent="0.35">
      <c r="B791" t="s">
        <v>103</v>
      </c>
      <c r="C791" s="17">
        <v>0.27074010219105599</v>
      </c>
      <c r="D791" s="17">
        <v>0.19421537374688699</v>
      </c>
      <c r="E791" s="17">
        <v>0.34728634230253402</v>
      </c>
      <c r="F791" s="17"/>
      <c r="G791" s="17">
        <v>0.33467604760733299</v>
      </c>
      <c r="H791" s="17">
        <v>0.25414502221303298</v>
      </c>
      <c r="I791" s="17">
        <v>0.297864531418224</v>
      </c>
      <c r="J791" s="17">
        <v>0.180289122083377</v>
      </c>
      <c r="K791" s="17">
        <v>0.25590711756451801</v>
      </c>
      <c r="L791" s="17">
        <v>0.28474507074688499</v>
      </c>
      <c r="M791" s="17"/>
      <c r="N791" s="17">
        <v>0.24555826516982401</v>
      </c>
      <c r="O791" s="17">
        <v>0.38988269129437197</v>
      </c>
      <c r="P791" s="17">
        <v>0.33007507010530501</v>
      </c>
      <c r="Q791" s="17">
        <v>0.26393541506169599</v>
      </c>
      <c r="R791" s="17">
        <v>0.27313939744058202</v>
      </c>
      <c r="S791" s="17">
        <v>0.18161574588195101</v>
      </c>
      <c r="T791" s="17">
        <v>0.24050952468855899</v>
      </c>
      <c r="U791" s="17">
        <v>0.35687253915369499</v>
      </c>
      <c r="V791" s="17">
        <v>0.17215427703062999</v>
      </c>
      <c r="W791" s="17"/>
      <c r="X791" s="17">
        <v>0.28368820335559197</v>
      </c>
      <c r="Y791" s="17">
        <v>8.2193603157322603E-2</v>
      </c>
      <c r="Z791" s="17"/>
      <c r="AA791" s="17">
        <v>0.31629539769884701</v>
      </c>
      <c r="AB791" s="17">
        <v>9.5548258345071996E-2</v>
      </c>
      <c r="AC791" s="17"/>
      <c r="AD791" s="17">
        <v>0.269538771268368</v>
      </c>
      <c r="AE791" s="17">
        <v>0.25103357418688099</v>
      </c>
    </row>
    <row r="792" spans="2:31" x14ac:dyDescent="0.35">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row>
    <row r="793" spans="2:31" x14ac:dyDescent="0.35">
      <c r="B793" s="6" t="s">
        <v>358</v>
      </c>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row>
    <row r="794" spans="2:31" x14ac:dyDescent="0.35">
      <c r="B794" s="24" t="s">
        <v>66</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row>
    <row r="795" spans="2:31" x14ac:dyDescent="0.35">
      <c r="B795" t="s">
        <v>100</v>
      </c>
      <c r="C795" s="17">
        <v>5.5024931224362097E-2</v>
      </c>
      <c r="D795" s="17">
        <v>6.3770823194620505E-2</v>
      </c>
      <c r="E795" s="17">
        <v>4.62765807191673E-2</v>
      </c>
      <c r="F795" s="17"/>
      <c r="G795" s="17">
        <v>4.0591327532150598E-2</v>
      </c>
      <c r="H795" s="17">
        <v>5.1540222612404603E-2</v>
      </c>
      <c r="I795" s="17">
        <v>9.3322380471294306E-2</v>
      </c>
      <c r="J795" s="17">
        <v>6.7490071668407703E-2</v>
      </c>
      <c r="K795" s="17">
        <v>2.0724585703421401E-2</v>
      </c>
      <c r="L795" s="17">
        <v>5.6463375479187401E-2</v>
      </c>
      <c r="M795" s="17"/>
      <c r="N795" s="17">
        <v>4.8875037340218301E-2</v>
      </c>
      <c r="O795" s="17">
        <v>9.3360103910061706E-2</v>
      </c>
      <c r="P795" s="17">
        <v>1.8350906114554699E-2</v>
      </c>
      <c r="Q795" s="17">
        <v>9.0946274462456303E-2</v>
      </c>
      <c r="R795" s="17">
        <v>3.3458878382627497E-2</v>
      </c>
      <c r="S795" s="17">
        <v>3.41579265445765E-2</v>
      </c>
      <c r="T795" s="17">
        <v>6.4911866174818006E-2</v>
      </c>
      <c r="U795" s="17">
        <v>6.1780855851359603E-2</v>
      </c>
      <c r="V795" s="17">
        <v>3.4337810311040898E-2</v>
      </c>
      <c r="W795" s="17"/>
      <c r="X795" s="17">
        <v>6.20913017026654E-2</v>
      </c>
      <c r="Y795" s="17">
        <v>3.2958368780166301E-2</v>
      </c>
      <c r="Z795" s="17"/>
      <c r="AA795" s="17">
        <v>5.1786501574261297E-2</v>
      </c>
      <c r="AB795" s="17">
        <v>6.8962477891359703E-2</v>
      </c>
      <c r="AC795" s="17"/>
      <c r="AD795" s="17">
        <v>6.4633294853341003E-2</v>
      </c>
      <c r="AE795" s="17">
        <v>4.1584058652721502E-2</v>
      </c>
    </row>
    <row r="796" spans="2:31" x14ac:dyDescent="0.35">
      <c r="B796" t="s">
        <v>99</v>
      </c>
      <c r="C796" s="17">
        <v>0.12816374601294001</v>
      </c>
      <c r="D796" s="17">
        <v>0.12101630347145401</v>
      </c>
      <c r="E796" s="17">
        <v>0.135313197753401</v>
      </c>
      <c r="F796" s="17"/>
      <c r="G796" s="17">
        <v>0.129331441720166</v>
      </c>
      <c r="H796" s="17">
        <v>0.104878965567234</v>
      </c>
      <c r="I796" s="17">
        <v>0.111701877523949</v>
      </c>
      <c r="J796" s="17">
        <v>0.132889813934708</v>
      </c>
      <c r="K796" s="17">
        <v>0.101457892012942</v>
      </c>
      <c r="L796" s="17">
        <v>0.15920811241459501</v>
      </c>
      <c r="M796" s="17"/>
      <c r="N796" s="17">
        <v>0.118054337963565</v>
      </c>
      <c r="O796" s="17">
        <v>0.155359713153951</v>
      </c>
      <c r="P796" s="17">
        <v>0.13151291138735499</v>
      </c>
      <c r="Q796" s="17">
        <v>0.11165626830768199</v>
      </c>
      <c r="R796" s="17">
        <v>6.2606196070705306E-2</v>
      </c>
      <c r="S796" s="17">
        <v>0.114380887574902</v>
      </c>
      <c r="T796" s="17">
        <v>0.1472109365274</v>
      </c>
      <c r="U796" s="17">
        <v>0.14451673115113101</v>
      </c>
      <c r="V796" s="17">
        <v>0.15375563351774699</v>
      </c>
      <c r="W796" s="17"/>
      <c r="X796" s="17">
        <v>0.129258655075283</v>
      </c>
      <c r="Y796" s="17">
        <v>0.16373153964869</v>
      </c>
      <c r="Z796" s="17"/>
      <c r="AA796" s="17">
        <v>0.131637602617346</v>
      </c>
      <c r="AB796" s="17">
        <v>0.113906918490464</v>
      </c>
      <c r="AC796" s="17"/>
      <c r="AD796" s="17">
        <v>0.123874512045829</v>
      </c>
      <c r="AE796" s="17">
        <v>0.149982854043092</v>
      </c>
    </row>
    <row r="797" spans="2:31" x14ac:dyDescent="0.35">
      <c r="B797" t="s">
        <v>98</v>
      </c>
      <c r="C797" s="17">
        <v>0.235949213996066</v>
      </c>
      <c r="D797" s="17">
        <v>0.215914074109337</v>
      </c>
      <c r="E797" s="17">
        <v>0.25598998590884198</v>
      </c>
      <c r="F797" s="17"/>
      <c r="G797" s="17">
        <v>0.281676981040557</v>
      </c>
      <c r="H797" s="17">
        <v>0.23147670831655201</v>
      </c>
      <c r="I797" s="17">
        <v>0.23018531480380799</v>
      </c>
      <c r="J797" s="17">
        <v>0.25679395058836302</v>
      </c>
      <c r="K797" s="17">
        <v>0.22953772669613701</v>
      </c>
      <c r="L797" s="17">
        <v>0.20954460264642999</v>
      </c>
      <c r="M797" s="17"/>
      <c r="N797" s="17">
        <v>0.29594489268855201</v>
      </c>
      <c r="O797" s="17">
        <v>0.25085388943194897</v>
      </c>
      <c r="P797" s="17">
        <v>0.34811811902654499</v>
      </c>
      <c r="Q797" s="17">
        <v>0.24151772461808799</v>
      </c>
      <c r="R797" s="17">
        <v>0.215573556293539</v>
      </c>
      <c r="S797" s="17">
        <v>0.18897458996889499</v>
      </c>
      <c r="T797" s="17">
        <v>0.158846932552414</v>
      </c>
      <c r="U797" s="17">
        <v>0.182481548724404</v>
      </c>
      <c r="V797" s="17">
        <v>0.18307603444552101</v>
      </c>
      <c r="W797" s="17"/>
      <c r="X797" s="17">
        <v>0.24700828719602</v>
      </c>
      <c r="Y797" s="17">
        <v>0.22750299836487201</v>
      </c>
      <c r="Z797" s="17"/>
      <c r="AA797" s="17">
        <v>0.23019986982098201</v>
      </c>
      <c r="AB797" s="17">
        <v>0.25741169908282802</v>
      </c>
      <c r="AC797" s="17"/>
      <c r="AD797" s="17">
        <v>0.22331246172288099</v>
      </c>
      <c r="AE797" s="17">
        <v>0.21097331259591101</v>
      </c>
    </row>
    <row r="798" spans="2:31" x14ac:dyDescent="0.35">
      <c r="B798" t="s">
        <v>97</v>
      </c>
      <c r="C798" s="17">
        <v>0.37254863726318299</v>
      </c>
      <c r="D798" s="17">
        <v>0.384242016093709</v>
      </c>
      <c r="E798" s="17">
        <v>0.36085197133735802</v>
      </c>
      <c r="F798" s="17"/>
      <c r="G798" s="17">
        <v>0.33004467418713801</v>
      </c>
      <c r="H798" s="17">
        <v>0.35000267213683001</v>
      </c>
      <c r="I798" s="17">
        <v>0.34863778907415399</v>
      </c>
      <c r="J798" s="17">
        <v>0.348724926629566</v>
      </c>
      <c r="K798" s="17">
        <v>0.39563007729812799</v>
      </c>
      <c r="L798" s="17">
        <v>0.41958574506651602</v>
      </c>
      <c r="M798" s="17"/>
      <c r="N798" s="17">
        <v>0.34091599188129401</v>
      </c>
      <c r="O798" s="17">
        <v>0.35834186537391899</v>
      </c>
      <c r="P798" s="17">
        <v>0.341216288304861</v>
      </c>
      <c r="Q798" s="17">
        <v>0.37830098308906102</v>
      </c>
      <c r="R798" s="17">
        <v>0.44963968908565299</v>
      </c>
      <c r="S798" s="17">
        <v>0.359632449233379</v>
      </c>
      <c r="T798" s="17">
        <v>0.36356462702433201</v>
      </c>
      <c r="U798" s="17">
        <v>0.43123410164632597</v>
      </c>
      <c r="V798" s="17">
        <v>0.38893935590273498</v>
      </c>
      <c r="W798" s="17"/>
      <c r="X798" s="17">
        <v>0.370325508954854</v>
      </c>
      <c r="Y798" s="17">
        <v>0.31089144116508199</v>
      </c>
      <c r="Z798" s="17"/>
      <c r="AA798" s="17">
        <v>0.37527916482289903</v>
      </c>
      <c r="AB798" s="17">
        <v>0.36714443715075301</v>
      </c>
      <c r="AC798" s="17"/>
      <c r="AD798" s="17">
        <v>0.40081206362890198</v>
      </c>
      <c r="AE798" s="17">
        <v>0.35633610351155398</v>
      </c>
    </row>
    <row r="799" spans="2:31" x14ac:dyDescent="0.35">
      <c r="B799" t="s">
        <v>96</v>
      </c>
      <c r="C799" s="17">
        <v>0.155776663567915</v>
      </c>
      <c r="D799" s="17">
        <v>0.17685337979898899</v>
      </c>
      <c r="E799" s="17">
        <v>0.13469402251597901</v>
      </c>
      <c r="F799" s="17"/>
      <c r="G799" s="17">
        <v>0.157542345026946</v>
      </c>
      <c r="H799" s="17">
        <v>0.20113687698572799</v>
      </c>
      <c r="I799" s="17">
        <v>0.14249567068996299</v>
      </c>
      <c r="J799" s="17">
        <v>0.13778614581002699</v>
      </c>
      <c r="K799" s="17">
        <v>0.17706484697354299</v>
      </c>
      <c r="L799" s="17">
        <v>0.13556641929913299</v>
      </c>
      <c r="M799" s="17"/>
      <c r="N799" s="17">
        <v>0.16689531785577999</v>
      </c>
      <c r="O799" s="17">
        <v>8.9757805922043798E-2</v>
      </c>
      <c r="P799" s="17">
        <v>9.7481587394832994E-2</v>
      </c>
      <c r="Q799" s="17">
        <v>0.13555902878840601</v>
      </c>
      <c r="R799" s="17">
        <v>0.15587197120177701</v>
      </c>
      <c r="S799" s="17">
        <v>0.27334178149450999</v>
      </c>
      <c r="T799" s="17">
        <v>0.17465655418706899</v>
      </c>
      <c r="U799" s="17">
        <v>0.10467188374200399</v>
      </c>
      <c r="V799" s="17">
        <v>0.19970966803883999</v>
      </c>
      <c r="W799" s="17"/>
      <c r="X799" s="17">
        <v>0.13292688585433701</v>
      </c>
      <c r="Y799" s="17">
        <v>0.23179026906327899</v>
      </c>
      <c r="Z799" s="17"/>
      <c r="AA799" s="17">
        <v>0.15764499362856799</v>
      </c>
      <c r="AB799" s="17">
        <v>0.15214213890352701</v>
      </c>
      <c r="AC799" s="17"/>
      <c r="AD799" s="17">
        <v>0.15425374486267401</v>
      </c>
      <c r="AE799" s="17">
        <v>0.17046870627542701</v>
      </c>
    </row>
    <row r="800" spans="2:31" x14ac:dyDescent="0.35">
      <c r="B800" t="s">
        <v>56</v>
      </c>
      <c r="C800" s="17">
        <v>5.2536807935534099E-2</v>
      </c>
      <c r="D800" s="17">
        <v>3.8203403331890901E-2</v>
      </c>
      <c r="E800" s="17">
        <v>6.6874241765252307E-2</v>
      </c>
      <c r="F800" s="17"/>
      <c r="G800" s="17">
        <v>6.0813230493041902E-2</v>
      </c>
      <c r="H800" s="17">
        <v>6.09645543812515E-2</v>
      </c>
      <c r="I800" s="17">
        <v>7.3656967436832199E-2</v>
      </c>
      <c r="J800" s="17">
        <v>5.6315091368927997E-2</v>
      </c>
      <c r="K800" s="17">
        <v>7.5584871315828403E-2</v>
      </c>
      <c r="L800" s="17">
        <v>1.963174509414E-2</v>
      </c>
      <c r="M800" s="17"/>
      <c r="N800" s="17">
        <v>2.93144222705897E-2</v>
      </c>
      <c r="O800" s="17">
        <v>5.2326622208074797E-2</v>
      </c>
      <c r="P800" s="17">
        <v>6.3320187771851597E-2</v>
      </c>
      <c r="Q800" s="17">
        <v>4.2019720734306397E-2</v>
      </c>
      <c r="R800" s="17">
        <v>8.2849708965698293E-2</v>
      </c>
      <c r="S800" s="17">
        <v>2.9512365183736702E-2</v>
      </c>
      <c r="T800" s="17">
        <v>9.0809083533966897E-2</v>
      </c>
      <c r="U800" s="17">
        <v>7.5314878884775893E-2</v>
      </c>
      <c r="V800" s="17">
        <v>4.0181497784115401E-2</v>
      </c>
      <c r="W800" s="17"/>
      <c r="X800" s="17">
        <v>5.8389361216840699E-2</v>
      </c>
      <c r="Y800" s="17">
        <v>3.3125382977910803E-2</v>
      </c>
      <c r="Z800" s="17"/>
      <c r="AA800" s="17">
        <v>5.3451867535942797E-2</v>
      </c>
      <c r="AB800" s="17">
        <v>4.0432328481069597E-2</v>
      </c>
      <c r="AC800" s="17"/>
      <c r="AD800" s="17">
        <v>3.3113922886373798E-2</v>
      </c>
      <c r="AE800" s="17">
        <v>7.0654964921293598E-2</v>
      </c>
    </row>
    <row r="801" spans="2:31" x14ac:dyDescent="0.35">
      <c r="B801" t="s">
        <v>102</v>
      </c>
      <c r="C801" s="17">
        <v>0.18318867723730201</v>
      </c>
      <c r="D801" s="17">
        <v>0.184787126666075</v>
      </c>
      <c r="E801" s="17">
        <v>0.18158977847256899</v>
      </c>
      <c r="F801" s="17"/>
      <c r="G801" s="17">
        <v>0.169922769252317</v>
      </c>
      <c r="H801" s="17">
        <v>0.15641918817963801</v>
      </c>
      <c r="I801" s="17">
        <v>0.20502425799524401</v>
      </c>
      <c r="J801" s="17">
        <v>0.20037988560311501</v>
      </c>
      <c r="K801" s="17">
        <v>0.12218247771636399</v>
      </c>
      <c r="L801" s="17">
        <v>0.21567148789378199</v>
      </c>
      <c r="M801" s="17"/>
      <c r="N801" s="17">
        <v>0.16692937530378399</v>
      </c>
      <c r="O801" s="17">
        <v>0.248719817064013</v>
      </c>
      <c r="P801" s="17">
        <v>0.14986381750191</v>
      </c>
      <c r="Q801" s="17">
        <v>0.20260254277013801</v>
      </c>
      <c r="R801" s="17">
        <v>9.6065074453332802E-2</v>
      </c>
      <c r="S801" s="17">
        <v>0.148538814119479</v>
      </c>
      <c r="T801" s="17">
        <v>0.212122802702219</v>
      </c>
      <c r="U801" s="17">
        <v>0.20629758700249001</v>
      </c>
      <c r="V801" s="17">
        <v>0.18809344382878801</v>
      </c>
      <c r="W801" s="17"/>
      <c r="X801" s="17">
        <v>0.191349956777949</v>
      </c>
      <c r="Y801" s="17">
        <v>0.196689908428856</v>
      </c>
      <c r="Z801" s="17"/>
      <c r="AA801" s="17">
        <v>0.18342410419160801</v>
      </c>
      <c r="AB801" s="17">
        <v>0.18286939638182301</v>
      </c>
      <c r="AC801" s="17"/>
      <c r="AD801" s="17">
        <v>0.18850780689916999</v>
      </c>
      <c r="AE801" s="17">
        <v>0.191566912695814</v>
      </c>
    </row>
    <row r="802" spans="2:31" x14ac:dyDescent="0.35">
      <c r="B802" t="s">
        <v>101</v>
      </c>
      <c r="C802" s="17">
        <v>0.52832530083109797</v>
      </c>
      <c r="D802" s="17">
        <v>0.56109539589269797</v>
      </c>
      <c r="E802" s="17">
        <v>0.49554599385333697</v>
      </c>
      <c r="F802" s="17"/>
      <c r="G802" s="17">
        <v>0.48758701921408398</v>
      </c>
      <c r="H802" s="17">
        <v>0.55113954912255803</v>
      </c>
      <c r="I802" s="17">
        <v>0.49113345976411599</v>
      </c>
      <c r="J802" s="17">
        <v>0.48651107243959302</v>
      </c>
      <c r="K802" s="17">
        <v>0.57269492427167001</v>
      </c>
      <c r="L802" s="17">
        <v>0.55515216436564796</v>
      </c>
      <c r="M802" s="17"/>
      <c r="N802" s="17">
        <v>0.507811309737075</v>
      </c>
      <c r="O802" s="17">
        <v>0.44809967129596301</v>
      </c>
      <c r="P802" s="17">
        <v>0.43869787569969398</v>
      </c>
      <c r="Q802" s="17">
        <v>0.51386001187746799</v>
      </c>
      <c r="R802" s="17">
        <v>0.60551166028742998</v>
      </c>
      <c r="S802" s="17">
        <v>0.63297423072788905</v>
      </c>
      <c r="T802" s="17">
        <v>0.53822118121139995</v>
      </c>
      <c r="U802" s="17">
        <v>0.53590598538833001</v>
      </c>
      <c r="V802" s="17">
        <v>0.58864902394157503</v>
      </c>
      <c r="W802" s="17"/>
      <c r="X802" s="17">
        <v>0.50325239480919104</v>
      </c>
      <c r="Y802" s="17">
        <v>0.54268171022836198</v>
      </c>
      <c r="Z802" s="17"/>
      <c r="AA802" s="17">
        <v>0.53292415845146701</v>
      </c>
      <c r="AB802" s="17">
        <v>0.51928657605427897</v>
      </c>
      <c r="AC802" s="17"/>
      <c r="AD802" s="17">
        <v>0.55506580849157505</v>
      </c>
      <c r="AE802" s="17">
        <v>0.52680480978698097</v>
      </c>
    </row>
    <row r="803" spans="2:31" x14ac:dyDescent="0.35">
      <c r="B803" t="s">
        <v>103</v>
      </c>
      <c r="C803" s="17">
        <v>0.34513662359379599</v>
      </c>
      <c r="D803" s="17">
        <v>0.37630826922662303</v>
      </c>
      <c r="E803" s="17">
        <v>0.31395621538076901</v>
      </c>
      <c r="F803" s="17"/>
      <c r="G803" s="17">
        <v>0.31766424996176701</v>
      </c>
      <c r="H803" s="17">
        <v>0.39472036094292001</v>
      </c>
      <c r="I803" s="17">
        <v>0.286109201768873</v>
      </c>
      <c r="J803" s="17">
        <v>0.28613118683647798</v>
      </c>
      <c r="K803" s="17">
        <v>0.45051244655530598</v>
      </c>
      <c r="L803" s="17">
        <v>0.33948067647186603</v>
      </c>
      <c r="M803" s="17"/>
      <c r="N803" s="17">
        <v>0.34088193443329101</v>
      </c>
      <c r="O803" s="17">
        <v>0.19937985423195001</v>
      </c>
      <c r="P803" s="17">
        <v>0.28883405819778402</v>
      </c>
      <c r="Q803" s="17">
        <v>0.31125746910732899</v>
      </c>
      <c r="R803" s="17">
        <v>0.50944658583409697</v>
      </c>
      <c r="S803" s="17">
        <v>0.48443541660841</v>
      </c>
      <c r="T803" s="17">
        <v>0.326098378509182</v>
      </c>
      <c r="U803" s="17">
        <v>0.329608398385839</v>
      </c>
      <c r="V803" s="17">
        <v>0.40055558011278702</v>
      </c>
      <c r="W803" s="17"/>
      <c r="X803" s="17">
        <v>0.31190243803124201</v>
      </c>
      <c r="Y803" s="17">
        <v>0.345991801799506</v>
      </c>
      <c r="Z803" s="17"/>
      <c r="AA803" s="17">
        <v>0.34950005425985903</v>
      </c>
      <c r="AB803" s="17">
        <v>0.33641717967245599</v>
      </c>
      <c r="AC803" s="17"/>
      <c r="AD803" s="17">
        <v>0.36655800159240498</v>
      </c>
      <c r="AE803" s="17">
        <v>0.33523789709116802</v>
      </c>
    </row>
    <row r="804" spans="2:31" x14ac:dyDescent="0.35">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row>
    <row r="805" spans="2:31" x14ac:dyDescent="0.35">
      <c r="B805" s="6" t="s">
        <v>359</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row>
    <row r="806" spans="2:31" x14ac:dyDescent="0.35">
      <c r="B806" s="24" t="s">
        <v>66</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row>
    <row r="807" spans="2:31" x14ac:dyDescent="0.35">
      <c r="B807" t="s">
        <v>100</v>
      </c>
      <c r="C807" s="17">
        <v>6.2163727254041498E-2</v>
      </c>
      <c r="D807" s="17">
        <v>5.71011851003927E-2</v>
      </c>
      <c r="E807" s="17">
        <v>6.7227692525743205E-2</v>
      </c>
      <c r="F807" s="17"/>
      <c r="G807" s="17">
        <v>6.9851264250327796E-2</v>
      </c>
      <c r="H807" s="17">
        <v>3.2848161258070101E-2</v>
      </c>
      <c r="I807" s="17">
        <v>8.1966858686230798E-2</v>
      </c>
      <c r="J807" s="17">
        <v>5.9983645727520699E-2</v>
      </c>
      <c r="K807" s="17">
        <v>5.4836146795984399E-2</v>
      </c>
      <c r="L807" s="17">
        <v>6.8617620410387006E-2</v>
      </c>
      <c r="M807" s="17"/>
      <c r="N807" s="17">
        <v>3.8050614339405799E-2</v>
      </c>
      <c r="O807" s="17">
        <v>8.8115155229403594E-2</v>
      </c>
      <c r="P807" s="17">
        <v>2.7681149094656899E-2</v>
      </c>
      <c r="Q807" s="17">
        <v>0.10868593182085499</v>
      </c>
      <c r="R807" s="17">
        <v>6.2257322473607199E-2</v>
      </c>
      <c r="S807" s="17">
        <v>4.9829912934109301E-2</v>
      </c>
      <c r="T807" s="17">
        <v>4.6509019060532002E-2</v>
      </c>
      <c r="U807" s="17">
        <v>8.1319966816047307E-2</v>
      </c>
      <c r="V807" s="17">
        <v>6.1491841956287097E-2</v>
      </c>
      <c r="W807" s="17"/>
      <c r="X807" s="17">
        <v>6.8323049405802402E-2</v>
      </c>
      <c r="Y807" s="17">
        <v>5.3772913942971498E-2</v>
      </c>
      <c r="Z807" s="17"/>
      <c r="AA807" s="17">
        <v>6.8101986216231106E-2</v>
      </c>
      <c r="AB807" s="17">
        <v>4.0438294686969301E-2</v>
      </c>
      <c r="AC807" s="17"/>
      <c r="AD807" s="17">
        <v>7.2807835411742794E-2</v>
      </c>
      <c r="AE807" s="17">
        <v>4.5107804707645999E-2</v>
      </c>
    </row>
    <row r="808" spans="2:31" x14ac:dyDescent="0.35">
      <c r="B808" t="s">
        <v>99</v>
      </c>
      <c r="C808" s="17">
        <v>0.14740135971066501</v>
      </c>
      <c r="D808" s="17">
        <v>0.14005481488023699</v>
      </c>
      <c r="E808" s="17">
        <v>0.154749969709195</v>
      </c>
      <c r="F808" s="17"/>
      <c r="G808" s="17">
        <v>0.123111012517092</v>
      </c>
      <c r="H808" s="17">
        <v>0.141877978285784</v>
      </c>
      <c r="I808" s="17">
        <v>0.145813537045687</v>
      </c>
      <c r="J808" s="17">
        <v>0.16612445755864</v>
      </c>
      <c r="K808" s="17">
        <v>0.12776237143375299</v>
      </c>
      <c r="L808" s="17">
        <v>0.16457819037174801</v>
      </c>
      <c r="M808" s="17"/>
      <c r="N808" s="17">
        <v>0.131035893339955</v>
      </c>
      <c r="O808" s="17">
        <v>0.193480520137745</v>
      </c>
      <c r="P808" s="17">
        <v>0.111435905736036</v>
      </c>
      <c r="Q808" s="17">
        <v>0.20237610164542</v>
      </c>
      <c r="R808" s="17">
        <v>0.175009716829444</v>
      </c>
      <c r="S808" s="17">
        <v>8.1465672132342806E-2</v>
      </c>
      <c r="T808" s="17">
        <v>0.13411606880535001</v>
      </c>
      <c r="U808" s="17">
        <v>9.6971255566001197E-2</v>
      </c>
      <c r="V808" s="17">
        <v>0.1538384755668</v>
      </c>
      <c r="W808" s="17"/>
      <c r="X808" s="17">
        <v>0.14027045945007299</v>
      </c>
      <c r="Y808" s="17">
        <v>0.22189783928055101</v>
      </c>
      <c r="Z808" s="17"/>
      <c r="AA808" s="17">
        <v>0.14019338845885701</v>
      </c>
      <c r="AB808" s="17">
        <v>0.17180727602040499</v>
      </c>
      <c r="AC808" s="17"/>
      <c r="AD808" s="17">
        <v>0.164504460737675</v>
      </c>
      <c r="AE808" s="17">
        <v>0.123500322006919</v>
      </c>
    </row>
    <row r="809" spans="2:31" x14ac:dyDescent="0.35">
      <c r="B809" t="s">
        <v>98</v>
      </c>
      <c r="C809" s="17">
        <v>0.23699260868902</v>
      </c>
      <c r="D809" s="17">
        <v>0.24143171884261</v>
      </c>
      <c r="E809" s="17">
        <v>0.23255225066872401</v>
      </c>
      <c r="F809" s="17"/>
      <c r="G809" s="17">
        <v>0.219267696073629</v>
      </c>
      <c r="H809" s="17">
        <v>0.246156361204139</v>
      </c>
      <c r="I809" s="17">
        <v>0.252200382043066</v>
      </c>
      <c r="J809" s="17">
        <v>0.23251568376942799</v>
      </c>
      <c r="K809" s="17">
        <v>0.25499141665288599</v>
      </c>
      <c r="L809" s="17">
        <v>0.22720376438089401</v>
      </c>
      <c r="M809" s="17"/>
      <c r="N809" s="17">
        <v>0.20542169123067999</v>
      </c>
      <c r="O809" s="17">
        <v>0.26503897980278002</v>
      </c>
      <c r="P809" s="17">
        <v>0.337290000726297</v>
      </c>
      <c r="Q809" s="17">
        <v>0.203813990148245</v>
      </c>
      <c r="R809" s="17">
        <v>0.219824984739899</v>
      </c>
      <c r="S809" s="17">
        <v>0.21672133879015201</v>
      </c>
      <c r="T809" s="17">
        <v>0.186170312989519</v>
      </c>
      <c r="U809" s="17">
        <v>0.30498793149613801</v>
      </c>
      <c r="V809" s="17">
        <v>0.23238458716427399</v>
      </c>
      <c r="W809" s="17"/>
      <c r="X809" s="17">
        <v>0.25453771888638699</v>
      </c>
      <c r="Y809" s="17">
        <v>0.17825203123082201</v>
      </c>
      <c r="Z809" s="17"/>
      <c r="AA809" s="17">
        <v>0.25622984940830701</v>
      </c>
      <c r="AB809" s="17">
        <v>0.163928739843196</v>
      </c>
      <c r="AC809" s="17"/>
      <c r="AD809" s="17">
        <v>0.22112240089217</v>
      </c>
      <c r="AE809" s="17">
        <v>0.237639581028459</v>
      </c>
    </row>
    <row r="810" spans="2:31" x14ac:dyDescent="0.35">
      <c r="B810" t="s">
        <v>97</v>
      </c>
      <c r="C810" s="17">
        <v>0.36769275395199402</v>
      </c>
      <c r="D810" s="17">
        <v>0.36263388726913198</v>
      </c>
      <c r="E810" s="17">
        <v>0.372753042719707</v>
      </c>
      <c r="F810" s="17"/>
      <c r="G810" s="17">
        <v>0.39162323840718799</v>
      </c>
      <c r="H810" s="17">
        <v>0.36396832246495903</v>
      </c>
      <c r="I810" s="17">
        <v>0.32117044338636602</v>
      </c>
      <c r="J810" s="17">
        <v>0.36249129743922198</v>
      </c>
      <c r="K810" s="17">
        <v>0.38446704692948103</v>
      </c>
      <c r="L810" s="17">
        <v>0.374279199381781</v>
      </c>
      <c r="M810" s="17"/>
      <c r="N810" s="17">
        <v>0.37286478986216998</v>
      </c>
      <c r="O810" s="17">
        <v>0.371954311603099</v>
      </c>
      <c r="P810" s="17">
        <v>0.40052603608330001</v>
      </c>
      <c r="Q810" s="17">
        <v>0.36420262530928699</v>
      </c>
      <c r="R810" s="17">
        <v>0.36256177056453998</v>
      </c>
      <c r="S810" s="17">
        <v>0.41071156311775397</v>
      </c>
      <c r="T810" s="17">
        <v>0.33775752229580902</v>
      </c>
      <c r="U810" s="17">
        <v>0.36739683703015003</v>
      </c>
      <c r="V810" s="17">
        <v>0.32713870317356503</v>
      </c>
      <c r="W810" s="17"/>
      <c r="X810" s="17">
        <v>0.37968504891433502</v>
      </c>
      <c r="Y810" s="17">
        <v>0.29048821820272303</v>
      </c>
      <c r="Z810" s="17"/>
      <c r="AA810" s="17">
        <v>0.34904538041589001</v>
      </c>
      <c r="AB810" s="17">
        <v>0.44613198123338998</v>
      </c>
      <c r="AC810" s="17"/>
      <c r="AD810" s="17">
        <v>0.37911657953528699</v>
      </c>
      <c r="AE810" s="17">
        <v>0.37528344421779197</v>
      </c>
    </row>
    <row r="811" spans="2:31" x14ac:dyDescent="0.35">
      <c r="B811" t="s">
        <v>96</v>
      </c>
      <c r="C811" s="17">
        <v>0.14942706571942199</v>
      </c>
      <c r="D811" s="17">
        <v>0.17001301876906599</v>
      </c>
      <c r="E811" s="17">
        <v>0.12883532580607701</v>
      </c>
      <c r="F811" s="17"/>
      <c r="G811" s="17">
        <v>0.15054961209038401</v>
      </c>
      <c r="H811" s="17">
        <v>0.17804282051209699</v>
      </c>
      <c r="I811" s="17">
        <v>0.156065948846767</v>
      </c>
      <c r="J811" s="17">
        <v>0.13989205145390499</v>
      </c>
      <c r="K811" s="17">
        <v>0.13661619056080099</v>
      </c>
      <c r="L811" s="17">
        <v>0.14144110646431499</v>
      </c>
      <c r="M811" s="17"/>
      <c r="N811" s="17">
        <v>0.215842608415865</v>
      </c>
      <c r="O811" s="17">
        <v>5.6917071105173599E-2</v>
      </c>
      <c r="P811" s="17">
        <v>8.8753473068695299E-2</v>
      </c>
      <c r="Q811" s="17">
        <v>8.9452014222664106E-2</v>
      </c>
      <c r="R811" s="17">
        <v>0.144306196139832</v>
      </c>
      <c r="S811" s="17">
        <v>0.21701471741992001</v>
      </c>
      <c r="T811" s="17">
        <v>0.20969701340011099</v>
      </c>
      <c r="U811" s="17">
        <v>0.120346227449323</v>
      </c>
      <c r="V811" s="17">
        <v>0.19505880317090599</v>
      </c>
      <c r="W811" s="17"/>
      <c r="X811" s="17">
        <v>0.11614879025578299</v>
      </c>
      <c r="Y811" s="17">
        <v>0.22294839322715199</v>
      </c>
      <c r="Z811" s="17"/>
      <c r="AA811" s="17">
        <v>0.14716833287334299</v>
      </c>
      <c r="AB811" s="17">
        <v>0.16175761091200999</v>
      </c>
      <c r="AC811" s="17"/>
      <c r="AD811" s="17">
        <v>0.14113127129345401</v>
      </c>
      <c r="AE811" s="17">
        <v>0.17110066066507401</v>
      </c>
    </row>
    <row r="812" spans="2:31" x14ac:dyDescent="0.35">
      <c r="B812" t="s">
        <v>56</v>
      </c>
      <c r="C812" s="17">
        <v>3.6322484674857998E-2</v>
      </c>
      <c r="D812" s="17">
        <v>2.8765375138562501E-2</v>
      </c>
      <c r="E812" s="17">
        <v>4.3881718570552897E-2</v>
      </c>
      <c r="F812" s="17"/>
      <c r="G812" s="17">
        <v>4.5597176661379898E-2</v>
      </c>
      <c r="H812" s="17">
        <v>3.7106356274950403E-2</v>
      </c>
      <c r="I812" s="17">
        <v>4.2782829991882501E-2</v>
      </c>
      <c r="J812" s="17">
        <v>3.89928640512852E-2</v>
      </c>
      <c r="K812" s="17">
        <v>4.1326827627095303E-2</v>
      </c>
      <c r="L812" s="17">
        <v>2.3880118990874898E-2</v>
      </c>
      <c r="M812" s="17"/>
      <c r="N812" s="17">
        <v>3.67844028119238E-2</v>
      </c>
      <c r="O812" s="17">
        <v>2.4493962121798999E-2</v>
      </c>
      <c r="P812" s="17">
        <v>3.4313435291014799E-2</v>
      </c>
      <c r="Q812" s="17">
        <v>3.1469336853529699E-2</v>
      </c>
      <c r="R812" s="17">
        <v>3.6040009252678099E-2</v>
      </c>
      <c r="S812" s="17">
        <v>2.42567956057218E-2</v>
      </c>
      <c r="T812" s="17">
        <v>8.5750063448678401E-2</v>
      </c>
      <c r="U812" s="17">
        <v>2.8977781642340401E-2</v>
      </c>
      <c r="V812" s="17">
        <v>3.0087588968167499E-2</v>
      </c>
      <c r="W812" s="17"/>
      <c r="X812" s="17">
        <v>4.10349330876194E-2</v>
      </c>
      <c r="Y812" s="17">
        <v>3.26406041157805E-2</v>
      </c>
      <c r="Z812" s="17"/>
      <c r="AA812" s="17">
        <v>3.9261062627371397E-2</v>
      </c>
      <c r="AB812" s="17">
        <v>1.5936097304029E-2</v>
      </c>
      <c r="AC812" s="17"/>
      <c r="AD812" s="17">
        <v>2.1317452129671201E-2</v>
      </c>
      <c r="AE812" s="17">
        <v>4.7368187374111102E-2</v>
      </c>
    </row>
    <row r="813" spans="2:31" x14ac:dyDescent="0.35">
      <c r="B813" t="s">
        <v>102</v>
      </c>
      <c r="C813" s="17">
        <v>0.20956508696470599</v>
      </c>
      <c r="D813" s="17">
        <v>0.19715599998062999</v>
      </c>
      <c r="E813" s="17">
        <v>0.22197766223493801</v>
      </c>
      <c r="F813" s="17"/>
      <c r="G813" s="17">
        <v>0.19296227676742</v>
      </c>
      <c r="H813" s="17">
        <v>0.17472613954385399</v>
      </c>
      <c r="I813" s="17">
        <v>0.227780395731918</v>
      </c>
      <c r="J813" s="17">
        <v>0.22610810328615999</v>
      </c>
      <c r="K813" s="17">
        <v>0.18259851822973699</v>
      </c>
      <c r="L813" s="17">
        <v>0.233195810782135</v>
      </c>
      <c r="M813" s="17"/>
      <c r="N813" s="17">
        <v>0.16908650767936001</v>
      </c>
      <c r="O813" s="17">
        <v>0.28159567536714802</v>
      </c>
      <c r="P813" s="17">
        <v>0.139117054830693</v>
      </c>
      <c r="Q813" s="17">
        <v>0.31106203346627398</v>
      </c>
      <c r="R813" s="17">
        <v>0.23726703930305101</v>
      </c>
      <c r="S813" s="17">
        <v>0.131295585066452</v>
      </c>
      <c r="T813" s="17">
        <v>0.18062508786588199</v>
      </c>
      <c r="U813" s="17">
        <v>0.178291222382049</v>
      </c>
      <c r="V813" s="17">
        <v>0.21533031752308701</v>
      </c>
      <c r="W813" s="17"/>
      <c r="X813" s="17">
        <v>0.20859350885587499</v>
      </c>
      <c r="Y813" s="17">
        <v>0.27567075322352302</v>
      </c>
      <c r="Z813" s="17"/>
      <c r="AA813" s="17">
        <v>0.20829537467508799</v>
      </c>
      <c r="AB813" s="17">
        <v>0.21224557070737399</v>
      </c>
      <c r="AC813" s="17"/>
      <c r="AD813" s="17">
        <v>0.23731229614941801</v>
      </c>
      <c r="AE813" s="17">
        <v>0.16860812671456499</v>
      </c>
    </row>
    <row r="814" spans="2:31" x14ac:dyDescent="0.35">
      <c r="B814" t="s">
        <v>101</v>
      </c>
      <c r="C814" s="17">
        <v>0.51711981967141596</v>
      </c>
      <c r="D814" s="17">
        <v>0.53264690603819698</v>
      </c>
      <c r="E814" s="17">
        <v>0.50158836852578403</v>
      </c>
      <c r="F814" s="17"/>
      <c r="G814" s="17">
        <v>0.54217285049757202</v>
      </c>
      <c r="H814" s="17">
        <v>0.54201114297705599</v>
      </c>
      <c r="I814" s="17">
        <v>0.47723639223313302</v>
      </c>
      <c r="J814" s="17">
        <v>0.50238334889312697</v>
      </c>
      <c r="K814" s="17">
        <v>0.52108323749028196</v>
      </c>
      <c r="L814" s="17">
        <v>0.51572030584609596</v>
      </c>
      <c r="M814" s="17"/>
      <c r="N814" s="17">
        <v>0.58870739827803498</v>
      </c>
      <c r="O814" s="17">
        <v>0.42887138270827302</v>
      </c>
      <c r="P814" s="17">
        <v>0.48927950915199597</v>
      </c>
      <c r="Q814" s="17">
        <v>0.45365463953195101</v>
      </c>
      <c r="R814" s="17">
        <v>0.50686796670437195</v>
      </c>
      <c r="S814" s="17">
        <v>0.62772628053767399</v>
      </c>
      <c r="T814" s="17">
        <v>0.54745453569591995</v>
      </c>
      <c r="U814" s="17">
        <v>0.48774306447947302</v>
      </c>
      <c r="V814" s="17">
        <v>0.52219750634447104</v>
      </c>
      <c r="W814" s="17"/>
      <c r="X814" s="17">
        <v>0.49583383917011797</v>
      </c>
      <c r="Y814" s="17">
        <v>0.51343661142987496</v>
      </c>
      <c r="Z814" s="17"/>
      <c r="AA814" s="17">
        <v>0.49621371328923303</v>
      </c>
      <c r="AB814" s="17">
        <v>0.60788959214540095</v>
      </c>
      <c r="AC814" s="17"/>
      <c r="AD814" s="17">
        <v>0.52024785082874103</v>
      </c>
      <c r="AE814" s="17">
        <v>0.54638410488286504</v>
      </c>
    </row>
    <row r="815" spans="2:31" x14ac:dyDescent="0.35">
      <c r="B815" t="s">
        <v>103</v>
      </c>
      <c r="C815" s="17">
        <v>0.30755473270671002</v>
      </c>
      <c r="D815" s="17">
        <v>0.33549090605756698</v>
      </c>
      <c r="E815" s="17">
        <v>0.279610706290846</v>
      </c>
      <c r="F815" s="17"/>
      <c r="G815" s="17">
        <v>0.34921057373015202</v>
      </c>
      <c r="H815" s="17">
        <v>0.36728500343320297</v>
      </c>
      <c r="I815" s="17">
        <v>0.249455996501215</v>
      </c>
      <c r="J815" s="17">
        <v>0.27627524560696598</v>
      </c>
      <c r="K815" s="17">
        <v>0.33848471926054502</v>
      </c>
      <c r="L815" s="17">
        <v>0.28252449506395999</v>
      </c>
      <c r="M815" s="17"/>
      <c r="N815" s="17">
        <v>0.41962089059867502</v>
      </c>
      <c r="O815" s="17">
        <v>0.147275707341125</v>
      </c>
      <c r="P815" s="17">
        <v>0.350162454321303</v>
      </c>
      <c r="Q815" s="17">
        <v>0.142592606065677</v>
      </c>
      <c r="R815" s="17">
        <v>0.26960092740132102</v>
      </c>
      <c r="S815" s="17">
        <v>0.49643069547122198</v>
      </c>
      <c r="T815" s="17">
        <v>0.36682944783003801</v>
      </c>
      <c r="U815" s="17">
        <v>0.30945184209742399</v>
      </c>
      <c r="V815" s="17">
        <v>0.30686718882138297</v>
      </c>
      <c r="W815" s="17"/>
      <c r="X815" s="17">
        <v>0.28724033031424301</v>
      </c>
      <c r="Y815" s="17">
        <v>0.23776585820635199</v>
      </c>
      <c r="Z815" s="17"/>
      <c r="AA815" s="17">
        <v>0.28791833861414601</v>
      </c>
      <c r="AB815" s="17">
        <v>0.39564402143802702</v>
      </c>
      <c r="AC815" s="17"/>
      <c r="AD815" s="17">
        <v>0.28293555467932302</v>
      </c>
      <c r="AE815" s="17">
        <v>0.377775978168301</v>
      </c>
    </row>
    <row r="816" spans="2:31" x14ac:dyDescent="0.35">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row>
    <row r="817" spans="2:31" x14ac:dyDescent="0.35">
      <c r="B817" s="6" t="s">
        <v>360</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row>
    <row r="818" spans="2:31" x14ac:dyDescent="0.35">
      <c r="B818" s="24" t="s">
        <v>66</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row>
    <row r="819" spans="2:31" x14ac:dyDescent="0.35">
      <c r="B819" t="s">
        <v>100</v>
      </c>
      <c r="C819" s="17">
        <v>4.2297981667658503E-2</v>
      </c>
      <c r="D819" s="17">
        <v>4.6002295492426598E-2</v>
      </c>
      <c r="E819" s="17">
        <v>3.8592626532868997E-2</v>
      </c>
      <c r="F819" s="17"/>
      <c r="G819" s="17">
        <v>3.8775917087839402E-2</v>
      </c>
      <c r="H819" s="17">
        <v>4.1144571805538599E-2</v>
      </c>
      <c r="I819" s="17">
        <v>5.0455901955022503E-2</v>
      </c>
      <c r="J819" s="17">
        <v>4.9612085157700103E-2</v>
      </c>
      <c r="K819" s="17">
        <v>4.7504928552556296E-3</v>
      </c>
      <c r="L819" s="17">
        <v>5.5895386101040598E-2</v>
      </c>
      <c r="M819" s="17"/>
      <c r="N819" s="17">
        <v>3.1845143365247103E-2</v>
      </c>
      <c r="O819" s="17">
        <v>4.6442585749275303E-2</v>
      </c>
      <c r="P819" s="17">
        <v>0</v>
      </c>
      <c r="Q819" s="17">
        <v>5.8314117354641801E-2</v>
      </c>
      <c r="R819" s="17">
        <v>2.63043226995671E-2</v>
      </c>
      <c r="S819" s="17">
        <v>3.3861429441615902E-2</v>
      </c>
      <c r="T819" s="17">
        <v>6.5757492971887793E-2</v>
      </c>
      <c r="U819" s="17">
        <v>2.9121792113717699E-2</v>
      </c>
      <c r="V819" s="17">
        <v>7.3919952472945305E-2</v>
      </c>
      <c r="W819" s="17"/>
      <c r="X819" s="17">
        <v>4.72491385481267E-2</v>
      </c>
      <c r="Y819" s="17">
        <v>2.2697833668825902E-2</v>
      </c>
      <c r="Z819" s="17"/>
      <c r="AA819" s="17">
        <v>3.9332983628185297E-2</v>
      </c>
      <c r="AB819" s="17">
        <v>5.1858655213870002E-2</v>
      </c>
      <c r="AC819" s="17"/>
      <c r="AD819" s="17">
        <v>5.4555133618774398E-2</v>
      </c>
      <c r="AE819" s="17">
        <v>2.0408884014592201E-2</v>
      </c>
    </row>
    <row r="820" spans="2:31" x14ac:dyDescent="0.35">
      <c r="B820" t="s">
        <v>99</v>
      </c>
      <c r="C820" s="17">
        <v>8.3881734487277398E-2</v>
      </c>
      <c r="D820" s="17">
        <v>9.0766339335647594E-2</v>
      </c>
      <c r="E820" s="17">
        <v>7.6995194325550895E-2</v>
      </c>
      <c r="F820" s="17"/>
      <c r="G820" s="17">
        <v>0.111398892539201</v>
      </c>
      <c r="H820" s="17">
        <v>7.4771637097434798E-2</v>
      </c>
      <c r="I820" s="17">
        <v>8.6882873267479704E-2</v>
      </c>
      <c r="J820" s="17">
        <v>5.3719196070745802E-2</v>
      </c>
      <c r="K820" s="17">
        <v>6.9900995421030704E-2</v>
      </c>
      <c r="L820" s="17">
        <v>9.4696165718847702E-2</v>
      </c>
      <c r="M820" s="17"/>
      <c r="N820" s="17">
        <v>9.96774655602259E-2</v>
      </c>
      <c r="O820" s="17">
        <v>0.14302322550786201</v>
      </c>
      <c r="P820" s="17">
        <v>7.2928545514096596E-2</v>
      </c>
      <c r="Q820" s="17">
        <v>6.2044500245726601E-2</v>
      </c>
      <c r="R820" s="17">
        <v>8.15612438604012E-2</v>
      </c>
      <c r="S820" s="17">
        <v>4.4160630584959101E-2</v>
      </c>
      <c r="T820" s="17">
        <v>5.7028472557214098E-2</v>
      </c>
      <c r="U820" s="17">
        <v>9.9100059837969601E-2</v>
      </c>
      <c r="V820" s="17">
        <v>6.5763466522505198E-2</v>
      </c>
      <c r="W820" s="17"/>
      <c r="X820" s="17">
        <v>8.2777932679855004E-2</v>
      </c>
      <c r="Y820" s="17">
        <v>7.5128940105719896E-2</v>
      </c>
      <c r="Z820" s="17"/>
      <c r="AA820" s="17">
        <v>8.03773729739235E-2</v>
      </c>
      <c r="AB820" s="17">
        <v>9.5831083874421297E-2</v>
      </c>
      <c r="AC820" s="17"/>
      <c r="AD820" s="17">
        <v>8.3169121603692303E-2</v>
      </c>
      <c r="AE820" s="17">
        <v>9.9834125664979595E-2</v>
      </c>
    </row>
    <row r="821" spans="2:31" x14ac:dyDescent="0.35">
      <c r="B821" t="s">
        <v>98</v>
      </c>
      <c r="C821" s="17">
        <v>0.24306441834457401</v>
      </c>
      <c r="D821" s="17">
        <v>0.24302768735865901</v>
      </c>
      <c r="E821" s="17">
        <v>0.243101159655841</v>
      </c>
      <c r="F821" s="17"/>
      <c r="G821" s="17">
        <v>0.24778188718833899</v>
      </c>
      <c r="H821" s="17">
        <v>0.27193235826816498</v>
      </c>
      <c r="I821" s="17">
        <v>0.25148642315436198</v>
      </c>
      <c r="J821" s="17">
        <v>0.18784092357264701</v>
      </c>
      <c r="K821" s="17">
        <v>0.20383866608368001</v>
      </c>
      <c r="L821" s="17">
        <v>0.26830217317787403</v>
      </c>
      <c r="M821" s="17"/>
      <c r="N821" s="17">
        <v>0.24368038735514999</v>
      </c>
      <c r="O821" s="17">
        <v>0.19470163106721</v>
      </c>
      <c r="P821" s="17">
        <v>0.40152597159472397</v>
      </c>
      <c r="Q821" s="17">
        <v>0.25813293830666501</v>
      </c>
      <c r="R821" s="17">
        <v>0.20008529851630999</v>
      </c>
      <c r="S821" s="17">
        <v>0.19391128785709899</v>
      </c>
      <c r="T821" s="17">
        <v>0.23056687931877801</v>
      </c>
      <c r="U821" s="17">
        <v>0.33568926703527602</v>
      </c>
      <c r="V821" s="17">
        <v>0.20826751535295401</v>
      </c>
      <c r="W821" s="17"/>
      <c r="X821" s="17">
        <v>0.26144733645183099</v>
      </c>
      <c r="Y821" s="17">
        <v>0.221531361997203</v>
      </c>
      <c r="Z821" s="17"/>
      <c r="AA821" s="17">
        <v>0.24592486575685099</v>
      </c>
      <c r="AB821" s="17">
        <v>0.234087031837312</v>
      </c>
      <c r="AC821" s="17"/>
      <c r="AD821" s="17">
        <v>0.23322821959378001</v>
      </c>
      <c r="AE821" s="17">
        <v>0.238441375083353</v>
      </c>
    </row>
    <row r="822" spans="2:31" x14ac:dyDescent="0.35">
      <c r="B822" t="s">
        <v>97</v>
      </c>
      <c r="C822" s="17">
        <v>0.35967590010983902</v>
      </c>
      <c r="D822" s="17">
        <v>0.34729937265469202</v>
      </c>
      <c r="E822" s="17">
        <v>0.37205590669841798</v>
      </c>
      <c r="F822" s="17"/>
      <c r="G822" s="17">
        <v>0.29666627058642497</v>
      </c>
      <c r="H822" s="17">
        <v>0.31329010774320099</v>
      </c>
      <c r="I822" s="17">
        <v>0.37429569621079301</v>
      </c>
      <c r="J822" s="17">
        <v>0.421163414414917</v>
      </c>
      <c r="K822" s="17">
        <v>0.412237893153654</v>
      </c>
      <c r="L822" s="17">
        <v>0.35361963887643499</v>
      </c>
      <c r="M822" s="17"/>
      <c r="N822" s="17">
        <v>0.30267043479462902</v>
      </c>
      <c r="O822" s="17">
        <v>0.42994917298054902</v>
      </c>
      <c r="P822" s="17">
        <v>0.392006706575598</v>
      </c>
      <c r="Q822" s="17">
        <v>0.37372974506204998</v>
      </c>
      <c r="R822" s="17">
        <v>0.371166063367592</v>
      </c>
      <c r="S822" s="17">
        <v>0.36181899314532001</v>
      </c>
      <c r="T822" s="17">
        <v>0.25652604403536799</v>
      </c>
      <c r="U822" s="17">
        <v>0.32423669369880398</v>
      </c>
      <c r="V822" s="17">
        <v>0.39036363036805999</v>
      </c>
      <c r="W822" s="17"/>
      <c r="X822" s="17">
        <v>0.35023855897652001</v>
      </c>
      <c r="Y822" s="17">
        <v>0.35069764631626599</v>
      </c>
      <c r="Z822" s="17"/>
      <c r="AA822" s="17">
        <v>0.37017049505362998</v>
      </c>
      <c r="AB822" s="17">
        <v>0.32365412254446202</v>
      </c>
      <c r="AC822" s="17"/>
      <c r="AD822" s="17">
        <v>0.37076912308036902</v>
      </c>
      <c r="AE822" s="17">
        <v>0.34887844714574001</v>
      </c>
    </row>
    <row r="823" spans="2:31" x14ac:dyDescent="0.35">
      <c r="B823" t="s">
        <v>96</v>
      </c>
      <c r="C823" s="17">
        <v>0.21457646505006001</v>
      </c>
      <c r="D823" s="17">
        <v>0.22735883831137499</v>
      </c>
      <c r="E823" s="17">
        <v>0.20179049856905601</v>
      </c>
      <c r="F823" s="17"/>
      <c r="G823" s="17">
        <v>0.249207550876721</v>
      </c>
      <c r="H823" s="17">
        <v>0.244704651218182</v>
      </c>
      <c r="I823" s="17">
        <v>0.15510326434727201</v>
      </c>
      <c r="J823" s="17">
        <v>0.24497409140749299</v>
      </c>
      <c r="K823" s="17">
        <v>0.23035656556959999</v>
      </c>
      <c r="L823" s="17">
        <v>0.186459175328715</v>
      </c>
      <c r="M823" s="17"/>
      <c r="N823" s="17">
        <v>0.26109783535495801</v>
      </c>
      <c r="O823" s="17">
        <v>0.144508618823003</v>
      </c>
      <c r="P823" s="17">
        <v>9.7561696478398893E-2</v>
      </c>
      <c r="Q823" s="17">
        <v>0.183900092787217</v>
      </c>
      <c r="R823" s="17">
        <v>0.27887575300592898</v>
      </c>
      <c r="S823" s="17">
        <v>0.29733078132723501</v>
      </c>
      <c r="T823" s="17">
        <v>0.30436435783018201</v>
      </c>
      <c r="U823" s="17">
        <v>0.122165992914319</v>
      </c>
      <c r="V823" s="17">
        <v>0.217468901418612</v>
      </c>
      <c r="W823" s="17"/>
      <c r="X823" s="17">
        <v>0.19822509760958901</v>
      </c>
      <c r="Y823" s="17">
        <v>0.28482620727551999</v>
      </c>
      <c r="Z823" s="17"/>
      <c r="AA823" s="17">
        <v>0.20935313672556499</v>
      </c>
      <c r="AB823" s="17">
        <v>0.24001326584315499</v>
      </c>
      <c r="AC823" s="17"/>
      <c r="AD823" s="17">
        <v>0.22079245413576001</v>
      </c>
      <c r="AE823" s="17">
        <v>0.217916594068994</v>
      </c>
    </row>
    <row r="824" spans="2:31" x14ac:dyDescent="0.35">
      <c r="B824" t="s">
        <v>56</v>
      </c>
      <c r="C824" s="17">
        <v>5.6503500340590297E-2</v>
      </c>
      <c r="D824" s="17">
        <v>4.5545466847199199E-2</v>
      </c>
      <c r="E824" s="17">
        <v>6.74646142182658E-2</v>
      </c>
      <c r="F824" s="17"/>
      <c r="G824" s="17">
        <v>5.6169481721474603E-2</v>
      </c>
      <c r="H824" s="17">
        <v>5.41566738674778E-2</v>
      </c>
      <c r="I824" s="17">
        <v>8.1775841065069799E-2</v>
      </c>
      <c r="J824" s="17">
        <v>4.2690289376496701E-2</v>
      </c>
      <c r="K824" s="17">
        <v>7.8915386916779795E-2</v>
      </c>
      <c r="L824" s="17">
        <v>4.1027460797087703E-2</v>
      </c>
      <c r="M824" s="17"/>
      <c r="N824" s="17">
        <v>6.10287335697903E-2</v>
      </c>
      <c r="O824" s="17">
        <v>4.1374765872101198E-2</v>
      </c>
      <c r="P824" s="17">
        <v>3.5977079837182797E-2</v>
      </c>
      <c r="Q824" s="17">
        <v>6.3878606243700203E-2</v>
      </c>
      <c r="R824" s="17">
        <v>4.20073185502002E-2</v>
      </c>
      <c r="S824" s="17">
        <v>6.8916877643771801E-2</v>
      </c>
      <c r="T824" s="17">
        <v>8.5756753286570397E-2</v>
      </c>
      <c r="U824" s="17">
        <v>8.9686194399913696E-2</v>
      </c>
      <c r="V824" s="17">
        <v>4.4216533864923399E-2</v>
      </c>
      <c r="W824" s="17"/>
      <c r="X824" s="17">
        <v>6.00619357340786E-2</v>
      </c>
      <c r="Y824" s="17">
        <v>4.5118010636465297E-2</v>
      </c>
      <c r="Z824" s="17"/>
      <c r="AA824" s="17">
        <v>5.4841145861845499E-2</v>
      </c>
      <c r="AB824" s="17">
        <v>5.4555840686779003E-2</v>
      </c>
      <c r="AC824" s="17"/>
      <c r="AD824" s="17">
        <v>3.7485947967623702E-2</v>
      </c>
      <c r="AE824" s="17">
        <v>7.4520574022341898E-2</v>
      </c>
    </row>
    <row r="825" spans="2:31" x14ac:dyDescent="0.35">
      <c r="B825" t="s">
        <v>102</v>
      </c>
      <c r="C825" s="17">
        <v>0.12617971615493601</v>
      </c>
      <c r="D825" s="17">
        <v>0.136768634828074</v>
      </c>
      <c r="E825" s="17">
        <v>0.11558782085842</v>
      </c>
      <c r="F825" s="17"/>
      <c r="G825" s="17">
        <v>0.15017480962704099</v>
      </c>
      <c r="H825" s="17">
        <v>0.11591620890297299</v>
      </c>
      <c r="I825" s="17">
        <v>0.13733877522250201</v>
      </c>
      <c r="J825" s="17">
        <v>0.103331281228446</v>
      </c>
      <c r="K825" s="17">
        <v>7.4651488276286398E-2</v>
      </c>
      <c r="L825" s="17">
        <v>0.15059155181988801</v>
      </c>
      <c r="M825" s="17"/>
      <c r="N825" s="17">
        <v>0.13152260892547299</v>
      </c>
      <c r="O825" s="17">
        <v>0.18946581125713699</v>
      </c>
      <c r="P825" s="17">
        <v>7.2928545514096596E-2</v>
      </c>
      <c r="Q825" s="17">
        <v>0.12035861760036801</v>
      </c>
      <c r="R825" s="17">
        <v>0.107865566559968</v>
      </c>
      <c r="S825" s="17">
        <v>7.8022060026574996E-2</v>
      </c>
      <c r="T825" s="17">
        <v>0.122785965529102</v>
      </c>
      <c r="U825" s="17">
        <v>0.128221851951687</v>
      </c>
      <c r="V825" s="17">
        <v>0.13968341899545</v>
      </c>
      <c r="W825" s="17"/>
      <c r="X825" s="17">
        <v>0.13002707122798199</v>
      </c>
      <c r="Y825" s="17">
        <v>9.7826773774545794E-2</v>
      </c>
      <c r="Z825" s="17"/>
      <c r="AA825" s="17">
        <v>0.11971035660210901</v>
      </c>
      <c r="AB825" s="17">
        <v>0.147689739088291</v>
      </c>
      <c r="AC825" s="17"/>
      <c r="AD825" s="17">
        <v>0.13772425522246701</v>
      </c>
      <c r="AE825" s="17">
        <v>0.12024300967957199</v>
      </c>
    </row>
    <row r="826" spans="2:31" x14ac:dyDescent="0.35">
      <c r="B826" t="s">
        <v>101</v>
      </c>
      <c r="C826" s="17">
        <v>0.57425236515989997</v>
      </c>
      <c r="D826" s="17">
        <v>0.57465821096606695</v>
      </c>
      <c r="E826" s="17">
        <v>0.57384640526747299</v>
      </c>
      <c r="F826" s="17"/>
      <c r="G826" s="17">
        <v>0.545873821463146</v>
      </c>
      <c r="H826" s="17">
        <v>0.55799475896138295</v>
      </c>
      <c r="I826" s="17">
        <v>0.52939896055806601</v>
      </c>
      <c r="J826" s="17">
        <v>0.66613750582241005</v>
      </c>
      <c r="K826" s="17">
        <v>0.64259445872325405</v>
      </c>
      <c r="L826" s="17">
        <v>0.54007881420515003</v>
      </c>
      <c r="M826" s="17"/>
      <c r="N826" s="17">
        <v>0.56376827014958597</v>
      </c>
      <c r="O826" s="17">
        <v>0.57445779180355205</v>
      </c>
      <c r="P826" s="17">
        <v>0.48956840305399701</v>
      </c>
      <c r="Q826" s="17">
        <v>0.55762983784926701</v>
      </c>
      <c r="R826" s="17">
        <v>0.65004181637352199</v>
      </c>
      <c r="S826" s="17">
        <v>0.65914977447255396</v>
      </c>
      <c r="T826" s="17">
        <v>0.56089040186554995</v>
      </c>
      <c r="U826" s="17">
        <v>0.44640268661312299</v>
      </c>
      <c r="V826" s="17">
        <v>0.60783253178667196</v>
      </c>
      <c r="W826" s="17"/>
      <c r="X826" s="17">
        <v>0.54846365658610796</v>
      </c>
      <c r="Y826" s="17">
        <v>0.63552385359178598</v>
      </c>
      <c r="Z826" s="17"/>
      <c r="AA826" s="17">
        <v>0.57952363177919397</v>
      </c>
      <c r="AB826" s="17">
        <v>0.56366738838761798</v>
      </c>
      <c r="AC826" s="17"/>
      <c r="AD826" s="17">
        <v>0.59156157721612901</v>
      </c>
      <c r="AE826" s="17">
        <v>0.56679504121473301</v>
      </c>
    </row>
    <row r="827" spans="2:31" x14ac:dyDescent="0.35">
      <c r="B827" t="s">
        <v>103</v>
      </c>
      <c r="C827" s="17">
        <v>0.44807264900496402</v>
      </c>
      <c r="D827" s="17">
        <v>0.43788957613799301</v>
      </c>
      <c r="E827" s="17">
        <v>0.45825858440905398</v>
      </c>
      <c r="F827" s="17"/>
      <c r="G827" s="17">
        <v>0.39569901183610501</v>
      </c>
      <c r="H827" s="17">
        <v>0.44207855005841001</v>
      </c>
      <c r="I827" s="17">
        <v>0.39206018533556403</v>
      </c>
      <c r="J827" s="17">
        <v>0.56280622459396501</v>
      </c>
      <c r="K827" s="17">
        <v>0.56794297044696795</v>
      </c>
      <c r="L827" s="17">
        <v>0.38948726238526199</v>
      </c>
      <c r="M827" s="17"/>
      <c r="N827" s="17">
        <v>0.43224566122411301</v>
      </c>
      <c r="O827" s="17">
        <v>0.38499198054641398</v>
      </c>
      <c r="P827" s="17">
        <v>0.41663985753990002</v>
      </c>
      <c r="Q827" s="17">
        <v>0.43727122024889797</v>
      </c>
      <c r="R827" s="17">
        <v>0.54217624981355295</v>
      </c>
      <c r="S827" s="17">
        <v>0.58112771444597899</v>
      </c>
      <c r="T827" s="17">
        <v>0.43810443633644802</v>
      </c>
      <c r="U827" s="17">
        <v>0.31818083466143499</v>
      </c>
      <c r="V827" s="17">
        <v>0.46814911279122201</v>
      </c>
      <c r="W827" s="17"/>
      <c r="X827" s="17">
        <v>0.418436585358127</v>
      </c>
      <c r="Y827" s="17">
        <v>0.53769707981724002</v>
      </c>
      <c r="Z827" s="17"/>
      <c r="AA827" s="17">
        <v>0.45981327517708498</v>
      </c>
      <c r="AB827" s="17">
        <v>0.41597764929932601</v>
      </c>
      <c r="AC827" s="17"/>
      <c r="AD827" s="17">
        <v>0.453837321993662</v>
      </c>
      <c r="AE827" s="17">
        <v>0.44655203153516099</v>
      </c>
    </row>
    <row r="828" spans="2:31" x14ac:dyDescent="0.35">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row>
    <row r="829" spans="2:31" x14ac:dyDescent="0.35">
      <c r="B829" s="6" t="s">
        <v>364</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row>
    <row r="830" spans="2:31" x14ac:dyDescent="0.35">
      <c r="B830" s="24" t="s">
        <v>365</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row>
    <row r="831" spans="2:31" x14ac:dyDescent="0.35">
      <c r="B831" t="s">
        <v>361</v>
      </c>
      <c r="C831" s="17">
        <v>0.39821089654743602</v>
      </c>
      <c r="D831" s="17">
        <v>0.40094473243557699</v>
      </c>
      <c r="E831" s="17">
        <v>0.39564327884876599</v>
      </c>
      <c r="F831" s="17"/>
      <c r="G831" s="17">
        <v>0.39857494982798503</v>
      </c>
      <c r="H831" s="17">
        <v>0.39193068948845899</v>
      </c>
      <c r="I831" s="17">
        <v>0.41702317967714297</v>
      </c>
      <c r="J831" s="17">
        <v>0.398902100978279</v>
      </c>
      <c r="K831" s="17">
        <v>0.46540123495629998</v>
      </c>
      <c r="L831" s="17">
        <v>0.35608852739202801</v>
      </c>
      <c r="M831" s="17"/>
      <c r="N831" s="17">
        <v>0.378407898598833</v>
      </c>
      <c r="O831" s="17">
        <v>0.41846175565730498</v>
      </c>
      <c r="P831" s="17">
        <v>0.29038119600325002</v>
      </c>
      <c r="Q831" s="17">
        <v>0.42652821404762098</v>
      </c>
      <c r="R831" s="17">
        <v>0.589316196179832</v>
      </c>
      <c r="S831" s="17">
        <v>0.54555557800094101</v>
      </c>
      <c r="T831" s="17">
        <v>0.33498519729168003</v>
      </c>
      <c r="U831" s="17">
        <v>0.19386108835221799</v>
      </c>
      <c r="V831" s="17">
        <v>0.31751092026275002</v>
      </c>
      <c r="W831" s="17"/>
      <c r="X831" s="17">
        <v>0.39377888046904602</v>
      </c>
      <c r="Y831" s="17">
        <v>0.37801317405356899</v>
      </c>
      <c r="Z831" s="17"/>
      <c r="AA831" s="17">
        <v>0.40859270942810799</v>
      </c>
      <c r="AB831" s="17">
        <v>0.37393135128940802</v>
      </c>
      <c r="AC831" s="17"/>
      <c r="AD831" s="17">
        <v>0.39882313479835602</v>
      </c>
      <c r="AE831" s="17">
        <v>0.418188915644502</v>
      </c>
    </row>
    <row r="832" spans="2:31" x14ac:dyDescent="0.35">
      <c r="B832" t="s">
        <v>362</v>
      </c>
      <c r="C832" s="17">
        <v>0.38977971776716702</v>
      </c>
      <c r="D832" s="17">
        <v>0.37513511852002501</v>
      </c>
      <c r="E832" s="17">
        <v>0.40353392019753498</v>
      </c>
      <c r="F832" s="17"/>
      <c r="G832" s="17">
        <v>0.36800774304488298</v>
      </c>
      <c r="H832" s="17">
        <v>0.32948920277710703</v>
      </c>
      <c r="I832" s="17">
        <v>0.341602864639451</v>
      </c>
      <c r="J832" s="17">
        <v>0.45091712229910202</v>
      </c>
      <c r="K832" s="17">
        <v>0.37264098521595901</v>
      </c>
      <c r="L832" s="17">
        <v>0.43116537410153999</v>
      </c>
      <c r="M832" s="17"/>
      <c r="N832" s="17">
        <v>0.31355554134054903</v>
      </c>
      <c r="O832" s="17">
        <v>0.44400445019041301</v>
      </c>
      <c r="P832" s="17">
        <v>0.464710256008041</v>
      </c>
      <c r="Q832" s="17">
        <v>0.39921173577578101</v>
      </c>
      <c r="R832" s="17">
        <v>0.283223973498126</v>
      </c>
      <c r="S832" s="17">
        <v>0.26719636590896001</v>
      </c>
      <c r="T832" s="17">
        <v>0.39485015567975901</v>
      </c>
      <c r="U832" s="17">
        <v>0.46375559881447198</v>
      </c>
      <c r="V832" s="17">
        <v>0.512780276891451</v>
      </c>
      <c r="W832" s="17"/>
      <c r="X832" s="17">
        <v>0.38848442008834999</v>
      </c>
      <c r="Y832" s="17">
        <v>0.38401690847263498</v>
      </c>
      <c r="Z832" s="17"/>
      <c r="AA832" s="17">
        <v>0.369818383198597</v>
      </c>
      <c r="AB832" s="17">
        <v>0.46009914632316401</v>
      </c>
      <c r="AC832" s="17"/>
      <c r="AD832" s="17">
        <v>0.39410895777599603</v>
      </c>
      <c r="AE832" s="17">
        <v>0.38784445584028099</v>
      </c>
    </row>
    <row r="833" spans="2:31" x14ac:dyDescent="0.35">
      <c r="B833" t="s">
        <v>363</v>
      </c>
      <c r="C833" s="17">
        <v>0.124004831119168</v>
      </c>
      <c r="D833" s="17">
        <v>0.14325751676501</v>
      </c>
      <c r="E833" s="17">
        <v>0.105922715573885</v>
      </c>
      <c r="F833" s="17"/>
      <c r="G833" s="17">
        <v>0.107020156701568</v>
      </c>
      <c r="H833" s="17">
        <v>0.14964723662292501</v>
      </c>
      <c r="I833" s="17">
        <v>0.14606650990564399</v>
      </c>
      <c r="J833" s="17">
        <v>8.3257571163718E-2</v>
      </c>
      <c r="K833" s="17">
        <v>7.8508422171631995E-2</v>
      </c>
      <c r="L833" s="17">
        <v>0.15669555172911101</v>
      </c>
      <c r="M833" s="17"/>
      <c r="N833" s="17">
        <v>0.257790300795182</v>
      </c>
      <c r="O833" s="17">
        <v>6.8369325956950194E-2</v>
      </c>
      <c r="P833" s="17">
        <v>0.115088436609887</v>
      </c>
      <c r="Q833" s="17">
        <v>0.105843741604754</v>
      </c>
      <c r="R833" s="17">
        <v>3.0399231841687201E-2</v>
      </c>
      <c r="S833" s="17">
        <v>0.123066006879405</v>
      </c>
      <c r="T833" s="17">
        <v>0.141689928374471</v>
      </c>
      <c r="U833" s="17">
        <v>0.18148491464606301</v>
      </c>
      <c r="V833" s="17">
        <v>7.8614950526101901E-2</v>
      </c>
      <c r="W833" s="17"/>
      <c r="X833" s="17">
        <v>0.12019586679652</v>
      </c>
      <c r="Y833" s="17">
        <v>0.14408128387902</v>
      </c>
      <c r="Z833" s="17"/>
      <c r="AA833" s="17">
        <v>0.131919443275967</v>
      </c>
      <c r="AB833" s="17">
        <v>9.4591445410728101E-2</v>
      </c>
      <c r="AC833" s="17"/>
      <c r="AD833" s="17">
        <v>0.135557704362369</v>
      </c>
      <c r="AE833" s="17">
        <v>0.114377603039203</v>
      </c>
    </row>
    <row r="834" spans="2:31" x14ac:dyDescent="0.35">
      <c r="B834" t="s">
        <v>56</v>
      </c>
      <c r="C834" s="17">
        <v>8.8004554566229201E-2</v>
      </c>
      <c r="D834" s="17">
        <v>8.0662632279387303E-2</v>
      </c>
      <c r="E834" s="17">
        <v>9.4900085379813703E-2</v>
      </c>
      <c r="F834" s="17"/>
      <c r="G834" s="17">
        <v>0.12639715042556399</v>
      </c>
      <c r="H834" s="17">
        <v>0.12893287111151</v>
      </c>
      <c r="I834" s="17">
        <v>9.5307445777761901E-2</v>
      </c>
      <c r="J834" s="17">
        <v>6.6923205558900606E-2</v>
      </c>
      <c r="K834" s="17">
        <v>8.3449357656109502E-2</v>
      </c>
      <c r="L834" s="17">
        <v>5.6050546777320999E-2</v>
      </c>
      <c r="M834" s="17"/>
      <c r="N834" s="17">
        <v>5.0246259265436001E-2</v>
      </c>
      <c r="O834" s="17">
        <v>6.9164468195331702E-2</v>
      </c>
      <c r="P834" s="17">
        <v>0.12982011137882299</v>
      </c>
      <c r="Q834" s="17">
        <v>6.8416308571844206E-2</v>
      </c>
      <c r="R834" s="17">
        <v>9.7060598480354199E-2</v>
      </c>
      <c r="S834" s="17">
        <v>6.4182049210694106E-2</v>
      </c>
      <c r="T834" s="17">
        <v>0.12847471865408999</v>
      </c>
      <c r="U834" s="17">
        <v>0.16089839818724599</v>
      </c>
      <c r="V834" s="17">
        <v>9.1093852319696605E-2</v>
      </c>
      <c r="W834" s="17"/>
      <c r="X834" s="17">
        <v>9.7540832646083597E-2</v>
      </c>
      <c r="Y834" s="17">
        <v>9.38886335947752E-2</v>
      </c>
      <c r="Z834" s="17"/>
      <c r="AA834" s="17">
        <v>8.9669464097327303E-2</v>
      </c>
      <c r="AB834" s="17">
        <v>7.1378056976699994E-2</v>
      </c>
      <c r="AC834" s="17"/>
      <c r="AD834" s="17">
        <v>7.1510203063279904E-2</v>
      </c>
      <c r="AE834" s="17">
        <v>7.95890254760135E-2</v>
      </c>
    </row>
    <row r="835" spans="2:31" x14ac:dyDescent="0.3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row>
    <row r="836" spans="2:31" x14ac:dyDescent="0.35">
      <c r="B836" s="6" t="s">
        <v>364</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row>
    <row r="837" spans="2:31" x14ac:dyDescent="0.35">
      <c r="B837" s="24" t="s">
        <v>365</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row>
    <row r="838" spans="2:31" x14ac:dyDescent="0.35">
      <c r="B838" t="s">
        <v>366</v>
      </c>
      <c r="C838" s="17">
        <v>0.74705169255003501</v>
      </c>
      <c r="D838" s="17">
        <v>0.70941552803572505</v>
      </c>
      <c r="E838" s="17">
        <v>0.78716666897381904</v>
      </c>
      <c r="F838" s="17"/>
      <c r="G838" s="17">
        <v>0.81153638860480604</v>
      </c>
      <c r="H838" s="17">
        <v>0.73565005128957095</v>
      </c>
      <c r="I838" s="17">
        <v>0.64647934083597802</v>
      </c>
      <c r="J838" s="17">
        <v>0.74036770829628495</v>
      </c>
      <c r="K838" s="17">
        <v>0.76329351596964901</v>
      </c>
      <c r="L838" s="17">
        <v>0.76694019048152196</v>
      </c>
      <c r="M838" s="17"/>
      <c r="N838" s="17">
        <v>0.755123136453699</v>
      </c>
      <c r="O838" s="17">
        <v>0.71729032408972904</v>
      </c>
      <c r="P838" s="17">
        <v>0.74973198754832304</v>
      </c>
      <c r="Q838" s="17">
        <v>0.80061262966319602</v>
      </c>
      <c r="R838" s="17">
        <v>0.78478767488519996</v>
      </c>
      <c r="S838" s="17">
        <v>0.75427052714950704</v>
      </c>
      <c r="T838" s="17">
        <v>0.73328609751551399</v>
      </c>
      <c r="U838" s="17">
        <v>0.83102419288535201</v>
      </c>
      <c r="V838" s="17">
        <v>0.68548250525955701</v>
      </c>
      <c r="W838" s="17"/>
      <c r="X838" s="17">
        <v>0.75859243322356495</v>
      </c>
      <c r="Y838" s="17">
        <v>0.74669858367339004</v>
      </c>
      <c r="Z838" s="17"/>
      <c r="AA838" s="17">
        <v>0.71829462207888395</v>
      </c>
      <c r="AB838" s="17">
        <v>0.87545641946813402</v>
      </c>
      <c r="AC838" s="17"/>
      <c r="AD838" s="17">
        <v>0.76699202294718705</v>
      </c>
      <c r="AE838" s="17">
        <v>0.69706790658805395</v>
      </c>
    </row>
    <row r="839" spans="2:31" x14ac:dyDescent="0.35">
      <c r="B839" t="s">
        <v>367</v>
      </c>
      <c r="C839" s="17">
        <v>0.13907536230307399</v>
      </c>
      <c r="D839" s="17">
        <v>0.18205448037003</v>
      </c>
      <c r="E839" s="17">
        <v>9.3265532044853106E-2</v>
      </c>
      <c r="F839" s="17"/>
      <c r="G839" s="17">
        <v>9.9984015994108305E-2</v>
      </c>
      <c r="H839" s="17">
        <v>0.172444595582676</v>
      </c>
      <c r="I839" s="17">
        <v>0.16736380386216701</v>
      </c>
      <c r="J839" s="17">
        <v>0.13676379751444701</v>
      </c>
      <c r="K839" s="17">
        <v>7.7858294285904101E-2</v>
      </c>
      <c r="L839" s="17">
        <v>0.156193398392201</v>
      </c>
      <c r="M839" s="17"/>
      <c r="N839" s="17">
        <v>0.14875139220589501</v>
      </c>
      <c r="O839" s="17">
        <v>0.122965837640968</v>
      </c>
      <c r="P839" s="17">
        <v>0.11616009087366901</v>
      </c>
      <c r="Q839" s="17">
        <v>0.121620130060659</v>
      </c>
      <c r="R839" s="17">
        <v>0.17178640792713801</v>
      </c>
      <c r="S839" s="17">
        <v>0.120402698591371</v>
      </c>
      <c r="T839" s="17">
        <v>0.120691754999074</v>
      </c>
      <c r="U839" s="17">
        <v>6.5269186853246397E-2</v>
      </c>
      <c r="V839" s="17">
        <v>0.21252312766626899</v>
      </c>
      <c r="W839" s="17"/>
      <c r="X839" s="17">
        <v>0.121441063702244</v>
      </c>
      <c r="Y839" s="17">
        <v>0.15115292882999401</v>
      </c>
      <c r="Z839" s="17"/>
      <c r="AA839" s="17">
        <v>0.15508820641673501</v>
      </c>
      <c r="AB839" s="17">
        <v>6.75399401561078E-2</v>
      </c>
      <c r="AC839" s="17"/>
      <c r="AD839" s="17">
        <v>0.137131153820717</v>
      </c>
      <c r="AE839" s="17">
        <v>0.15691528360412199</v>
      </c>
    </row>
    <row r="840" spans="2:31" x14ac:dyDescent="0.35">
      <c r="B840" t="s">
        <v>64</v>
      </c>
      <c r="C840" s="17">
        <v>3.7593153557833797E-2</v>
      </c>
      <c r="D840" s="17">
        <v>4.7574408677038403E-2</v>
      </c>
      <c r="E840" s="17">
        <v>2.69545080169355E-2</v>
      </c>
      <c r="F840" s="17"/>
      <c r="G840" s="17">
        <v>2.3216830471939998E-2</v>
      </c>
      <c r="H840" s="17">
        <v>4.2612780565577699E-2</v>
      </c>
      <c r="I840" s="17">
        <v>2.37768702715918E-2</v>
      </c>
      <c r="J840" s="17">
        <v>1.1549987272435201E-2</v>
      </c>
      <c r="K840" s="17">
        <v>8.3329583197768994E-2</v>
      </c>
      <c r="L840" s="17">
        <v>3.8844066056759503E-2</v>
      </c>
      <c r="M840" s="17"/>
      <c r="N840" s="17">
        <v>5.6697777502664103E-2</v>
      </c>
      <c r="O840" s="17">
        <v>5.54506415707339E-2</v>
      </c>
      <c r="P840" s="17">
        <v>1.9814983074966899E-2</v>
      </c>
      <c r="Q840" s="17">
        <v>2.0589438115975599E-2</v>
      </c>
      <c r="R840" s="17">
        <v>4.3425917187662602E-2</v>
      </c>
      <c r="S840" s="17">
        <v>2.50275901201376E-2</v>
      </c>
      <c r="T840" s="17">
        <v>5.9062721092628397E-2</v>
      </c>
      <c r="U840" s="17">
        <v>0</v>
      </c>
      <c r="V840" s="17">
        <v>2.1820021906922199E-2</v>
      </c>
      <c r="W840" s="17"/>
      <c r="X840" s="17">
        <v>4.2502861050313999E-2</v>
      </c>
      <c r="Y840" s="17">
        <v>1.50259807323662E-2</v>
      </c>
      <c r="Z840" s="17"/>
      <c r="AA840" s="17">
        <v>4.2486537563023702E-2</v>
      </c>
      <c r="AB840" s="17">
        <v>1.5634046516170098E-2</v>
      </c>
      <c r="AC840" s="17"/>
      <c r="AD840" s="17">
        <v>3.82534452439134E-2</v>
      </c>
      <c r="AE840" s="17">
        <v>3.4062986099248398E-2</v>
      </c>
    </row>
    <row r="841" spans="2:31" x14ac:dyDescent="0.35">
      <c r="B841" t="s">
        <v>56</v>
      </c>
      <c r="C841" s="17">
        <v>7.6279791589057802E-2</v>
      </c>
      <c r="D841" s="17">
        <v>6.0955582917206999E-2</v>
      </c>
      <c r="E841" s="17">
        <v>9.2613290964391901E-2</v>
      </c>
      <c r="F841" s="17"/>
      <c r="G841" s="17">
        <v>6.5262764929145206E-2</v>
      </c>
      <c r="H841" s="17">
        <v>4.9292572562175598E-2</v>
      </c>
      <c r="I841" s="17">
        <v>0.16237998503026299</v>
      </c>
      <c r="J841" s="17">
        <v>0.111318506916832</v>
      </c>
      <c r="K841" s="17">
        <v>7.5518606546678205E-2</v>
      </c>
      <c r="L841" s="17">
        <v>3.8022345069517502E-2</v>
      </c>
      <c r="M841" s="17"/>
      <c r="N841" s="17">
        <v>3.9427693837742403E-2</v>
      </c>
      <c r="O841" s="17">
        <v>0.104293196698569</v>
      </c>
      <c r="P841" s="17">
        <v>0.11429293850304099</v>
      </c>
      <c r="Q841" s="17">
        <v>5.7177802160168899E-2</v>
      </c>
      <c r="R841" s="17">
        <v>0</v>
      </c>
      <c r="S841" s="17">
        <v>0.100299184138984</v>
      </c>
      <c r="T841" s="17">
        <v>8.6959426392783798E-2</v>
      </c>
      <c r="U841" s="17">
        <v>0.103706620261401</v>
      </c>
      <c r="V841" s="17">
        <v>8.0174345167252303E-2</v>
      </c>
      <c r="W841" s="17"/>
      <c r="X841" s="17">
        <v>7.7463642023877594E-2</v>
      </c>
      <c r="Y841" s="17">
        <v>8.7122506764249805E-2</v>
      </c>
      <c r="Z841" s="17"/>
      <c r="AA841" s="17">
        <v>8.4130633941357502E-2</v>
      </c>
      <c r="AB841" s="17">
        <v>4.1369593859588299E-2</v>
      </c>
      <c r="AC841" s="17"/>
      <c r="AD841" s="17">
        <v>5.76233779881824E-2</v>
      </c>
      <c r="AE841" s="17">
        <v>0.111953823708575</v>
      </c>
    </row>
    <row r="842" spans="2:31" x14ac:dyDescent="0.35">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row>
    <row r="843" spans="2:31" x14ac:dyDescent="0.35">
      <c r="B843" s="6" t="s">
        <v>384</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row>
    <row r="844" spans="2:31" x14ac:dyDescent="0.35">
      <c r="B844" s="24" t="s">
        <v>66</v>
      </c>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row>
    <row r="845" spans="2:31" x14ac:dyDescent="0.35">
      <c r="B845" t="s">
        <v>378</v>
      </c>
      <c r="C845" s="17">
        <v>0.172513409066234</v>
      </c>
      <c r="D845" s="17">
        <v>0.19283987789780399</v>
      </c>
      <c r="E845" s="17">
        <v>0.152181226313896</v>
      </c>
      <c r="F845" s="17"/>
      <c r="G845" s="17">
        <v>0.18642817525563701</v>
      </c>
      <c r="H845" s="17">
        <v>0.17056364652516201</v>
      </c>
      <c r="I845" s="17">
        <v>0.162425601867217</v>
      </c>
      <c r="J845" s="17">
        <v>0.18106212999447599</v>
      </c>
      <c r="K845" s="17">
        <v>0.18557576047292701</v>
      </c>
      <c r="L845" s="17">
        <v>0.16030917467171199</v>
      </c>
      <c r="M845" s="17"/>
      <c r="N845" s="17">
        <v>0.18807130760744201</v>
      </c>
      <c r="O845" s="17">
        <v>0.17360464306329901</v>
      </c>
      <c r="P845" s="17">
        <v>0.148853798844089</v>
      </c>
      <c r="Q845" s="17">
        <v>0.13182081734770101</v>
      </c>
      <c r="R845" s="17">
        <v>0.19502743739255801</v>
      </c>
      <c r="S845" s="17">
        <v>0.19363240307961199</v>
      </c>
      <c r="T845" s="17">
        <v>0.143730133516453</v>
      </c>
      <c r="U845" s="17">
        <v>0.154028662373073</v>
      </c>
      <c r="V845" s="17">
        <v>0.202111389131616</v>
      </c>
      <c r="W845" s="17"/>
      <c r="X845" s="17">
        <v>0.15604031551393299</v>
      </c>
      <c r="Y845" s="17">
        <v>0.188450598782687</v>
      </c>
      <c r="Z845" s="17"/>
      <c r="AA845" s="17">
        <v>0.174870412802033</v>
      </c>
      <c r="AB845" s="17">
        <v>0.167364119707481</v>
      </c>
      <c r="AC845" s="17"/>
      <c r="AD845" s="17">
        <v>0.144007493782461</v>
      </c>
      <c r="AE845" s="17">
        <v>0.228224094561988</v>
      </c>
    </row>
    <row r="846" spans="2:31" x14ac:dyDescent="0.35">
      <c r="B846" t="s">
        <v>379</v>
      </c>
      <c r="C846" s="17">
        <v>0.40072541713580601</v>
      </c>
      <c r="D846" s="17">
        <v>0.40960929706075999</v>
      </c>
      <c r="E846" s="17">
        <v>0.391839039886481</v>
      </c>
      <c r="F846" s="17"/>
      <c r="G846" s="17">
        <v>0.41012468937317598</v>
      </c>
      <c r="H846" s="17">
        <v>0.37251801654018901</v>
      </c>
      <c r="I846" s="17">
        <v>0.402103901803259</v>
      </c>
      <c r="J846" s="17">
        <v>0.41687724471500298</v>
      </c>
      <c r="K846" s="17">
        <v>0.43542607666550398</v>
      </c>
      <c r="L846" s="17">
        <v>0.384578006450638</v>
      </c>
      <c r="M846" s="17"/>
      <c r="N846" s="17">
        <v>0.38683039777613498</v>
      </c>
      <c r="O846" s="17">
        <v>0.33620248595824698</v>
      </c>
      <c r="P846" s="17">
        <v>0.44831777234622</v>
      </c>
      <c r="Q846" s="17">
        <v>0.40350766453241399</v>
      </c>
      <c r="R846" s="17">
        <v>0.487150534397365</v>
      </c>
      <c r="S846" s="17">
        <v>0.40898660983482099</v>
      </c>
      <c r="T846" s="17">
        <v>0.39558859297562798</v>
      </c>
      <c r="U846" s="17">
        <v>0.37670688766303601</v>
      </c>
      <c r="V846" s="17">
        <v>0.40477728020702403</v>
      </c>
      <c r="W846" s="17"/>
      <c r="X846" s="17">
        <v>0.39370925545183799</v>
      </c>
      <c r="Y846" s="17">
        <v>0.46911160223954101</v>
      </c>
      <c r="Z846" s="17"/>
      <c r="AA846" s="17">
        <v>0.403060496386693</v>
      </c>
      <c r="AB846" s="17">
        <v>0.39125815438367401</v>
      </c>
      <c r="AC846" s="17"/>
      <c r="AD846" s="17">
        <v>0.422624150615936</v>
      </c>
      <c r="AE846" s="17">
        <v>0.38169720312341798</v>
      </c>
    </row>
    <row r="847" spans="2:31" x14ac:dyDescent="0.35">
      <c r="B847" t="s">
        <v>380</v>
      </c>
      <c r="C847" s="17">
        <v>0.21803014204472099</v>
      </c>
      <c r="D847" s="17">
        <v>0.19940730520149599</v>
      </c>
      <c r="E847" s="17">
        <v>0.23665821390515801</v>
      </c>
      <c r="F847" s="17"/>
      <c r="G847" s="17">
        <v>0.20470405458763999</v>
      </c>
      <c r="H847" s="17">
        <v>0.28952047775685102</v>
      </c>
      <c r="I847" s="17">
        <v>0.25033411496647101</v>
      </c>
      <c r="J847" s="17">
        <v>0.187326763134994</v>
      </c>
      <c r="K847" s="17">
        <v>0.19108404514928601</v>
      </c>
      <c r="L847" s="17">
        <v>0.19977651616505801</v>
      </c>
      <c r="M847" s="17"/>
      <c r="N847" s="17">
        <v>0.20768573263962201</v>
      </c>
      <c r="O847" s="17">
        <v>0.214706146883726</v>
      </c>
      <c r="P847" s="17">
        <v>0.198762574393266</v>
      </c>
      <c r="Q847" s="17">
        <v>0.29806536495879199</v>
      </c>
      <c r="R847" s="17">
        <v>0.16764339816847801</v>
      </c>
      <c r="S847" s="17">
        <v>0.25301203466746103</v>
      </c>
      <c r="T847" s="17">
        <v>0.216816194381661</v>
      </c>
      <c r="U847" s="17">
        <v>0.24229701994570499</v>
      </c>
      <c r="V847" s="17">
        <v>0.18173656390857501</v>
      </c>
      <c r="W847" s="17"/>
      <c r="X847" s="17">
        <v>0.22249467422275099</v>
      </c>
      <c r="Y847" s="17">
        <v>0.188779263022332</v>
      </c>
      <c r="Z847" s="17"/>
      <c r="AA847" s="17">
        <v>0.22298376411367901</v>
      </c>
      <c r="AB847" s="17">
        <v>0.19007991268347099</v>
      </c>
      <c r="AC847" s="17"/>
      <c r="AD847" s="17">
        <v>0.223098970663727</v>
      </c>
      <c r="AE847" s="17">
        <v>0.21837632949847799</v>
      </c>
    </row>
    <row r="848" spans="2:31" x14ac:dyDescent="0.35">
      <c r="B848" t="s">
        <v>381</v>
      </c>
      <c r="C848" s="17">
        <v>0.17922473014636001</v>
      </c>
      <c r="D848" s="17">
        <v>0.170646761026569</v>
      </c>
      <c r="E848" s="17">
        <v>0.187805110596731</v>
      </c>
      <c r="F848" s="17"/>
      <c r="G848" s="17">
        <v>0.15236653188211199</v>
      </c>
      <c r="H848" s="17">
        <v>0.14245739003114599</v>
      </c>
      <c r="I848" s="17">
        <v>0.14782287644681</v>
      </c>
      <c r="J848" s="17">
        <v>0.191903731394439</v>
      </c>
      <c r="K848" s="17">
        <v>0.165733694949039</v>
      </c>
      <c r="L848" s="17">
        <v>0.229269916990924</v>
      </c>
      <c r="M848" s="17"/>
      <c r="N848" s="17">
        <v>0.18771356170030301</v>
      </c>
      <c r="O848" s="17">
        <v>0.261778624155865</v>
      </c>
      <c r="P848" s="17">
        <v>0.14270074255871701</v>
      </c>
      <c r="Q848" s="17">
        <v>0.15690311901807899</v>
      </c>
      <c r="R848" s="17">
        <v>0.13295539135936699</v>
      </c>
      <c r="S848" s="17">
        <v>0.11509248104844599</v>
      </c>
      <c r="T848" s="17">
        <v>0.20780561510131601</v>
      </c>
      <c r="U848" s="17">
        <v>0.183822226437273</v>
      </c>
      <c r="V848" s="17">
        <v>0.17219802096374201</v>
      </c>
      <c r="W848" s="17"/>
      <c r="X848" s="17">
        <v>0.196565414838965</v>
      </c>
      <c r="Y848" s="17">
        <v>0.118132151670336</v>
      </c>
      <c r="Z848" s="17"/>
      <c r="AA848" s="17">
        <v>0.16792746445898801</v>
      </c>
      <c r="AB848" s="17">
        <v>0.22754675321310699</v>
      </c>
      <c r="AC848" s="17"/>
      <c r="AD848" s="17">
        <v>0.19245859512392499</v>
      </c>
      <c r="AE848" s="17">
        <v>0.15264335134182899</v>
      </c>
    </row>
    <row r="849" spans="2:31" x14ac:dyDescent="0.35">
      <c r="B849" t="s">
        <v>382</v>
      </c>
      <c r="C849" s="17">
        <v>4.3825408611478404E-3</v>
      </c>
      <c r="D849" s="17">
        <v>7.5303709555045503E-3</v>
      </c>
      <c r="E849" s="17">
        <v>1.23382588846342E-3</v>
      </c>
      <c r="F849" s="17"/>
      <c r="G849" s="17">
        <v>9.5477399241455704E-3</v>
      </c>
      <c r="H849" s="17">
        <v>4.1221141542352397E-3</v>
      </c>
      <c r="I849" s="17">
        <v>4.5659898848507902E-3</v>
      </c>
      <c r="J849" s="17">
        <v>0</v>
      </c>
      <c r="K849" s="17">
        <v>0</v>
      </c>
      <c r="L849" s="17">
        <v>6.06773059115544E-3</v>
      </c>
      <c r="M849" s="17"/>
      <c r="N849" s="17">
        <v>1.68024606193025E-2</v>
      </c>
      <c r="O849" s="17">
        <v>0</v>
      </c>
      <c r="P849" s="17">
        <v>0</v>
      </c>
      <c r="Q849" s="17">
        <v>0</v>
      </c>
      <c r="R849" s="17">
        <v>0</v>
      </c>
      <c r="S849" s="17">
        <v>1.6934856140364499E-2</v>
      </c>
      <c r="T849" s="17">
        <v>0</v>
      </c>
      <c r="U849" s="17">
        <v>0</v>
      </c>
      <c r="V849" s="17">
        <v>0</v>
      </c>
      <c r="W849" s="17"/>
      <c r="X849" s="17">
        <v>4.6792480717980497E-3</v>
      </c>
      <c r="Y849" s="17">
        <v>0</v>
      </c>
      <c r="Z849" s="17"/>
      <c r="AA849" s="17">
        <v>4.7528228659796798E-3</v>
      </c>
      <c r="AB849" s="17">
        <v>3.0397417702877202E-3</v>
      </c>
      <c r="AC849" s="17"/>
      <c r="AD849" s="17">
        <v>5.5920423571381101E-3</v>
      </c>
      <c r="AE849" s="17">
        <v>2.2580683594431001E-3</v>
      </c>
    </row>
    <row r="850" spans="2:31" x14ac:dyDescent="0.35">
      <c r="B850" t="s">
        <v>56</v>
      </c>
      <c r="C850" s="17">
        <v>2.5123760745730899E-2</v>
      </c>
      <c r="D850" s="17">
        <v>1.9966387857865701E-2</v>
      </c>
      <c r="E850" s="17">
        <v>3.0282583409270002E-2</v>
      </c>
      <c r="F850" s="17"/>
      <c r="G850" s="17">
        <v>3.6828808977289899E-2</v>
      </c>
      <c r="H850" s="17">
        <v>2.0818354992415598E-2</v>
      </c>
      <c r="I850" s="17">
        <v>3.2747515031391401E-2</v>
      </c>
      <c r="J850" s="17">
        <v>2.2830130761088301E-2</v>
      </c>
      <c r="K850" s="17">
        <v>2.21804227632439E-2</v>
      </c>
      <c r="L850" s="17">
        <v>1.99986551305135E-2</v>
      </c>
      <c r="M850" s="17"/>
      <c r="N850" s="17">
        <v>1.28965396571947E-2</v>
      </c>
      <c r="O850" s="17">
        <v>1.37080999388629E-2</v>
      </c>
      <c r="P850" s="17">
        <v>6.1365111857708599E-2</v>
      </c>
      <c r="Q850" s="17">
        <v>9.7030341430142508E-3</v>
      </c>
      <c r="R850" s="17">
        <v>1.72232386822322E-2</v>
      </c>
      <c r="S850" s="17">
        <v>1.2341615229295401E-2</v>
      </c>
      <c r="T850" s="17">
        <v>3.6059464024941597E-2</v>
      </c>
      <c r="U850" s="17">
        <v>4.3145203580911902E-2</v>
      </c>
      <c r="V850" s="17">
        <v>3.9176745789042802E-2</v>
      </c>
      <c r="W850" s="17"/>
      <c r="X850" s="17">
        <v>2.6511091900715399E-2</v>
      </c>
      <c r="Y850" s="17">
        <v>3.5526384285103497E-2</v>
      </c>
      <c r="Z850" s="17"/>
      <c r="AA850" s="17">
        <v>2.6405039372626799E-2</v>
      </c>
      <c r="AB850" s="17">
        <v>2.07113182419781E-2</v>
      </c>
      <c r="AC850" s="17"/>
      <c r="AD850" s="17">
        <v>1.22187474568129E-2</v>
      </c>
      <c r="AE850" s="17">
        <v>1.6800953114843999E-2</v>
      </c>
    </row>
    <row r="851" spans="2:31" x14ac:dyDescent="0.35">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row>
    <row r="852" spans="2:31" x14ac:dyDescent="0.35">
      <c r="B852" s="6" t="s">
        <v>385</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row>
    <row r="853" spans="2:31" x14ac:dyDescent="0.35">
      <c r="B853" s="24" t="s">
        <v>66</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row>
    <row r="854" spans="2:31" x14ac:dyDescent="0.35">
      <c r="B854" t="s">
        <v>378</v>
      </c>
      <c r="C854" s="17">
        <v>0.594230706536229</v>
      </c>
      <c r="D854" s="17">
        <v>0.58744105885112596</v>
      </c>
      <c r="E854" s="17">
        <v>0.60102226284152604</v>
      </c>
      <c r="F854" s="17"/>
      <c r="G854" s="17">
        <v>0.59268083590030995</v>
      </c>
      <c r="H854" s="17">
        <v>0.60386971891103003</v>
      </c>
      <c r="I854" s="17">
        <v>0.56202430816793603</v>
      </c>
      <c r="J854" s="17">
        <v>0.60536739749988699</v>
      </c>
      <c r="K854" s="17">
        <v>0.64907147012549404</v>
      </c>
      <c r="L854" s="17">
        <v>0.57286503919751697</v>
      </c>
      <c r="M854" s="17"/>
      <c r="N854" s="17">
        <v>0.47338487740790902</v>
      </c>
      <c r="O854" s="17">
        <v>0.61096583766051604</v>
      </c>
      <c r="P854" s="17">
        <v>0.62456401649029203</v>
      </c>
      <c r="Q854" s="17">
        <v>0.582186317721477</v>
      </c>
      <c r="R854" s="17">
        <v>0.74034115089877695</v>
      </c>
      <c r="S854" s="17">
        <v>0.60576529104621701</v>
      </c>
      <c r="T854" s="17">
        <v>0.59190655366393397</v>
      </c>
      <c r="U854" s="17">
        <v>0.62250628661753904</v>
      </c>
      <c r="V854" s="17">
        <v>0.58926448355748395</v>
      </c>
      <c r="W854" s="17"/>
      <c r="X854" s="17">
        <v>0.58436994322038505</v>
      </c>
      <c r="Y854" s="17">
        <v>0.60619050530392005</v>
      </c>
      <c r="Z854" s="17"/>
      <c r="AA854" s="17">
        <v>0.60640232874772804</v>
      </c>
      <c r="AB854" s="17">
        <v>0.54587419976175</v>
      </c>
      <c r="AC854" s="17"/>
      <c r="AD854" s="17">
        <v>0.56880256861746503</v>
      </c>
      <c r="AE854" s="17">
        <v>0.65099022626078296</v>
      </c>
    </row>
    <row r="855" spans="2:31" x14ac:dyDescent="0.35">
      <c r="B855" t="s">
        <v>379</v>
      </c>
      <c r="C855" s="17">
        <v>0.23591974315668501</v>
      </c>
      <c r="D855" s="17">
        <v>0.236664674353217</v>
      </c>
      <c r="E855" s="17">
        <v>0.235174602554483</v>
      </c>
      <c r="F855" s="17"/>
      <c r="G855" s="17">
        <v>0.18174997980334701</v>
      </c>
      <c r="H855" s="17">
        <v>0.19871178877863399</v>
      </c>
      <c r="I855" s="17">
        <v>0.32024032925350499</v>
      </c>
      <c r="J855" s="17">
        <v>0.25367713947282799</v>
      </c>
      <c r="K855" s="17">
        <v>0.208344554254035</v>
      </c>
      <c r="L855" s="17">
        <v>0.247635022950461</v>
      </c>
      <c r="M855" s="17"/>
      <c r="N855" s="17">
        <v>0.31741751320031802</v>
      </c>
      <c r="O855" s="17">
        <v>0.229016041273545</v>
      </c>
      <c r="P855" s="17">
        <v>0.21223628296879701</v>
      </c>
      <c r="Q855" s="17">
        <v>0.282301790744931</v>
      </c>
      <c r="R855" s="17">
        <v>0.19016775835774699</v>
      </c>
      <c r="S855" s="17">
        <v>0.23056143054567499</v>
      </c>
      <c r="T855" s="17">
        <v>0.18398879934876899</v>
      </c>
      <c r="U855" s="17">
        <v>0.13454465554339801</v>
      </c>
      <c r="V855" s="17">
        <v>0.23868219035316099</v>
      </c>
      <c r="W855" s="17"/>
      <c r="X855" s="17">
        <v>0.23621271876214101</v>
      </c>
      <c r="Y855" s="17">
        <v>0.236210240989638</v>
      </c>
      <c r="Z855" s="17"/>
      <c r="AA855" s="17">
        <v>0.226215369498135</v>
      </c>
      <c r="AB855" s="17">
        <v>0.27366185088536799</v>
      </c>
      <c r="AC855" s="17"/>
      <c r="AD855" s="17">
        <v>0.26098232679264</v>
      </c>
      <c r="AE855" s="17">
        <v>0.195924494927156</v>
      </c>
    </row>
    <row r="856" spans="2:31" x14ac:dyDescent="0.35">
      <c r="B856" t="s">
        <v>380</v>
      </c>
      <c r="C856" s="17">
        <v>5.05917599280521E-2</v>
      </c>
      <c r="D856" s="17">
        <v>5.1492209608080701E-2</v>
      </c>
      <c r="E856" s="17">
        <v>4.9691057124956799E-2</v>
      </c>
      <c r="F856" s="17"/>
      <c r="G856" s="17">
        <v>6.6231152503651303E-2</v>
      </c>
      <c r="H856" s="17">
        <v>7.8887157351467299E-2</v>
      </c>
      <c r="I856" s="17">
        <v>5.2069849235877701E-2</v>
      </c>
      <c r="J856" s="17">
        <v>5.3749837821848598E-2</v>
      </c>
      <c r="K856" s="17">
        <v>3.9272598114422602E-2</v>
      </c>
      <c r="L856" s="17">
        <v>3.0479206803731999E-2</v>
      </c>
      <c r="M856" s="17"/>
      <c r="N856" s="17">
        <v>7.6186431999151094E-2</v>
      </c>
      <c r="O856" s="17">
        <v>4.9474299197089802E-2</v>
      </c>
      <c r="P856" s="17">
        <v>3.75055961180581E-2</v>
      </c>
      <c r="Q856" s="17">
        <v>5.1190512211125E-2</v>
      </c>
      <c r="R856" s="17">
        <v>4.4093600031575399E-2</v>
      </c>
      <c r="S856" s="17">
        <v>3.6244741695413397E-2</v>
      </c>
      <c r="T856" s="17">
        <v>2.0492291513487401E-2</v>
      </c>
      <c r="U856" s="17">
        <v>9.5098948640573999E-2</v>
      </c>
      <c r="V856" s="17">
        <v>5.1779448254541699E-2</v>
      </c>
      <c r="W856" s="17"/>
      <c r="X856" s="17">
        <v>5.2662871744634403E-2</v>
      </c>
      <c r="Y856" s="17">
        <v>4.6984581417942199E-2</v>
      </c>
      <c r="Z856" s="17"/>
      <c r="AA856" s="17">
        <v>4.6816833815873003E-2</v>
      </c>
      <c r="AB856" s="17">
        <v>6.3509715397720795E-2</v>
      </c>
      <c r="AC856" s="17"/>
      <c r="AD856" s="17">
        <v>5.8134067568525197E-2</v>
      </c>
      <c r="AE856" s="17">
        <v>3.87851843777808E-2</v>
      </c>
    </row>
    <row r="857" spans="2:31" x14ac:dyDescent="0.35">
      <c r="B857" t="s">
        <v>381</v>
      </c>
      <c r="C857" s="17">
        <v>8.4723421721721107E-2</v>
      </c>
      <c r="D857" s="17">
        <v>8.2366428729616498E-2</v>
      </c>
      <c r="E857" s="17">
        <v>8.7081077281993297E-2</v>
      </c>
      <c r="F857" s="17"/>
      <c r="G857" s="17">
        <v>0.105191009897651</v>
      </c>
      <c r="H857" s="17">
        <v>8.3699419951371701E-2</v>
      </c>
      <c r="I857" s="17">
        <v>4.7270581511721102E-2</v>
      </c>
      <c r="J857" s="17">
        <v>5.9965562081889599E-2</v>
      </c>
      <c r="K857" s="17">
        <v>7.8642520843243593E-2</v>
      </c>
      <c r="L857" s="17">
        <v>0.108471123696096</v>
      </c>
      <c r="M857" s="17"/>
      <c r="N857" s="17">
        <v>8.5238933814276496E-2</v>
      </c>
      <c r="O857" s="17">
        <v>9.0979374796467297E-2</v>
      </c>
      <c r="P857" s="17">
        <v>8.2122622627977301E-2</v>
      </c>
      <c r="Q857" s="17">
        <v>6.4067961298676104E-2</v>
      </c>
      <c r="R857" s="17">
        <v>2.5397490711901099E-2</v>
      </c>
      <c r="S857" s="17">
        <v>9.7537666114860797E-2</v>
      </c>
      <c r="T857" s="17">
        <v>0.13679982265160401</v>
      </c>
      <c r="U857" s="17">
        <v>8.8099687070589697E-2</v>
      </c>
      <c r="V857" s="17">
        <v>8.5634255081237995E-2</v>
      </c>
      <c r="W857" s="17"/>
      <c r="X857" s="17">
        <v>9.2446005393620703E-2</v>
      </c>
      <c r="Y857" s="17">
        <v>6.8062439464225397E-2</v>
      </c>
      <c r="Z857" s="17"/>
      <c r="AA857" s="17">
        <v>9.2136520197692306E-2</v>
      </c>
      <c r="AB857" s="17">
        <v>5.7769530433058297E-2</v>
      </c>
      <c r="AC857" s="17"/>
      <c r="AD857" s="17">
        <v>8.5769985573926399E-2</v>
      </c>
      <c r="AE857" s="17">
        <v>8.9092823744597802E-2</v>
      </c>
    </row>
    <row r="858" spans="2:31" x14ac:dyDescent="0.35">
      <c r="B858" t="s">
        <v>382</v>
      </c>
      <c r="C858" s="17">
        <v>5.9042400721309599E-3</v>
      </c>
      <c r="D858" s="17">
        <v>1.1806820885127099E-2</v>
      </c>
      <c r="E858" s="17">
        <v>0</v>
      </c>
      <c r="F858" s="17"/>
      <c r="G858" s="17">
        <v>0</v>
      </c>
      <c r="H858" s="17">
        <v>1.4710988520378001E-2</v>
      </c>
      <c r="I858" s="17">
        <v>0</v>
      </c>
      <c r="J858" s="17">
        <v>0</v>
      </c>
      <c r="K858" s="17">
        <v>0</v>
      </c>
      <c r="L858" s="17">
        <v>1.3219227853726E-2</v>
      </c>
      <c r="M858" s="17"/>
      <c r="N858" s="17">
        <v>4.3894748126249404E-3</v>
      </c>
      <c r="O858" s="17">
        <v>0</v>
      </c>
      <c r="P858" s="17">
        <v>0</v>
      </c>
      <c r="Q858" s="17">
        <v>0</v>
      </c>
      <c r="R858" s="17">
        <v>0</v>
      </c>
      <c r="S858" s="17">
        <v>6.7852068428215801E-3</v>
      </c>
      <c r="T858" s="17">
        <v>1.9248491573772199E-2</v>
      </c>
      <c r="U858" s="17">
        <v>1.6329531868820999E-2</v>
      </c>
      <c r="V858" s="17">
        <v>1.3669422170673899E-2</v>
      </c>
      <c r="W858" s="17"/>
      <c r="X858" s="17">
        <v>4.4036930249955197E-3</v>
      </c>
      <c r="Y858" s="17">
        <v>1.6645827763782799E-2</v>
      </c>
      <c r="Z858" s="17"/>
      <c r="AA858" s="17">
        <v>4.3571325518944196E-3</v>
      </c>
      <c r="AB858" s="17">
        <v>1.20837175676527E-2</v>
      </c>
      <c r="AC858" s="17"/>
      <c r="AD858" s="17">
        <v>8.8159167383480494E-3</v>
      </c>
      <c r="AE858" s="17">
        <v>0</v>
      </c>
    </row>
    <row r="859" spans="2:31" x14ac:dyDescent="0.35">
      <c r="B859" t="s">
        <v>56</v>
      </c>
      <c r="C859" s="17">
        <v>2.86301285851818E-2</v>
      </c>
      <c r="D859" s="17">
        <v>3.0228807572832101E-2</v>
      </c>
      <c r="E859" s="17">
        <v>2.70310001970408E-2</v>
      </c>
      <c r="F859" s="17"/>
      <c r="G859" s="17">
        <v>5.4147021895040601E-2</v>
      </c>
      <c r="H859" s="17">
        <v>2.0120926487118999E-2</v>
      </c>
      <c r="I859" s="17">
        <v>1.83949318309596E-2</v>
      </c>
      <c r="J859" s="17">
        <v>2.72400631235468E-2</v>
      </c>
      <c r="K859" s="17">
        <v>2.4668856662805601E-2</v>
      </c>
      <c r="L859" s="17">
        <v>2.7330379498467301E-2</v>
      </c>
      <c r="M859" s="17"/>
      <c r="N859" s="17">
        <v>4.3382768765720302E-2</v>
      </c>
      <c r="O859" s="17">
        <v>1.9564447072381599E-2</v>
      </c>
      <c r="P859" s="17">
        <v>4.3571481794875203E-2</v>
      </c>
      <c r="Q859" s="17">
        <v>2.0253418023790899E-2</v>
      </c>
      <c r="R859" s="17">
        <v>0</v>
      </c>
      <c r="S859" s="17">
        <v>2.3105663755012201E-2</v>
      </c>
      <c r="T859" s="17">
        <v>4.7564041248432699E-2</v>
      </c>
      <c r="U859" s="17">
        <v>4.3420890259077999E-2</v>
      </c>
      <c r="V859" s="17">
        <v>2.09702005829017E-2</v>
      </c>
      <c r="W859" s="17"/>
      <c r="X859" s="17">
        <v>2.9904767854223299E-2</v>
      </c>
      <c r="Y859" s="17">
        <v>2.5906405060491602E-2</v>
      </c>
      <c r="Z859" s="17"/>
      <c r="AA859" s="17">
        <v>2.40718151886768E-2</v>
      </c>
      <c r="AB859" s="17">
        <v>4.7100985954449698E-2</v>
      </c>
      <c r="AC859" s="17"/>
      <c r="AD859" s="17">
        <v>1.7495134709095101E-2</v>
      </c>
      <c r="AE859" s="17">
        <v>2.5207270689681899E-2</v>
      </c>
    </row>
    <row r="860" spans="2:31" x14ac:dyDescent="0.35">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row>
    <row r="861" spans="2:31" x14ac:dyDescent="0.35">
      <c r="B861" s="6" t="s">
        <v>386</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row>
    <row r="862" spans="2:31" x14ac:dyDescent="0.35">
      <c r="B862" s="24" t="s">
        <v>66</v>
      </c>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row>
    <row r="863" spans="2:31" x14ac:dyDescent="0.35">
      <c r="B863" t="s">
        <v>378</v>
      </c>
      <c r="C863" s="17">
        <v>0.107924988987086</v>
      </c>
      <c r="D863" s="17">
        <v>0.112898274664072</v>
      </c>
      <c r="E863" s="17">
        <v>0.10295030528270201</v>
      </c>
      <c r="F863" s="17"/>
      <c r="G863" s="17">
        <v>8.9545585385624196E-2</v>
      </c>
      <c r="H863" s="17">
        <v>0.110030289194176</v>
      </c>
      <c r="I863" s="17">
        <v>6.6422236805416299E-2</v>
      </c>
      <c r="J863" s="17">
        <v>0.10709132341130401</v>
      </c>
      <c r="K863" s="17">
        <v>0.109696197800461</v>
      </c>
      <c r="L863" s="17">
        <v>0.136831357489063</v>
      </c>
      <c r="M863" s="17"/>
      <c r="N863" s="17">
        <v>0.102858885555284</v>
      </c>
      <c r="O863" s="17">
        <v>6.2621633806367302E-2</v>
      </c>
      <c r="P863" s="17">
        <v>6.5850710946994698E-2</v>
      </c>
      <c r="Q863" s="17">
        <v>9.0334746373622599E-2</v>
      </c>
      <c r="R863" s="17">
        <v>0.16907275354589801</v>
      </c>
      <c r="S863" s="17">
        <v>0.129866731001442</v>
      </c>
      <c r="T863" s="17">
        <v>0.1453270737531</v>
      </c>
      <c r="U863" s="17">
        <v>0.14292350653774899</v>
      </c>
      <c r="V863" s="17">
        <v>0.11530024851361199</v>
      </c>
      <c r="W863" s="17"/>
      <c r="X863" s="17">
        <v>0.10011425340391999</v>
      </c>
      <c r="Y863" s="17">
        <v>9.6586924386999104E-2</v>
      </c>
      <c r="Z863" s="17"/>
      <c r="AA863" s="17">
        <v>0.11284817468875399</v>
      </c>
      <c r="AB863" s="17">
        <v>9.1238246501450404E-2</v>
      </c>
      <c r="AC863" s="17"/>
      <c r="AD863" s="17">
        <v>9.9920671509866402E-2</v>
      </c>
      <c r="AE863" s="17">
        <v>0.121595333142624</v>
      </c>
    </row>
    <row r="864" spans="2:31" x14ac:dyDescent="0.35">
      <c r="B864" t="s">
        <v>379</v>
      </c>
      <c r="C864" s="17">
        <v>0.3381718211434</v>
      </c>
      <c r="D864" s="17">
        <v>0.331998398649474</v>
      </c>
      <c r="E864" s="17">
        <v>0.34434697903206002</v>
      </c>
      <c r="F864" s="17"/>
      <c r="G864" s="17">
        <v>0.31879536361094601</v>
      </c>
      <c r="H864" s="17">
        <v>0.35410803746781599</v>
      </c>
      <c r="I864" s="17">
        <v>0.32166153348580001</v>
      </c>
      <c r="J864" s="17">
        <v>0.391261434622863</v>
      </c>
      <c r="K864" s="17">
        <v>0.36339083668455802</v>
      </c>
      <c r="L864" s="17">
        <v>0.30895727550470697</v>
      </c>
      <c r="M864" s="17"/>
      <c r="N864" s="17">
        <v>0.32677411240715398</v>
      </c>
      <c r="O864" s="17">
        <v>0.29465697716198902</v>
      </c>
      <c r="P864" s="17">
        <v>0.355345107981</v>
      </c>
      <c r="Q864" s="17">
        <v>0.36673240165500398</v>
      </c>
      <c r="R864" s="17">
        <v>0.36388234327657598</v>
      </c>
      <c r="S864" s="17">
        <v>0.33251318805774099</v>
      </c>
      <c r="T864" s="17">
        <v>0.30514604876267998</v>
      </c>
      <c r="U864" s="17">
        <v>0.32363816042828403</v>
      </c>
      <c r="V864" s="17">
        <v>0.38607787580192099</v>
      </c>
      <c r="W864" s="17"/>
      <c r="X864" s="17">
        <v>0.33028397374954399</v>
      </c>
      <c r="Y864" s="17">
        <v>0.43511155335836299</v>
      </c>
      <c r="Z864" s="17"/>
      <c r="AA864" s="17">
        <v>0.355437719580247</v>
      </c>
      <c r="AB864" s="17">
        <v>0.26893672734504398</v>
      </c>
      <c r="AC864" s="17"/>
      <c r="AD864" s="17">
        <v>0.34770000845045501</v>
      </c>
      <c r="AE864" s="17">
        <v>0.32535298768076099</v>
      </c>
    </row>
    <row r="865" spans="2:31" x14ac:dyDescent="0.35">
      <c r="B865" t="s">
        <v>380</v>
      </c>
      <c r="C865" s="17">
        <v>0.30731429934034898</v>
      </c>
      <c r="D865" s="17">
        <v>0.32321651719552302</v>
      </c>
      <c r="E865" s="17">
        <v>0.29140761125408898</v>
      </c>
      <c r="F865" s="17"/>
      <c r="G865" s="17">
        <v>0.328047035442321</v>
      </c>
      <c r="H865" s="17">
        <v>0.27426542531197101</v>
      </c>
      <c r="I865" s="17">
        <v>0.346548638092529</v>
      </c>
      <c r="J865" s="17">
        <v>0.24450945665590201</v>
      </c>
      <c r="K865" s="17">
        <v>0.28130085593227699</v>
      </c>
      <c r="L865" s="17">
        <v>0.33889278630740699</v>
      </c>
      <c r="M865" s="17"/>
      <c r="N865" s="17">
        <v>0.32903573808594599</v>
      </c>
      <c r="O865" s="17">
        <v>0.39577782601868899</v>
      </c>
      <c r="P865" s="17">
        <v>0.29543053528030899</v>
      </c>
      <c r="Q865" s="17">
        <v>0.24498495405075699</v>
      </c>
      <c r="R865" s="17">
        <v>0.30921726252915699</v>
      </c>
      <c r="S865" s="17">
        <v>0.31925736096290402</v>
      </c>
      <c r="T865" s="17">
        <v>0.282350640370575</v>
      </c>
      <c r="U865" s="17">
        <v>0.342289188911576</v>
      </c>
      <c r="V865" s="17">
        <v>0.228614439891415</v>
      </c>
      <c r="W865" s="17"/>
      <c r="X865" s="17">
        <v>0.310600176826688</v>
      </c>
      <c r="Y865" s="17">
        <v>0.26781903403182</v>
      </c>
      <c r="Z865" s="17"/>
      <c r="AA865" s="17">
        <v>0.29024739065671701</v>
      </c>
      <c r="AB865" s="17">
        <v>0.36744206195599699</v>
      </c>
      <c r="AC865" s="17"/>
      <c r="AD865" s="17">
        <v>0.309872242214628</v>
      </c>
      <c r="AE865" s="17">
        <v>0.31827355085535702</v>
      </c>
    </row>
    <row r="866" spans="2:31" x14ac:dyDescent="0.35">
      <c r="B866" t="s">
        <v>381</v>
      </c>
      <c r="C866" s="17">
        <v>0.213788959215121</v>
      </c>
      <c r="D866" s="17">
        <v>0.19666442843684501</v>
      </c>
      <c r="E866" s="17">
        <v>0.23091830382568901</v>
      </c>
      <c r="F866" s="17"/>
      <c r="G866" s="17">
        <v>0.222158827507767</v>
      </c>
      <c r="H866" s="17">
        <v>0.22012732963839399</v>
      </c>
      <c r="I866" s="17">
        <v>0.23589694091765301</v>
      </c>
      <c r="J866" s="17">
        <v>0.217394226227937</v>
      </c>
      <c r="K866" s="17">
        <v>0.22957584207682799</v>
      </c>
      <c r="L866" s="17">
        <v>0.18518690575013899</v>
      </c>
      <c r="M866" s="17"/>
      <c r="N866" s="17">
        <v>0.229029475237048</v>
      </c>
      <c r="O866" s="17">
        <v>0.22735695613409099</v>
      </c>
      <c r="P866" s="17">
        <v>0.221155240164876</v>
      </c>
      <c r="Q866" s="17">
        <v>0.21976045473599601</v>
      </c>
      <c r="R866" s="17">
        <v>0.15782764064836899</v>
      </c>
      <c r="S866" s="17">
        <v>0.18982624388083699</v>
      </c>
      <c r="T866" s="17">
        <v>0.23728954153376799</v>
      </c>
      <c r="U866" s="17">
        <v>0.14824837018414699</v>
      </c>
      <c r="V866" s="17">
        <v>0.232291617207356</v>
      </c>
      <c r="W866" s="17"/>
      <c r="X866" s="17">
        <v>0.22138687137052099</v>
      </c>
      <c r="Y866" s="17">
        <v>0.187998339514209</v>
      </c>
      <c r="Z866" s="17"/>
      <c r="AA866" s="17">
        <v>0.20428742982249601</v>
      </c>
      <c r="AB866" s="17">
        <v>0.25591165256945297</v>
      </c>
      <c r="AC866" s="17"/>
      <c r="AD866" s="17">
        <v>0.220236480184474</v>
      </c>
      <c r="AE866" s="17">
        <v>0.20825233433380999</v>
      </c>
    </row>
    <row r="867" spans="2:31" x14ac:dyDescent="0.35">
      <c r="B867" t="s">
        <v>382</v>
      </c>
      <c r="C867" s="17">
        <v>8.5116756844506904E-3</v>
      </c>
      <c r="D867" s="17">
        <v>1.4427711558086901E-2</v>
      </c>
      <c r="E867" s="17">
        <v>2.5939767693625099E-3</v>
      </c>
      <c r="F867" s="17"/>
      <c r="G867" s="17">
        <v>4.77386996207278E-3</v>
      </c>
      <c r="H867" s="17">
        <v>2.96435009954997E-2</v>
      </c>
      <c r="I867" s="17">
        <v>1.1904669819893E-2</v>
      </c>
      <c r="J867" s="17">
        <v>0</v>
      </c>
      <c r="K867" s="17">
        <v>0</v>
      </c>
      <c r="L867" s="17">
        <v>6.06773059115544E-3</v>
      </c>
      <c r="M867" s="17"/>
      <c r="N867" s="17">
        <v>4.4736786371608302E-3</v>
      </c>
      <c r="O867" s="17">
        <v>4.7080579604646096E-3</v>
      </c>
      <c r="P867" s="17">
        <v>0</v>
      </c>
      <c r="Q867" s="17">
        <v>4.3848075937553202E-2</v>
      </c>
      <c r="R867" s="17">
        <v>0</v>
      </c>
      <c r="S867" s="17">
        <v>2.23656684824283E-2</v>
      </c>
      <c r="T867" s="17">
        <v>0</v>
      </c>
      <c r="U867" s="17">
        <v>0</v>
      </c>
      <c r="V867" s="17">
        <v>0</v>
      </c>
      <c r="W867" s="17"/>
      <c r="X867" s="17">
        <v>9.9464449732705792E-3</v>
      </c>
      <c r="Y867" s="17">
        <v>0</v>
      </c>
      <c r="Z867" s="17"/>
      <c r="AA867" s="17">
        <v>1.0742844576988901E-2</v>
      </c>
      <c r="AB867" s="17">
        <v>0</v>
      </c>
      <c r="AC867" s="17"/>
      <c r="AD867" s="17">
        <v>9.0419721889507202E-3</v>
      </c>
      <c r="AE867" s="17">
        <v>4.3503446395492399E-3</v>
      </c>
    </row>
    <row r="868" spans="2:31" x14ac:dyDescent="0.35">
      <c r="B868" t="s">
        <v>56</v>
      </c>
      <c r="C868" s="17">
        <v>2.4288255629593601E-2</v>
      </c>
      <c r="D868" s="17">
        <v>2.0794669495998699E-2</v>
      </c>
      <c r="E868" s="17">
        <v>2.7782823836096902E-2</v>
      </c>
      <c r="F868" s="17"/>
      <c r="G868" s="17">
        <v>3.6679318091268502E-2</v>
      </c>
      <c r="H868" s="17">
        <v>1.18254173921428E-2</v>
      </c>
      <c r="I868" s="17">
        <v>1.7565980878708101E-2</v>
      </c>
      <c r="J868" s="17">
        <v>3.9743559081994902E-2</v>
      </c>
      <c r="K868" s="17">
        <v>1.6036267505875602E-2</v>
      </c>
      <c r="L868" s="17">
        <v>2.4063944357528198E-2</v>
      </c>
      <c r="M868" s="17"/>
      <c r="N868" s="17">
        <v>7.8281100774074408E-3</v>
      </c>
      <c r="O868" s="17">
        <v>1.48785489183996E-2</v>
      </c>
      <c r="P868" s="17">
        <v>6.2218405626820197E-2</v>
      </c>
      <c r="Q868" s="17">
        <v>3.43393672470673E-2</v>
      </c>
      <c r="R868" s="17">
        <v>0</v>
      </c>
      <c r="S868" s="17">
        <v>6.1708076146477003E-3</v>
      </c>
      <c r="T868" s="17">
        <v>2.9886695579876901E-2</v>
      </c>
      <c r="U868" s="17">
        <v>4.2900773938244402E-2</v>
      </c>
      <c r="V868" s="17">
        <v>3.7715818585696601E-2</v>
      </c>
      <c r="W868" s="17"/>
      <c r="X868" s="17">
        <v>2.7668279676055601E-2</v>
      </c>
      <c r="Y868" s="17">
        <v>1.2484148708609E-2</v>
      </c>
      <c r="Z868" s="17"/>
      <c r="AA868" s="17">
        <v>2.6436440674797699E-2</v>
      </c>
      <c r="AB868" s="17">
        <v>1.6471311628055499E-2</v>
      </c>
      <c r="AC868" s="17"/>
      <c r="AD868" s="17">
        <v>1.3228625451626E-2</v>
      </c>
      <c r="AE868" s="17">
        <v>2.21754493478993E-2</v>
      </c>
    </row>
    <row r="869" spans="2:31" x14ac:dyDescent="0.35">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row>
    <row r="870" spans="2:31" x14ac:dyDescent="0.35">
      <c r="B870" s="6" t="s">
        <v>387</v>
      </c>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row>
    <row r="871" spans="2:31" x14ac:dyDescent="0.35">
      <c r="B871" s="24" t="s">
        <v>66</v>
      </c>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row>
    <row r="872" spans="2:31" x14ac:dyDescent="0.35">
      <c r="B872" t="s">
        <v>378</v>
      </c>
      <c r="C872" s="17">
        <v>0.29257902588734302</v>
      </c>
      <c r="D872" s="17">
        <v>0.278746806003768</v>
      </c>
      <c r="E872" s="17">
        <v>0.306415134110261</v>
      </c>
      <c r="F872" s="17"/>
      <c r="G872" s="17">
        <v>0.28407780388342702</v>
      </c>
      <c r="H872" s="17">
        <v>0.334002807019533</v>
      </c>
      <c r="I872" s="17">
        <v>0.28985921739471399</v>
      </c>
      <c r="J872" s="17">
        <v>0.37867629534257202</v>
      </c>
      <c r="K872" s="17">
        <v>0.31291517207332598</v>
      </c>
      <c r="L872" s="17">
        <v>0.222959617234537</v>
      </c>
      <c r="M872" s="17"/>
      <c r="N872" s="17">
        <v>0.28569361777471203</v>
      </c>
      <c r="O872" s="17">
        <v>0.25736678605417601</v>
      </c>
      <c r="P872" s="17">
        <v>0.20601165467830901</v>
      </c>
      <c r="Q872" s="17">
        <v>0.302125700986352</v>
      </c>
      <c r="R872" s="17">
        <v>0.33682617894268302</v>
      </c>
      <c r="S872" s="17">
        <v>0.327782945515111</v>
      </c>
      <c r="T872" s="17">
        <v>0.25421050553135299</v>
      </c>
      <c r="U872" s="17">
        <v>0.27957215926054202</v>
      </c>
      <c r="V872" s="17">
        <v>0.38009250337838002</v>
      </c>
      <c r="W872" s="17"/>
      <c r="X872" s="17">
        <v>0.29078105439172502</v>
      </c>
      <c r="Y872" s="17">
        <v>0.29541326032607201</v>
      </c>
      <c r="Z872" s="17"/>
      <c r="AA872" s="17">
        <v>0.301938395608842</v>
      </c>
      <c r="AB872" s="17">
        <v>0.25513194434939401</v>
      </c>
      <c r="AC872" s="17"/>
      <c r="AD872" s="17">
        <v>0.275123066931661</v>
      </c>
      <c r="AE872" s="17">
        <v>0.32745765116009201</v>
      </c>
    </row>
    <row r="873" spans="2:31" x14ac:dyDescent="0.35">
      <c r="B873" t="s">
        <v>379</v>
      </c>
      <c r="C873" s="17">
        <v>0.45817507315553202</v>
      </c>
      <c r="D873" s="17">
        <v>0.44867670663252501</v>
      </c>
      <c r="E873" s="17">
        <v>0.46767610973964002</v>
      </c>
      <c r="F873" s="17"/>
      <c r="G873" s="17">
        <v>0.46545655098163002</v>
      </c>
      <c r="H873" s="17">
        <v>0.42500335440197701</v>
      </c>
      <c r="I873" s="17">
        <v>0.45673159692014698</v>
      </c>
      <c r="J873" s="17">
        <v>0.35756914474010698</v>
      </c>
      <c r="K873" s="17">
        <v>0.44453228306928999</v>
      </c>
      <c r="L873" s="17">
        <v>0.53003270766639698</v>
      </c>
      <c r="M873" s="17"/>
      <c r="N873" s="17">
        <v>0.43411966435987498</v>
      </c>
      <c r="O873" s="17">
        <v>0.47920665083271602</v>
      </c>
      <c r="P873" s="17">
        <v>0.50351559986055805</v>
      </c>
      <c r="Q873" s="17">
        <v>0.499181079376537</v>
      </c>
      <c r="R873" s="17">
        <v>0.468940378654289</v>
      </c>
      <c r="S873" s="17">
        <v>0.42818158162485898</v>
      </c>
      <c r="T873" s="17">
        <v>0.49342293138098398</v>
      </c>
      <c r="U873" s="17">
        <v>0.49831314061377702</v>
      </c>
      <c r="V873" s="17">
        <v>0.365003611681262</v>
      </c>
      <c r="W873" s="17"/>
      <c r="X873" s="17">
        <v>0.46199823492220998</v>
      </c>
      <c r="Y873" s="17">
        <v>0.464090939187419</v>
      </c>
      <c r="Z873" s="17"/>
      <c r="AA873" s="17">
        <v>0.4650099777201</v>
      </c>
      <c r="AB873" s="17">
        <v>0.433064600583561</v>
      </c>
      <c r="AC873" s="17"/>
      <c r="AD873" s="17">
        <v>0.47368978825388902</v>
      </c>
      <c r="AE873" s="17">
        <v>0.45612856990991901</v>
      </c>
    </row>
    <row r="874" spans="2:31" x14ac:dyDescent="0.35">
      <c r="B874" t="s">
        <v>380</v>
      </c>
      <c r="C874" s="17">
        <v>0.10392778890517</v>
      </c>
      <c r="D874" s="17">
        <v>0.12812549285875799</v>
      </c>
      <c r="E874" s="17">
        <v>7.9723282797982797E-2</v>
      </c>
      <c r="F874" s="17"/>
      <c r="G874" s="17">
        <v>0.109954873242583</v>
      </c>
      <c r="H874" s="17">
        <v>0.10368510009465</v>
      </c>
      <c r="I874" s="17">
        <v>0.125021839373265</v>
      </c>
      <c r="J874" s="17">
        <v>0.10294307651884201</v>
      </c>
      <c r="K874" s="17">
        <v>9.7428996876809906E-2</v>
      </c>
      <c r="L874" s="17">
        <v>9.4079192213215895E-2</v>
      </c>
      <c r="M874" s="17"/>
      <c r="N874" s="17">
        <v>9.6514314972342197E-2</v>
      </c>
      <c r="O874" s="17">
        <v>0.13502789815902899</v>
      </c>
      <c r="P874" s="17">
        <v>0.12643493863170399</v>
      </c>
      <c r="Q874" s="17">
        <v>5.4323156418524601E-2</v>
      </c>
      <c r="R874" s="17">
        <v>9.6628528629466803E-2</v>
      </c>
      <c r="S874" s="17">
        <v>0.113916128896278</v>
      </c>
      <c r="T874" s="17">
        <v>8.6728568260652103E-2</v>
      </c>
      <c r="U874" s="17">
        <v>5.85057667612226E-2</v>
      </c>
      <c r="V874" s="17">
        <v>0.127488655837461</v>
      </c>
      <c r="W874" s="17"/>
      <c r="X874" s="17">
        <v>9.16569562821508E-2</v>
      </c>
      <c r="Y874" s="17">
        <v>0.148157433487348</v>
      </c>
      <c r="Z874" s="17"/>
      <c r="AA874" s="17">
        <v>9.86656162341078E-2</v>
      </c>
      <c r="AB874" s="17">
        <v>0.12038585464922601</v>
      </c>
      <c r="AC874" s="17"/>
      <c r="AD874" s="17">
        <v>0.113384117623629</v>
      </c>
      <c r="AE874" s="17">
        <v>8.2335967467159502E-2</v>
      </c>
    </row>
    <row r="875" spans="2:31" x14ac:dyDescent="0.35">
      <c r="B875" t="s">
        <v>381</v>
      </c>
      <c r="C875" s="17">
        <v>0.116251720585511</v>
      </c>
      <c r="D875" s="17">
        <v>0.112109046832708</v>
      </c>
      <c r="E875" s="17">
        <v>0.120395558874555</v>
      </c>
      <c r="F875" s="17"/>
      <c r="G875" s="17">
        <v>8.8813697870074398E-2</v>
      </c>
      <c r="H875" s="17">
        <v>0.112252999416199</v>
      </c>
      <c r="I875" s="17">
        <v>0.102871163969201</v>
      </c>
      <c r="J875" s="17">
        <v>0.133665996731267</v>
      </c>
      <c r="K875" s="17">
        <v>0.12890830615153501</v>
      </c>
      <c r="L875" s="17">
        <v>0.12462925866258601</v>
      </c>
      <c r="M875" s="17"/>
      <c r="N875" s="17">
        <v>0.14509406490225599</v>
      </c>
      <c r="O875" s="17">
        <v>9.6114151409350104E-2</v>
      </c>
      <c r="P875" s="17">
        <v>0.120466325034554</v>
      </c>
      <c r="Q875" s="17">
        <v>0.103190515400822</v>
      </c>
      <c r="R875" s="17">
        <v>9.7604913773560606E-2</v>
      </c>
      <c r="S875" s="17">
        <v>0.12394853634910399</v>
      </c>
      <c r="T875" s="17">
        <v>0.143994367498057</v>
      </c>
      <c r="U875" s="17">
        <v>0.119474482118373</v>
      </c>
      <c r="V875" s="17">
        <v>9.75956894507682E-2</v>
      </c>
      <c r="W875" s="17"/>
      <c r="X875" s="17">
        <v>0.124066452684782</v>
      </c>
      <c r="Y875" s="17">
        <v>7.9854218290552004E-2</v>
      </c>
      <c r="Z875" s="17"/>
      <c r="AA875" s="17">
        <v>0.107198286450171</v>
      </c>
      <c r="AB875" s="17">
        <v>0.154332878791231</v>
      </c>
      <c r="AC875" s="17"/>
      <c r="AD875" s="17">
        <v>0.122040674181286</v>
      </c>
      <c r="AE875" s="17">
        <v>0.108539245563309</v>
      </c>
    </row>
    <row r="876" spans="2:31" x14ac:dyDescent="0.35">
      <c r="B876" t="s">
        <v>382</v>
      </c>
      <c r="C876" s="17">
        <v>4.0073063581425499E-3</v>
      </c>
      <c r="D876" s="17">
        <v>4.6890282465323497E-3</v>
      </c>
      <c r="E876" s="17">
        <v>3.3253928326864302E-3</v>
      </c>
      <c r="F876" s="17"/>
      <c r="G876" s="17">
        <v>7.36137374769488E-3</v>
      </c>
      <c r="H876" s="17">
        <v>8.2065896600008893E-3</v>
      </c>
      <c r="I876" s="17">
        <v>1.2018634809931599E-2</v>
      </c>
      <c r="J876" s="17">
        <v>0</v>
      </c>
      <c r="K876" s="17">
        <v>0</v>
      </c>
      <c r="L876" s="17">
        <v>0</v>
      </c>
      <c r="M876" s="17"/>
      <c r="N876" s="17">
        <v>3.5132921574530201E-3</v>
      </c>
      <c r="O876" s="17">
        <v>0</v>
      </c>
      <c r="P876" s="17">
        <v>0</v>
      </c>
      <c r="Q876" s="17">
        <v>3.1476513674749601E-2</v>
      </c>
      <c r="R876" s="17">
        <v>0</v>
      </c>
      <c r="S876" s="17">
        <v>0</v>
      </c>
      <c r="T876" s="17">
        <v>0</v>
      </c>
      <c r="U876" s="17">
        <v>0</v>
      </c>
      <c r="V876" s="17">
        <v>0</v>
      </c>
      <c r="W876" s="17"/>
      <c r="X876" s="17">
        <v>5.1117903716149703E-3</v>
      </c>
      <c r="Y876" s="17">
        <v>0</v>
      </c>
      <c r="Z876" s="17"/>
      <c r="AA876" s="17">
        <v>3.5078213925148699E-3</v>
      </c>
      <c r="AB876" s="17">
        <v>6.0517279356481404E-3</v>
      </c>
      <c r="AC876" s="17"/>
      <c r="AD876" s="17">
        <v>4.1498912806187801E-3</v>
      </c>
      <c r="AE876" s="17">
        <v>4.3503446395492399E-3</v>
      </c>
    </row>
    <row r="877" spans="2:31" x14ac:dyDescent="0.35">
      <c r="B877" t="s">
        <v>56</v>
      </c>
      <c r="C877" s="17">
        <v>2.50590851083002E-2</v>
      </c>
      <c r="D877" s="17">
        <v>2.76529194257095E-2</v>
      </c>
      <c r="E877" s="17">
        <v>2.2464521644874599E-2</v>
      </c>
      <c r="F877" s="17"/>
      <c r="G877" s="17">
        <v>4.4335700274591001E-2</v>
      </c>
      <c r="H877" s="17">
        <v>1.6849149407639801E-2</v>
      </c>
      <c r="I877" s="17">
        <v>1.3497547532741599E-2</v>
      </c>
      <c r="J877" s="17">
        <v>2.7145486667212601E-2</v>
      </c>
      <c r="K877" s="17">
        <v>1.62152418290403E-2</v>
      </c>
      <c r="L877" s="17">
        <v>2.8299224223263302E-2</v>
      </c>
      <c r="M877" s="17"/>
      <c r="N877" s="17">
        <v>3.5065045833361598E-2</v>
      </c>
      <c r="O877" s="17">
        <v>3.2284513544728603E-2</v>
      </c>
      <c r="P877" s="17">
        <v>4.3571481794875203E-2</v>
      </c>
      <c r="Q877" s="17">
        <v>9.7030341430142508E-3</v>
      </c>
      <c r="R877" s="17">
        <v>0</v>
      </c>
      <c r="S877" s="17">
        <v>6.1708076146477003E-3</v>
      </c>
      <c r="T877" s="17">
        <v>2.1643627328953498E-2</v>
      </c>
      <c r="U877" s="17">
        <v>4.4134451246084803E-2</v>
      </c>
      <c r="V877" s="17">
        <v>2.98195396521297E-2</v>
      </c>
      <c r="W877" s="17"/>
      <c r="X877" s="17">
        <v>2.6385511347517099E-2</v>
      </c>
      <c r="Y877" s="17">
        <v>1.2484148708609E-2</v>
      </c>
      <c r="Z877" s="17"/>
      <c r="AA877" s="17">
        <v>2.3679902594264699E-2</v>
      </c>
      <c r="AB877" s="17">
        <v>3.1032993690939498E-2</v>
      </c>
      <c r="AC877" s="17"/>
      <c r="AD877" s="17">
        <v>1.16124617289169E-2</v>
      </c>
      <c r="AE877" s="17">
        <v>2.1188221259971302E-2</v>
      </c>
    </row>
    <row r="878" spans="2:31" x14ac:dyDescent="0.35">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row>
    <row r="879" spans="2:31" x14ac:dyDescent="0.35">
      <c r="B879" s="6" t="s">
        <v>388</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row>
    <row r="880" spans="2:31" x14ac:dyDescent="0.35">
      <c r="B880" s="24" t="s">
        <v>66</v>
      </c>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row>
    <row r="881" spans="2:31" x14ac:dyDescent="0.35">
      <c r="B881" t="s">
        <v>378</v>
      </c>
      <c r="C881" s="17">
        <v>0.161270487277447</v>
      </c>
      <c r="D881" s="17">
        <v>0.14772077500936701</v>
      </c>
      <c r="E881" s="17">
        <v>0.17482400846988899</v>
      </c>
      <c r="F881" s="17"/>
      <c r="G881" s="17">
        <v>0.15262289932908599</v>
      </c>
      <c r="H881" s="17">
        <v>0.180035549757843</v>
      </c>
      <c r="I881" s="17">
        <v>0.15492560595316099</v>
      </c>
      <c r="J881" s="17">
        <v>0.17866312166244799</v>
      </c>
      <c r="K881" s="17">
        <v>0.153837406498264</v>
      </c>
      <c r="L881" s="17">
        <v>0.15403189141094301</v>
      </c>
      <c r="M881" s="17"/>
      <c r="N881" s="17">
        <v>0.16618873471426801</v>
      </c>
      <c r="O881" s="17">
        <v>0.142049377719067</v>
      </c>
      <c r="P881" s="17">
        <v>0.121224390652708</v>
      </c>
      <c r="Q881" s="17">
        <v>0.166299788560896</v>
      </c>
      <c r="R881" s="17">
        <v>0.21659085568778799</v>
      </c>
      <c r="S881" s="17">
        <v>0.102735960057143</v>
      </c>
      <c r="T881" s="17">
        <v>0.206155204741923</v>
      </c>
      <c r="U881" s="17">
        <v>0.17079179408348899</v>
      </c>
      <c r="V881" s="17">
        <v>0.173986304687064</v>
      </c>
      <c r="W881" s="17"/>
      <c r="X881" s="17">
        <v>0.15025702097775601</v>
      </c>
      <c r="Y881" s="17">
        <v>0.16082374443898101</v>
      </c>
      <c r="Z881" s="17"/>
      <c r="AA881" s="17">
        <v>0.16622057010802899</v>
      </c>
      <c r="AB881" s="17">
        <v>0.13813856958294801</v>
      </c>
      <c r="AC881" s="17"/>
      <c r="AD881" s="17">
        <v>0.15183914951930999</v>
      </c>
      <c r="AE881" s="17">
        <v>0.172516207054561</v>
      </c>
    </row>
    <row r="882" spans="2:31" x14ac:dyDescent="0.35">
      <c r="B882" t="s">
        <v>379</v>
      </c>
      <c r="C882" s="17">
        <v>0.39196873474724298</v>
      </c>
      <c r="D882" s="17">
        <v>0.40342947126713602</v>
      </c>
      <c r="E882" s="17">
        <v>0.38050477652952502</v>
      </c>
      <c r="F882" s="17"/>
      <c r="G882" s="17">
        <v>0.39680179486274503</v>
      </c>
      <c r="H882" s="17">
        <v>0.31242573803594598</v>
      </c>
      <c r="I882" s="17">
        <v>0.361274122756647</v>
      </c>
      <c r="J882" s="17">
        <v>0.45993132917723101</v>
      </c>
      <c r="K882" s="17">
        <v>0.398354865555758</v>
      </c>
      <c r="L882" s="17">
        <v>0.40988265653657702</v>
      </c>
      <c r="M882" s="17"/>
      <c r="N882" s="17">
        <v>0.42191360331310701</v>
      </c>
      <c r="O882" s="17">
        <v>0.36990373812774902</v>
      </c>
      <c r="P882" s="17">
        <v>0.42937070456432902</v>
      </c>
      <c r="Q882" s="17">
        <v>0.33083302868762299</v>
      </c>
      <c r="R882" s="17">
        <v>0.44109201021216798</v>
      </c>
      <c r="S882" s="17">
        <v>0.40158660512776201</v>
      </c>
      <c r="T882" s="17">
        <v>0.350395261979081</v>
      </c>
      <c r="U882" s="17">
        <v>0.42506356102741999</v>
      </c>
      <c r="V882" s="17">
        <v>0.382636248851915</v>
      </c>
      <c r="W882" s="17"/>
      <c r="X882" s="17">
        <v>0.383050771998309</v>
      </c>
      <c r="Y882" s="17">
        <v>0.45124757628692203</v>
      </c>
      <c r="Z882" s="17"/>
      <c r="AA882" s="17">
        <v>0.39639711570046299</v>
      </c>
      <c r="AB882" s="17">
        <v>0.37168871642635298</v>
      </c>
      <c r="AC882" s="17"/>
      <c r="AD882" s="17">
        <v>0.39586874380932802</v>
      </c>
      <c r="AE882" s="17">
        <v>0.41702295299249398</v>
      </c>
    </row>
    <row r="883" spans="2:31" x14ac:dyDescent="0.35">
      <c r="B883" t="s">
        <v>380</v>
      </c>
      <c r="C883" s="17">
        <v>0.198657737418488</v>
      </c>
      <c r="D883" s="17">
        <v>0.21185850610006701</v>
      </c>
      <c r="E883" s="17">
        <v>0.18545325790317099</v>
      </c>
      <c r="F883" s="17"/>
      <c r="G883" s="17">
        <v>0.18321688594871</v>
      </c>
      <c r="H883" s="17">
        <v>0.21682432676607899</v>
      </c>
      <c r="I883" s="17">
        <v>0.19422748354268499</v>
      </c>
      <c r="J883" s="17">
        <v>0.15704578319696</v>
      </c>
      <c r="K883" s="17">
        <v>0.21646935536544501</v>
      </c>
      <c r="L883" s="17">
        <v>0.21134723666263899</v>
      </c>
      <c r="M883" s="17"/>
      <c r="N883" s="17">
        <v>0.17041001950467999</v>
      </c>
      <c r="O883" s="17">
        <v>0.19230467300592599</v>
      </c>
      <c r="P883" s="17">
        <v>0.185994660631675</v>
      </c>
      <c r="Q883" s="17">
        <v>0.21321498095790201</v>
      </c>
      <c r="R883" s="17">
        <v>0.20935540723165</v>
      </c>
      <c r="S883" s="17">
        <v>0.28474499728489</v>
      </c>
      <c r="T883" s="17">
        <v>0.16105790367262199</v>
      </c>
      <c r="U883" s="17">
        <v>0.16747330642548</v>
      </c>
      <c r="V883" s="17">
        <v>0.20586663635361499</v>
      </c>
      <c r="W883" s="17"/>
      <c r="X883" s="17">
        <v>0.20430030186475501</v>
      </c>
      <c r="Y883" s="17">
        <v>0.154599816398486</v>
      </c>
      <c r="Z883" s="17"/>
      <c r="AA883" s="17">
        <v>0.19919322667775</v>
      </c>
      <c r="AB883" s="17">
        <v>0.197530344001622</v>
      </c>
      <c r="AC883" s="17"/>
      <c r="AD883" s="17">
        <v>0.21388699193457</v>
      </c>
      <c r="AE883" s="17">
        <v>0.17410806362421699</v>
      </c>
    </row>
    <row r="884" spans="2:31" x14ac:dyDescent="0.35">
      <c r="B884" t="s">
        <v>381</v>
      </c>
      <c r="C884" s="17">
        <v>0.203664960317095</v>
      </c>
      <c r="D884" s="17">
        <v>0.18849420963191801</v>
      </c>
      <c r="E884" s="17">
        <v>0.218839975612525</v>
      </c>
      <c r="F884" s="17"/>
      <c r="G884" s="17">
        <v>0.199887407863855</v>
      </c>
      <c r="H884" s="17">
        <v>0.225909425341873</v>
      </c>
      <c r="I884" s="17">
        <v>0.242861327342978</v>
      </c>
      <c r="J884" s="17">
        <v>0.15541997476918401</v>
      </c>
      <c r="K884" s="17">
        <v>0.18157570390679201</v>
      </c>
      <c r="L884" s="17">
        <v>0.20954570763578501</v>
      </c>
      <c r="M884" s="17"/>
      <c r="N884" s="17">
        <v>0.203730690857237</v>
      </c>
      <c r="O884" s="17">
        <v>0.26682180350067097</v>
      </c>
      <c r="P884" s="17">
        <v>0.18327436035859901</v>
      </c>
      <c r="Q884" s="17">
        <v>0.22612365998231901</v>
      </c>
      <c r="R884" s="17">
        <v>0.11731772070053401</v>
      </c>
      <c r="S884" s="17">
        <v>0.18529334504275699</v>
      </c>
      <c r="T884" s="17">
        <v>0.23089099194825199</v>
      </c>
      <c r="U884" s="17">
        <v>0.14446871754033799</v>
      </c>
      <c r="V884" s="17">
        <v>0.19883507235560099</v>
      </c>
      <c r="W884" s="17"/>
      <c r="X884" s="17">
        <v>0.21991411547261799</v>
      </c>
      <c r="Y884" s="17">
        <v>0.19310227931035301</v>
      </c>
      <c r="Z884" s="17"/>
      <c r="AA884" s="17">
        <v>0.19191464972657399</v>
      </c>
      <c r="AB884" s="17">
        <v>0.25433021089056101</v>
      </c>
      <c r="AC884" s="17"/>
      <c r="AD884" s="17">
        <v>0.20909818913685299</v>
      </c>
      <c r="AE884" s="17">
        <v>0.186290959232153</v>
      </c>
    </row>
    <row r="885" spans="2:31" x14ac:dyDescent="0.35">
      <c r="B885" t="s">
        <v>382</v>
      </c>
      <c r="C885" s="17">
        <v>9.7360872646018396E-3</v>
      </c>
      <c r="D885" s="17">
        <v>1.22833595449915E-2</v>
      </c>
      <c r="E885" s="17">
        <v>7.1880989271290103E-3</v>
      </c>
      <c r="F885" s="17"/>
      <c r="G885" s="17">
        <v>1.0355440261291199E-2</v>
      </c>
      <c r="H885" s="17">
        <v>2.55890907844641E-2</v>
      </c>
      <c r="I885" s="17">
        <v>1.7259343156214298E-2</v>
      </c>
      <c r="J885" s="17">
        <v>8.6843966052063005E-3</v>
      </c>
      <c r="K885" s="17">
        <v>5.1802602126380598E-3</v>
      </c>
      <c r="L885" s="17">
        <v>0</v>
      </c>
      <c r="M885" s="17"/>
      <c r="N885" s="17">
        <v>1.26605439822378E-2</v>
      </c>
      <c r="O885" s="17">
        <v>0</v>
      </c>
      <c r="P885" s="17">
        <v>0</v>
      </c>
      <c r="Q885" s="17">
        <v>3.12871586197737E-2</v>
      </c>
      <c r="R885" s="17">
        <v>7.4510685906632604E-3</v>
      </c>
      <c r="S885" s="17">
        <v>7.2522656879152299E-3</v>
      </c>
      <c r="T885" s="17">
        <v>6.1727684450647302E-3</v>
      </c>
      <c r="U885" s="17">
        <v>3.29723151162079E-2</v>
      </c>
      <c r="V885" s="17">
        <v>4.7381023538327896E-3</v>
      </c>
      <c r="W885" s="17"/>
      <c r="X885" s="17">
        <v>9.8594967065061406E-3</v>
      </c>
      <c r="Y885" s="17">
        <v>1.2148778813377401E-2</v>
      </c>
      <c r="Z885" s="17"/>
      <c r="AA885" s="17">
        <v>1.06734688140633E-2</v>
      </c>
      <c r="AB885" s="17">
        <v>6.3048242690413999E-3</v>
      </c>
      <c r="AC885" s="17"/>
      <c r="AD885" s="17">
        <v>9.4533411936303102E-3</v>
      </c>
      <c r="AE885" s="17">
        <v>1.2062257862366201E-2</v>
      </c>
    </row>
    <row r="886" spans="2:31" x14ac:dyDescent="0.35">
      <c r="B886" t="s">
        <v>56</v>
      </c>
      <c r="C886" s="17">
        <v>3.4701992975125197E-2</v>
      </c>
      <c r="D886" s="17">
        <v>3.62136784465205E-2</v>
      </c>
      <c r="E886" s="17">
        <v>3.3189882557760099E-2</v>
      </c>
      <c r="F886" s="17"/>
      <c r="G886" s="17">
        <v>5.71155717343131E-2</v>
      </c>
      <c r="H886" s="17">
        <v>3.9215869313795101E-2</v>
      </c>
      <c r="I886" s="17">
        <v>2.9452117248314699E-2</v>
      </c>
      <c r="J886" s="17">
        <v>4.0255394588970497E-2</v>
      </c>
      <c r="K886" s="17">
        <v>4.4582408461103298E-2</v>
      </c>
      <c r="L886" s="17">
        <v>1.5192507754055401E-2</v>
      </c>
      <c r="M886" s="17"/>
      <c r="N886" s="17">
        <v>2.5096407628469999E-2</v>
      </c>
      <c r="O886" s="17">
        <v>2.8920407646585902E-2</v>
      </c>
      <c r="P886" s="17">
        <v>8.0135883792689599E-2</v>
      </c>
      <c r="Q886" s="17">
        <v>3.2241383191486797E-2</v>
      </c>
      <c r="R886" s="17">
        <v>8.1929375771971208E-3</v>
      </c>
      <c r="S886" s="17">
        <v>1.8386826799533001E-2</v>
      </c>
      <c r="T886" s="17">
        <v>4.5327869213056801E-2</v>
      </c>
      <c r="U886" s="17">
        <v>5.9230305807065398E-2</v>
      </c>
      <c r="V886" s="17">
        <v>3.3937635397972801E-2</v>
      </c>
      <c r="W886" s="17"/>
      <c r="X886" s="17">
        <v>3.2618292980055599E-2</v>
      </c>
      <c r="Y886" s="17">
        <v>2.8077804751880001E-2</v>
      </c>
      <c r="Z886" s="17"/>
      <c r="AA886" s="17">
        <v>3.5600968973120498E-2</v>
      </c>
      <c r="AB886" s="17">
        <v>3.2007334829474501E-2</v>
      </c>
      <c r="AC886" s="17"/>
      <c r="AD886" s="17">
        <v>1.9853584406308401E-2</v>
      </c>
      <c r="AE886" s="17">
        <v>3.7999559234208002E-2</v>
      </c>
    </row>
    <row r="887" spans="2:31" x14ac:dyDescent="0.35">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row>
    <row r="888" spans="2:31" x14ac:dyDescent="0.35">
      <c r="B888" s="6" t="s">
        <v>389</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row>
    <row r="889" spans="2:31" x14ac:dyDescent="0.35">
      <c r="B889" s="24" t="s">
        <v>66</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row>
    <row r="890" spans="2:31" x14ac:dyDescent="0.35">
      <c r="B890" t="s">
        <v>378</v>
      </c>
      <c r="C890" s="17">
        <v>4.24108438884018E-2</v>
      </c>
      <c r="D890" s="17">
        <v>5.2130246259937403E-2</v>
      </c>
      <c r="E890" s="17">
        <v>3.2688709320953802E-2</v>
      </c>
      <c r="F890" s="17"/>
      <c r="G890" s="17">
        <v>2.9108234041284299E-2</v>
      </c>
      <c r="H890" s="17">
        <v>7.1094374664092394E-2</v>
      </c>
      <c r="I890" s="17">
        <v>4.6815150993692399E-2</v>
      </c>
      <c r="J890" s="17">
        <v>4.2903264674990997E-2</v>
      </c>
      <c r="K890" s="17">
        <v>4.2305617794349701E-2</v>
      </c>
      <c r="L890" s="17">
        <v>3.1804815317263403E-2</v>
      </c>
      <c r="M890" s="17"/>
      <c r="N890" s="17">
        <v>5.0767498775993597E-2</v>
      </c>
      <c r="O890" s="17">
        <v>2.08736995513082E-2</v>
      </c>
      <c r="P890" s="17">
        <v>3.9264870243310199E-2</v>
      </c>
      <c r="Q890" s="17">
        <v>3.9981212280652899E-2</v>
      </c>
      <c r="R890" s="17">
        <v>5.6844019592323498E-2</v>
      </c>
      <c r="S890" s="17">
        <v>4.5721761048998201E-2</v>
      </c>
      <c r="T890" s="17">
        <v>3.5432299762493603E-2</v>
      </c>
      <c r="U890" s="17">
        <v>9.0034098447857203E-2</v>
      </c>
      <c r="V890" s="17">
        <v>3.74775630312102E-2</v>
      </c>
      <c r="W890" s="17"/>
      <c r="X890" s="17">
        <v>3.0165327662083099E-2</v>
      </c>
      <c r="Y890" s="17">
        <v>5.0215448705918E-2</v>
      </c>
      <c r="Z890" s="17"/>
      <c r="AA890" s="17">
        <v>4.7178545702180302E-2</v>
      </c>
      <c r="AB890" s="17">
        <v>2.4791742530249301E-2</v>
      </c>
      <c r="AC890" s="17"/>
      <c r="AD890" s="17">
        <v>4.47303042351E-2</v>
      </c>
      <c r="AE890" s="17">
        <v>3.3786364624175898E-2</v>
      </c>
    </row>
    <row r="891" spans="2:31" x14ac:dyDescent="0.35">
      <c r="B891" t="s">
        <v>379</v>
      </c>
      <c r="C891" s="17">
        <v>0.12708708900311999</v>
      </c>
      <c r="D891" s="17">
        <v>0.145421794242307</v>
      </c>
      <c r="E891" s="17">
        <v>0.108747229742646</v>
      </c>
      <c r="F891" s="17"/>
      <c r="G891" s="17">
        <v>0.1151851049461</v>
      </c>
      <c r="H891" s="17">
        <v>0.120445169283141</v>
      </c>
      <c r="I891" s="17">
        <v>0.11408420516822899</v>
      </c>
      <c r="J891" s="17">
        <v>0.13102648680676901</v>
      </c>
      <c r="K891" s="17">
        <v>0.182954172374062</v>
      </c>
      <c r="L891" s="17">
        <v>0.113473596690637</v>
      </c>
      <c r="M891" s="17"/>
      <c r="N891" s="17">
        <v>0.14945870514996701</v>
      </c>
      <c r="O891" s="17">
        <v>9.5473849689631393E-2</v>
      </c>
      <c r="P891" s="17">
        <v>0.13929726565070699</v>
      </c>
      <c r="Q891" s="17">
        <v>0.134098571551163</v>
      </c>
      <c r="R891" s="17">
        <v>0.136263054475288</v>
      </c>
      <c r="S891" s="17">
        <v>0.14764723146952499</v>
      </c>
      <c r="T891" s="17">
        <v>0.144852781936395</v>
      </c>
      <c r="U891" s="17">
        <v>6.2560010877036096E-2</v>
      </c>
      <c r="V891" s="17">
        <v>0.111999156174862</v>
      </c>
      <c r="W891" s="17"/>
      <c r="X891" s="17">
        <v>0.13002101506847499</v>
      </c>
      <c r="Y891" s="17">
        <v>0.14985470532571199</v>
      </c>
      <c r="Z891" s="17"/>
      <c r="AA891" s="17">
        <v>0.123419772589782</v>
      </c>
      <c r="AB891" s="17">
        <v>0.14439255700436099</v>
      </c>
      <c r="AC891" s="17"/>
      <c r="AD891" s="17">
        <v>0.139695682886401</v>
      </c>
      <c r="AE891" s="17">
        <v>0.101093819842433</v>
      </c>
    </row>
    <row r="892" spans="2:31" x14ac:dyDescent="0.35">
      <c r="B892" t="s">
        <v>380</v>
      </c>
      <c r="C892" s="17">
        <v>0.53696982453269004</v>
      </c>
      <c r="D892" s="17">
        <v>0.51180303540432304</v>
      </c>
      <c r="E892" s="17">
        <v>0.56214368823166905</v>
      </c>
      <c r="F892" s="17"/>
      <c r="G892" s="17">
        <v>0.56855580159977503</v>
      </c>
      <c r="H892" s="17">
        <v>0.53869823321952004</v>
      </c>
      <c r="I892" s="17">
        <v>0.54255279590525296</v>
      </c>
      <c r="J892" s="17">
        <v>0.58800815185268496</v>
      </c>
      <c r="K892" s="17">
        <v>0.48892885831205901</v>
      </c>
      <c r="L892" s="17">
        <v>0.51488865360528202</v>
      </c>
      <c r="M892" s="17"/>
      <c r="N892" s="17">
        <v>0.55506227595525304</v>
      </c>
      <c r="O892" s="17">
        <v>0.593276614379321</v>
      </c>
      <c r="P892" s="17">
        <v>0.46403134703488902</v>
      </c>
      <c r="Q892" s="17">
        <v>0.48029195381446999</v>
      </c>
      <c r="R892" s="17">
        <v>0.52502223331589004</v>
      </c>
      <c r="S892" s="17">
        <v>0.58381500300175704</v>
      </c>
      <c r="T892" s="17">
        <v>0.52136227626645903</v>
      </c>
      <c r="U892" s="17">
        <v>0.47313985425260202</v>
      </c>
      <c r="V892" s="17">
        <v>0.55853341863403605</v>
      </c>
      <c r="W892" s="17"/>
      <c r="X892" s="17">
        <v>0.54384993252724401</v>
      </c>
      <c r="Y892" s="17">
        <v>0.48693798609047001</v>
      </c>
      <c r="Z892" s="17"/>
      <c r="AA892" s="17">
        <v>0.53809629782450996</v>
      </c>
      <c r="AB892" s="17">
        <v>0.53247946624000098</v>
      </c>
      <c r="AC892" s="17"/>
      <c r="AD892" s="17">
        <v>0.51376349297380197</v>
      </c>
      <c r="AE892" s="17">
        <v>0.63392117710557105</v>
      </c>
    </row>
    <row r="893" spans="2:31" x14ac:dyDescent="0.35">
      <c r="B893" t="s">
        <v>381</v>
      </c>
      <c r="C893" s="17">
        <v>0.250887890644025</v>
      </c>
      <c r="D893" s="17">
        <v>0.25068614382272397</v>
      </c>
      <c r="E893" s="17">
        <v>0.25108969417784899</v>
      </c>
      <c r="F893" s="17"/>
      <c r="G893" s="17">
        <v>0.23811001743340199</v>
      </c>
      <c r="H893" s="17">
        <v>0.237029274869064</v>
      </c>
      <c r="I893" s="17">
        <v>0.23905785500069099</v>
      </c>
      <c r="J893" s="17">
        <v>0.19508481853030599</v>
      </c>
      <c r="K893" s="17">
        <v>0.263736043279584</v>
      </c>
      <c r="L893" s="17">
        <v>0.29255861654016502</v>
      </c>
      <c r="M893" s="17"/>
      <c r="N893" s="17">
        <v>0.21703315448438801</v>
      </c>
      <c r="O893" s="17">
        <v>0.26543301440545902</v>
      </c>
      <c r="P893" s="17">
        <v>0.28410895154902799</v>
      </c>
      <c r="Q893" s="17">
        <v>0.31450898993262399</v>
      </c>
      <c r="R893" s="17">
        <v>0.239244006407173</v>
      </c>
      <c r="S893" s="17">
        <v>0.19631033444051099</v>
      </c>
      <c r="T893" s="17">
        <v>0.24521018572251799</v>
      </c>
      <c r="U893" s="17">
        <v>0.27575831027514602</v>
      </c>
      <c r="V893" s="17">
        <v>0.24034763528481501</v>
      </c>
      <c r="W893" s="17"/>
      <c r="X893" s="17">
        <v>0.24849075616059299</v>
      </c>
      <c r="Y893" s="17">
        <v>0.28549883301375201</v>
      </c>
      <c r="Z893" s="17"/>
      <c r="AA893" s="17">
        <v>0.24256569093925301</v>
      </c>
      <c r="AB893" s="17">
        <v>0.28256279086277503</v>
      </c>
      <c r="AC893" s="17"/>
      <c r="AD893" s="17">
        <v>0.26694497087003899</v>
      </c>
      <c r="AE893" s="17">
        <v>0.197449547877592</v>
      </c>
    </row>
    <row r="894" spans="2:31" x14ac:dyDescent="0.35">
      <c r="B894" t="s">
        <v>382</v>
      </c>
      <c r="C894" s="17">
        <v>2.13327281864076E-2</v>
      </c>
      <c r="D894" s="17">
        <v>2.27146177171237E-2</v>
      </c>
      <c r="E894" s="17">
        <v>1.9950450196320999E-2</v>
      </c>
      <c r="F894" s="17"/>
      <c r="G894" s="17">
        <v>1.93138448113667E-2</v>
      </c>
      <c r="H894" s="17">
        <v>1.70124917651443E-2</v>
      </c>
      <c r="I894" s="17">
        <v>3.2946250191665798E-2</v>
      </c>
      <c r="J894" s="17">
        <v>9.2187164732300108E-3</v>
      </c>
      <c r="K894" s="17">
        <v>5.7184147163652204E-3</v>
      </c>
      <c r="L894" s="17">
        <v>3.2839999185294601E-2</v>
      </c>
      <c r="M894" s="17"/>
      <c r="N894" s="17">
        <v>2.03019788098877E-2</v>
      </c>
      <c r="O894" s="17">
        <v>1.0484329687962099E-2</v>
      </c>
      <c r="P894" s="17">
        <v>2.1787166855451599E-2</v>
      </c>
      <c r="Q894" s="17">
        <v>2.1416238278075799E-2</v>
      </c>
      <c r="R894" s="17">
        <v>2.52827862763223E-2</v>
      </c>
      <c r="S894" s="17">
        <v>2.0334862424561201E-2</v>
      </c>
      <c r="T894" s="17">
        <v>3.0967960685881299E-2</v>
      </c>
      <c r="U894" s="17">
        <v>4.0756056439244098E-2</v>
      </c>
      <c r="V894" s="17">
        <v>1.8581969507375201E-2</v>
      </c>
      <c r="W894" s="17"/>
      <c r="X894" s="17">
        <v>2.5527602508055299E-2</v>
      </c>
      <c r="Y894" s="17">
        <v>6.6163241942730402E-3</v>
      </c>
      <c r="Z894" s="17"/>
      <c r="AA894" s="17">
        <v>2.60551353435007E-2</v>
      </c>
      <c r="AB894" s="17">
        <v>3.3951878980130602E-3</v>
      </c>
      <c r="AC894" s="17"/>
      <c r="AD894" s="17">
        <v>2.6204417068250298E-2</v>
      </c>
      <c r="AE894" s="17">
        <v>1.34014410817561E-2</v>
      </c>
    </row>
    <row r="895" spans="2:31" x14ac:dyDescent="0.35">
      <c r="B895" t="s">
        <v>56</v>
      </c>
      <c r="C895" s="17">
        <v>2.13116237453564E-2</v>
      </c>
      <c r="D895" s="17">
        <v>1.7244162553584699E-2</v>
      </c>
      <c r="E895" s="17">
        <v>2.5380228330560799E-2</v>
      </c>
      <c r="F895" s="17"/>
      <c r="G895" s="17">
        <v>2.9726997168071399E-2</v>
      </c>
      <c r="H895" s="17">
        <v>1.5720456199037901E-2</v>
      </c>
      <c r="I895" s="17">
        <v>2.45437427404686E-2</v>
      </c>
      <c r="J895" s="17">
        <v>3.3758561662018703E-2</v>
      </c>
      <c r="K895" s="17">
        <v>1.6356893523579798E-2</v>
      </c>
      <c r="L895" s="17">
        <v>1.44343186613575E-2</v>
      </c>
      <c r="M895" s="17"/>
      <c r="N895" s="17">
        <v>7.3763868245102296E-3</v>
      </c>
      <c r="O895" s="17">
        <v>1.4458492286318399E-2</v>
      </c>
      <c r="P895" s="17">
        <v>5.15103986666147E-2</v>
      </c>
      <c r="Q895" s="17">
        <v>9.7030341430142508E-3</v>
      </c>
      <c r="R895" s="17">
        <v>1.7343899933003799E-2</v>
      </c>
      <c r="S895" s="17">
        <v>6.1708076146477003E-3</v>
      </c>
      <c r="T895" s="17">
        <v>2.2174495626252601E-2</v>
      </c>
      <c r="U895" s="17">
        <v>5.7751669708114503E-2</v>
      </c>
      <c r="V895" s="17">
        <v>3.30602573677009E-2</v>
      </c>
      <c r="W895" s="17"/>
      <c r="X895" s="17">
        <v>2.1945366073549601E-2</v>
      </c>
      <c r="Y895" s="17">
        <v>2.0876702669874601E-2</v>
      </c>
      <c r="Z895" s="17"/>
      <c r="AA895" s="17">
        <v>2.2684557600773501E-2</v>
      </c>
      <c r="AB895" s="17">
        <v>1.2378255464601501E-2</v>
      </c>
      <c r="AC895" s="17"/>
      <c r="AD895" s="17">
        <v>8.6611319664082094E-3</v>
      </c>
      <c r="AE895" s="17">
        <v>2.0347649468472499E-2</v>
      </c>
    </row>
    <row r="896" spans="2:31" x14ac:dyDescent="0.35">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row>
    <row r="897" spans="2:31" x14ac:dyDescent="0.35">
      <c r="B897" s="6" t="s">
        <v>390</v>
      </c>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row>
    <row r="898" spans="2:31" x14ac:dyDescent="0.35">
      <c r="B898" s="24" t="s">
        <v>66</v>
      </c>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row>
    <row r="899" spans="2:31" x14ac:dyDescent="0.35">
      <c r="B899" t="s">
        <v>378</v>
      </c>
      <c r="C899" s="17">
        <v>3.5125355251533201E-2</v>
      </c>
      <c r="D899" s="17">
        <v>4.3187550702213702E-2</v>
      </c>
      <c r="E899" s="17">
        <v>2.7060893458066001E-2</v>
      </c>
      <c r="F899" s="17"/>
      <c r="G899" s="17">
        <v>4.3467472613800101E-2</v>
      </c>
      <c r="H899" s="17">
        <v>5.98808300899231E-2</v>
      </c>
      <c r="I899" s="17">
        <v>1.8193031125722601E-2</v>
      </c>
      <c r="J899" s="17">
        <v>3.6630807133387101E-2</v>
      </c>
      <c r="K899" s="17">
        <v>5.8879859519589102E-3</v>
      </c>
      <c r="L899" s="17">
        <v>3.9793878835787597E-2</v>
      </c>
      <c r="M899" s="17"/>
      <c r="N899" s="17">
        <v>5.0495296545087699E-2</v>
      </c>
      <c r="O899" s="17">
        <v>0</v>
      </c>
      <c r="P899" s="17">
        <v>3.0368055211893501E-2</v>
      </c>
      <c r="Q899" s="17">
        <v>2.1491350549540801E-2</v>
      </c>
      <c r="R899" s="17">
        <v>7.2025032907096706E-2</v>
      </c>
      <c r="S899" s="17">
        <v>6.8323035610484806E-2</v>
      </c>
      <c r="T899" s="17">
        <v>3.7467725197921298E-2</v>
      </c>
      <c r="U899" s="17">
        <v>1.6051796567872499E-2</v>
      </c>
      <c r="V899" s="17">
        <v>2.8809532134342699E-2</v>
      </c>
      <c r="W899" s="17"/>
      <c r="X899" s="17">
        <v>3.1941313388238302E-2</v>
      </c>
      <c r="Y899" s="17">
        <v>4.3429851115414801E-2</v>
      </c>
      <c r="Z899" s="17"/>
      <c r="AA899" s="17">
        <v>3.3745820878056103E-2</v>
      </c>
      <c r="AB899" s="17">
        <v>3.8326983738866498E-2</v>
      </c>
      <c r="AC899" s="17"/>
      <c r="AD899" s="17">
        <v>3.74944247476484E-2</v>
      </c>
      <c r="AE899" s="17">
        <v>2.5099559701032201E-2</v>
      </c>
    </row>
    <row r="900" spans="2:31" x14ac:dyDescent="0.35">
      <c r="B900" t="s">
        <v>379</v>
      </c>
      <c r="C900" s="17">
        <v>8.2924714699674704E-2</v>
      </c>
      <c r="D900" s="17">
        <v>0.104196525624385</v>
      </c>
      <c r="E900" s="17">
        <v>6.16469241115414E-2</v>
      </c>
      <c r="F900" s="17"/>
      <c r="G900" s="17">
        <v>8.5280565049709503E-2</v>
      </c>
      <c r="H900" s="17">
        <v>6.0119434901517201E-2</v>
      </c>
      <c r="I900" s="17">
        <v>8.6804014991980094E-2</v>
      </c>
      <c r="J900" s="17">
        <v>6.7296598760587398E-2</v>
      </c>
      <c r="K900" s="17">
        <v>7.3424709546313804E-2</v>
      </c>
      <c r="L900" s="17">
        <v>0.10451998876943</v>
      </c>
      <c r="M900" s="17"/>
      <c r="N900" s="17">
        <v>0.120965684212393</v>
      </c>
      <c r="O900" s="17">
        <v>6.5962961958428698E-2</v>
      </c>
      <c r="P900" s="17">
        <v>4.3761755513459899E-2</v>
      </c>
      <c r="Q900" s="17">
        <v>4.8414551335431599E-2</v>
      </c>
      <c r="R900" s="17">
        <v>6.0543812404861203E-2</v>
      </c>
      <c r="S900" s="17">
        <v>0.122504288968518</v>
      </c>
      <c r="T900" s="17">
        <v>4.8499928049306203E-2</v>
      </c>
      <c r="U900" s="17">
        <v>0.104353328592246</v>
      </c>
      <c r="V900" s="17">
        <v>0.119758454870436</v>
      </c>
      <c r="W900" s="17"/>
      <c r="X900" s="17">
        <v>7.3188944487125498E-2</v>
      </c>
      <c r="Y900" s="17">
        <v>9.4307146793279201E-2</v>
      </c>
      <c r="Z900" s="17"/>
      <c r="AA900" s="17">
        <v>7.4754490803039295E-2</v>
      </c>
      <c r="AB900" s="17">
        <v>0.11108159920859299</v>
      </c>
      <c r="AC900" s="17"/>
      <c r="AD900" s="17">
        <v>8.8031932844070002E-2</v>
      </c>
      <c r="AE900" s="17">
        <v>7.0407495292640204E-2</v>
      </c>
    </row>
    <row r="901" spans="2:31" x14ac:dyDescent="0.35">
      <c r="B901" t="s">
        <v>380</v>
      </c>
      <c r="C901" s="17">
        <v>0.47128614157202797</v>
      </c>
      <c r="D901" s="17">
        <v>0.44731444928002401</v>
      </c>
      <c r="E901" s="17">
        <v>0.49526457248408101</v>
      </c>
      <c r="F901" s="17"/>
      <c r="G901" s="17">
        <v>0.530805238530071</v>
      </c>
      <c r="H901" s="17">
        <v>0.46104165429247901</v>
      </c>
      <c r="I901" s="17">
        <v>0.45760607465636</v>
      </c>
      <c r="J901" s="17">
        <v>0.44802333314745901</v>
      </c>
      <c r="K901" s="17">
        <v>0.49820182803226198</v>
      </c>
      <c r="L901" s="17">
        <v>0.44995020748466302</v>
      </c>
      <c r="M901" s="17"/>
      <c r="N901" s="17">
        <v>0.508820279368701</v>
      </c>
      <c r="O901" s="17">
        <v>0.49610199554005502</v>
      </c>
      <c r="P901" s="17">
        <v>0.45308529164223399</v>
      </c>
      <c r="Q901" s="17">
        <v>0.478171156268132</v>
      </c>
      <c r="R901" s="17">
        <v>0.44711416714308599</v>
      </c>
      <c r="S901" s="17">
        <v>0.43785439719296798</v>
      </c>
      <c r="T901" s="17">
        <v>0.52906504497165496</v>
      </c>
      <c r="U901" s="17">
        <v>0.40555220813864701</v>
      </c>
      <c r="V901" s="17">
        <v>0.42617943371963901</v>
      </c>
      <c r="W901" s="17"/>
      <c r="X901" s="17">
        <v>0.467364902865608</v>
      </c>
      <c r="Y901" s="17">
        <v>0.46757146395388999</v>
      </c>
      <c r="Z901" s="17"/>
      <c r="AA901" s="17">
        <v>0.46927103803787801</v>
      </c>
      <c r="AB901" s="17">
        <v>0.48670828228958302</v>
      </c>
      <c r="AC901" s="17"/>
      <c r="AD901" s="17">
        <v>0.47100578515552</v>
      </c>
      <c r="AE901" s="17">
        <v>0.49926265527102398</v>
      </c>
    </row>
    <row r="902" spans="2:31" x14ac:dyDescent="0.35">
      <c r="B902" t="s">
        <v>381</v>
      </c>
      <c r="C902" s="17">
        <v>0.257726049368592</v>
      </c>
      <c r="D902" s="17">
        <v>0.288958920453948</v>
      </c>
      <c r="E902" s="17">
        <v>0.226484398492108</v>
      </c>
      <c r="F902" s="17"/>
      <c r="G902" s="17">
        <v>0.23015057330497601</v>
      </c>
      <c r="H902" s="17">
        <v>0.223887675883578</v>
      </c>
      <c r="I902" s="17">
        <v>0.26935363599115802</v>
      </c>
      <c r="J902" s="17">
        <v>0.274633284580176</v>
      </c>
      <c r="K902" s="17">
        <v>0.28190454972059398</v>
      </c>
      <c r="L902" s="17">
        <v>0.26412906908351702</v>
      </c>
      <c r="M902" s="17"/>
      <c r="N902" s="17">
        <v>0.203626084587713</v>
      </c>
      <c r="O902" s="17">
        <v>0.30354594473394098</v>
      </c>
      <c r="P902" s="17">
        <v>0.26618054421467702</v>
      </c>
      <c r="Q902" s="17">
        <v>0.26827223529807198</v>
      </c>
      <c r="R902" s="17">
        <v>0.28194671030701102</v>
      </c>
      <c r="S902" s="17">
        <v>0.23653180342375499</v>
      </c>
      <c r="T902" s="17">
        <v>0.21588650856491401</v>
      </c>
      <c r="U902" s="17">
        <v>0.298507765027623</v>
      </c>
      <c r="V902" s="17">
        <v>0.26861585325096798</v>
      </c>
      <c r="W902" s="17"/>
      <c r="X902" s="17">
        <v>0.25678320962636098</v>
      </c>
      <c r="Y902" s="17">
        <v>0.28120654135262002</v>
      </c>
      <c r="Z902" s="17"/>
      <c r="AA902" s="17">
        <v>0.25941752564779502</v>
      </c>
      <c r="AB902" s="17">
        <v>0.249976147132632</v>
      </c>
      <c r="AC902" s="17"/>
      <c r="AD902" s="17">
        <v>0.24541138934947801</v>
      </c>
      <c r="AE902" s="17">
        <v>0.29523636608808501</v>
      </c>
    </row>
    <row r="903" spans="2:31" x14ac:dyDescent="0.35">
      <c r="B903" t="s">
        <v>382</v>
      </c>
      <c r="C903" s="17">
        <v>0.12683903392645199</v>
      </c>
      <c r="D903" s="17">
        <v>9.1194627875331002E-2</v>
      </c>
      <c r="E903" s="17">
        <v>0.162493459883817</v>
      </c>
      <c r="F903" s="17"/>
      <c r="G903" s="17">
        <v>7.7847734178427205E-2</v>
      </c>
      <c r="H903" s="17">
        <v>0.15058211332913099</v>
      </c>
      <c r="I903" s="17">
        <v>0.13412644666328799</v>
      </c>
      <c r="J903" s="17">
        <v>0.13702168849576701</v>
      </c>
      <c r="K903" s="17">
        <v>0.124544659242996</v>
      </c>
      <c r="L903" s="17">
        <v>0.13273687363440101</v>
      </c>
      <c r="M903" s="17"/>
      <c r="N903" s="17">
        <v>0.104724259783672</v>
      </c>
      <c r="O903" s="17">
        <v>0.12433213925657299</v>
      </c>
      <c r="P903" s="17">
        <v>0.12867557038764199</v>
      </c>
      <c r="Q903" s="17">
        <v>0.16388739700913599</v>
      </c>
      <c r="R903" s="17">
        <v>0.12102637730494099</v>
      </c>
      <c r="S903" s="17">
        <v>0.122644133580641</v>
      </c>
      <c r="T903" s="17">
        <v>0.139938894896352</v>
      </c>
      <c r="U903" s="17">
        <v>0.13238969809269999</v>
      </c>
      <c r="V903" s="17">
        <v>0.11945586680883399</v>
      </c>
      <c r="W903" s="17"/>
      <c r="X903" s="17">
        <v>0.14169749716990701</v>
      </c>
      <c r="Y903" s="17">
        <v>9.3109088099686099E-2</v>
      </c>
      <c r="Z903" s="17"/>
      <c r="AA903" s="17">
        <v>0.135041893834285</v>
      </c>
      <c r="AB903" s="17">
        <v>9.7791122129995495E-2</v>
      </c>
      <c r="AC903" s="17"/>
      <c r="AD903" s="17">
        <v>0.14468208046804101</v>
      </c>
      <c r="AE903" s="17">
        <v>9.2687114786187297E-2</v>
      </c>
    </row>
    <row r="904" spans="2:31" x14ac:dyDescent="0.35">
      <c r="B904" t="s">
        <v>56</v>
      </c>
      <c r="C904" s="17">
        <v>2.60987051817206E-2</v>
      </c>
      <c r="D904" s="17">
        <v>2.5147926064097902E-2</v>
      </c>
      <c r="E904" s="17">
        <v>2.70497515703872E-2</v>
      </c>
      <c r="F904" s="17"/>
      <c r="G904" s="17">
        <v>3.2448416323016802E-2</v>
      </c>
      <c r="H904" s="17">
        <v>4.4488291503371601E-2</v>
      </c>
      <c r="I904" s="17">
        <v>3.3916796571490902E-2</v>
      </c>
      <c r="J904" s="17">
        <v>3.6394287882623402E-2</v>
      </c>
      <c r="K904" s="17">
        <v>1.6036267505875602E-2</v>
      </c>
      <c r="L904" s="17">
        <v>8.8699821922014702E-3</v>
      </c>
      <c r="M904" s="17"/>
      <c r="N904" s="17">
        <v>1.1368395502433799E-2</v>
      </c>
      <c r="O904" s="17">
        <v>1.0056958511001799E-2</v>
      </c>
      <c r="P904" s="17">
        <v>7.7928783030093901E-2</v>
      </c>
      <c r="Q904" s="17">
        <v>1.97633095396881E-2</v>
      </c>
      <c r="R904" s="17">
        <v>1.7343899933003799E-2</v>
      </c>
      <c r="S904" s="17">
        <v>1.2142341223633E-2</v>
      </c>
      <c r="T904" s="17">
        <v>2.9141898319851499E-2</v>
      </c>
      <c r="U904" s="17">
        <v>4.3145203580911902E-2</v>
      </c>
      <c r="V904" s="17">
        <v>3.7180859215780099E-2</v>
      </c>
      <c r="W904" s="17"/>
      <c r="X904" s="17">
        <v>2.9024132462758999E-2</v>
      </c>
      <c r="Y904" s="17">
        <v>2.0375908685109599E-2</v>
      </c>
      <c r="Z904" s="17"/>
      <c r="AA904" s="17">
        <v>2.7769230798946901E-2</v>
      </c>
      <c r="AB904" s="17">
        <v>1.6115865500330201E-2</v>
      </c>
      <c r="AC904" s="17"/>
      <c r="AD904" s="17">
        <v>1.3374387435242699E-2</v>
      </c>
      <c r="AE904" s="17">
        <v>1.7306808861031399E-2</v>
      </c>
    </row>
    <row r="905" spans="2:31" x14ac:dyDescent="0.35">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row>
    <row r="906" spans="2:31" x14ac:dyDescent="0.35">
      <c r="B906" s="6" t="s">
        <v>391</v>
      </c>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row>
    <row r="907" spans="2:31" x14ac:dyDescent="0.35">
      <c r="B907" s="24" t="s">
        <v>66</v>
      </c>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row>
    <row r="908" spans="2:31" x14ac:dyDescent="0.35">
      <c r="B908" t="s">
        <v>378</v>
      </c>
      <c r="C908" s="17">
        <v>5.4027324833637098E-2</v>
      </c>
      <c r="D908" s="17">
        <v>6.0934973806187898E-2</v>
      </c>
      <c r="E908" s="17">
        <v>4.7117734069856101E-2</v>
      </c>
      <c r="F908" s="17"/>
      <c r="G908" s="17">
        <v>5.2893479860404699E-2</v>
      </c>
      <c r="H908" s="17">
        <v>7.6569907129365802E-2</v>
      </c>
      <c r="I908" s="17">
        <v>4.4041704089209301E-2</v>
      </c>
      <c r="J908" s="17">
        <v>4.0357779537649803E-2</v>
      </c>
      <c r="K908" s="17">
        <v>3.0845083039856201E-2</v>
      </c>
      <c r="L908" s="17">
        <v>6.6052307338822003E-2</v>
      </c>
      <c r="M908" s="17"/>
      <c r="N908" s="17">
        <v>3.3609414872422999E-2</v>
      </c>
      <c r="O908" s="17">
        <v>1.4864721896785499E-2</v>
      </c>
      <c r="P908" s="17">
        <v>6.40207275009613E-2</v>
      </c>
      <c r="Q908" s="17">
        <v>5.9912408019024699E-2</v>
      </c>
      <c r="R908" s="17">
        <v>9.55430919174729E-2</v>
      </c>
      <c r="S908" s="17">
        <v>5.2109384193287402E-2</v>
      </c>
      <c r="T908" s="17">
        <v>7.4861454589154899E-2</v>
      </c>
      <c r="U908" s="17">
        <v>6.0302219752408799E-2</v>
      </c>
      <c r="V908" s="17">
        <v>6.8711441150599198E-2</v>
      </c>
      <c r="W908" s="17"/>
      <c r="X908" s="17">
        <v>4.0839005959508297E-2</v>
      </c>
      <c r="Y908" s="17">
        <v>0.10782970768346201</v>
      </c>
      <c r="Z908" s="17"/>
      <c r="AA908" s="17">
        <v>5.3941482920122498E-2</v>
      </c>
      <c r="AB908" s="17">
        <v>5.5632032060145102E-2</v>
      </c>
      <c r="AC908" s="17"/>
      <c r="AD908" s="17">
        <v>5.3017972317333899E-2</v>
      </c>
      <c r="AE908" s="17">
        <v>5.48874056166141E-2</v>
      </c>
    </row>
    <row r="909" spans="2:31" x14ac:dyDescent="0.35">
      <c r="B909" t="s">
        <v>379</v>
      </c>
      <c r="C909" s="17">
        <v>0.12318480333470801</v>
      </c>
      <c r="D909" s="17">
        <v>0.145672961609527</v>
      </c>
      <c r="E909" s="17">
        <v>0.10069032347222701</v>
      </c>
      <c r="F909" s="17"/>
      <c r="G909" s="17">
        <v>0.104798284967918</v>
      </c>
      <c r="H909" s="17">
        <v>0.123244790923937</v>
      </c>
      <c r="I909" s="17">
        <v>9.8770836132111198E-2</v>
      </c>
      <c r="J909" s="17">
        <v>0.138881826682419</v>
      </c>
      <c r="K909" s="17">
        <v>0.14483115955487599</v>
      </c>
      <c r="L909" s="17">
        <v>0.126409740094756</v>
      </c>
      <c r="M909" s="17"/>
      <c r="N909" s="17">
        <v>0.139758252602876</v>
      </c>
      <c r="O909" s="17">
        <v>0.136935751616447</v>
      </c>
      <c r="P909" s="17">
        <v>8.8990134322637096E-2</v>
      </c>
      <c r="Q909" s="17">
        <v>0.113160730106935</v>
      </c>
      <c r="R909" s="17">
        <v>0.121659363746092</v>
      </c>
      <c r="S909" s="17">
        <v>0.167165105048517</v>
      </c>
      <c r="T909" s="17">
        <v>9.7306996126611395E-2</v>
      </c>
      <c r="U909" s="17">
        <v>6.1155216502467601E-2</v>
      </c>
      <c r="V909" s="17">
        <v>0.13183905831248999</v>
      </c>
      <c r="W909" s="17"/>
      <c r="X909" s="17">
        <v>0.11459856183556801</v>
      </c>
      <c r="Y909" s="17">
        <v>0.152900719414959</v>
      </c>
      <c r="Z909" s="17"/>
      <c r="AA909" s="17">
        <v>0.123430876092474</v>
      </c>
      <c r="AB909" s="17">
        <v>0.12511859984690299</v>
      </c>
      <c r="AC909" s="17"/>
      <c r="AD909" s="17">
        <v>0.14713883628276</v>
      </c>
      <c r="AE909" s="17">
        <v>8.2346598200788504E-2</v>
      </c>
    </row>
    <row r="910" spans="2:31" x14ac:dyDescent="0.35">
      <c r="B910" t="s">
        <v>380</v>
      </c>
      <c r="C910" s="17">
        <v>0.24001089860407099</v>
      </c>
      <c r="D910" s="17">
        <v>0.275474589043254</v>
      </c>
      <c r="E910" s="17">
        <v>0.20453723905913901</v>
      </c>
      <c r="F910" s="17"/>
      <c r="G910" s="17">
        <v>0.27025719554660299</v>
      </c>
      <c r="H910" s="17">
        <v>0.209239139385449</v>
      </c>
      <c r="I910" s="17">
        <v>0.27684506005604398</v>
      </c>
      <c r="J910" s="17">
        <v>0.22333104153514299</v>
      </c>
      <c r="K910" s="17">
        <v>0.25459791246487201</v>
      </c>
      <c r="L910" s="17">
        <v>0.22298520382501799</v>
      </c>
      <c r="M910" s="17"/>
      <c r="N910" s="17">
        <v>0.226593241191201</v>
      </c>
      <c r="O910" s="17">
        <v>0.216885277332379</v>
      </c>
      <c r="P910" s="17">
        <v>0.18941709778456201</v>
      </c>
      <c r="Q910" s="17">
        <v>0.160821923025217</v>
      </c>
      <c r="R910" s="17">
        <v>0.295116230085542</v>
      </c>
      <c r="S910" s="17">
        <v>0.29070675707611598</v>
      </c>
      <c r="T910" s="17">
        <v>0.270538512403659</v>
      </c>
      <c r="U910" s="17">
        <v>0.32355057880190202</v>
      </c>
      <c r="V910" s="17">
        <v>0.25746425601238598</v>
      </c>
      <c r="W910" s="17"/>
      <c r="X910" s="17">
        <v>0.23496116049926</v>
      </c>
      <c r="Y910" s="17">
        <v>0.295571117635341</v>
      </c>
      <c r="Z910" s="17"/>
      <c r="AA910" s="17">
        <v>0.239326508870985</v>
      </c>
      <c r="AB910" s="17">
        <v>0.244802710769424</v>
      </c>
      <c r="AC910" s="17"/>
      <c r="AD910" s="17">
        <v>0.22762617713455499</v>
      </c>
      <c r="AE910" s="17">
        <v>0.27197370299953999</v>
      </c>
    </row>
    <row r="911" spans="2:31" x14ac:dyDescent="0.35">
      <c r="B911" t="s">
        <v>381</v>
      </c>
      <c r="C911" s="17">
        <v>0.51865838810723996</v>
      </c>
      <c r="D911" s="17">
        <v>0.45898208092323101</v>
      </c>
      <c r="E911" s="17">
        <v>0.578351470742695</v>
      </c>
      <c r="F911" s="17"/>
      <c r="G911" s="17">
        <v>0.53050545228236601</v>
      </c>
      <c r="H911" s="17">
        <v>0.52238541283156203</v>
      </c>
      <c r="I911" s="17">
        <v>0.51133645237758096</v>
      </c>
      <c r="J911" s="17">
        <v>0.541806692787976</v>
      </c>
      <c r="K911" s="17">
        <v>0.52858474449802495</v>
      </c>
      <c r="L911" s="17">
        <v>0.497397585399529</v>
      </c>
      <c r="M911" s="17"/>
      <c r="N911" s="17">
        <v>0.530331631141296</v>
      </c>
      <c r="O911" s="17">
        <v>0.595294738732977</v>
      </c>
      <c r="P911" s="17">
        <v>0.50185897531005297</v>
      </c>
      <c r="Q911" s="17">
        <v>0.60384572868084296</v>
      </c>
      <c r="R911" s="17">
        <v>0.47853035189508603</v>
      </c>
      <c r="S911" s="17">
        <v>0.40369024406829501</v>
      </c>
      <c r="T911" s="17">
        <v>0.48358850070432302</v>
      </c>
      <c r="U911" s="17">
        <v>0.52621809687744803</v>
      </c>
      <c r="V911" s="17">
        <v>0.49212564662584202</v>
      </c>
      <c r="W911" s="17"/>
      <c r="X911" s="17">
        <v>0.54299899464064405</v>
      </c>
      <c r="Y911" s="17">
        <v>0.38550019413177</v>
      </c>
      <c r="Z911" s="17"/>
      <c r="AA911" s="17">
        <v>0.52457630638712904</v>
      </c>
      <c r="AB911" s="17">
        <v>0.49183475346700101</v>
      </c>
      <c r="AC911" s="17"/>
      <c r="AD911" s="17">
        <v>0.51657659884465401</v>
      </c>
      <c r="AE911" s="17">
        <v>0.53758282652612799</v>
      </c>
    </row>
    <row r="912" spans="2:31" x14ac:dyDescent="0.35">
      <c r="B912" t="s">
        <v>382</v>
      </c>
      <c r="C912" s="17">
        <v>3.27364046452331E-2</v>
      </c>
      <c r="D912" s="17">
        <v>3.02162827357936E-2</v>
      </c>
      <c r="E912" s="17">
        <v>3.5257234979585703E-2</v>
      </c>
      <c r="F912" s="17"/>
      <c r="G912" s="17">
        <v>1.37795100451924E-2</v>
      </c>
      <c r="H912" s="17">
        <v>4.7871161994073E-2</v>
      </c>
      <c r="I912" s="17">
        <v>2.86037537223763E-2</v>
      </c>
      <c r="J912" s="17">
        <v>7.5610500581172104E-3</v>
      </c>
      <c r="K912" s="17">
        <v>1.3939604847842599E-2</v>
      </c>
      <c r="L912" s="17">
        <v>5.8893942342554698E-2</v>
      </c>
      <c r="M912" s="17"/>
      <c r="N912" s="17">
        <v>3.5519993799735701E-2</v>
      </c>
      <c r="O912" s="17">
        <v>3.1221137217476901E-2</v>
      </c>
      <c r="P912" s="17">
        <v>5.5272382804313999E-2</v>
      </c>
      <c r="Q912" s="17">
        <v>5.25561760249664E-2</v>
      </c>
      <c r="R912" s="17">
        <v>0</v>
      </c>
      <c r="S912" s="17">
        <v>4.6085731465614399E-2</v>
      </c>
      <c r="T912" s="17">
        <v>3.0973149805603201E-2</v>
      </c>
      <c r="U912" s="17">
        <v>0</v>
      </c>
      <c r="V912" s="17">
        <v>2.34945168440765E-2</v>
      </c>
      <c r="W912" s="17"/>
      <c r="X912" s="17">
        <v>3.6733140889762303E-2</v>
      </c>
      <c r="Y912" s="17">
        <v>1.44696729637701E-2</v>
      </c>
      <c r="Z912" s="17"/>
      <c r="AA912" s="17">
        <v>2.6821365892873501E-2</v>
      </c>
      <c r="AB912" s="17">
        <v>5.6601136607361102E-2</v>
      </c>
      <c r="AC912" s="17"/>
      <c r="AD912" s="17">
        <v>4.1432143392283398E-2</v>
      </c>
      <c r="AE912" s="17">
        <v>1.76712515868921E-2</v>
      </c>
    </row>
    <row r="913" spans="2:31" x14ac:dyDescent="0.35">
      <c r="B913" t="s">
        <v>56</v>
      </c>
      <c r="C913" s="17">
        <v>3.13821804751101E-2</v>
      </c>
      <c r="D913" s="17">
        <v>2.8719111882006602E-2</v>
      </c>
      <c r="E913" s="17">
        <v>3.4045997676496798E-2</v>
      </c>
      <c r="F913" s="17"/>
      <c r="G913" s="17">
        <v>2.7766077297514801E-2</v>
      </c>
      <c r="H913" s="17">
        <v>2.0689587735612899E-2</v>
      </c>
      <c r="I913" s="17">
        <v>4.0402193622678599E-2</v>
      </c>
      <c r="J913" s="17">
        <v>4.8061609398694999E-2</v>
      </c>
      <c r="K913" s="17">
        <v>2.72014955945288E-2</v>
      </c>
      <c r="L913" s="17">
        <v>2.82612209993192E-2</v>
      </c>
      <c r="M913" s="17"/>
      <c r="N913" s="17">
        <v>3.4187466392467801E-2</v>
      </c>
      <c r="O913" s="17">
        <v>4.7983732039346303E-3</v>
      </c>
      <c r="P913" s="17">
        <v>0.10044068227747199</v>
      </c>
      <c r="Q913" s="17">
        <v>9.7030341430142508E-3</v>
      </c>
      <c r="R913" s="17">
        <v>9.15096235580669E-3</v>
      </c>
      <c r="S913" s="17">
        <v>4.0242778148170802E-2</v>
      </c>
      <c r="T913" s="17">
        <v>4.2731386370648598E-2</v>
      </c>
      <c r="U913" s="17">
        <v>2.8773888065774099E-2</v>
      </c>
      <c r="V913" s="17">
        <v>2.6365081054605499E-2</v>
      </c>
      <c r="W913" s="17"/>
      <c r="X913" s="17">
        <v>2.9869136175257601E-2</v>
      </c>
      <c r="Y913" s="17">
        <v>4.3728588170697802E-2</v>
      </c>
      <c r="Z913" s="17"/>
      <c r="AA913" s="17">
        <v>3.19034598364158E-2</v>
      </c>
      <c r="AB913" s="17">
        <v>2.6010767249165598E-2</v>
      </c>
      <c r="AC913" s="17"/>
      <c r="AD913" s="17">
        <v>1.42082720284144E-2</v>
      </c>
      <c r="AE913" s="17">
        <v>3.55382150700366E-2</v>
      </c>
    </row>
    <row r="914" spans="2:31" x14ac:dyDescent="0.35">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row>
    <row r="915" spans="2:31" x14ac:dyDescent="0.35">
      <c r="B915" s="6" t="s">
        <v>392</v>
      </c>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row>
    <row r="916" spans="2:31" x14ac:dyDescent="0.35">
      <c r="B916" s="24" t="s">
        <v>66</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row>
    <row r="917" spans="2:31" x14ac:dyDescent="0.35">
      <c r="B917" t="s">
        <v>378</v>
      </c>
      <c r="C917" s="17">
        <v>0.52779612970314405</v>
      </c>
      <c r="D917" s="17">
        <v>0.53775137481832802</v>
      </c>
      <c r="E917" s="17">
        <v>0.517838086094909</v>
      </c>
      <c r="F917" s="17"/>
      <c r="G917" s="17">
        <v>0.55658562192773398</v>
      </c>
      <c r="H917" s="17">
        <v>0.53092055637292901</v>
      </c>
      <c r="I917" s="17">
        <v>0.50083017906653404</v>
      </c>
      <c r="J917" s="17">
        <v>0.521695204340765</v>
      </c>
      <c r="K917" s="17">
        <v>0.53192039786714596</v>
      </c>
      <c r="L917" s="17">
        <v>0.52517871492500101</v>
      </c>
      <c r="M917" s="17"/>
      <c r="N917" s="17">
        <v>0.45601337741509201</v>
      </c>
      <c r="O917" s="17">
        <v>0.50714119798271295</v>
      </c>
      <c r="P917" s="17">
        <v>0.56963766729102205</v>
      </c>
      <c r="Q917" s="17">
        <v>0.53036139258489601</v>
      </c>
      <c r="R917" s="17">
        <v>0.62795256927211296</v>
      </c>
      <c r="S917" s="17">
        <v>0.54482209654325797</v>
      </c>
      <c r="T917" s="17">
        <v>0.56070534403010697</v>
      </c>
      <c r="U917" s="17">
        <v>0.51298098580931994</v>
      </c>
      <c r="V917" s="17">
        <v>0.50436422469935605</v>
      </c>
      <c r="W917" s="17"/>
      <c r="X917" s="17">
        <v>0.51703997892044895</v>
      </c>
      <c r="Y917" s="17">
        <v>0.56819353322280397</v>
      </c>
      <c r="Z917" s="17"/>
      <c r="AA917" s="17">
        <v>0.54515078199918499</v>
      </c>
      <c r="AB917" s="17">
        <v>0.45833563098563501</v>
      </c>
      <c r="AC917" s="17"/>
      <c r="AD917" s="17">
        <v>0.51475786638345</v>
      </c>
      <c r="AE917" s="17">
        <v>0.56727789844139098</v>
      </c>
    </row>
    <row r="918" spans="2:31" x14ac:dyDescent="0.35">
      <c r="B918" t="s">
        <v>379</v>
      </c>
      <c r="C918" s="17">
        <v>0.266697610332498</v>
      </c>
      <c r="D918" s="17">
        <v>0.25113351883087498</v>
      </c>
      <c r="E918" s="17">
        <v>0.28226607701538903</v>
      </c>
      <c r="F918" s="17"/>
      <c r="G918" s="17">
        <v>0.229664175168101</v>
      </c>
      <c r="H918" s="17">
        <v>0.22064561114095199</v>
      </c>
      <c r="I918" s="17">
        <v>0.32151404569373698</v>
      </c>
      <c r="J918" s="17">
        <v>0.29688654918708401</v>
      </c>
      <c r="K918" s="17">
        <v>0.28384625040498501</v>
      </c>
      <c r="L918" s="17">
        <v>0.26001775157165302</v>
      </c>
      <c r="M918" s="17"/>
      <c r="N918" s="17">
        <v>0.25940077554756602</v>
      </c>
      <c r="O918" s="17">
        <v>0.31047070258174497</v>
      </c>
      <c r="P918" s="17">
        <v>0.23099140748352601</v>
      </c>
      <c r="Q918" s="17">
        <v>0.30314086861281803</v>
      </c>
      <c r="R918" s="17">
        <v>0.28504630915172302</v>
      </c>
      <c r="S918" s="17">
        <v>0.24453928789121401</v>
      </c>
      <c r="T918" s="17">
        <v>0.24418429983170001</v>
      </c>
      <c r="U918" s="17">
        <v>0.25573772454490201</v>
      </c>
      <c r="V918" s="17">
        <v>0.24466450063064701</v>
      </c>
      <c r="W918" s="17"/>
      <c r="X918" s="17">
        <v>0.27051827755194902</v>
      </c>
      <c r="Y918" s="17">
        <v>0.27851658327925199</v>
      </c>
      <c r="Z918" s="17"/>
      <c r="AA918" s="17">
        <v>0.259256865604438</v>
      </c>
      <c r="AB918" s="17">
        <v>0.29632451196814402</v>
      </c>
      <c r="AC918" s="17"/>
      <c r="AD918" s="17">
        <v>0.277387073900213</v>
      </c>
      <c r="AE918" s="17">
        <v>0.25246122897502599</v>
      </c>
    </row>
    <row r="919" spans="2:31" x14ac:dyDescent="0.35">
      <c r="B919" t="s">
        <v>380</v>
      </c>
      <c r="C919" s="17">
        <v>7.2939856842682199E-2</v>
      </c>
      <c r="D919" s="17">
        <v>9.1636730876908198E-2</v>
      </c>
      <c r="E919" s="17">
        <v>5.42377269788425E-2</v>
      </c>
      <c r="F919" s="17"/>
      <c r="G919" s="17">
        <v>6.6593922965508395E-2</v>
      </c>
      <c r="H919" s="17">
        <v>0.103210704624617</v>
      </c>
      <c r="I919" s="17">
        <v>7.0999488115872603E-2</v>
      </c>
      <c r="J919" s="17">
        <v>5.3827853654935302E-2</v>
      </c>
      <c r="K919" s="17">
        <v>6.1701749264589302E-2</v>
      </c>
      <c r="L919" s="17">
        <v>7.6349730949492697E-2</v>
      </c>
      <c r="M919" s="17"/>
      <c r="N919" s="17">
        <v>0.12942240155218099</v>
      </c>
      <c r="O919" s="17">
        <v>4.4206845952711502E-2</v>
      </c>
      <c r="P919" s="17">
        <v>4.9183679749117602E-2</v>
      </c>
      <c r="Q919" s="17">
        <v>4.4122836970187602E-2</v>
      </c>
      <c r="R919" s="17">
        <v>2.77257382466247E-2</v>
      </c>
      <c r="S919" s="17">
        <v>8.4538047884523307E-2</v>
      </c>
      <c r="T919" s="17">
        <v>7.0112677094157999E-2</v>
      </c>
      <c r="U919" s="17">
        <v>0.10131861906135201</v>
      </c>
      <c r="V919" s="17">
        <v>9.52328710912171E-2</v>
      </c>
      <c r="W919" s="17"/>
      <c r="X919" s="17">
        <v>6.3966072025344101E-2</v>
      </c>
      <c r="Y919" s="17">
        <v>7.5171920503072406E-2</v>
      </c>
      <c r="Z919" s="17"/>
      <c r="AA919" s="17">
        <v>6.9568388114326002E-2</v>
      </c>
      <c r="AB919" s="17">
        <v>8.7817824581953197E-2</v>
      </c>
      <c r="AC919" s="17"/>
      <c r="AD919" s="17">
        <v>8.6538137435307402E-2</v>
      </c>
      <c r="AE919" s="17">
        <v>5.0564860093467397E-2</v>
      </c>
    </row>
    <row r="920" spans="2:31" x14ac:dyDescent="0.35">
      <c r="B920" t="s">
        <v>381</v>
      </c>
      <c r="C920" s="17">
        <v>0.10543282197569</v>
      </c>
      <c r="D920" s="17">
        <v>9.7177916492911603E-2</v>
      </c>
      <c r="E920" s="17">
        <v>0.113690047973471</v>
      </c>
      <c r="F920" s="17"/>
      <c r="G920" s="17">
        <v>0.107594449626138</v>
      </c>
      <c r="H920" s="17">
        <v>0.110422520650336</v>
      </c>
      <c r="I920" s="17">
        <v>7.7987688788024506E-2</v>
      </c>
      <c r="J920" s="17">
        <v>9.9501021090763905E-2</v>
      </c>
      <c r="K920" s="17">
        <v>8.2869258093026005E-2</v>
      </c>
      <c r="L920" s="17">
        <v>0.129583820361652</v>
      </c>
      <c r="M920" s="17"/>
      <c r="N920" s="17">
        <v>0.12546444520866301</v>
      </c>
      <c r="O920" s="17">
        <v>0.104982524729709</v>
      </c>
      <c r="P920" s="17">
        <v>8.9947488118508695E-2</v>
      </c>
      <c r="Q920" s="17">
        <v>9.0133518640611102E-2</v>
      </c>
      <c r="R920" s="17">
        <v>5.9275383329539397E-2</v>
      </c>
      <c r="S920" s="17">
        <v>0.113958226457372</v>
      </c>
      <c r="T920" s="17">
        <v>0.103354051715081</v>
      </c>
      <c r="U920" s="17">
        <v>8.6817467003513504E-2</v>
      </c>
      <c r="V920" s="17">
        <v>0.140622063256652</v>
      </c>
      <c r="W920" s="17"/>
      <c r="X920" s="17">
        <v>0.11865826061372201</v>
      </c>
      <c r="Y920" s="17">
        <v>6.5633814286262707E-2</v>
      </c>
      <c r="Z920" s="17"/>
      <c r="AA920" s="17">
        <v>9.9308780075074196E-2</v>
      </c>
      <c r="AB920" s="17">
        <v>0.12811721972474099</v>
      </c>
      <c r="AC920" s="17"/>
      <c r="AD920" s="17">
        <v>0.109204561196017</v>
      </c>
      <c r="AE920" s="17">
        <v>0.102259147375322</v>
      </c>
    </row>
    <row r="921" spans="2:31" x14ac:dyDescent="0.35">
      <c r="B921" t="s">
        <v>382</v>
      </c>
      <c r="C921" s="17">
        <v>1.47545451918032E-3</v>
      </c>
      <c r="D921" s="17">
        <v>0</v>
      </c>
      <c r="E921" s="17">
        <v>2.95132379954165E-3</v>
      </c>
      <c r="F921" s="17"/>
      <c r="G921" s="17">
        <v>0</v>
      </c>
      <c r="H921" s="17">
        <v>9.8601380645148094E-3</v>
      </c>
      <c r="I921" s="17">
        <v>0</v>
      </c>
      <c r="J921" s="17">
        <v>0</v>
      </c>
      <c r="K921" s="17">
        <v>0</v>
      </c>
      <c r="L921" s="17">
        <v>0</v>
      </c>
      <c r="M921" s="17"/>
      <c r="N921" s="17">
        <v>0</v>
      </c>
      <c r="O921" s="17">
        <v>0</v>
      </c>
      <c r="P921" s="17">
        <v>8.7293586912113707E-3</v>
      </c>
      <c r="Q921" s="17">
        <v>0</v>
      </c>
      <c r="R921" s="17">
        <v>0</v>
      </c>
      <c r="S921" s="17">
        <v>5.9715336089852704E-3</v>
      </c>
      <c r="T921" s="17">
        <v>0</v>
      </c>
      <c r="U921" s="17">
        <v>0</v>
      </c>
      <c r="V921" s="17">
        <v>0</v>
      </c>
      <c r="W921" s="17"/>
      <c r="X921" s="17">
        <v>1.88211569838591E-3</v>
      </c>
      <c r="Y921" s="17">
        <v>0</v>
      </c>
      <c r="Z921" s="17"/>
      <c r="AA921" s="17">
        <v>1.86221599219602E-3</v>
      </c>
      <c r="AB921" s="17">
        <v>0</v>
      </c>
      <c r="AC921" s="17"/>
      <c r="AD921" s="17">
        <v>2.2030750839063399E-3</v>
      </c>
      <c r="AE921" s="17">
        <v>0</v>
      </c>
    </row>
    <row r="922" spans="2:31" x14ac:dyDescent="0.35">
      <c r="B922" t="s">
        <v>56</v>
      </c>
      <c r="C922" s="17">
        <v>2.5658126626804501E-2</v>
      </c>
      <c r="D922" s="17">
        <v>2.23004589809776E-2</v>
      </c>
      <c r="E922" s="17">
        <v>2.9016738137847199E-2</v>
      </c>
      <c r="F922" s="17"/>
      <c r="G922" s="17">
        <v>3.9561830312518198E-2</v>
      </c>
      <c r="H922" s="17">
        <v>2.4940469146650799E-2</v>
      </c>
      <c r="I922" s="17">
        <v>2.8668598335831699E-2</v>
      </c>
      <c r="J922" s="17">
        <v>2.8089371726452299E-2</v>
      </c>
      <c r="K922" s="17">
        <v>3.9662344370254003E-2</v>
      </c>
      <c r="L922" s="17">
        <v>8.8699821922014702E-3</v>
      </c>
      <c r="M922" s="17"/>
      <c r="N922" s="17">
        <v>2.96990002764972E-2</v>
      </c>
      <c r="O922" s="17">
        <v>3.3198728753121701E-2</v>
      </c>
      <c r="P922" s="17">
        <v>5.15103986666147E-2</v>
      </c>
      <c r="Q922" s="17">
        <v>3.2241383191486797E-2</v>
      </c>
      <c r="R922" s="17">
        <v>0</v>
      </c>
      <c r="S922" s="17">
        <v>6.1708076146477003E-3</v>
      </c>
      <c r="T922" s="17">
        <v>2.1643627328953498E-2</v>
      </c>
      <c r="U922" s="17">
        <v>4.3145203580911902E-2</v>
      </c>
      <c r="V922" s="17">
        <v>1.51163403221276E-2</v>
      </c>
      <c r="W922" s="17"/>
      <c r="X922" s="17">
        <v>2.7935295190150099E-2</v>
      </c>
      <c r="Y922" s="17">
        <v>1.2484148708609E-2</v>
      </c>
      <c r="Z922" s="17"/>
      <c r="AA922" s="17">
        <v>2.4852968214779999E-2</v>
      </c>
      <c r="AB922" s="17">
        <v>2.9404812739527001E-2</v>
      </c>
      <c r="AC922" s="17"/>
      <c r="AD922" s="17">
        <v>9.9092860011054003E-3</v>
      </c>
      <c r="AE922" s="17">
        <v>2.7436865114793998E-2</v>
      </c>
    </row>
    <row r="923" spans="2:31" x14ac:dyDescent="0.35">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row>
    <row r="924" spans="2:31" x14ac:dyDescent="0.35">
      <c r="B924" s="6" t="s">
        <v>393</v>
      </c>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row>
    <row r="925" spans="2:31" x14ac:dyDescent="0.35">
      <c r="B925" s="24" t="s">
        <v>66</v>
      </c>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row>
    <row r="926" spans="2:31" x14ac:dyDescent="0.35">
      <c r="B926" t="s">
        <v>378</v>
      </c>
      <c r="C926" s="17">
        <v>0.47635408176725402</v>
      </c>
      <c r="D926" s="17">
        <v>0.481479170536524</v>
      </c>
      <c r="E926" s="17">
        <v>0.47122755229761498</v>
      </c>
      <c r="F926" s="17"/>
      <c r="G926" s="17">
        <v>0.46606186443881997</v>
      </c>
      <c r="H926" s="17">
        <v>0.50486226839707604</v>
      </c>
      <c r="I926" s="17">
        <v>0.45511550296980602</v>
      </c>
      <c r="J926" s="17">
        <v>0.50105868647838803</v>
      </c>
      <c r="K926" s="17">
        <v>0.52438420148382003</v>
      </c>
      <c r="L926" s="17">
        <v>0.44072305694796698</v>
      </c>
      <c r="M926" s="17"/>
      <c r="N926" s="17">
        <v>0.44486141428019899</v>
      </c>
      <c r="O926" s="17">
        <v>0.38976378572523301</v>
      </c>
      <c r="P926" s="17">
        <v>0.48766043755247201</v>
      </c>
      <c r="Q926" s="17">
        <v>0.49911707590752802</v>
      </c>
      <c r="R926" s="17">
        <v>0.61242987892106404</v>
      </c>
      <c r="S926" s="17">
        <v>0.44689811387963602</v>
      </c>
      <c r="T926" s="17">
        <v>0.43044509794678598</v>
      </c>
      <c r="U926" s="17">
        <v>0.48957686383915999</v>
      </c>
      <c r="V926" s="17">
        <v>0.55227413768337197</v>
      </c>
      <c r="W926" s="17"/>
      <c r="X926" s="17">
        <v>0.46604977828153998</v>
      </c>
      <c r="Y926" s="17">
        <v>0.46924995296027699</v>
      </c>
      <c r="Z926" s="17"/>
      <c r="AA926" s="17">
        <v>0.48765599972969098</v>
      </c>
      <c r="AB926" s="17">
        <v>0.43212040403056401</v>
      </c>
      <c r="AC926" s="17"/>
      <c r="AD926" s="17">
        <v>0.45942256062947801</v>
      </c>
      <c r="AE926" s="17">
        <v>0.516376399145974</v>
      </c>
    </row>
    <row r="927" spans="2:31" x14ac:dyDescent="0.35">
      <c r="B927" t="s">
        <v>379</v>
      </c>
      <c r="C927" s="17">
        <v>0.29777321517423799</v>
      </c>
      <c r="D927" s="17">
        <v>0.29112066767102401</v>
      </c>
      <c r="E927" s="17">
        <v>0.30442763275777202</v>
      </c>
      <c r="F927" s="17"/>
      <c r="G927" s="17">
        <v>0.27746435921972601</v>
      </c>
      <c r="H927" s="17">
        <v>0.234732572684171</v>
      </c>
      <c r="I927" s="17">
        <v>0.312271879092333</v>
      </c>
      <c r="J927" s="17">
        <v>0.30474144251614999</v>
      </c>
      <c r="K927" s="17">
        <v>0.267937839832598</v>
      </c>
      <c r="L927" s="17">
        <v>0.34654301492509798</v>
      </c>
      <c r="M927" s="17"/>
      <c r="N927" s="17">
        <v>0.30382592869844999</v>
      </c>
      <c r="O927" s="17">
        <v>0.38230445689220799</v>
      </c>
      <c r="P927" s="17">
        <v>0.28521233170923099</v>
      </c>
      <c r="Q927" s="17">
        <v>0.227603592111289</v>
      </c>
      <c r="R927" s="17">
        <v>0.26082177058588402</v>
      </c>
      <c r="S927" s="17">
        <v>0.36452061021522097</v>
      </c>
      <c r="T927" s="17">
        <v>0.30192026277079997</v>
      </c>
      <c r="U927" s="17">
        <v>0.19896816451718399</v>
      </c>
      <c r="V927" s="17">
        <v>0.26427984821351602</v>
      </c>
      <c r="W927" s="17"/>
      <c r="X927" s="17">
        <v>0.29131880276370098</v>
      </c>
      <c r="Y927" s="17">
        <v>0.35780618527713798</v>
      </c>
      <c r="Z927" s="17"/>
      <c r="AA927" s="17">
        <v>0.28520820628926102</v>
      </c>
      <c r="AB927" s="17">
        <v>0.348138214070073</v>
      </c>
      <c r="AC927" s="17"/>
      <c r="AD927" s="17">
        <v>0.31301213149182999</v>
      </c>
      <c r="AE927" s="17">
        <v>0.28294541070572699</v>
      </c>
    </row>
    <row r="928" spans="2:31" x14ac:dyDescent="0.35">
      <c r="B928" t="s">
        <v>380</v>
      </c>
      <c r="C928" s="17">
        <v>7.8577938935530806E-2</v>
      </c>
      <c r="D928" s="17">
        <v>9.6128478260939204E-2</v>
      </c>
      <c r="E928" s="17">
        <v>6.1022466023676197E-2</v>
      </c>
      <c r="F928" s="17"/>
      <c r="G928" s="17">
        <v>8.6447660229398496E-2</v>
      </c>
      <c r="H928" s="17">
        <v>9.0430968803046102E-2</v>
      </c>
      <c r="I928" s="17">
        <v>8.9291555432251299E-2</v>
      </c>
      <c r="J928" s="17">
        <v>6.5010776502747503E-2</v>
      </c>
      <c r="K928" s="17">
        <v>6.6680642975083804E-2</v>
      </c>
      <c r="L928" s="17">
        <v>7.5476051236676306E-2</v>
      </c>
      <c r="M928" s="17"/>
      <c r="N928" s="17">
        <v>0.123172907291223</v>
      </c>
      <c r="O928" s="17">
        <v>9.1303818755829894E-2</v>
      </c>
      <c r="P928" s="17">
        <v>6.4894057152391202E-2</v>
      </c>
      <c r="Q928" s="17">
        <v>9.3838845517535102E-2</v>
      </c>
      <c r="R928" s="17">
        <v>1.7204553134703999E-2</v>
      </c>
      <c r="S928" s="17">
        <v>6.5661206110455894E-2</v>
      </c>
      <c r="T928" s="17">
        <v>6.1993295198279001E-2</v>
      </c>
      <c r="U928" s="17">
        <v>5.720444679193E-2</v>
      </c>
      <c r="V928" s="17">
        <v>7.9559829495687601E-2</v>
      </c>
      <c r="W928" s="17"/>
      <c r="X928" s="17">
        <v>7.9509566843009999E-2</v>
      </c>
      <c r="Y928" s="17">
        <v>5.4733099135267201E-2</v>
      </c>
      <c r="Z928" s="17"/>
      <c r="AA928" s="17">
        <v>7.7615030711448305E-2</v>
      </c>
      <c r="AB928" s="17">
        <v>7.7676982570710304E-2</v>
      </c>
      <c r="AC928" s="17"/>
      <c r="AD928" s="17">
        <v>9.1298811918130898E-2</v>
      </c>
      <c r="AE928" s="17">
        <v>5.8731038492007899E-2</v>
      </c>
    </row>
    <row r="929" spans="2:31" x14ac:dyDescent="0.35">
      <c r="B929" t="s">
        <v>381</v>
      </c>
      <c r="C929" s="17">
        <v>0.117916278599744</v>
      </c>
      <c r="D929" s="17">
        <v>0.102858055727436</v>
      </c>
      <c r="E929" s="17">
        <v>0.13297873444990499</v>
      </c>
      <c r="F929" s="17"/>
      <c r="G929" s="17">
        <v>0.13286321872236601</v>
      </c>
      <c r="H929" s="17">
        <v>0.13012186514888099</v>
      </c>
      <c r="I929" s="17">
        <v>0.106923336856419</v>
      </c>
      <c r="J929" s="17">
        <v>9.3752434324510595E-2</v>
      </c>
      <c r="K929" s="17">
        <v>0.103209549717397</v>
      </c>
      <c r="L929" s="17">
        <v>0.128387894698057</v>
      </c>
      <c r="M929" s="17"/>
      <c r="N929" s="17">
        <v>0.111816005631296</v>
      </c>
      <c r="O929" s="17">
        <v>0.11334661177500301</v>
      </c>
      <c r="P929" s="17">
        <v>0.10993233309981899</v>
      </c>
      <c r="Q929" s="17">
        <v>9.4031590286701203E-2</v>
      </c>
      <c r="R929" s="17">
        <v>0.109543797358348</v>
      </c>
      <c r="S929" s="17">
        <v>0.11674926218004</v>
      </c>
      <c r="T929" s="17">
        <v>0.184742514015207</v>
      </c>
      <c r="U929" s="17">
        <v>0.18161787221803299</v>
      </c>
      <c r="V929" s="17">
        <v>8.7736067125968098E-2</v>
      </c>
      <c r="W929" s="17"/>
      <c r="X929" s="17">
        <v>0.13310287527224299</v>
      </c>
      <c r="Y929" s="17">
        <v>9.2775220008196102E-2</v>
      </c>
      <c r="Z929" s="17"/>
      <c r="AA929" s="17">
        <v>0.12015709897989001</v>
      </c>
      <c r="AB929" s="17">
        <v>0.111937708000661</v>
      </c>
      <c r="AC929" s="17"/>
      <c r="AD929" s="17">
        <v>0.120605586940602</v>
      </c>
      <c r="AE929" s="17">
        <v>0.110064782847846</v>
      </c>
    </row>
    <row r="930" spans="2:31" x14ac:dyDescent="0.35">
      <c r="B930" t="s">
        <v>382</v>
      </c>
      <c r="C930" s="17">
        <v>2.7565921252916499E-3</v>
      </c>
      <c r="D930" s="17">
        <v>4.0091351684388198E-3</v>
      </c>
      <c r="E930" s="17">
        <v>1.50369698302852E-3</v>
      </c>
      <c r="F930" s="17"/>
      <c r="G930" s="17">
        <v>0</v>
      </c>
      <c r="H930" s="17">
        <v>1.32303216754979E-2</v>
      </c>
      <c r="I930" s="17">
        <v>5.5646953744336704E-3</v>
      </c>
      <c r="J930" s="17">
        <v>0</v>
      </c>
      <c r="K930" s="17">
        <v>0</v>
      </c>
      <c r="L930" s="17">
        <v>0</v>
      </c>
      <c r="M930" s="17"/>
      <c r="N930" s="17">
        <v>0</v>
      </c>
      <c r="O930" s="17">
        <v>9.5732269128628502E-3</v>
      </c>
      <c r="P930" s="17">
        <v>0</v>
      </c>
      <c r="Q930" s="17">
        <v>1.12159188297387E-2</v>
      </c>
      <c r="R930" s="17">
        <v>0</v>
      </c>
      <c r="S930" s="17">
        <v>0</v>
      </c>
      <c r="T930" s="17">
        <v>0</v>
      </c>
      <c r="U930" s="17">
        <v>0</v>
      </c>
      <c r="V930" s="17">
        <v>0</v>
      </c>
      <c r="W930" s="17"/>
      <c r="X930" s="17">
        <v>3.51635732963201E-3</v>
      </c>
      <c r="Y930" s="17">
        <v>0</v>
      </c>
      <c r="Z930" s="17"/>
      <c r="AA930" s="17">
        <v>3.4791787025272398E-3</v>
      </c>
      <c r="AB930" s="17">
        <v>0</v>
      </c>
      <c r="AC930" s="17"/>
      <c r="AD930" s="17">
        <v>2.95608356035627E-3</v>
      </c>
      <c r="AE930" s="17">
        <v>2.7519689863173399E-3</v>
      </c>
    </row>
    <row r="931" spans="2:31" x14ac:dyDescent="0.35">
      <c r="B931" t="s">
        <v>56</v>
      </c>
      <c r="C931" s="17">
        <v>2.6621893397941802E-2</v>
      </c>
      <c r="D931" s="17">
        <v>2.4404492635639201E-2</v>
      </c>
      <c r="E931" s="17">
        <v>2.8839917488003401E-2</v>
      </c>
      <c r="F931" s="17"/>
      <c r="G931" s="17">
        <v>3.7162897389689899E-2</v>
      </c>
      <c r="H931" s="17">
        <v>2.66220032913277E-2</v>
      </c>
      <c r="I931" s="17">
        <v>3.0833030274756701E-2</v>
      </c>
      <c r="J931" s="17">
        <v>3.5436660178203801E-2</v>
      </c>
      <c r="K931" s="17">
        <v>3.7787765991100203E-2</v>
      </c>
      <c r="L931" s="17">
        <v>8.8699821922014702E-3</v>
      </c>
      <c r="M931" s="17"/>
      <c r="N931" s="17">
        <v>1.6323744098831899E-2</v>
      </c>
      <c r="O931" s="17">
        <v>1.37080999388629E-2</v>
      </c>
      <c r="P931" s="17">
        <v>5.2300840486086603E-2</v>
      </c>
      <c r="Q931" s="17">
        <v>7.4192977347207797E-2</v>
      </c>
      <c r="R931" s="17">
        <v>0</v>
      </c>
      <c r="S931" s="17">
        <v>6.1708076146477003E-3</v>
      </c>
      <c r="T931" s="17">
        <v>2.08988300689281E-2</v>
      </c>
      <c r="U931" s="17">
        <v>7.2632652633692799E-2</v>
      </c>
      <c r="V931" s="17">
        <v>1.6150117481455801E-2</v>
      </c>
      <c r="W931" s="17"/>
      <c r="X931" s="17">
        <v>2.65026195098742E-2</v>
      </c>
      <c r="Y931" s="17">
        <v>2.5435542619120999E-2</v>
      </c>
      <c r="Z931" s="17"/>
      <c r="AA931" s="17">
        <v>2.5884485587183301E-2</v>
      </c>
      <c r="AB931" s="17">
        <v>3.0126691327991301E-2</v>
      </c>
      <c r="AC931" s="17"/>
      <c r="AD931" s="17">
        <v>1.2704825459602701E-2</v>
      </c>
      <c r="AE931" s="17">
        <v>2.9130399822127499E-2</v>
      </c>
    </row>
    <row r="932" spans="2:31" x14ac:dyDescent="0.35">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row>
    <row r="933" spans="2:31" x14ac:dyDescent="0.35">
      <c r="B933" s="6" t="s">
        <v>400</v>
      </c>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row>
    <row r="934" spans="2:31" x14ac:dyDescent="0.35">
      <c r="B934" s="24" t="s">
        <v>66</v>
      </c>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row>
    <row r="935" spans="2:31" x14ac:dyDescent="0.35">
      <c r="B935" t="s">
        <v>394</v>
      </c>
      <c r="C935" s="17">
        <v>0.159765349003998</v>
      </c>
      <c r="D935" s="17">
        <v>0.16124778261189501</v>
      </c>
      <c r="E935" s="17">
        <v>0.158282498673048</v>
      </c>
      <c r="F935" s="17"/>
      <c r="G935" s="17">
        <v>0.144633651174849</v>
      </c>
      <c r="H935" s="17">
        <v>0.15242755524134399</v>
      </c>
      <c r="I935" s="17">
        <v>0.153381845803158</v>
      </c>
      <c r="J935" s="17">
        <v>0.175473937020211</v>
      </c>
      <c r="K935" s="17">
        <v>0.15507039955469101</v>
      </c>
      <c r="L935" s="17">
        <v>0.16942509727354399</v>
      </c>
      <c r="M935" s="17"/>
      <c r="N935" s="17">
        <v>0.188362925747486</v>
      </c>
      <c r="O935" s="17">
        <v>0.108051180478883</v>
      </c>
      <c r="P935" s="17">
        <v>7.1662509214970596E-2</v>
      </c>
      <c r="Q935" s="17">
        <v>0.148402085165769</v>
      </c>
      <c r="R935" s="17">
        <v>0.216856259085415</v>
      </c>
      <c r="S935" s="17">
        <v>0.12597812107619299</v>
      </c>
      <c r="T935" s="17">
        <v>0.16713782064837099</v>
      </c>
      <c r="U935" s="17">
        <v>0.25726064282518002</v>
      </c>
      <c r="V935" s="17">
        <v>0.209002599230179</v>
      </c>
      <c r="W935" s="17"/>
      <c r="X935" s="17">
        <v>0.14901163539420201</v>
      </c>
      <c r="Y935" s="17">
        <v>0.18185112135786399</v>
      </c>
      <c r="Z935" s="17"/>
      <c r="AA935" s="17">
        <v>0.15528575164135</v>
      </c>
      <c r="AB935" s="17">
        <v>0.17693679557314199</v>
      </c>
      <c r="AC935" s="17"/>
      <c r="AD935" s="17">
        <v>0.159738569703643</v>
      </c>
      <c r="AE935" s="17">
        <v>0.15131313155538501</v>
      </c>
    </row>
    <row r="936" spans="2:31" x14ac:dyDescent="0.35">
      <c r="B936" t="s">
        <v>395</v>
      </c>
      <c r="C936" s="17">
        <v>0.40035707008305399</v>
      </c>
      <c r="D936" s="17">
        <v>0.42310251849895603</v>
      </c>
      <c r="E936" s="17">
        <v>0.377605227753328</v>
      </c>
      <c r="F936" s="17"/>
      <c r="G936" s="17">
        <v>0.40940774352420101</v>
      </c>
      <c r="H936" s="17">
        <v>0.39976396449343399</v>
      </c>
      <c r="I936" s="17">
        <v>0.33272535138907899</v>
      </c>
      <c r="J936" s="17">
        <v>0.36671260030773301</v>
      </c>
      <c r="K936" s="17">
        <v>0.44653047804464202</v>
      </c>
      <c r="L936" s="17">
        <v>0.42325950390636502</v>
      </c>
      <c r="M936" s="17"/>
      <c r="N936" s="17">
        <v>0.412728107341442</v>
      </c>
      <c r="O936" s="17">
        <v>0.33740767145110101</v>
      </c>
      <c r="P936" s="17">
        <v>0.39129867505614901</v>
      </c>
      <c r="Q936" s="17">
        <v>0.43435724986739899</v>
      </c>
      <c r="R936" s="17">
        <v>0.523541416490791</v>
      </c>
      <c r="S936" s="17">
        <v>0.36173878411030302</v>
      </c>
      <c r="T936" s="17">
        <v>0.43072710226028299</v>
      </c>
      <c r="U936" s="17">
        <v>0.320720487483516</v>
      </c>
      <c r="V936" s="17">
        <v>0.39232668124733899</v>
      </c>
      <c r="W936" s="17"/>
      <c r="X936" s="17">
        <v>0.39225333250603001</v>
      </c>
      <c r="Y936" s="17">
        <v>0.42570913514450298</v>
      </c>
      <c r="Z936" s="17"/>
      <c r="AA936" s="17">
        <v>0.397643544613837</v>
      </c>
      <c r="AB936" s="17">
        <v>0.41466709626784498</v>
      </c>
      <c r="AC936" s="17"/>
      <c r="AD936" s="17">
        <v>0.43596855380976701</v>
      </c>
      <c r="AE936" s="17">
        <v>0.35181729539834899</v>
      </c>
    </row>
    <row r="937" spans="2:31" x14ac:dyDescent="0.35">
      <c r="B937" t="s">
        <v>396</v>
      </c>
      <c r="C937" s="17">
        <v>0.26547024428414401</v>
      </c>
      <c r="D937" s="17">
        <v>0.23825134865131001</v>
      </c>
      <c r="E937" s="17">
        <v>0.292696791349911</v>
      </c>
      <c r="F937" s="17"/>
      <c r="G937" s="17">
        <v>0.25769531871082202</v>
      </c>
      <c r="H937" s="17">
        <v>0.28473526920759001</v>
      </c>
      <c r="I937" s="17">
        <v>0.30782658852480099</v>
      </c>
      <c r="J937" s="17">
        <v>0.246500633414591</v>
      </c>
      <c r="K937" s="17">
        <v>0.238594366114843</v>
      </c>
      <c r="L937" s="17">
        <v>0.26121954693856397</v>
      </c>
      <c r="M937" s="17"/>
      <c r="N937" s="17">
        <v>0.216536705932204</v>
      </c>
      <c r="O937" s="17">
        <v>0.30008391881677399</v>
      </c>
      <c r="P937" s="17">
        <v>0.31899902019808202</v>
      </c>
      <c r="Q937" s="17">
        <v>0.21637241234551799</v>
      </c>
      <c r="R937" s="17">
        <v>0.15464417765442401</v>
      </c>
      <c r="S937" s="17">
        <v>0.40210344458108399</v>
      </c>
      <c r="T937" s="17">
        <v>0.29821032589306101</v>
      </c>
      <c r="U937" s="17">
        <v>0.20052379323625999</v>
      </c>
      <c r="V937" s="17">
        <v>0.25435985727578497</v>
      </c>
      <c r="W937" s="17"/>
      <c r="X937" s="17">
        <v>0.27929248072476898</v>
      </c>
      <c r="Y937" s="17">
        <v>0.25841698033077398</v>
      </c>
      <c r="Z937" s="17"/>
      <c r="AA937" s="17">
        <v>0.268625960375318</v>
      </c>
      <c r="AB937" s="17">
        <v>0.249151655547171</v>
      </c>
      <c r="AC937" s="17"/>
      <c r="AD937" s="17">
        <v>0.26184684499573402</v>
      </c>
      <c r="AE937" s="17">
        <v>0.27403440632434301</v>
      </c>
    </row>
    <row r="938" spans="2:31" x14ac:dyDescent="0.35">
      <c r="B938" t="s">
        <v>397</v>
      </c>
      <c r="C938" s="17">
        <v>9.0713472340503198E-2</v>
      </c>
      <c r="D938" s="17">
        <v>0.103253973607254</v>
      </c>
      <c r="E938" s="17">
        <v>7.8169445846069704E-2</v>
      </c>
      <c r="F938" s="17"/>
      <c r="G938" s="17">
        <v>8.4172003433166095E-2</v>
      </c>
      <c r="H938" s="17">
        <v>8.0308204056007707E-2</v>
      </c>
      <c r="I938" s="17">
        <v>0.12531579570131199</v>
      </c>
      <c r="J938" s="17">
        <v>0.10486555378126999</v>
      </c>
      <c r="K938" s="17">
        <v>8.3049958358645704E-2</v>
      </c>
      <c r="L938" s="17">
        <v>7.9267126860396206E-2</v>
      </c>
      <c r="M938" s="17"/>
      <c r="N938" s="17">
        <v>0.112232462512955</v>
      </c>
      <c r="O938" s="17">
        <v>0.13814446606007799</v>
      </c>
      <c r="P938" s="17">
        <v>9.4842692238728002E-2</v>
      </c>
      <c r="Q938" s="17">
        <v>0.119154026608946</v>
      </c>
      <c r="R938" s="17">
        <v>5.40812537371353E-2</v>
      </c>
      <c r="S938" s="17">
        <v>6.5860944169051E-2</v>
      </c>
      <c r="T938" s="17">
        <v>6.8190321349810498E-2</v>
      </c>
      <c r="U938" s="17">
        <v>8.9116643884284197E-2</v>
      </c>
      <c r="V938" s="17">
        <v>4.1364261302044202E-2</v>
      </c>
      <c r="W938" s="17"/>
      <c r="X938" s="17">
        <v>9.6235876042013904E-2</v>
      </c>
      <c r="Y938" s="17">
        <v>8.0580946579194707E-2</v>
      </c>
      <c r="Z938" s="17"/>
      <c r="AA938" s="17">
        <v>8.4540129017427093E-2</v>
      </c>
      <c r="AB938" s="17">
        <v>0.116949109546146</v>
      </c>
      <c r="AC938" s="17"/>
      <c r="AD938" s="17">
        <v>8.8902444755237703E-2</v>
      </c>
      <c r="AE938" s="17">
        <v>9.4045598420685106E-2</v>
      </c>
    </row>
    <row r="939" spans="2:31" x14ac:dyDescent="0.35">
      <c r="B939" t="s">
        <v>398</v>
      </c>
      <c r="C939" s="17">
        <v>1.7918722993751201E-2</v>
      </c>
      <c r="D939" s="17">
        <v>1.26269709269807E-2</v>
      </c>
      <c r="E939" s="17">
        <v>2.32119626111769E-2</v>
      </c>
      <c r="F939" s="17"/>
      <c r="G939" s="17">
        <v>1.75109438186162E-2</v>
      </c>
      <c r="H939" s="17">
        <v>1.8512435930834799E-2</v>
      </c>
      <c r="I939" s="17">
        <v>4.6983303393916898E-3</v>
      </c>
      <c r="J939" s="17">
        <v>2.2039007496711199E-2</v>
      </c>
      <c r="K939" s="17">
        <v>2.2838960471886001E-2</v>
      </c>
      <c r="L939" s="17">
        <v>1.98731690136211E-2</v>
      </c>
      <c r="M939" s="17"/>
      <c r="N939" s="17">
        <v>8.1122084524065004E-3</v>
      </c>
      <c r="O939" s="17">
        <v>3.5182507160691899E-2</v>
      </c>
      <c r="P939" s="17">
        <v>1.01090832243921E-2</v>
      </c>
      <c r="Q939" s="17">
        <v>3.08038019045676E-2</v>
      </c>
      <c r="R939" s="17">
        <v>1.8143038165249401E-2</v>
      </c>
      <c r="S939" s="17">
        <v>5.9715336089852704E-3</v>
      </c>
      <c r="T939" s="17">
        <v>0</v>
      </c>
      <c r="U939" s="17">
        <v>4.2088313254286802E-2</v>
      </c>
      <c r="V939" s="17">
        <v>1.7507063952774501E-2</v>
      </c>
      <c r="W939" s="17"/>
      <c r="X939" s="17">
        <v>1.4378365852438801E-2</v>
      </c>
      <c r="Y939" s="17">
        <v>1.4649681615228999E-2</v>
      </c>
      <c r="Z939" s="17"/>
      <c r="AA939" s="17">
        <v>2.0022804158614502E-2</v>
      </c>
      <c r="AB939" s="17">
        <v>6.62741167598737E-3</v>
      </c>
      <c r="AC939" s="17"/>
      <c r="AD939" s="17">
        <v>1.1530009588917801E-2</v>
      </c>
      <c r="AE939" s="17">
        <v>3.3518936438652898E-2</v>
      </c>
    </row>
    <row r="940" spans="2:31" x14ac:dyDescent="0.35">
      <c r="B940" t="s">
        <v>56</v>
      </c>
      <c r="C940" s="17">
        <v>6.5775141294548506E-2</v>
      </c>
      <c r="D940" s="17">
        <v>6.1517405703604401E-2</v>
      </c>
      <c r="E940" s="17">
        <v>7.0034073766466504E-2</v>
      </c>
      <c r="F940" s="17"/>
      <c r="G940" s="17">
        <v>8.6580339338345996E-2</v>
      </c>
      <c r="H940" s="17">
        <v>6.4252571070789397E-2</v>
      </c>
      <c r="I940" s="17">
        <v>7.6052088242258301E-2</v>
      </c>
      <c r="J940" s="17">
        <v>8.4408267979485502E-2</v>
      </c>
      <c r="K940" s="17">
        <v>5.3915837455292201E-2</v>
      </c>
      <c r="L940" s="17">
        <v>4.6955556007509003E-2</v>
      </c>
      <c r="M940" s="17"/>
      <c r="N940" s="17">
        <v>6.2027590013505003E-2</v>
      </c>
      <c r="O940" s="17">
        <v>8.1130256032472606E-2</v>
      </c>
      <c r="P940" s="17">
        <v>0.113088020067679</v>
      </c>
      <c r="Q940" s="17">
        <v>5.0910424107798703E-2</v>
      </c>
      <c r="R940" s="17">
        <v>3.2733854866985497E-2</v>
      </c>
      <c r="S940" s="17">
        <v>3.8347172454383002E-2</v>
      </c>
      <c r="T940" s="17">
        <v>3.57344298484739E-2</v>
      </c>
      <c r="U940" s="17">
        <v>9.0290119316472905E-2</v>
      </c>
      <c r="V940" s="17">
        <v>8.5439536991877701E-2</v>
      </c>
      <c r="W940" s="17"/>
      <c r="X940" s="17">
        <v>6.8828309480547398E-2</v>
      </c>
      <c r="Y940" s="17">
        <v>3.8792134972435902E-2</v>
      </c>
      <c r="Z940" s="17"/>
      <c r="AA940" s="17">
        <v>7.3881810193452496E-2</v>
      </c>
      <c r="AB940" s="17">
        <v>3.5667931389709799E-2</v>
      </c>
      <c r="AC940" s="17"/>
      <c r="AD940" s="17">
        <v>4.2013577146700003E-2</v>
      </c>
      <c r="AE940" s="17">
        <v>9.5270631862585803E-2</v>
      </c>
    </row>
    <row r="941" spans="2:31" x14ac:dyDescent="0.35">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row>
    <row r="942" spans="2:31" x14ac:dyDescent="0.35">
      <c r="B942" s="6" t="s">
        <v>401</v>
      </c>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row>
    <row r="943" spans="2:31" x14ac:dyDescent="0.35">
      <c r="B943" s="24" t="s">
        <v>66</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row>
    <row r="944" spans="2:31" x14ac:dyDescent="0.35">
      <c r="B944" t="s">
        <v>394</v>
      </c>
      <c r="C944" s="17">
        <v>0.53753345726463797</v>
      </c>
      <c r="D944" s="17">
        <v>0.53535328954154704</v>
      </c>
      <c r="E944" s="17">
        <v>0.53971423784900496</v>
      </c>
      <c r="F944" s="17"/>
      <c r="G944" s="17">
        <v>0.54512801742867201</v>
      </c>
      <c r="H944" s="17">
        <v>0.52667595346799301</v>
      </c>
      <c r="I944" s="17">
        <v>0.48165301458055898</v>
      </c>
      <c r="J944" s="17">
        <v>0.55346507658440502</v>
      </c>
      <c r="K944" s="17">
        <v>0.52346644055911096</v>
      </c>
      <c r="L944" s="17">
        <v>0.56619037180675102</v>
      </c>
      <c r="M944" s="17"/>
      <c r="N944" s="17">
        <v>0.50766885168324605</v>
      </c>
      <c r="O944" s="17">
        <v>0.44126017416547297</v>
      </c>
      <c r="P944" s="17">
        <v>0.49967599910010102</v>
      </c>
      <c r="Q944" s="17">
        <v>0.59153746336812796</v>
      </c>
      <c r="R944" s="17">
        <v>0.61692883859212699</v>
      </c>
      <c r="S944" s="17">
        <v>0.49607423622209001</v>
      </c>
      <c r="T944" s="17">
        <v>0.59243691722180603</v>
      </c>
      <c r="U944" s="17">
        <v>0.59340615132825103</v>
      </c>
      <c r="V944" s="17">
        <v>0.58926559092132602</v>
      </c>
      <c r="W944" s="17"/>
      <c r="X944" s="17">
        <v>0.53887555756185501</v>
      </c>
      <c r="Y944" s="17">
        <v>0.50969752007788505</v>
      </c>
      <c r="Z944" s="17"/>
      <c r="AA944" s="17">
        <v>0.52493802260846301</v>
      </c>
      <c r="AB944" s="17">
        <v>0.58454858571540302</v>
      </c>
      <c r="AC944" s="17"/>
      <c r="AD944" s="17">
        <v>0.56642887081861704</v>
      </c>
      <c r="AE944" s="17">
        <v>0.487800875252627</v>
      </c>
    </row>
    <row r="945" spans="2:31" x14ac:dyDescent="0.35">
      <c r="B945" t="s">
        <v>395</v>
      </c>
      <c r="C945" s="17">
        <v>0.24424275027063799</v>
      </c>
      <c r="D945" s="17">
        <v>0.25443728919719999</v>
      </c>
      <c r="E945" s="17">
        <v>0.234045345583763</v>
      </c>
      <c r="F945" s="17"/>
      <c r="G945" s="17">
        <v>0.22428848160682699</v>
      </c>
      <c r="H945" s="17">
        <v>0.20781632948219</v>
      </c>
      <c r="I945" s="17">
        <v>0.28731119311748998</v>
      </c>
      <c r="J945" s="17">
        <v>0.23670059463058199</v>
      </c>
      <c r="K945" s="17">
        <v>0.265165686538815</v>
      </c>
      <c r="L945" s="17">
        <v>0.246185129071576</v>
      </c>
      <c r="M945" s="17"/>
      <c r="N945" s="17">
        <v>0.28339250470639099</v>
      </c>
      <c r="O945" s="17">
        <v>0.24811322931813401</v>
      </c>
      <c r="P945" s="17">
        <v>0.260105841244064</v>
      </c>
      <c r="Q945" s="17">
        <v>0.20652209652489101</v>
      </c>
      <c r="R945" s="17">
        <v>0.271473407789114</v>
      </c>
      <c r="S945" s="17">
        <v>0.26098762131535502</v>
      </c>
      <c r="T945" s="17">
        <v>0.22040975871597099</v>
      </c>
      <c r="U945" s="17">
        <v>0.13482550820977801</v>
      </c>
      <c r="V945" s="17">
        <v>0.23969911687596901</v>
      </c>
      <c r="W945" s="17"/>
      <c r="X945" s="17">
        <v>0.23974177127171101</v>
      </c>
      <c r="Y945" s="17">
        <v>0.26869256646377199</v>
      </c>
      <c r="Z945" s="17"/>
      <c r="AA945" s="17">
        <v>0.244753274893759</v>
      </c>
      <c r="AB945" s="17">
        <v>0.24229597656208801</v>
      </c>
      <c r="AC945" s="17"/>
      <c r="AD945" s="17">
        <v>0.24332081521912699</v>
      </c>
      <c r="AE945" s="17">
        <v>0.263234960549598</v>
      </c>
    </row>
    <row r="946" spans="2:31" x14ac:dyDescent="0.35">
      <c r="B946" t="s">
        <v>396</v>
      </c>
      <c r="C946" s="17">
        <v>7.2192027245053206E-2</v>
      </c>
      <c r="D946" s="17">
        <v>7.9895142937492794E-2</v>
      </c>
      <c r="E946" s="17">
        <v>6.4486746149803403E-2</v>
      </c>
      <c r="F946" s="17"/>
      <c r="G946" s="17">
        <v>7.5988717734689404E-2</v>
      </c>
      <c r="H946" s="17">
        <v>8.1379516196421503E-2</v>
      </c>
      <c r="I946" s="17">
        <v>7.2791836427498396E-2</v>
      </c>
      <c r="J946" s="17">
        <v>6.7218777037645297E-2</v>
      </c>
      <c r="K946" s="17">
        <v>7.81227476970979E-2</v>
      </c>
      <c r="L946" s="17">
        <v>6.4476704417954403E-2</v>
      </c>
      <c r="M946" s="17"/>
      <c r="N946" s="17">
        <v>7.0820895713938403E-2</v>
      </c>
      <c r="O946" s="17">
        <v>8.5460873528969694E-2</v>
      </c>
      <c r="P946" s="17">
        <v>5.7857274407958403E-2</v>
      </c>
      <c r="Q946" s="17">
        <v>5.4230019046350303E-2</v>
      </c>
      <c r="R946" s="17">
        <v>3.37475943984012E-2</v>
      </c>
      <c r="S946" s="17">
        <v>0.12199658606647</v>
      </c>
      <c r="T946" s="17">
        <v>7.0196171009310193E-2</v>
      </c>
      <c r="U946" s="17">
        <v>0.105153837506111</v>
      </c>
      <c r="V946" s="17">
        <v>6.0813898493086403E-2</v>
      </c>
      <c r="W946" s="17"/>
      <c r="X946" s="17">
        <v>6.5762154503380896E-2</v>
      </c>
      <c r="Y946" s="17">
        <v>0.102674088104466</v>
      </c>
      <c r="Z946" s="17"/>
      <c r="AA946" s="17">
        <v>8.0313466840795197E-2</v>
      </c>
      <c r="AB946" s="17">
        <v>3.9167737413188498E-2</v>
      </c>
      <c r="AC946" s="17"/>
      <c r="AD946" s="17">
        <v>7.2306018706166694E-2</v>
      </c>
      <c r="AE946" s="17">
        <v>7.1245979709847307E-2</v>
      </c>
    </row>
    <row r="947" spans="2:31" x14ac:dyDescent="0.35">
      <c r="B947" t="s">
        <v>397</v>
      </c>
      <c r="C947" s="17">
        <v>5.2376451624749798E-2</v>
      </c>
      <c r="D947" s="17">
        <v>5.5227277862396798E-2</v>
      </c>
      <c r="E947" s="17">
        <v>4.9524823998756497E-2</v>
      </c>
      <c r="F947" s="17"/>
      <c r="G947" s="17">
        <v>5.6566254302465299E-2</v>
      </c>
      <c r="H947" s="17">
        <v>7.7564437548661894E-2</v>
      </c>
      <c r="I947" s="17">
        <v>2.4657138054083299E-2</v>
      </c>
      <c r="J947" s="17">
        <v>4.3950010155827002E-2</v>
      </c>
      <c r="K947" s="17">
        <v>5.1279023303484501E-2</v>
      </c>
      <c r="L947" s="17">
        <v>5.5274393808303499E-2</v>
      </c>
      <c r="M947" s="17"/>
      <c r="N947" s="17">
        <v>4.7889922194765802E-2</v>
      </c>
      <c r="O947" s="17">
        <v>6.7325621976866201E-2</v>
      </c>
      <c r="P947" s="17">
        <v>3.6417176028118697E-2</v>
      </c>
      <c r="Q947" s="17">
        <v>4.8246665136747899E-2</v>
      </c>
      <c r="R947" s="17">
        <v>4.6288743166922601E-2</v>
      </c>
      <c r="S947" s="17">
        <v>7.02402669716084E-2</v>
      </c>
      <c r="T947" s="17">
        <v>5.5955691446277302E-2</v>
      </c>
      <c r="U947" s="17">
        <v>6.1677381446083597E-2</v>
      </c>
      <c r="V947" s="17">
        <v>3.9366088677182901E-2</v>
      </c>
      <c r="W947" s="17"/>
      <c r="X947" s="17">
        <v>5.3927608280323801E-2</v>
      </c>
      <c r="Y947" s="17">
        <v>5.4218574668593297E-2</v>
      </c>
      <c r="Z947" s="17"/>
      <c r="AA947" s="17">
        <v>4.9287861831269701E-2</v>
      </c>
      <c r="AB947" s="17">
        <v>6.5666708940555193E-2</v>
      </c>
      <c r="AC947" s="17"/>
      <c r="AD947" s="17">
        <v>5.2944263335108897E-2</v>
      </c>
      <c r="AE947" s="17">
        <v>5.0773927976085903E-2</v>
      </c>
    </row>
    <row r="948" spans="2:31" x14ac:dyDescent="0.35">
      <c r="B948" t="s">
        <v>398</v>
      </c>
      <c r="C948" s="17">
        <v>8.0645774768035895E-3</v>
      </c>
      <c r="D948" s="17">
        <v>9.5045141027262393E-3</v>
      </c>
      <c r="E948" s="17">
        <v>6.6242360740424904E-3</v>
      </c>
      <c r="F948" s="17"/>
      <c r="G948" s="17">
        <v>0</v>
      </c>
      <c r="H948" s="17">
        <v>9.7075199664052106E-3</v>
      </c>
      <c r="I948" s="17">
        <v>1.8652156734962101E-2</v>
      </c>
      <c r="J948" s="17">
        <v>0</v>
      </c>
      <c r="K948" s="17">
        <v>0</v>
      </c>
      <c r="L948" s="17">
        <v>1.4308832544465E-2</v>
      </c>
      <c r="M948" s="17"/>
      <c r="N948" s="17">
        <v>1.2373492168472101E-2</v>
      </c>
      <c r="O948" s="17">
        <v>3.4092133587176401E-2</v>
      </c>
      <c r="P948" s="17">
        <v>0</v>
      </c>
      <c r="Q948" s="17">
        <v>0</v>
      </c>
      <c r="R948" s="17">
        <v>0</v>
      </c>
      <c r="S948" s="17">
        <v>0</v>
      </c>
      <c r="T948" s="17">
        <v>0</v>
      </c>
      <c r="U948" s="17">
        <v>0</v>
      </c>
      <c r="V948" s="17">
        <v>4.98093244604396E-3</v>
      </c>
      <c r="W948" s="17"/>
      <c r="X948" s="17">
        <v>8.5211644180472699E-3</v>
      </c>
      <c r="Y948" s="17">
        <v>6.5874526362777498E-3</v>
      </c>
      <c r="Z948" s="17"/>
      <c r="AA948" s="17">
        <v>8.4310697078972593E-3</v>
      </c>
      <c r="AB948" s="17">
        <v>6.82309620767E-3</v>
      </c>
      <c r="AC948" s="17"/>
      <c r="AD948" s="17">
        <v>1.20416247809851E-2</v>
      </c>
      <c r="AE948" s="17">
        <v>0</v>
      </c>
    </row>
    <row r="949" spans="2:31" x14ac:dyDescent="0.35">
      <c r="B949" t="s">
        <v>56</v>
      </c>
      <c r="C949" s="17">
        <v>8.5590736118117294E-2</v>
      </c>
      <c r="D949" s="17">
        <v>6.5582486358637407E-2</v>
      </c>
      <c r="E949" s="17">
        <v>0.10560461034462899</v>
      </c>
      <c r="F949" s="17"/>
      <c r="G949" s="17">
        <v>9.8028528927345898E-2</v>
      </c>
      <c r="H949" s="17">
        <v>9.6856243338327597E-2</v>
      </c>
      <c r="I949" s="17">
        <v>0.11493466108540799</v>
      </c>
      <c r="J949" s="17">
        <v>9.8665541591541103E-2</v>
      </c>
      <c r="K949" s="17">
        <v>8.19661019014917E-2</v>
      </c>
      <c r="L949" s="17">
        <v>5.3564568350949998E-2</v>
      </c>
      <c r="M949" s="17"/>
      <c r="N949" s="17">
        <v>7.7854333533187103E-2</v>
      </c>
      <c r="O949" s="17">
        <v>0.123747967423381</v>
      </c>
      <c r="P949" s="17">
        <v>0.14594370921975799</v>
      </c>
      <c r="Q949" s="17">
        <v>9.9463755923882999E-2</v>
      </c>
      <c r="R949" s="17">
        <v>3.1561416053434703E-2</v>
      </c>
      <c r="S949" s="17">
        <v>5.0701289424477297E-2</v>
      </c>
      <c r="T949" s="17">
        <v>6.10014616066352E-2</v>
      </c>
      <c r="U949" s="17">
        <v>0.10493712150977701</v>
      </c>
      <c r="V949" s="17">
        <v>6.5874372586391505E-2</v>
      </c>
      <c r="W949" s="17"/>
      <c r="X949" s="17">
        <v>9.3171743964682405E-2</v>
      </c>
      <c r="Y949" s="17">
        <v>5.8129798049006802E-2</v>
      </c>
      <c r="Z949" s="17"/>
      <c r="AA949" s="17">
        <v>9.2276304117816094E-2</v>
      </c>
      <c r="AB949" s="17">
        <v>6.1497895161096001E-2</v>
      </c>
      <c r="AC949" s="17"/>
      <c r="AD949" s="17">
        <v>5.2958407139995597E-2</v>
      </c>
      <c r="AE949" s="17">
        <v>0.12694425651184199</v>
      </c>
    </row>
    <row r="950" spans="2:31" x14ac:dyDescent="0.35">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row>
    <row r="951" spans="2:31" x14ac:dyDescent="0.35">
      <c r="B951" s="6" t="s">
        <v>402</v>
      </c>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row>
    <row r="952" spans="2:31" x14ac:dyDescent="0.35">
      <c r="B952" s="24" t="s">
        <v>66</v>
      </c>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row>
    <row r="953" spans="2:31" x14ac:dyDescent="0.35">
      <c r="B953" t="s">
        <v>394</v>
      </c>
      <c r="C953" s="17">
        <v>0.107888439148818</v>
      </c>
      <c r="D953" s="17">
        <v>0.104146395927855</v>
      </c>
      <c r="E953" s="17">
        <v>0.111631534285815</v>
      </c>
      <c r="F953" s="17"/>
      <c r="G953" s="17">
        <v>0.107188334366165</v>
      </c>
      <c r="H953" s="17">
        <v>0.12867861355279001</v>
      </c>
      <c r="I953" s="17">
        <v>8.6070546005514906E-2</v>
      </c>
      <c r="J953" s="17">
        <v>0.14242576626923101</v>
      </c>
      <c r="K953" s="17">
        <v>8.5107862515789307E-2</v>
      </c>
      <c r="L953" s="17">
        <v>0.102132529736658</v>
      </c>
      <c r="M953" s="17"/>
      <c r="N953" s="17">
        <v>0.15996090686282799</v>
      </c>
      <c r="O953" s="17">
        <v>4.6510109508816802E-2</v>
      </c>
      <c r="P953" s="17">
        <v>9.14957837001944E-2</v>
      </c>
      <c r="Q953" s="17">
        <v>6.2629133945505497E-2</v>
      </c>
      <c r="R953" s="17">
        <v>0.12812531583971501</v>
      </c>
      <c r="S953" s="17">
        <v>9.8809153950595099E-2</v>
      </c>
      <c r="T953" s="17">
        <v>0.14544628371960699</v>
      </c>
      <c r="U953" s="17">
        <v>0.146953357879756</v>
      </c>
      <c r="V953" s="17">
        <v>0.11900232441087399</v>
      </c>
      <c r="W953" s="17"/>
      <c r="X953" s="17">
        <v>9.6861384867862096E-2</v>
      </c>
      <c r="Y953" s="17">
        <v>0.115178274398252</v>
      </c>
      <c r="Z953" s="17"/>
      <c r="AA953" s="17">
        <v>0.101123897874089</v>
      </c>
      <c r="AB953" s="17">
        <v>0.13683600846801999</v>
      </c>
      <c r="AC953" s="17"/>
      <c r="AD953" s="17">
        <v>0.102045695436534</v>
      </c>
      <c r="AE953" s="17">
        <v>0.11409562780516</v>
      </c>
    </row>
    <row r="954" spans="2:31" x14ac:dyDescent="0.35">
      <c r="B954" t="s">
        <v>395</v>
      </c>
      <c r="C954" s="17">
        <v>0.248077884305583</v>
      </c>
      <c r="D954" s="17">
        <v>0.26149989946019198</v>
      </c>
      <c r="E954" s="17">
        <v>0.234652096123216</v>
      </c>
      <c r="F954" s="17"/>
      <c r="G954" s="17">
        <v>0.29771069256080801</v>
      </c>
      <c r="H954" s="17">
        <v>0.28729560035912699</v>
      </c>
      <c r="I954" s="17">
        <v>0.22346668088757801</v>
      </c>
      <c r="J954" s="17">
        <v>0.27059929299146401</v>
      </c>
      <c r="K954" s="17">
        <v>0.24491521086142701</v>
      </c>
      <c r="L954" s="17">
        <v>0.20317004844863701</v>
      </c>
      <c r="M954" s="17"/>
      <c r="N954" s="17">
        <v>0.230106825695335</v>
      </c>
      <c r="O954" s="17">
        <v>0.24418377612021699</v>
      </c>
      <c r="P954" s="17">
        <v>0.18294002315364</v>
      </c>
      <c r="Q954" s="17">
        <v>0.30356804078629102</v>
      </c>
      <c r="R954" s="17">
        <v>0.311634702478504</v>
      </c>
      <c r="S954" s="17">
        <v>0.25120456533196001</v>
      </c>
      <c r="T954" s="17">
        <v>0.264197927147095</v>
      </c>
      <c r="U954" s="17">
        <v>0.20111638438330501</v>
      </c>
      <c r="V954" s="17">
        <v>0.237559349160508</v>
      </c>
      <c r="W954" s="17"/>
      <c r="X954" s="17">
        <v>0.227494495614358</v>
      </c>
      <c r="Y954" s="17">
        <v>0.27984821997714199</v>
      </c>
      <c r="Z954" s="17"/>
      <c r="AA954" s="17">
        <v>0.26299418034036998</v>
      </c>
      <c r="AB954" s="17">
        <v>0.19265578770341901</v>
      </c>
      <c r="AC954" s="17"/>
      <c r="AD954" s="17">
        <v>0.27083067585880999</v>
      </c>
      <c r="AE954" s="17">
        <v>0.21900611899474701</v>
      </c>
    </row>
    <row r="955" spans="2:31" x14ac:dyDescent="0.35">
      <c r="B955" t="s">
        <v>396</v>
      </c>
      <c r="C955" s="17">
        <v>0.40774391788764702</v>
      </c>
      <c r="D955" s="17">
        <v>0.410068626720623</v>
      </c>
      <c r="E955" s="17">
        <v>0.40541855556181899</v>
      </c>
      <c r="F955" s="17"/>
      <c r="G955" s="17">
        <v>0.35651915805315898</v>
      </c>
      <c r="H955" s="17">
        <v>0.37873596671520698</v>
      </c>
      <c r="I955" s="17">
        <v>0.42736281488737599</v>
      </c>
      <c r="J955" s="17">
        <v>0.37179113017911503</v>
      </c>
      <c r="K955" s="17">
        <v>0.37995016145666999</v>
      </c>
      <c r="L955" s="17">
        <v>0.47280132529727698</v>
      </c>
      <c r="M955" s="17"/>
      <c r="N955" s="17">
        <v>0.41201877797460001</v>
      </c>
      <c r="O955" s="17">
        <v>0.44295943911055602</v>
      </c>
      <c r="P955" s="17">
        <v>0.52400130520940602</v>
      </c>
      <c r="Q955" s="17">
        <v>0.31367285862198802</v>
      </c>
      <c r="R955" s="17">
        <v>0.37581645504700001</v>
      </c>
      <c r="S955" s="17">
        <v>0.466648219114771</v>
      </c>
      <c r="T955" s="17">
        <v>0.35004849835141399</v>
      </c>
      <c r="U955" s="17">
        <v>0.33824353841745802</v>
      </c>
      <c r="V955" s="17">
        <v>0.39675631565769098</v>
      </c>
      <c r="W955" s="17"/>
      <c r="X955" s="17">
        <v>0.431951797816922</v>
      </c>
      <c r="Y955" s="17">
        <v>0.37832654654763598</v>
      </c>
      <c r="Z955" s="17"/>
      <c r="AA955" s="17">
        <v>0.39343231689382202</v>
      </c>
      <c r="AB955" s="17">
        <v>0.46598046568837798</v>
      </c>
      <c r="AC955" s="17"/>
      <c r="AD955" s="17">
        <v>0.40785229333204698</v>
      </c>
      <c r="AE955" s="17">
        <v>0.41319385787539398</v>
      </c>
    </row>
    <row r="956" spans="2:31" x14ac:dyDescent="0.35">
      <c r="B956" t="s">
        <v>397</v>
      </c>
      <c r="C956" s="17">
        <v>0.11432595015102701</v>
      </c>
      <c r="D956" s="17">
        <v>0.12892411631383999</v>
      </c>
      <c r="E956" s="17">
        <v>9.9723680335705403E-2</v>
      </c>
      <c r="F956" s="17"/>
      <c r="G956" s="17">
        <v>0.12557574079425701</v>
      </c>
      <c r="H956" s="17">
        <v>0.100533796883048</v>
      </c>
      <c r="I956" s="17">
        <v>0.114510167855449</v>
      </c>
      <c r="J956" s="17">
        <v>7.7943752507775493E-2</v>
      </c>
      <c r="K956" s="17">
        <v>0.17206570552918299</v>
      </c>
      <c r="L956" s="17">
        <v>0.104879046545429</v>
      </c>
      <c r="M956" s="17"/>
      <c r="N956" s="17">
        <v>0.117515646107073</v>
      </c>
      <c r="O956" s="17">
        <v>0.12775016944018899</v>
      </c>
      <c r="P956" s="17">
        <v>6.1072002561113198E-2</v>
      </c>
      <c r="Q956" s="17">
        <v>0.177423280865009</v>
      </c>
      <c r="R956" s="17">
        <v>0.110799077278339</v>
      </c>
      <c r="S956" s="17">
        <v>9.87455702351204E-2</v>
      </c>
      <c r="T956" s="17">
        <v>0.123575850798451</v>
      </c>
      <c r="U956" s="17">
        <v>0.12437952663495799</v>
      </c>
      <c r="V956" s="17">
        <v>8.5251202324362604E-2</v>
      </c>
      <c r="W956" s="17"/>
      <c r="X956" s="17">
        <v>0.120033874632957</v>
      </c>
      <c r="Y956" s="17">
        <v>0.11808517844100699</v>
      </c>
      <c r="Z956" s="17"/>
      <c r="AA956" s="17">
        <v>0.106693812779622</v>
      </c>
      <c r="AB956" s="17">
        <v>0.14681234979406699</v>
      </c>
      <c r="AC956" s="17"/>
      <c r="AD956" s="17">
        <v>0.122368574067501</v>
      </c>
      <c r="AE956" s="17">
        <v>0.10391607604997</v>
      </c>
    </row>
    <row r="957" spans="2:31" x14ac:dyDescent="0.35">
      <c r="B957" t="s">
        <v>398</v>
      </c>
      <c r="C957" s="17">
        <v>6.5418991342353197E-2</v>
      </c>
      <c r="D957" s="17">
        <v>5.1667696850646497E-2</v>
      </c>
      <c r="E957" s="17">
        <v>7.9174151424676001E-2</v>
      </c>
      <c r="F957" s="17"/>
      <c r="G957" s="17">
        <v>6.4693474599925596E-2</v>
      </c>
      <c r="H957" s="17">
        <v>6.2508457267669501E-2</v>
      </c>
      <c r="I957" s="17">
        <v>6.8055994657916896E-2</v>
      </c>
      <c r="J957" s="17">
        <v>5.6216283638234402E-2</v>
      </c>
      <c r="K957" s="17">
        <v>6.2189742609931903E-2</v>
      </c>
      <c r="L957" s="17">
        <v>7.2283088105215595E-2</v>
      </c>
      <c r="M957" s="17"/>
      <c r="N957" s="17">
        <v>4.5944461340436997E-2</v>
      </c>
      <c r="O957" s="17">
        <v>9.7248682517075594E-2</v>
      </c>
      <c r="P957" s="17">
        <v>7.1186856646198296E-2</v>
      </c>
      <c r="Q957" s="17">
        <v>4.1697498448887198E-2</v>
      </c>
      <c r="R957" s="17">
        <v>4.88294808327739E-2</v>
      </c>
      <c r="S957" s="17">
        <v>4.6786040180091699E-2</v>
      </c>
      <c r="T957" s="17">
        <v>5.7139207084465599E-2</v>
      </c>
      <c r="U957" s="17">
        <v>0.113388388883188</v>
      </c>
      <c r="V957" s="17">
        <v>7.9604951416090405E-2</v>
      </c>
      <c r="W957" s="17"/>
      <c r="X957" s="17">
        <v>6.6392704699157895E-2</v>
      </c>
      <c r="Y957" s="17">
        <v>4.3774221835316401E-2</v>
      </c>
      <c r="Z957" s="17"/>
      <c r="AA957" s="17">
        <v>7.5213463656355506E-2</v>
      </c>
      <c r="AB957" s="17">
        <v>2.52164192705399E-2</v>
      </c>
      <c r="AC957" s="17"/>
      <c r="AD957" s="17">
        <v>6.5169134158315406E-2</v>
      </c>
      <c r="AE957" s="17">
        <v>6.9062206294028997E-2</v>
      </c>
    </row>
    <row r="958" spans="2:31" x14ac:dyDescent="0.35">
      <c r="B958" t="s">
        <v>56</v>
      </c>
      <c r="C958" s="17">
        <v>5.6544817164571902E-2</v>
      </c>
      <c r="D958" s="17">
        <v>4.3693264726844198E-2</v>
      </c>
      <c r="E958" s="17">
        <v>6.9399982268767896E-2</v>
      </c>
      <c r="F958" s="17"/>
      <c r="G958" s="17">
        <v>4.8312599625685203E-2</v>
      </c>
      <c r="H958" s="17">
        <v>4.2247565222157703E-2</v>
      </c>
      <c r="I958" s="17">
        <v>8.0533795706164799E-2</v>
      </c>
      <c r="J958" s="17">
        <v>8.1023774414180794E-2</v>
      </c>
      <c r="K958" s="17">
        <v>5.5771317026998897E-2</v>
      </c>
      <c r="L958" s="17">
        <v>4.4733961866782398E-2</v>
      </c>
      <c r="M958" s="17"/>
      <c r="N958" s="17">
        <v>3.4453382019725698E-2</v>
      </c>
      <c r="O958" s="17">
        <v>4.1347823303145702E-2</v>
      </c>
      <c r="P958" s="17">
        <v>6.9304028729448006E-2</v>
      </c>
      <c r="Q958" s="17">
        <v>0.10100918733231801</v>
      </c>
      <c r="R958" s="17">
        <v>2.47949685236671E-2</v>
      </c>
      <c r="S958" s="17">
        <v>3.7806451187461503E-2</v>
      </c>
      <c r="T958" s="17">
        <v>5.9592232898967097E-2</v>
      </c>
      <c r="U958" s="17">
        <v>7.59188038013352E-2</v>
      </c>
      <c r="V958" s="17">
        <v>8.1825857030473501E-2</v>
      </c>
      <c r="W958" s="17"/>
      <c r="X958" s="17">
        <v>5.7265742368743197E-2</v>
      </c>
      <c r="Y958" s="17">
        <v>6.47875588006456E-2</v>
      </c>
      <c r="Z958" s="17"/>
      <c r="AA958" s="17">
        <v>6.0542328455741798E-2</v>
      </c>
      <c r="AB958" s="17">
        <v>3.2498969075575902E-2</v>
      </c>
      <c r="AC958" s="17"/>
      <c r="AD958" s="17">
        <v>3.1733627146792301E-2</v>
      </c>
      <c r="AE958" s="17">
        <v>8.0726112980700399E-2</v>
      </c>
    </row>
    <row r="959" spans="2:31" x14ac:dyDescent="0.35">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row>
    <row r="960" spans="2:31" x14ac:dyDescent="0.35">
      <c r="B960" s="6" t="s">
        <v>403</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row>
    <row r="961" spans="2:31" x14ac:dyDescent="0.35">
      <c r="B961" s="24" t="s">
        <v>66</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row>
    <row r="962" spans="2:31" x14ac:dyDescent="0.35">
      <c r="B962" t="s">
        <v>394</v>
      </c>
      <c r="C962" s="17">
        <v>0.23660460644005499</v>
      </c>
      <c r="D962" s="17">
        <v>0.24053088714187901</v>
      </c>
      <c r="E962" s="17">
        <v>0.23267722203167801</v>
      </c>
      <c r="F962" s="17"/>
      <c r="G962" s="17">
        <v>0.25818117781662703</v>
      </c>
      <c r="H962" s="17">
        <v>0.19316698578355301</v>
      </c>
      <c r="I962" s="17">
        <v>0.20693465005790701</v>
      </c>
      <c r="J962" s="17">
        <v>0.27419115196413502</v>
      </c>
      <c r="K962" s="17">
        <v>0.23351771780498901</v>
      </c>
      <c r="L962" s="17">
        <v>0.245764772268906</v>
      </c>
      <c r="M962" s="17"/>
      <c r="N962" s="17">
        <v>0.24581117182582601</v>
      </c>
      <c r="O962" s="17">
        <v>0.173088890708676</v>
      </c>
      <c r="P962" s="17">
        <v>0.16314202462324301</v>
      </c>
      <c r="Q962" s="17">
        <v>0.29071318580896099</v>
      </c>
      <c r="R962" s="17">
        <v>0.27827555520824798</v>
      </c>
      <c r="S962" s="17">
        <v>0.230021509372688</v>
      </c>
      <c r="T962" s="17">
        <v>0.27038331832885698</v>
      </c>
      <c r="U962" s="17">
        <v>0.27258368777561598</v>
      </c>
      <c r="V962" s="17">
        <v>0.25066210470904499</v>
      </c>
      <c r="W962" s="17"/>
      <c r="X962" s="17">
        <v>0.23297322927721101</v>
      </c>
      <c r="Y962" s="17">
        <v>0.21688623957994299</v>
      </c>
      <c r="Z962" s="17"/>
      <c r="AA962" s="17">
        <v>0.244166864679456</v>
      </c>
      <c r="AB962" s="17">
        <v>0.208563742883561</v>
      </c>
      <c r="AC962" s="17"/>
      <c r="AD962" s="17">
        <v>0.23195224705643</v>
      </c>
      <c r="AE962" s="17">
        <v>0.227634495541576</v>
      </c>
    </row>
    <row r="963" spans="2:31" x14ac:dyDescent="0.35">
      <c r="B963" t="s">
        <v>395</v>
      </c>
      <c r="C963" s="17">
        <v>0.41048161142843098</v>
      </c>
      <c r="D963" s="17">
        <v>0.42255787116812199</v>
      </c>
      <c r="E963" s="17">
        <v>0.39840195696278502</v>
      </c>
      <c r="F963" s="17"/>
      <c r="G963" s="17">
        <v>0.38297894633318602</v>
      </c>
      <c r="H963" s="17">
        <v>0.467421641328232</v>
      </c>
      <c r="I963" s="17">
        <v>0.42269511677140498</v>
      </c>
      <c r="J963" s="17">
        <v>0.38184996655887798</v>
      </c>
      <c r="K963" s="17">
        <v>0.44613775391594102</v>
      </c>
      <c r="L963" s="17">
        <v>0.385144794103154</v>
      </c>
      <c r="M963" s="17"/>
      <c r="N963" s="17">
        <v>0.41659567656162599</v>
      </c>
      <c r="O963" s="17">
        <v>0.36240541122694903</v>
      </c>
      <c r="P963" s="17">
        <v>0.40270386681685899</v>
      </c>
      <c r="Q963" s="17">
        <v>0.44950420092784199</v>
      </c>
      <c r="R963" s="17">
        <v>0.47347306828754399</v>
      </c>
      <c r="S963" s="17">
        <v>0.47970482687219801</v>
      </c>
      <c r="T963" s="17">
        <v>0.40448844789866001</v>
      </c>
      <c r="U963" s="17">
        <v>0.30578701512915601</v>
      </c>
      <c r="V963" s="17">
        <v>0.38289680622534999</v>
      </c>
      <c r="W963" s="17"/>
      <c r="X963" s="17">
        <v>0.41041364741935998</v>
      </c>
      <c r="Y963" s="17">
        <v>0.44424462828162598</v>
      </c>
      <c r="Z963" s="17"/>
      <c r="AA963" s="17">
        <v>0.40633183470348599</v>
      </c>
      <c r="AB963" s="17">
        <v>0.42961526252818599</v>
      </c>
      <c r="AC963" s="17"/>
      <c r="AD963" s="17">
        <v>0.43310974758327903</v>
      </c>
      <c r="AE963" s="17">
        <v>0.39310298014638601</v>
      </c>
    </row>
    <row r="964" spans="2:31" x14ac:dyDescent="0.35">
      <c r="B964" t="s">
        <v>396</v>
      </c>
      <c r="C964" s="17">
        <v>0.198547869838405</v>
      </c>
      <c r="D964" s="17">
        <v>0.188403572008185</v>
      </c>
      <c r="E964" s="17">
        <v>0.20869501930579501</v>
      </c>
      <c r="F964" s="17"/>
      <c r="G964" s="17">
        <v>0.22496844784759601</v>
      </c>
      <c r="H964" s="17">
        <v>0.16013575664840901</v>
      </c>
      <c r="I964" s="17">
        <v>0.19870048038132501</v>
      </c>
      <c r="J964" s="17">
        <v>0.22545832926146001</v>
      </c>
      <c r="K964" s="17">
        <v>0.180747358412574</v>
      </c>
      <c r="L964" s="17">
        <v>0.20030900663067899</v>
      </c>
      <c r="M964" s="17"/>
      <c r="N964" s="17">
        <v>0.17963559730665199</v>
      </c>
      <c r="O964" s="17">
        <v>0.27350742708338899</v>
      </c>
      <c r="P964" s="17">
        <v>0.26250908861073102</v>
      </c>
      <c r="Q964" s="17">
        <v>8.9440285067650199E-2</v>
      </c>
      <c r="R964" s="17">
        <v>0.16186855816416501</v>
      </c>
      <c r="S964" s="17">
        <v>0.17285920743769501</v>
      </c>
      <c r="T964" s="17">
        <v>0.17964316021183499</v>
      </c>
      <c r="U964" s="17">
        <v>0.21646170388622199</v>
      </c>
      <c r="V964" s="17">
        <v>0.22530958243587301</v>
      </c>
      <c r="W964" s="17"/>
      <c r="X964" s="17">
        <v>0.18947083556330899</v>
      </c>
      <c r="Y964" s="17">
        <v>0.23176052644895201</v>
      </c>
      <c r="Z964" s="17"/>
      <c r="AA964" s="17">
        <v>0.19587910176693801</v>
      </c>
      <c r="AB964" s="17">
        <v>0.20661656238922901</v>
      </c>
      <c r="AC964" s="17"/>
      <c r="AD964" s="17">
        <v>0.20166744928649299</v>
      </c>
      <c r="AE964" s="17">
        <v>0.20757116130071099</v>
      </c>
    </row>
    <row r="965" spans="2:31" x14ac:dyDescent="0.35">
      <c r="B965" t="s">
        <v>397</v>
      </c>
      <c r="C965" s="17">
        <v>6.4746402447842605E-2</v>
      </c>
      <c r="D965" s="17">
        <v>7.7152200412609701E-2</v>
      </c>
      <c r="E965" s="17">
        <v>5.2337117121487399E-2</v>
      </c>
      <c r="F965" s="17"/>
      <c r="G965" s="17">
        <v>4.3486382353912702E-2</v>
      </c>
      <c r="H965" s="17">
        <v>8.2276743555210696E-2</v>
      </c>
      <c r="I965" s="17">
        <v>5.7553030470157099E-2</v>
      </c>
      <c r="J965" s="17">
        <v>4.3901175177987299E-2</v>
      </c>
      <c r="K965" s="17">
        <v>5.6132799626601199E-2</v>
      </c>
      <c r="L965" s="17">
        <v>8.5099842017093003E-2</v>
      </c>
      <c r="M965" s="17"/>
      <c r="N965" s="17">
        <v>6.3286226041621596E-2</v>
      </c>
      <c r="O965" s="17">
        <v>6.6218102385952493E-2</v>
      </c>
      <c r="P965" s="17">
        <v>7.6010081037613503E-2</v>
      </c>
      <c r="Q965" s="17">
        <v>8.9425849509556204E-2</v>
      </c>
      <c r="R965" s="17">
        <v>3.7263088318663103E-2</v>
      </c>
      <c r="S965" s="17">
        <v>6.1282354550877403E-2</v>
      </c>
      <c r="T965" s="17">
        <v>5.5876880187570102E-2</v>
      </c>
      <c r="U965" s="17">
        <v>7.2789160638245601E-2</v>
      </c>
      <c r="V965" s="17">
        <v>6.0750868682009997E-2</v>
      </c>
      <c r="W965" s="17"/>
      <c r="X965" s="17">
        <v>7.0483591305750701E-2</v>
      </c>
      <c r="Y965" s="17">
        <v>5.4401077692144799E-2</v>
      </c>
      <c r="Z965" s="17"/>
      <c r="AA965" s="17">
        <v>5.6499550270420702E-2</v>
      </c>
      <c r="AB965" s="17">
        <v>9.8467958869713504E-2</v>
      </c>
      <c r="AC965" s="17"/>
      <c r="AD965" s="17">
        <v>6.6452453809701204E-2</v>
      </c>
      <c r="AE965" s="17">
        <v>6.2034320544553503E-2</v>
      </c>
    </row>
    <row r="966" spans="2:31" x14ac:dyDescent="0.35">
      <c r="B966" t="s">
        <v>398</v>
      </c>
      <c r="C966" s="17">
        <v>2.02005733003588E-2</v>
      </c>
      <c r="D966" s="17">
        <v>1.4189588482204399E-2</v>
      </c>
      <c r="E966" s="17">
        <v>2.6213247850815899E-2</v>
      </c>
      <c r="F966" s="17"/>
      <c r="G966" s="17">
        <v>8.8413482398130207E-3</v>
      </c>
      <c r="H966" s="17">
        <v>1.56200998479208E-2</v>
      </c>
      <c r="I966" s="17">
        <v>2.36818814877209E-2</v>
      </c>
      <c r="J966" s="17">
        <v>6.1294039571265103E-3</v>
      </c>
      <c r="K966" s="17">
        <v>1.0277464820458101E-2</v>
      </c>
      <c r="L966" s="17">
        <v>3.9015995159304102E-2</v>
      </c>
      <c r="M966" s="17"/>
      <c r="N966" s="17">
        <v>2.8526382223293598E-2</v>
      </c>
      <c r="O966" s="17">
        <v>3.8697956335137097E-2</v>
      </c>
      <c r="P966" s="17">
        <v>1.7310247047653399E-2</v>
      </c>
      <c r="Q966" s="17">
        <v>0</v>
      </c>
      <c r="R966" s="17">
        <v>8.1929375771971208E-3</v>
      </c>
      <c r="S966" s="17">
        <v>6.38258336110908E-3</v>
      </c>
      <c r="T966" s="17">
        <v>4.3106294624265497E-2</v>
      </c>
      <c r="U966" s="17">
        <v>2.7441311060982999E-2</v>
      </c>
      <c r="V966" s="17">
        <v>4.98093244604396E-3</v>
      </c>
      <c r="W966" s="17"/>
      <c r="X966" s="17">
        <v>2.0557550764308201E-2</v>
      </c>
      <c r="Y966" s="17">
        <v>0</v>
      </c>
      <c r="Z966" s="17"/>
      <c r="AA966" s="17">
        <v>2.38394239767213E-2</v>
      </c>
      <c r="AB966" s="17">
        <v>6.4672167664990904E-3</v>
      </c>
      <c r="AC966" s="17"/>
      <c r="AD966" s="17">
        <v>2.4732392132229799E-2</v>
      </c>
      <c r="AE966" s="17">
        <v>9.7794326880567602E-3</v>
      </c>
    </row>
    <row r="967" spans="2:31" x14ac:dyDescent="0.35">
      <c r="B967" t="s">
        <v>56</v>
      </c>
      <c r="C967" s="17">
        <v>6.94189365449073E-2</v>
      </c>
      <c r="D967" s="17">
        <v>5.7165880787000398E-2</v>
      </c>
      <c r="E967" s="17">
        <v>8.1675436727438003E-2</v>
      </c>
      <c r="F967" s="17"/>
      <c r="G967" s="17">
        <v>8.1543697408864593E-2</v>
      </c>
      <c r="H967" s="17">
        <v>8.1378772836673996E-2</v>
      </c>
      <c r="I967" s="17">
        <v>9.0434840831484606E-2</v>
      </c>
      <c r="J967" s="17">
        <v>6.8469973080413402E-2</v>
      </c>
      <c r="K967" s="17">
        <v>7.3186905419436704E-2</v>
      </c>
      <c r="L967" s="17">
        <v>4.4665589820864701E-2</v>
      </c>
      <c r="M967" s="17"/>
      <c r="N967" s="17">
        <v>6.6144946040981298E-2</v>
      </c>
      <c r="O967" s="17">
        <v>8.6082212259895999E-2</v>
      </c>
      <c r="P967" s="17">
        <v>7.8324691863900703E-2</v>
      </c>
      <c r="Q967" s="17">
        <v>8.0916478685991194E-2</v>
      </c>
      <c r="R967" s="17">
        <v>4.0926792444182701E-2</v>
      </c>
      <c r="S967" s="17">
        <v>4.9749518405432E-2</v>
      </c>
      <c r="T967" s="17">
        <v>4.6501898748812297E-2</v>
      </c>
      <c r="U967" s="17">
        <v>0.10493712150977701</v>
      </c>
      <c r="V967" s="17">
        <v>7.53997055016776E-2</v>
      </c>
      <c r="W967" s="17"/>
      <c r="X967" s="17">
        <v>7.6101145670060905E-2</v>
      </c>
      <c r="Y967" s="17">
        <v>5.2707527997334198E-2</v>
      </c>
      <c r="Z967" s="17"/>
      <c r="AA967" s="17">
        <v>7.3283224602978106E-2</v>
      </c>
      <c r="AB967" s="17">
        <v>5.0269256562812101E-2</v>
      </c>
      <c r="AC967" s="17"/>
      <c r="AD967" s="17">
        <v>4.2085710131866801E-2</v>
      </c>
      <c r="AE967" s="17">
        <v>9.9877609778717194E-2</v>
      </c>
    </row>
    <row r="968" spans="2:31" x14ac:dyDescent="0.35">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row>
    <row r="969" spans="2:31" x14ac:dyDescent="0.35">
      <c r="B969" s="6" t="s">
        <v>404</v>
      </c>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row>
    <row r="970" spans="2:31" x14ac:dyDescent="0.35">
      <c r="B970" s="24" t="s">
        <v>66</v>
      </c>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row>
    <row r="971" spans="2:31" x14ac:dyDescent="0.35">
      <c r="B971" t="s">
        <v>394</v>
      </c>
      <c r="C971" s="17">
        <v>0.136740159068062</v>
      </c>
      <c r="D971" s="17">
        <v>0.134373186599621</v>
      </c>
      <c r="E971" s="17">
        <v>0.13910779690997599</v>
      </c>
      <c r="F971" s="17"/>
      <c r="G971" s="17">
        <v>0.14834922986500301</v>
      </c>
      <c r="H971" s="17">
        <v>0.13849569448443599</v>
      </c>
      <c r="I971" s="17">
        <v>8.4982016464449403E-2</v>
      </c>
      <c r="J971" s="17">
        <v>0.15568507586777899</v>
      </c>
      <c r="K971" s="17">
        <v>0.110507863085212</v>
      </c>
      <c r="L971" s="17">
        <v>0.15905106374717701</v>
      </c>
      <c r="M971" s="17"/>
      <c r="N971" s="17">
        <v>0.158117932219798</v>
      </c>
      <c r="O971" s="17">
        <v>7.8247918476346906E-2</v>
      </c>
      <c r="P971" s="17">
        <v>8.4455013199809706E-2</v>
      </c>
      <c r="Q971" s="17">
        <v>9.3585965776393096E-2</v>
      </c>
      <c r="R971" s="17">
        <v>0.204099369698403</v>
      </c>
      <c r="S971" s="17">
        <v>7.31378349419156E-2</v>
      </c>
      <c r="T971" s="17">
        <v>0.22264041587442099</v>
      </c>
      <c r="U971" s="17">
        <v>0.19239369460880301</v>
      </c>
      <c r="V971" s="17">
        <v>0.17366003329719501</v>
      </c>
      <c r="W971" s="17"/>
      <c r="X971" s="17">
        <v>0.12226703760218401</v>
      </c>
      <c r="Y971" s="17">
        <v>0.121862944353077</v>
      </c>
      <c r="Z971" s="17"/>
      <c r="AA971" s="17">
        <v>0.13018497799993201</v>
      </c>
      <c r="AB971" s="17">
        <v>0.157954564335443</v>
      </c>
      <c r="AC971" s="17"/>
      <c r="AD971" s="17">
        <v>0.14060358848767801</v>
      </c>
      <c r="AE971" s="17">
        <v>0.124808509383215</v>
      </c>
    </row>
    <row r="972" spans="2:31" x14ac:dyDescent="0.35">
      <c r="B972" t="s">
        <v>395</v>
      </c>
      <c r="C972" s="17">
        <v>0.27869488807450699</v>
      </c>
      <c r="D972" s="17">
        <v>0.27114351760892602</v>
      </c>
      <c r="E972" s="17">
        <v>0.28624838128619301</v>
      </c>
      <c r="F972" s="17"/>
      <c r="G972" s="17">
        <v>0.28115679164369101</v>
      </c>
      <c r="H972" s="17">
        <v>0.293198670828349</v>
      </c>
      <c r="I972" s="17">
        <v>0.29151087158924299</v>
      </c>
      <c r="J972" s="17">
        <v>0.30688939197752901</v>
      </c>
      <c r="K972" s="17">
        <v>0.29781069273563798</v>
      </c>
      <c r="L972" s="17">
        <v>0.239513725386691</v>
      </c>
      <c r="M972" s="17"/>
      <c r="N972" s="17">
        <v>0.37103039145310102</v>
      </c>
      <c r="O972" s="17">
        <v>0.22837688806461701</v>
      </c>
      <c r="P972" s="17">
        <v>0.308365634949753</v>
      </c>
      <c r="Q972" s="17">
        <v>0.28384590473957899</v>
      </c>
      <c r="R972" s="17">
        <v>0.247327855210803</v>
      </c>
      <c r="S972" s="17">
        <v>0.32785912230958297</v>
      </c>
      <c r="T972" s="17">
        <v>0.28383512456492499</v>
      </c>
      <c r="U972" s="17">
        <v>0.18753786682109999</v>
      </c>
      <c r="V972" s="17">
        <v>0.21468441903951599</v>
      </c>
      <c r="W972" s="17"/>
      <c r="X972" s="17">
        <v>0.27000933020689399</v>
      </c>
      <c r="Y972" s="17">
        <v>0.31143574733533602</v>
      </c>
      <c r="Z972" s="17"/>
      <c r="AA972" s="17">
        <v>0.28274613436628598</v>
      </c>
      <c r="AB972" s="17">
        <v>0.269425417483804</v>
      </c>
      <c r="AC972" s="17"/>
      <c r="AD972" s="17">
        <v>0.28996444712274</v>
      </c>
      <c r="AE972" s="17">
        <v>0.277586353634316</v>
      </c>
    </row>
    <row r="973" spans="2:31" x14ac:dyDescent="0.35">
      <c r="B973" t="s">
        <v>396</v>
      </c>
      <c r="C973" s="17">
        <v>0.28735212747304401</v>
      </c>
      <c r="D973" s="17">
        <v>0.31827651612395702</v>
      </c>
      <c r="E973" s="17">
        <v>0.25641904574769703</v>
      </c>
      <c r="F973" s="17"/>
      <c r="G973" s="17">
        <v>0.27811686094037702</v>
      </c>
      <c r="H973" s="17">
        <v>0.27528115241119699</v>
      </c>
      <c r="I973" s="17">
        <v>0.339813414160479</v>
      </c>
      <c r="J973" s="17">
        <v>0.259977701817944</v>
      </c>
      <c r="K973" s="17">
        <v>0.240069310152841</v>
      </c>
      <c r="L973" s="17">
        <v>0.31003753122928002</v>
      </c>
      <c r="M973" s="17"/>
      <c r="N973" s="17">
        <v>0.23335863952602001</v>
      </c>
      <c r="O973" s="17">
        <v>0.31400801208290302</v>
      </c>
      <c r="P973" s="17">
        <v>0.29763186896378302</v>
      </c>
      <c r="Q973" s="17">
        <v>0.24609883306202199</v>
      </c>
      <c r="R973" s="17">
        <v>0.34982762875656198</v>
      </c>
      <c r="S973" s="17">
        <v>0.34034788868223897</v>
      </c>
      <c r="T973" s="17">
        <v>0.200908993489574</v>
      </c>
      <c r="U973" s="17">
        <v>0.36307650782676099</v>
      </c>
      <c r="V973" s="17">
        <v>0.30096480217721699</v>
      </c>
      <c r="W973" s="17"/>
      <c r="X973" s="17">
        <v>0.29822297841159201</v>
      </c>
      <c r="Y973" s="17">
        <v>0.30002847147697598</v>
      </c>
      <c r="Z973" s="17"/>
      <c r="AA973" s="17">
        <v>0.28413600635131803</v>
      </c>
      <c r="AB973" s="17">
        <v>0.29645008680642598</v>
      </c>
      <c r="AC973" s="17"/>
      <c r="AD973" s="17">
        <v>0.29309288651738802</v>
      </c>
      <c r="AE973" s="17">
        <v>0.27473593697947601</v>
      </c>
    </row>
    <row r="974" spans="2:31" x14ac:dyDescent="0.35">
      <c r="B974" t="s">
        <v>397</v>
      </c>
      <c r="C974" s="17">
        <v>0.124656600891474</v>
      </c>
      <c r="D974" s="17">
        <v>0.12949454089090301</v>
      </c>
      <c r="E974" s="17">
        <v>0.11981730091131899</v>
      </c>
      <c r="F974" s="17"/>
      <c r="G974" s="17">
        <v>9.5383204879762207E-2</v>
      </c>
      <c r="H974" s="17">
        <v>0.16080731333697201</v>
      </c>
      <c r="I974" s="17">
        <v>9.3560493596843805E-2</v>
      </c>
      <c r="J974" s="17">
        <v>0.100129503684131</v>
      </c>
      <c r="K974" s="17">
        <v>0.16936475442680199</v>
      </c>
      <c r="L974" s="17">
        <v>0.126355878023797</v>
      </c>
      <c r="M974" s="17"/>
      <c r="N974" s="17">
        <v>0.11284367297136701</v>
      </c>
      <c r="O974" s="17">
        <v>0.16047941097872301</v>
      </c>
      <c r="P974" s="17">
        <v>0.13433631705611801</v>
      </c>
      <c r="Q974" s="17">
        <v>0.18468600424753001</v>
      </c>
      <c r="R974" s="17">
        <v>6.2952668295806397E-2</v>
      </c>
      <c r="S974" s="17">
        <v>0.14303713199948301</v>
      </c>
      <c r="T974" s="17">
        <v>0.121875487289448</v>
      </c>
      <c r="U974" s="17">
        <v>0.107736743387571</v>
      </c>
      <c r="V974" s="17">
        <v>7.4327861482599802E-2</v>
      </c>
      <c r="W974" s="17"/>
      <c r="X974" s="17">
        <v>0.136251648931314</v>
      </c>
      <c r="Y974" s="17">
        <v>9.7757864224114005E-2</v>
      </c>
      <c r="Z974" s="17"/>
      <c r="AA974" s="17">
        <v>0.11714796648372899</v>
      </c>
      <c r="AB974" s="17">
        <v>0.15690352821798101</v>
      </c>
      <c r="AC974" s="17"/>
      <c r="AD974" s="17">
        <v>0.131715897392537</v>
      </c>
      <c r="AE974" s="17">
        <v>0.113686347276218</v>
      </c>
    </row>
    <row r="975" spans="2:31" x14ac:dyDescent="0.35">
      <c r="B975" t="s">
        <v>398</v>
      </c>
      <c r="C975" s="17">
        <v>7.1997435196763798E-2</v>
      </c>
      <c r="D975" s="17">
        <v>6.8580021844233702E-2</v>
      </c>
      <c r="E975" s="17">
        <v>7.54158092094699E-2</v>
      </c>
      <c r="F975" s="17"/>
      <c r="G975" s="17">
        <v>6.9137824922915897E-2</v>
      </c>
      <c r="H975" s="17">
        <v>3.3473792481143599E-2</v>
      </c>
      <c r="I975" s="17">
        <v>8.9732268144160202E-2</v>
      </c>
      <c r="J975" s="17">
        <v>7.2852241508148702E-2</v>
      </c>
      <c r="K975" s="17">
        <v>6.6922822544347602E-2</v>
      </c>
      <c r="L975" s="17">
        <v>8.7382681849361904E-2</v>
      </c>
      <c r="M975" s="17"/>
      <c r="N975" s="17">
        <v>5.62776922889624E-2</v>
      </c>
      <c r="O975" s="17">
        <v>0.104978531603242</v>
      </c>
      <c r="P975" s="17">
        <v>3.5641244204623702E-2</v>
      </c>
      <c r="Q975" s="17">
        <v>7.8567535378432696E-2</v>
      </c>
      <c r="R975" s="17">
        <v>9.3794676817115299E-2</v>
      </c>
      <c r="S975" s="17">
        <v>5.2002444111434003E-2</v>
      </c>
      <c r="T975" s="17">
        <v>3.5728187885515898E-2</v>
      </c>
      <c r="U975" s="17">
        <v>5.7516519096049601E-2</v>
      </c>
      <c r="V975" s="17">
        <v>0.10733280008278299</v>
      </c>
      <c r="W975" s="17"/>
      <c r="X975" s="17">
        <v>6.6785261946286895E-2</v>
      </c>
      <c r="Y975" s="17">
        <v>8.8233693680864297E-2</v>
      </c>
      <c r="Z975" s="17"/>
      <c r="AA975" s="17">
        <v>7.4659913922113394E-2</v>
      </c>
      <c r="AB975" s="17">
        <v>6.3293482572650203E-2</v>
      </c>
      <c r="AC975" s="17"/>
      <c r="AD975" s="17">
        <v>7.6807393861481693E-2</v>
      </c>
      <c r="AE975" s="17">
        <v>5.8709291912786399E-2</v>
      </c>
    </row>
    <row r="976" spans="2:31" x14ac:dyDescent="0.35">
      <c r="B976" t="s">
        <v>56</v>
      </c>
      <c r="C976" s="17">
        <v>0.100558789296149</v>
      </c>
      <c r="D976" s="17">
        <v>7.8132216932359805E-2</v>
      </c>
      <c r="E976" s="17">
        <v>0.122991665935345</v>
      </c>
      <c r="F976" s="17"/>
      <c r="G976" s="17">
        <v>0.127856087748251</v>
      </c>
      <c r="H976" s="17">
        <v>9.8743376457903306E-2</v>
      </c>
      <c r="I976" s="17">
        <v>0.100400936044824</v>
      </c>
      <c r="J976" s="17">
        <v>0.10446608514446799</v>
      </c>
      <c r="K976" s="17">
        <v>0.115324557055158</v>
      </c>
      <c r="L976" s="17">
        <v>7.7659119763693399E-2</v>
      </c>
      <c r="M976" s="17"/>
      <c r="N976" s="17">
        <v>6.8371671540751994E-2</v>
      </c>
      <c r="O976" s="17">
        <v>0.11390923879416801</v>
      </c>
      <c r="P976" s="17">
        <v>0.139569921625912</v>
      </c>
      <c r="Q976" s="17">
        <v>0.113215756796043</v>
      </c>
      <c r="R976" s="17">
        <v>4.1997801221309999E-2</v>
      </c>
      <c r="S976" s="17">
        <v>6.3615577955345504E-2</v>
      </c>
      <c r="T976" s="17">
        <v>0.13501179089611601</v>
      </c>
      <c r="U976" s="17">
        <v>9.1738668259715606E-2</v>
      </c>
      <c r="V976" s="17">
        <v>0.12903008392068899</v>
      </c>
      <c r="W976" s="17"/>
      <c r="X976" s="17">
        <v>0.106463742901728</v>
      </c>
      <c r="Y976" s="17">
        <v>8.0681278929632005E-2</v>
      </c>
      <c r="Z976" s="17"/>
      <c r="AA976" s="17">
        <v>0.111125000876621</v>
      </c>
      <c r="AB976" s="17">
        <v>5.5972920583694998E-2</v>
      </c>
      <c r="AC976" s="17"/>
      <c r="AD976" s="17">
        <v>6.78157866181755E-2</v>
      </c>
      <c r="AE976" s="17">
        <v>0.15047356081398799</v>
      </c>
    </row>
    <row r="977" spans="2:31" x14ac:dyDescent="0.35">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row>
    <row r="978" spans="2:31" x14ac:dyDescent="0.35">
      <c r="B978" s="6" t="s">
        <v>405</v>
      </c>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row>
    <row r="979" spans="2:31" x14ac:dyDescent="0.35">
      <c r="B979" s="24" t="s">
        <v>66</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row>
    <row r="980" spans="2:31" x14ac:dyDescent="0.35">
      <c r="B980" t="s">
        <v>394</v>
      </c>
      <c r="C980" s="17">
        <v>4.79684729967585E-2</v>
      </c>
      <c r="D980" s="17">
        <v>5.66377701236387E-2</v>
      </c>
      <c r="E980" s="17">
        <v>3.9296738866319E-2</v>
      </c>
      <c r="F980" s="17"/>
      <c r="G980" s="17">
        <v>3.0067366129075599E-2</v>
      </c>
      <c r="H980" s="17">
        <v>5.6499107599843501E-2</v>
      </c>
      <c r="I980" s="17">
        <v>4.6810256416115199E-2</v>
      </c>
      <c r="J980" s="17">
        <v>4.1554157579725498E-2</v>
      </c>
      <c r="K980" s="17">
        <v>3.6532833008007103E-2</v>
      </c>
      <c r="L980" s="17">
        <v>6.2504616547396405E-2</v>
      </c>
      <c r="M980" s="17"/>
      <c r="N980" s="17">
        <v>7.1315558544866001E-2</v>
      </c>
      <c r="O980" s="17">
        <v>3.8273540664896299E-2</v>
      </c>
      <c r="P980" s="17">
        <v>2.5416620259598101E-2</v>
      </c>
      <c r="Q980" s="17">
        <v>2.7993247112957E-2</v>
      </c>
      <c r="R980" s="17">
        <v>4.8651082015126398E-2</v>
      </c>
      <c r="S980" s="17">
        <v>6.8770564472350304E-2</v>
      </c>
      <c r="T980" s="17">
        <v>5.0365570817007099E-2</v>
      </c>
      <c r="U980" s="17">
        <v>7.1658748776986594E-2</v>
      </c>
      <c r="V980" s="17">
        <v>3.7870936454698502E-2</v>
      </c>
      <c r="W980" s="17"/>
      <c r="X980" s="17">
        <v>4.0567783484067699E-2</v>
      </c>
      <c r="Y980" s="17">
        <v>2.4605275745842099E-2</v>
      </c>
      <c r="Z980" s="17"/>
      <c r="AA980" s="17">
        <v>4.7866797105544902E-2</v>
      </c>
      <c r="AB980" s="17">
        <v>4.6482442478490198E-2</v>
      </c>
      <c r="AC980" s="17"/>
      <c r="AD980" s="17">
        <v>5.9189318091060199E-2</v>
      </c>
      <c r="AE980" s="17">
        <v>2.6679486483785601E-2</v>
      </c>
    </row>
    <row r="981" spans="2:31" x14ac:dyDescent="0.35">
      <c r="B981" t="s">
        <v>395</v>
      </c>
      <c r="C981" s="17">
        <v>9.0387523566445999E-2</v>
      </c>
      <c r="D981" s="17">
        <v>8.9551280441418399E-2</v>
      </c>
      <c r="E981" s="17">
        <v>9.1224001765602705E-2</v>
      </c>
      <c r="F981" s="17"/>
      <c r="G981" s="17">
        <v>8.7926092855920096E-2</v>
      </c>
      <c r="H981" s="17">
        <v>0.113609134438532</v>
      </c>
      <c r="I981" s="17">
        <v>0.110311273092077</v>
      </c>
      <c r="J981" s="17">
        <v>0.111558742339105</v>
      </c>
      <c r="K981" s="17">
        <v>8.5331762865642202E-2</v>
      </c>
      <c r="L981" s="17">
        <v>6.1284561139848003E-2</v>
      </c>
      <c r="M981" s="17"/>
      <c r="N981" s="17">
        <v>0.120397481578205</v>
      </c>
      <c r="O981" s="17">
        <v>6.4147619204345099E-2</v>
      </c>
      <c r="P981" s="17">
        <v>6.5023697864733096E-2</v>
      </c>
      <c r="Q981" s="17">
        <v>9.3784771680821694E-2</v>
      </c>
      <c r="R981" s="17">
        <v>8.9127842460899706E-2</v>
      </c>
      <c r="S981" s="17">
        <v>7.6410586559944899E-2</v>
      </c>
      <c r="T981" s="17">
        <v>0.13077339240965399</v>
      </c>
      <c r="U981" s="17">
        <v>4.64749086508826E-2</v>
      </c>
      <c r="V981" s="17">
        <v>9.9947463091379196E-2</v>
      </c>
      <c r="W981" s="17"/>
      <c r="X981" s="17">
        <v>8.52026786388623E-2</v>
      </c>
      <c r="Y981" s="17">
        <v>0.110730538098121</v>
      </c>
      <c r="Z981" s="17"/>
      <c r="AA981" s="17">
        <v>8.67418205316626E-2</v>
      </c>
      <c r="AB981" s="17">
        <v>0.106746234819122</v>
      </c>
      <c r="AC981" s="17"/>
      <c r="AD981" s="17">
        <v>9.8365755158506096E-2</v>
      </c>
      <c r="AE981" s="17">
        <v>8.1873108618138096E-2</v>
      </c>
    </row>
    <row r="982" spans="2:31" x14ac:dyDescent="0.35">
      <c r="B982" t="s">
        <v>396</v>
      </c>
      <c r="C982" s="17">
        <v>0.62161311646034001</v>
      </c>
      <c r="D982" s="17">
        <v>0.62343298981477702</v>
      </c>
      <c r="E982" s="17">
        <v>0.61979273152603898</v>
      </c>
      <c r="F982" s="17"/>
      <c r="G982" s="17">
        <v>0.59358306609814304</v>
      </c>
      <c r="H982" s="17">
        <v>0.55741387828572997</v>
      </c>
      <c r="I982" s="17">
        <v>0.60578822307894098</v>
      </c>
      <c r="J982" s="17">
        <v>0.57538381280969497</v>
      </c>
      <c r="K982" s="17">
        <v>0.62258912787457898</v>
      </c>
      <c r="L982" s="17">
        <v>0.70146711978324106</v>
      </c>
      <c r="M982" s="17"/>
      <c r="N982" s="17">
        <v>0.60544860961567604</v>
      </c>
      <c r="O982" s="17">
        <v>0.68461814592780601</v>
      </c>
      <c r="P982" s="17">
        <v>0.64120684942474804</v>
      </c>
      <c r="Q982" s="17">
        <v>0.55554112219055096</v>
      </c>
      <c r="R982" s="17">
        <v>0.59766585528521698</v>
      </c>
      <c r="S982" s="17">
        <v>0.66825543610867799</v>
      </c>
      <c r="T982" s="17">
        <v>0.54639349679159599</v>
      </c>
      <c r="U982" s="17">
        <v>0.55161688986534196</v>
      </c>
      <c r="V982" s="17">
        <v>0.67048854990122897</v>
      </c>
      <c r="W982" s="17"/>
      <c r="X982" s="17">
        <v>0.62747391629026605</v>
      </c>
      <c r="Y982" s="17">
        <v>0.62489547845849003</v>
      </c>
      <c r="Z982" s="17"/>
      <c r="AA982" s="17">
        <v>0.62292891312030696</v>
      </c>
      <c r="AB982" s="17">
        <v>0.62406511419879196</v>
      </c>
      <c r="AC982" s="17"/>
      <c r="AD982" s="17">
        <v>0.61266147332270304</v>
      </c>
      <c r="AE982" s="17">
        <v>0.64223196258512005</v>
      </c>
    </row>
    <row r="983" spans="2:31" x14ac:dyDescent="0.35">
      <c r="B983" t="s">
        <v>397</v>
      </c>
      <c r="C983" s="17">
        <v>0.156091769775689</v>
      </c>
      <c r="D983" s="17">
        <v>0.15564516634164</v>
      </c>
      <c r="E983" s="17">
        <v>0.156538498753266</v>
      </c>
      <c r="F983" s="17"/>
      <c r="G983" s="17">
        <v>0.20434848242981399</v>
      </c>
      <c r="H983" s="17">
        <v>0.189303577684098</v>
      </c>
      <c r="I983" s="17">
        <v>0.116119328330237</v>
      </c>
      <c r="J983" s="17">
        <v>0.19116913744516401</v>
      </c>
      <c r="K983" s="17">
        <v>0.130374666338814</v>
      </c>
      <c r="L983" s="17">
        <v>0.127798326422111</v>
      </c>
      <c r="M983" s="17"/>
      <c r="N983" s="17">
        <v>0.14370246737708101</v>
      </c>
      <c r="O983" s="17">
        <v>0.145685893254065</v>
      </c>
      <c r="P983" s="17">
        <v>0.16613055916723801</v>
      </c>
      <c r="Q983" s="17">
        <v>0.220755349161606</v>
      </c>
      <c r="R983" s="17">
        <v>0.18030077977953299</v>
      </c>
      <c r="S983" s="17">
        <v>0.12094896534104101</v>
      </c>
      <c r="T983" s="17">
        <v>0.16143749435209601</v>
      </c>
      <c r="U983" s="17">
        <v>0.21125308798599399</v>
      </c>
      <c r="V983" s="17">
        <v>0.106601447551176</v>
      </c>
      <c r="W983" s="17"/>
      <c r="X983" s="17">
        <v>0.157692713863159</v>
      </c>
      <c r="Y983" s="17">
        <v>0.17801861405129901</v>
      </c>
      <c r="Z983" s="17"/>
      <c r="AA983" s="17">
        <v>0.15274388004280801</v>
      </c>
      <c r="AB983" s="17">
        <v>0.16912696081898099</v>
      </c>
      <c r="AC983" s="17"/>
      <c r="AD983" s="17">
        <v>0.16228330410876199</v>
      </c>
      <c r="AE983" s="17">
        <v>0.14830002092696301</v>
      </c>
    </row>
    <row r="984" spans="2:31" x14ac:dyDescent="0.35">
      <c r="B984" t="s">
        <v>398</v>
      </c>
      <c r="C984" s="17">
        <v>4.7022211403556197E-2</v>
      </c>
      <c r="D984" s="17">
        <v>3.6486291870676597E-2</v>
      </c>
      <c r="E984" s="17">
        <v>5.7561092661363E-2</v>
      </c>
      <c r="F984" s="17"/>
      <c r="G984" s="17">
        <v>5.7423566167295902E-2</v>
      </c>
      <c r="H984" s="17">
        <v>4.5802659964464101E-2</v>
      </c>
      <c r="I984" s="17">
        <v>7.3972866970842793E-2</v>
      </c>
      <c r="J984" s="17">
        <v>3.6967421789897599E-2</v>
      </c>
      <c r="K984" s="17">
        <v>6.3412953078617801E-2</v>
      </c>
      <c r="L984" s="17">
        <v>2.5508031121527799E-2</v>
      </c>
      <c r="M984" s="17"/>
      <c r="N984" s="17">
        <v>3.6675016579879899E-2</v>
      </c>
      <c r="O984" s="17">
        <v>3.3342176833657401E-2</v>
      </c>
      <c r="P984" s="17">
        <v>5.8650791488807197E-2</v>
      </c>
      <c r="Q984" s="17">
        <v>7.1801171488575496E-2</v>
      </c>
      <c r="R984" s="17">
        <v>5.9186068217843002E-2</v>
      </c>
      <c r="S984" s="17">
        <v>3.5788741784991203E-2</v>
      </c>
      <c r="T984" s="17">
        <v>5.9340347576625901E-2</v>
      </c>
      <c r="U984" s="17">
        <v>4.3791121906466599E-2</v>
      </c>
      <c r="V984" s="17">
        <v>3.8616020565709203E-2</v>
      </c>
      <c r="W984" s="17"/>
      <c r="X984" s="17">
        <v>4.70074026970599E-2</v>
      </c>
      <c r="Y984" s="17">
        <v>4.2840167778950701E-2</v>
      </c>
      <c r="Z984" s="17"/>
      <c r="AA984" s="17">
        <v>5.0385245192018001E-2</v>
      </c>
      <c r="AB984" s="17">
        <v>3.4996047239311899E-2</v>
      </c>
      <c r="AC984" s="17"/>
      <c r="AD984" s="17">
        <v>4.84950603005809E-2</v>
      </c>
      <c r="AE984" s="17">
        <v>5.1522588710257597E-2</v>
      </c>
    </row>
    <row r="985" spans="2:31" x14ac:dyDescent="0.35">
      <c r="B985" t="s">
        <v>56</v>
      </c>
      <c r="C985" s="17">
        <v>3.6916905797210499E-2</v>
      </c>
      <c r="D985" s="17">
        <v>3.8246501407848903E-2</v>
      </c>
      <c r="E985" s="17">
        <v>3.5586936427409503E-2</v>
      </c>
      <c r="F985" s="17"/>
      <c r="G985" s="17">
        <v>2.6651426319751301E-2</v>
      </c>
      <c r="H985" s="17">
        <v>3.7371642027332203E-2</v>
      </c>
      <c r="I985" s="17">
        <v>4.6998052111787897E-2</v>
      </c>
      <c r="J985" s="17">
        <v>4.3366728036412998E-2</v>
      </c>
      <c r="K985" s="17">
        <v>6.1758656834339898E-2</v>
      </c>
      <c r="L985" s="17">
        <v>2.1437344985876301E-2</v>
      </c>
      <c r="M985" s="17"/>
      <c r="N985" s="17">
        <v>2.2460866304293101E-2</v>
      </c>
      <c r="O985" s="17">
        <v>3.3932624115230001E-2</v>
      </c>
      <c r="P985" s="17">
        <v>4.3571481794875203E-2</v>
      </c>
      <c r="Q985" s="17">
        <v>3.01243383654889E-2</v>
      </c>
      <c r="R985" s="17">
        <v>2.5068372241381E-2</v>
      </c>
      <c r="S985" s="17">
        <v>2.98257057329946E-2</v>
      </c>
      <c r="T985" s="17">
        <v>5.16896980530216E-2</v>
      </c>
      <c r="U985" s="17">
        <v>7.5205242814328402E-2</v>
      </c>
      <c r="V985" s="17">
        <v>4.6475582435808002E-2</v>
      </c>
      <c r="W985" s="17"/>
      <c r="X985" s="17">
        <v>4.2055505026584901E-2</v>
      </c>
      <c r="Y985" s="17">
        <v>1.89099258672971E-2</v>
      </c>
      <c r="Z985" s="17"/>
      <c r="AA985" s="17">
        <v>3.9333344007659601E-2</v>
      </c>
      <c r="AB985" s="17">
        <v>1.85832004453024E-2</v>
      </c>
      <c r="AC985" s="17"/>
      <c r="AD985" s="17">
        <v>1.9005089018387499E-2</v>
      </c>
      <c r="AE985" s="17">
        <v>4.9392832675735E-2</v>
      </c>
    </row>
    <row r="986" spans="2:31" x14ac:dyDescent="0.35">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row>
    <row r="987" spans="2:31" x14ac:dyDescent="0.35">
      <c r="B987" s="6" t="s">
        <v>406</v>
      </c>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row>
    <row r="988" spans="2:31" x14ac:dyDescent="0.35">
      <c r="B988" s="24" t="s">
        <v>66</v>
      </c>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row>
    <row r="989" spans="2:31" x14ac:dyDescent="0.35">
      <c r="B989" t="s">
        <v>394</v>
      </c>
      <c r="C989" s="17">
        <v>4.0631242375457399E-2</v>
      </c>
      <c r="D989" s="17">
        <v>3.9571681167969601E-2</v>
      </c>
      <c r="E989" s="17">
        <v>4.1691101433439501E-2</v>
      </c>
      <c r="F989" s="17"/>
      <c r="G989" s="17">
        <v>4.0772415151001197E-2</v>
      </c>
      <c r="H989" s="17">
        <v>3.3703683200274302E-2</v>
      </c>
      <c r="I989" s="17">
        <v>3.3886168227215602E-2</v>
      </c>
      <c r="J989" s="17">
        <v>7.0126143108937306E-2</v>
      </c>
      <c r="K989" s="17">
        <v>2.02098639632949E-2</v>
      </c>
      <c r="L989" s="17">
        <v>4.3066948810717098E-2</v>
      </c>
      <c r="M989" s="17"/>
      <c r="N989" s="17">
        <v>7.0353943828805499E-2</v>
      </c>
      <c r="O989" s="17">
        <v>2.4259225375288601E-2</v>
      </c>
      <c r="P989" s="17">
        <v>1.6519805228181399E-2</v>
      </c>
      <c r="Q989" s="17">
        <v>1.0060275396673901E-2</v>
      </c>
      <c r="R989" s="17">
        <v>3.45674402772626E-2</v>
      </c>
      <c r="S989" s="17">
        <v>4.3687817582991E-2</v>
      </c>
      <c r="T989" s="17">
        <v>6.16398811498753E-2</v>
      </c>
      <c r="U989" s="17">
        <v>7.1179168522254296E-2</v>
      </c>
      <c r="V989" s="17">
        <v>4.2443997840110999E-2</v>
      </c>
      <c r="W989" s="17"/>
      <c r="X989" s="17">
        <v>3.8570340357561399E-2</v>
      </c>
      <c r="Y989" s="17">
        <v>3.05071049000981E-2</v>
      </c>
      <c r="Z989" s="17"/>
      <c r="AA989" s="17">
        <v>4.0904435972496697E-2</v>
      </c>
      <c r="AB989" s="17">
        <v>4.05193007287519E-2</v>
      </c>
      <c r="AC989" s="17"/>
      <c r="AD989" s="17">
        <v>4.4034949533042003E-2</v>
      </c>
      <c r="AE989" s="17">
        <v>3.4064183325125397E-2</v>
      </c>
    </row>
    <row r="990" spans="2:31" x14ac:dyDescent="0.35">
      <c r="B990" t="s">
        <v>395</v>
      </c>
      <c r="C990" s="17">
        <v>8.4508938730938593E-2</v>
      </c>
      <c r="D990" s="17">
        <v>9.2673171736200793E-2</v>
      </c>
      <c r="E990" s="17">
        <v>7.6342410699378097E-2</v>
      </c>
      <c r="F990" s="17"/>
      <c r="G990" s="17">
        <v>8.2710454305489706E-2</v>
      </c>
      <c r="H990" s="17">
        <v>0.11662812236936999</v>
      </c>
      <c r="I990" s="17">
        <v>0.10607199568447701</v>
      </c>
      <c r="J990" s="17">
        <v>6.1622524125906498E-2</v>
      </c>
      <c r="K990" s="17">
        <v>5.9458353738359997E-2</v>
      </c>
      <c r="L990" s="17">
        <v>8.1610767075948901E-2</v>
      </c>
      <c r="M990" s="17"/>
      <c r="N990" s="17">
        <v>0.12140683203328501</v>
      </c>
      <c r="O990" s="17">
        <v>5.5183016689987097E-2</v>
      </c>
      <c r="P990" s="17">
        <v>4.0477138436285601E-2</v>
      </c>
      <c r="Q990" s="17">
        <v>0.103144360290663</v>
      </c>
      <c r="R990" s="17">
        <v>9.3883200625547406E-2</v>
      </c>
      <c r="S990" s="17">
        <v>0.104853422167069</v>
      </c>
      <c r="T990" s="17">
        <v>6.1017696135302897E-2</v>
      </c>
      <c r="U990" s="17">
        <v>8.5785314459708495E-2</v>
      </c>
      <c r="V990" s="17">
        <v>8.8945864008387998E-2</v>
      </c>
      <c r="W990" s="17"/>
      <c r="X990" s="17">
        <v>6.4553337767934094E-2</v>
      </c>
      <c r="Y990" s="17">
        <v>0.13859609037582199</v>
      </c>
      <c r="Z990" s="17"/>
      <c r="AA990" s="17">
        <v>8.3342669163701297E-2</v>
      </c>
      <c r="AB990" s="17">
        <v>9.1048473521259998E-2</v>
      </c>
      <c r="AC990" s="17"/>
      <c r="AD990" s="17">
        <v>0.102079460949382</v>
      </c>
      <c r="AE990" s="17">
        <v>4.6310207217930201E-2</v>
      </c>
    </row>
    <row r="991" spans="2:31" x14ac:dyDescent="0.35">
      <c r="B991" t="s">
        <v>396</v>
      </c>
      <c r="C991" s="17">
        <v>0.559459505801571</v>
      </c>
      <c r="D991" s="17">
        <v>0.53940701048113504</v>
      </c>
      <c r="E991" s="17">
        <v>0.57951763802679401</v>
      </c>
      <c r="F991" s="17"/>
      <c r="G991" s="17">
        <v>0.56060787555849301</v>
      </c>
      <c r="H991" s="17">
        <v>0.52097568137156502</v>
      </c>
      <c r="I991" s="17">
        <v>0.55328676912350006</v>
      </c>
      <c r="J991" s="17">
        <v>0.53058896415602896</v>
      </c>
      <c r="K991" s="17">
        <v>0.54445521495276505</v>
      </c>
      <c r="L991" s="17">
        <v>0.60448829904327395</v>
      </c>
      <c r="M991" s="17"/>
      <c r="N991" s="17">
        <v>0.49980496605318298</v>
      </c>
      <c r="O991" s="17">
        <v>0.61494349325770403</v>
      </c>
      <c r="P991" s="17">
        <v>0.60229428205170599</v>
      </c>
      <c r="Q991" s="17">
        <v>0.47399000617036202</v>
      </c>
      <c r="R991" s="17">
        <v>0.56477203730729197</v>
      </c>
      <c r="S991" s="17">
        <v>0.58092846861888203</v>
      </c>
      <c r="T991" s="17">
        <v>0.59100340862216205</v>
      </c>
      <c r="U991" s="17">
        <v>0.56594562069159604</v>
      </c>
      <c r="V991" s="17">
        <v>0.55636280904937596</v>
      </c>
      <c r="W991" s="17"/>
      <c r="X991" s="17">
        <v>0.56727978837147197</v>
      </c>
      <c r="Y991" s="17">
        <v>0.57861046251034898</v>
      </c>
      <c r="Z991" s="17"/>
      <c r="AA991" s="17">
        <v>0.56014268947896395</v>
      </c>
      <c r="AB991" s="17">
        <v>0.56340778914943102</v>
      </c>
      <c r="AC991" s="17"/>
      <c r="AD991" s="17">
        <v>0.57955647994596104</v>
      </c>
      <c r="AE991" s="17">
        <v>0.53416630940757504</v>
      </c>
    </row>
    <row r="992" spans="2:31" x14ac:dyDescent="0.35">
      <c r="B992" t="s">
        <v>397</v>
      </c>
      <c r="C992" s="17">
        <v>0.170859587684489</v>
      </c>
      <c r="D992" s="17">
        <v>0.18596712238591401</v>
      </c>
      <c r="E992" s="17">
        <v>0.15574780614329101</v>
      </c>
      <c r="F992" s="17"/>
      <c r="G992" s="17">
        <v>0.179576294295831</v>
      </c>
      <c r="H992" s="17">
        <v>0.22038471802800899</v>
      </c>
      <c r="I992" s="17">
        <v>0.15707095639088001</v>
      </c>
      <c r="J992" s="17">
        <v>0.19720088459509399</v>
      </c>
      <c r="K992" s="17">
        <v>0.16415500892365101</v>
      </c>
      <c r="L992" s="17">
        <v>0.13676892497908999</v>
      </c>
      <c r="M992" s="17"/>
      <c r="N992" s="17">
        <v>0.15164611791266699</v>
      </c>
      <c r="O992" s="17">
        <v>0.16959051030875699</v>
      </c>
      <c r="P992" s="17">
        <v>0.175567810953564</v>
      </c>
      <c r="Q992" s="17">
        <v>0.24214677483220101</v>
      </c>
      <c r="R992" s="17">
        <v>0.19372378950421401</v>
      </c>
      <c r="S992" s="17">
        <v>0.183801348658469</v>
      </c>
      <c r="T992" s="17">
        <v>0.18302635753635901</v>
      </c>
      <c r="U992" s="17">
        <v>0.141119538754165</v>
      </c>
      <c r="V992" s="17">
        <v>0.108340482428643</v>
      </c>
      <c r="W992" s="17"/>
      <c r="X992" s="17">
        <v>0.182449406351643</v>
      </c>
      <c r="Y992" s="17">
        <v>0.12698409744914099</v>
      </c>
      <c r="Z992" s="17"/>
      <c r="AA992" s="17">
        <v>0.16083336082629801</v>
      </c>
      <c r="AB992" s="17">
        <v>0.20112808284258199</v>
      </c>
      <c r="AC992" s="17"/>
      <c r="AD992" s="17">
        <v>0.15299489917261</v>
      </c>
      <c r="AE992" s="17">
        <v>0.203720323837523</v>
      </c>
    </row>
    <row r="993" spans="2:31" x14ac:dyDescent="0.35">
      <c r="B993" t="s">
        <v>398</v>
      </c>
      <c r="C993" s="17">
        <v>9.3239393051155695E-2</v>
      </c>
      <c r="D993" s="17">
        <v>9.0726451546083303E-2</v>
      </c>
      <c r="E993" s="17">
        <v>9.5753040962676297E-2</v>
      </c>
      <c r="F993" s="17"/>
      <c r="G993" s="17">
        <v>9.5324771845271397E-2</v>
      </c>
      <c r="H993" s="17">
        <v>5.9651303003543599E-2</v>
      </c>
      <c r="I993" s="17">
        <v>9.0331514826669707E-2</v>
      </c>
      <c r="J993" s="17">
        <v>9.5441951357351701E-2</v>
      </c>
      <c r="K993" s="17">
        <v>0.13728366128234401</v>
      </c>
      <c r="L993" s="17">
        <v>8.8319550656360199E-2</v>
      </c>
      <c r="M993" s="17"/>
      <c r="N993" s="17">
        <v>9.0856222510037096E-2</v>
      </c>
      <c r="O993" s="17">
        <v>0.10277375342952</v>
      </c>
      <c r="P993" s="17">
        <v>0.104733749632231</v>
      </c>
      <c r="Q993" s="17">
        <v>0.10873550898444299</v>
      </c>
      <c r="R993" s="17">
        <v>8.82585637620176E-2</v>
      </c>
      <c r="S993" s="17">
        <v>4.9650971551679197E-2</v>
      </c>
      <c r="T993" s="17">
        <v>6.65897286184053E-2</v>
      </c>
      <c r="U993" s="17">
        <v>4.5884131832369703E-2</v>
      </c>
      <c r="V993" s="17">
        <v>0.138651080105888</v>
      </c>
      <c r="W993" s="17"/>
      <c r="X993" s="17">
        <v>9.4093396468386201E-2</v>
      </c>
      <c r="Y993" s="17">
        <v>7.9093863383930194E-2</v>
      </c>
      <c r="Z993" s="17"/>
      <c r="AA993" s="17">
        <v>0.105705408811877</v>
      </c>
      <c r="AB993" s="17">
        <v>4.67563040286159E-2</v>
      </c>
      <c r="AC993" s="17"/>
      <c r="AD993" s="17">
        <v>9.1707119636724094E-2</v>
      </c>
      <c r="AE993" s="17">
        <v>0.112727468130915</v>
      </c>
    </row>
    <row r="994" spans="2:31" x14ac:dyDescent="0.35">
      <c r="B994" t="s">
        <v>56</v>
      </c>
      <c r="C994" s="17">
        <v>5.1301332356387799E-2</v>
      </c>
      <c r="D994" s="17">
        <v>5.1654562682697303E-2</v>
      </c>
      <c r="E994" s="17">
        <v>5.0948002734420302E-2</v>
      </c>
      <c r="F994" s="17"/>
      <c r="G994" s="17">
        <v>4.10081888439136E-2</v>
      </c>
      <c r="H994" s="17">
        <v>4.86564920272382E-2</v>
      </c>
      <c r="I994" s="17">
        <v>5.9352595747258201E-2</v>
      </c>
      <c r="J994" s="17">
        <v>4.5019532656681703E-2</v>
      </c>
      <c r="K994" s="17">
        <v>7.4437897139584902E-2</v>
      </c>
      <c r="L994" s="17">
        <v>4.5745509434610199E-2</v>
      </c>
      <c r="M994" s="17"/>
      <c r="N994" s="17">
        <v>6.5931917662022596E-2</v>
      </c>
      <c r="O994" s="17">
        <v>3.3250000938742703E-2</v>
      </c>
      <c r="P994" s="17">
        <v>6.0407213698031301E-2</v>
      </c>
      <c r="Q994" s="17">
        <v>6.1923074325657697E-2</v>
      </c>
      <c r="R994" s="17">
        <v>2.47949685236671E-2</v>
      </c>
      <c r="S994" s="17">
        <v>3.7077971420909801E-2</v>
      </c>
      <c r="T994" s="17">
        <v>3.6722927937895902E-2</v>
      </c>
      <c r="U994" s="17">
        <v>9.00862257399066E-2</v>
      </c>
      <c r="V994" s="17">
        <v>6.5255766567592896E-2</v>
      </c>
      <c r="W994" s="17"/>
      <c r="X994" s="17">
        <v>5.3053730683003598E-2</v>
      </c>
      <c r="Y994" s="17">
        <v>4.6208381380659802E-2</v>
      </c>
      <c r="Z994" s="17"/>
      <c r="AA994" s="17">
        <v>4.9071435746663401E-2</v>
      </c>
      <c r="AB994" s="17">
        <v>5.7140049729358697E-2</v>
      </c>
      <c r="AC994" s="17"/>
      <c r="AD994" s="17">
        <v>2.96270907622804E-2</v>
      </c>
      <c r="AE994" s="17">
        <v>6.9011508080932094E-2</v>
      </c>
    </row>
    <row r="995" spans="2:31" x14ac:dyDescent="0.35">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row>
    <row r="996" spans="2:31" x14ac:dyDescent="0.35">
      <c r="B996" s="6" t="s">
        <v>407</v>
      </c>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row>
    <row r="997" spans="2:31" x14ac:dyDescent="0.35">
      <c r="B997" s="24" t="s">
        <v>66</v>
      </c>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row>
    <row r="998" spans="2:31" x14ac:dyDescent="0.35">
      <c r="B998" t="s">
        <v>394</v>
      </c>
      <c r="C998" s="17">
        <v>4.8204313216634397E-2</v>
      </c>
      <c r="D998" s="17">
        <v>5.7560637096896398E-2</v>
      </c>
      <c r="E998" s="17">
        <v>3.8845359204510002E-2</v>
      </c>
      <c r="F998" s="17"/>
      <c r="G998" s="17">
        <v>5.7300454401847202E-2</v>
      </c>
      <c r="H998" s="17">
        <v>4.2622605996519E-2</v>
      </c>
      <c r="I998" s="17">
        <v>3.16537482729147E-2</v>
      </c>
      <c r="J998" s="17">
        <v>5.2141682622346197E-2</v>
      </c>
      <c r="K998" s="17">
        <v>3.6179805886811398E-2</v>
      </c>
      <c r="L998" s="17">
        <v>5.8631971084703499E-2</v>
      </c>
      <c r="M998" s="17"/>
      <c r="N998" s="17">
        <v>5.24464400412551E-2</v>
      </c>
      <c r="O998" s="17">
        <v>2.68629170666809E-2</v>
      </c>
      <c r="P998" s="17">
        <v>2.60585917443007E-2</v>
      </c>
      <c r="Q998" s="17">
        <v>3.9424322265823902E-2</v>
      </c>
      <c r="R998" s="17">
        <v>8.0771041638718802E-2</v>
      </c>
      <c r="S998" s="17">
        <v>3.2224648472601099E-2</v>
      </c>
      <c r="T998" s="17">
        <v>4.8335618036994099E-2</v>
      </c>
      <c r="U998" s="17">
        <v>0.101880015906213</v>
      </c>
      <c r="V998" s="17">
        <v>6.2634244469297606E-2</v>
      </c>
      <c r="W998" s="17"/>
      <c r="X998" s="17">
        <v>4.0608004428507198E-2</v>
      </c>
      <c r="Y998" s="17">
        <v>5.0089178381560698E-2</v>
      </c>
      <c r="Z998" s="17"/>
      <c r="AA998" s="17">
        <v>5.4056303791610298E-2</v>
      </c>
      <c r="AB998" s="17">
        <v>2.6487700467793002E-2</v>
      </c>
      <c r="AC998" s="17"/>
      <c r="AD998" s="17">
        <v>6.1554507571473398E-2</v>
      </c>
      <c r="AE998" s="17">
        <v>2.2164120188754698E-2</v>
      </c>
    </row>
    <row r="999" spans="2:31" x14ac:dyDescent="0.35">
      <c r="B999" t="s">
        <v>395</v>
      </c>
      <c r="C999" s="17">
        <v>0.12070993948999301</v>
      </c>
      <c r="D999" s="17">
        <v>0.119258394930923</v>
      </c>
      <c r="E999" s="17">
        <v>0.122161892088977</v>
      </c>
      <c r="F999" s="17"/>
      <c r="G999" s="17">
        <v>0.13107401830337301</v>
      </c>
      <c r="H999" s="17">
        <v>0.14659159251412701</v>
      </c>
      <c r="I999" s="17">
        <v>0.107636255976318</v>
      </c>
      <c r="J999" s="17">
        <v>0.12805512120507201</v>
      </c>
      <c r="K999" s="17">
        <v>0.10282182419562499</v>
      </c>
      <c r="L999" s="17">
        <v>0.113151639921488</v>
      </c>
      <c r="M999" s="17"/>
      <c r="N999" s="17">
        <v>0.152234882179931</v>
      </c>
      <c r="O999" s="17">
        <v>0.10737462849689</v>
      </c>
      <c r="P999" s="17">
        <v>0.13463420290060099</v>
      </c>
      <c r="Q999" s="17">
        <v>0.13056896254717301</v>
      </c>
      <c r="R999" s="17">
        <v>0.12380889215869</v>
      </c>
      <c r="S999" s="17">
        <v>8.4586807711938605E-2</v>
      </c>
      <c r="T999" s="17">
        <v>0.142172366064756</v>
      </c>
      <c r="U999" s="17">
        <v>0.124305684910575</v>
      </c>
      <c r="V999" s="17">
        <v>8.6978798441080002E-2</v>
      </c>
      <c r="W999" s="17"/>
      <c r="X999" s="17">
        <v>0.11653667299603</v>
      </c>
      <c r="Y999" s="17">
        <v>0.136996675888097</v>
      </c>
      <c r="Z999" s="17"/>
      <c r="AA999" s="17">
        <v>0.12497352986904001</v>
      </c>
      <c r="AB999" s="17">
        <v>0.10689903261559899</v>
      </c>
      <c r="AC999" s="17"/>
      <c r="AD999" s="17">
        <v>0.12974837083604299</v>
      </c>
      <c r="AE999" s="17">
        <v>0.102987448792735</v>
      </c>
    </row>
    <row r="1000" spans="2:31" x14ac:dyDescent="0.35">
      <c r="B1000" t="s">
        <v>396</v>
      </c>
      <c r="C1000" s="17">
        <v>0.324386637916661</v>
      </c>
      <c r="D1000" s="17">
        <v>0.35140076922732399</v>
      </c>
      <c r="E1000" s="17">
        <v>0.29736491273383098</v>
      </c>
      <c r="F1000" s="17"/>
      <c r="G1000" s="17">
        <v>0.23672957941148001</v>
      </c>
      <c r="H1000" s="17">
        <v>0.27307158630256301</v>
      </c>
      <c r="I1000" s="17">
        <v>0.36892345899825701</v>
      </c>
      <c r="J1000" s="17">
        <v>0.31274723793828502</v>
      </c>
      <c r="K1000" s="17">
        <v>0.31837091430152997</v>
      </c>
      <c r="L1000" s="17">
        <v>0.38528387587345497</v>
      </c>
      <c r="M1000" s="17"/>
      <c r="N1000" s="17">
        <v>0.37431143468614497</v>
      </c>
      <c r="O1000" s="17">
        <v>0.30819936737124498</v>
      </c>
      <c r="P1000" s="17">
        <v>0.31914263056207198</v>
      </c>
      <c r="Q1000" s="17">
        <v>0.186190514332575</v>
      </c>
      <c r="R1000" s="17">
        <v>0.28419887041095199</v>
      </c>
      <c r="S1000" s="17">
        <v>0.44053129166337701</v>
      </c>
      <c r="T1000" s="17">
        <v>0.363353105498532</v>
      </c>
      <c r="U1000" s="17">
        <v>0.33569266878528498</v>
      </c>
      <c r="V1000" s="17">
        <v>0.30713904981123102</v>
      </c>
      <c r="W1000" s="17"/>
      <c r="X1000" s="17">
        <v>0.32529005226565999</v>
      </c>
      <c r="Y1000" s="17">
        <v>0.37588834938543197</v>
      </c>
      <c r="Z1000" s="17"/>
      <c r="AA1000" s="17">
        <v>0.30063273314008399</v>
      </c>
      <c r="AB1000" s="17">
        <v>0.42174690172039803</v>
      </c>
      <c r="AC1000" s="17"/>
      <c r="AD1000" s="17">
        <v>0.32189183961909201</v>
      </c>
      <c r="AE1000" s="17">
        <v>0.34353318511988801</v>
      </c>
    </row>
    <row r="1001" spans="2:31" x14ac:dyDescent="0.35">
      <c r="B1001" t="s">
        <v>397</v>
      </c>
      <c r="C1001" s="17">
        <v>0.35225876786035398</v>
      </c>
      <c r="D1001" s="17">
        <v>0.342217515940266</v>
      </c>
      <c r="E1001" s="17">
        <v>0.36230284245064398</v>
      </c>
      <c r="F1001" s="17"/>
      <c r="G1001" s="17">
        <v>0.43737492541766299</v>
      </c>
      <c r="H1001" s="17">
        <v>0.37462389121414003</v>
      </c>
      <c r="I1001" s="17">
        <v>0.34293122814000199</v>
      </c>
      <c r="J1001" s="17">
        <v>0.34450401507065898</v>
      </c>
      <c r="K1001" s="17">
        <v>0.393296851031956</v>
      </c>
      <c r="L1001" s="17">
        <v>0.282797428026071</v>
      </c>
      <c r="M1001" s="17"/>
      <c r="N1001" s="17">
        <v>0.30628306714584302</v>
      </c>
      <c r="O1001" s="17">
        <v>0.40075621600087202</v>
      </c>
      <c r="P1001" s="17">
        <v>0.32625857339140002</v>
      </c>
      <c r="Q1001" s="17">
        <v>0.45276600931886601</v>
      </c>
      <c r="R1001" s="17">
        <v>0.38201469614663502</v>
      </c>
      <c r="S1001" s="17">
        <v>0.28384760503678003</v>
      </c>
      <c r="T1001" s="17">
        <v>0.307486464259072</v>
      </c>
      <c r="U1001" s="17">
        <v>0.34882075874662699</v>
      </c>
      <c r="V1001" s="17">
        <v>0.35261990535795701</v>
      </c>
      <c r="W1001" s="17"/>
      <c r="X1001" s="17">
        <v>0.36609517494562699</v>
      </c>
      <c r="Y1001" s="17">
        <v>0.27630656626490002</v>
      </c>
      <c r="Z1001" s="17"/>
      <c r="AA1001" s="17">
        <v>0.35873631412366302</v>
      </c>
      <c r="AB1001" s="17">
        <v>0.32452261485971001</v>
      </c>
      <c r="AC1001" s="17"/>
      <c r="AD1001" s="17">
        <v>0.35341640659297502</v>
      </c>
      <c r="AE1001" s="17">
        <v>0.35158054693355201</v>
      </c>
    </row>
    <row r="1002" spans="2:31" x14ac:dyDescent="0.35">
      <c r="B1002" t="s">
        <v>398</v>
      </c>
      <c r="C1002" s="17">
        <v>7.4940019998443894E-2</v>
      </c>
      <c r="D1002" s="17">
        <v>6.6245708950307194E-2</v>
      </c>
      <c r="E1002" s="17">
        <v>8.3636775081738099E-2</v>
      </c>
      <c r="F1002" s="17"/>
      <c r="G1002" s="17">
        <v>6.1566857938227297E-2</v>
      </c>
      <c r="H1002" s="17">
        <v>6.3771579916973894E-2</v>
      </c>
      <c r="I1002" s="17">
        <v>5.7239634969009003E-2</v>
      </c>
      <c r="J1002" s="17">
        <v>6.1512316436376502E-2</v>
      </c>
      <c r="K1002" s="17">
        <v>6.7201796947682399E-2</v>
      </c>
      <c r="L1002" s="17">
        <v>0.10748801131619599</v>
      </c>
      <c r="M1002" s="17"/>
      <c r="N1002" s="17">
        <v>5.0750907532516397E-2</v>
      </c>
      <c r="O1002" s="17">
        <v>7.2625580072111506E-2</v>
      </c>
      <c r="P1002" s="17">
        <v>6.7671454623259797E-2</v>
      </c>
      <c r="Q1002" s="17">
        <v>0.110419130594549</v>
      </c>
      <c r="R1002" s="17">
        <v>8.8165002765242001E-2</v>
      </c>
      <c r="S1002" s="17">
        <v>9.5749679144776501E-2</v>
      </c>
      <c r="T1002" s="17">
        <v>6.5267472662307396E-2</v>
      </c>
      <c r="U1002" s="17">
        <v>1.4371315515137701E-2</v>
      </c>
      <c r="V1002" s="17">
        <v>8.88632153641504E-2</v>
      </c>
      <c r="W1002" s="17"/>
      <c r="X1002" s="17">
        <v>6.5720767715288897E-2</v>
      </c>
      <c r="Y1002" s="17">
        <v>9.4503050066058594E-2</v>
      </c>
      <c r="Z1002" s="17"/>
      <c r="AA1002" s="17">
        <v>7.7582781152021899E-2</v>
      </c>
      <c r="AB1002" s="17">
        <v>6.6382200243109396E-2</v>
      </c>
      <c r="AC1002" s="17"/>
      <c r="AD1002" s="17">
        <v>8.6028547209030207E-2</v>
      </c>
      <c r="AE1002" s="17">
        <v>5.9008762886663797E-2</v>
      </c>
    </row>
    <row r="1003" spans="2:31" x14ac:dyDescent="0.35">
      <c r="B1003" t="s">
        <v>56</v>
      </c>
      <c r="C1003" s="17">
        <v>7.9500321517913794E-2</v>
      </c>
      <c r="D1003" s="17">
        <v>6.3316973854283295E-2</v>
      </c>
      <c r="E1003" s="17">
        <v>9.5688218440299705E-2</v>
      </c>
      <c r="F1003" s="17"/>
      <c r="G1003" s="17">
        <v>7.5954164527410398E-2</v>
      </c>
      <c r="H1003" s="17">
        <v>9.9318744055675798E-2</v>
      </c>
      <c r="I1003" s="17">
        <v>9.1615673643499707E-2</v>
      </c>
      <c r="J1003" s="17">
        <v>0.10103962672726099</v>
      </c>
      <c r="K1003" s="17">
        <v>8.2128807636394893E-2</v>
      </c>
      <c r="L1003" s="17">
        <v>5.2647073778086202E-2</v>
      </c>
      <c r="M1003" s="17"/>
      <c r="N1003" s="17">
        <v>6.3973268414309004E-2</v>
      </c>
      <c r="O1003" s="17">
        <v>8.4181290992200106E-2</v>
      </c>
      <c r="P1003" s="17">
        <v>0.12623454677836601</v>
      </c>
      <c r="Q1003" s="17">
        <v>8.0631060941013202E-2</v>
      </c>
      <c r="R1003" s="17">
        <v>4.1041496879761503E-2</v>
      </c>
      <c r="S1003" s="17">
        <v>6.3059967970527001E-2</v>
      </c>
      <c r="T1003" s="17">
        <v>7.3384973478337306E-2</v>
      </c>
      <c r="U1003" s="17">
        <v>7.4929556136162201E-2</v>
      </c>
      <c r="V1003" s="17">
        <v>0.101764786556283</v>
      </c>
      <c r="W1003" s="17"/>
      <c r="X1003" s="17">
        <v>8.5749327648887305E-2</v>
      </c>
      <c r="Y1003" s="17">
        <v>6.6216180013952103E-2</v>
      </c>
      <c r="Z1003" s="17"/>
      <c r="AA1003" s="17">
        <v>8.4018337923581196E-2</v>
      </c>
      <c r="AB1003" s="17">
        <v>5.3961550093389599E-2</v>
      </c>
      <c r="AC1003" s="17"/>
      <c r="AD1003" s="17">
        <v>4.7360328171385503E-2</v>
      </c>
      <c r="AE1003" s="17">
        <v>0.120725936078406</v>
      </c>
    </row>
    <row r="1004" spans="2:31" x14ac:dyDescent="0.35">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row>
    <row r="1005" spans="2:31" x14ac:dyDescent="0.35">
      <c r="B1005" s="6" t="s">
        <v>408</v>
      </c>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row>
    <row r="1006" spans="2:31" x14ac:dyDescent="0.35">
      <c r="B1006" s="24" t="s">
        <v>66</v>
      </c>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row>
    <row r="1007" spans="2:31" x14ac:dyDescent="0.35">
      <c r="B1007" t="s">
        <v>394</v>
      </c>
      <c r="C1007" s="17">
        <v>0.44398766370357501</v>
      </c>
      <c r="D1007" s="17">
        <v>0.44784765506761398</v>
      </c>
      <c r="E1007" s="17">
        <v>0.440126587267408</v>
      </c>
      <c r="F1007" s="17"/>
      <c r="G1007" s="17">
        <v>0.44904848191073998</v>
      </c>
      <c r="H1007" s="17">
        <v>0.41837427966275598</v>
      </c>
      <c r="I1007" s="17">
        <v>0.39460289214969801</v>
      </c>
      <c r="J1007" s="17">
        <v>0.440794019369948</v>
      </c>
      <c r="K1007" s="17">
        <v>0.433903103079955</v>
      </c>
      <c r="L1007" s="17">
        <v>0.48623907063244498</v>
      </c>
      <c r="M1007" s="17"/>
      <c r="N1007" s="17">
        <v>0.421296835887006</v>
      </c>
      <c r="O1007" s="17">
        <v>0.365788761952971</v>
      </c>
      <c r="P1007" s="17">
        <v>0.40407428629818498</v>
      </c>
      <c r="Q1007" s="17">
        <v>0.45720175101376698</v>
      </c>
      <c r="R1007" s="17">
        <v>0.52921739694796999</v>
      </c>
      <c r="S1007" s="17">
        <v>0.42717986784202</v>
      </c>
      <c r="T1007" s="17">
        <v>0.47982840375574898</v>
      </c>
      <c r="U1007" s="17">
        <v>0.50350961155586904</v>
      </c>
      <c r="V1007" s="17">
        <v>0.49085674206685898</v>
      </c>
      <c r="W1007" s="17"/>
      <c r="X1007" s="17">
        <v>0.44930989903865098</v>
      </c>
      <c r="Y1007" s="17">
        <v>0.45535786532419598</v>
      </c>
      <c r="Z1007" s="17"/>
      <c r="AA1007" s="17">
        <v>0.43612577085864002</v>
      </c>
      <c r="AB1007" s="17">
        <v>0.47752387714365202</v>
      </c>
      <c r="AC1007" s="17"/>
      <c r="AD1007" s="17">
        <v>0.461771199122059</v>
      </c>
      <c r="AE1007" s="17">
        <v>0.40760326065304398</v>
      </c>
    </row>
    <row r="1008" spans="2:31" x14ac:dyDescent="0.35">
      <c r="B1008" t="s">
        <v>395</v>
      </c>
      <c r="C1008" s="17">
        <v>0.29836068680510103</v>
      </c>
      <c r="D1008" s="17">
        <v>0.31204207960150099</v>
      </c>
      <c r="E1008" s="17">
        <v>0.28467544806796802</v>
      </c>
      <c r="F1008" s="17"/>
      <c r="G1008" s="17">
        <v>0.25747863714984598</v>
      </c>
      <c r="H1008" s="17">
        <v>0.30658753478390299</v>
      </c>
      <c r="I1008" s="17">
        <v>0.329025107578301</v>
      </c>
      <c r="J1008" s="17">
        <v>0.29854330574433302</v>
      </c>
      <c r="K1008" s="17">
        <v>0.30237432152384203</v>
      </c>
      <c r="L1008" s="17">
        <v>0.29841716832395199</v>
      </c>
      <c r="M1008" s="17"/>
      <c r="N1008" s="17">
        <v>0.33137482528414502</v>
      </c>
      <c r="O1008" s="17">
        <v>0.297867733071154</v>
      </c>
      <c r="P1008" s="17">
        <v>0.35615042898530702</v>
      </c>
      <c r="Q1008" s="17">
        <v>0.27925695683901403</v>
      </c>
      <c r="R1008" s="17">
        <v>0.35838399076396499</v>
      </c>
      <c r="S1008" s="17">
        <v>0.30175870608862398</v>
      </c>
      <c r="T1008" s="17">
        <v>0.28582376389430098</v>
      </c>
      <c r="U1008" s="17">
        <v>0.11897555659568899</v>
      </c>
      <c r="V1008" s="17">
        <v>0.26437141282133902</v>
      </c>
      <c r="W1008" s="17"/>
      <c r="X1008" s="17">
        <v>0.28703445853905402</v>
      </c>
      <c r="Y1008" s="17">
        <v>0.32549077463008602</v>
      </c>
      <c r="Z1008" s="17"/>
      <c r="AA1008" s="17">
        <v>0.29345899246707902</v>
      </c>
      <c r="AB1008" s="17">
        <v>0.31532088824188398</v>
      </c>
      <c r="AC1008" s="17"/>
      <c r="AD1008" s="17">
        <v>0.310220943166369</v>
      </c>
      <c r="AE1008" s="17">
        <v>0.29336861374936901</v>
      </c>
    </row>
    <row r="1009" spans="2:31" x14ac:dyDescent="0.35">
      <c r="B1009" t="s">
        <v>396</v>
      </c>
      <c r="C1009" s="17">
        <v>0.10792276689755501</v>
      </c>
      <c r="D1009" s="17">
        <v>9.9721615832575605E-2</v>
      </c>
      <c r="E1009" s="17">
        <v>0.116126223366772</v>
      </c>
      <c r="F1009" s="17"/>
      <c r="G1009" s="17">
        <v>0.121014957657858</v>
      </c>
      <c r="H1009" s="17">
        <v>0.123333857598119</v>
      </c>
      <c r="I1009" s="17">
        <v>0.11115178265358901</v>
      </c>
      <c r="J1009" s="17">
        <v>8.7945223861058797E-2</v>
      </c>
      <c r="K1009" s="17">
        <v>0.12106405995919001</v>
      </c>
      <c r="L1009" s="17">
        <v>9.4516322808493897E-2</v>
      </c>
      <c r="M1009" s="17"/>
      <c r="N1009" s="17">
        <v>0.116479909276761</v>
      </c>
      <c r="O1009" s="17">
        <v>0.13236787866994601</v>
      </c>
      <c r="P1009" s="17">
        <v>8.9770235056475495E-2</v>
      </c>
      <c r="Q1009" s="17">
        <v>0.10527331038459201</v>
      </c>
      <c r="R1009" s="17">
        <v>5.55790523210292E-2</v>
      </c>
      <c r="S1009" s="17">
        <v>0.106698831635713</v>
      </c>
      <c r="T1009" s="17">
        <v>0.10675977982747099</v>
      </c>
      <c r="U1009" s="17">
        <v>0.18177853677886399</v>
      </c>
      <c r="V1009" s="17">
        <v>9.3287841993757295E-2</v>
      </c>
      <c r="W1009" s="17"/>
      <c r="X1009" s="17">
        <v>0.101682300897348</v>
      </c>
      <c r="Y1009" s="17">
        <v>0.12212393831837801</v>
      </c>
      <c r="Z1009" s="17"/>
      <c r="AA1009" s="17">
        <v>0.110996090382753</v>
      </c>
      <c r="AB1009" s="17">
        <v>9.1744022264309805E-2</v>
      </c>
      <c r="AC1009" s="17"/>
      <c r="AD1009" s="17">
        <v>0.105040995858234</v>
      </c>
      <c r="AE1009" s="17">
        <v>0.11284889924918701</v>
      </c>
    </row>
    <row r="1010" spans="2:31" x14ac:dyDescent="0.35">
      <c r="B1010" t="s">
        <v>397</v>
      </c>
      <c r="C1010" s="17">
        <v>5.4886767748505601E-2</v>
      </c>
      <c r="D1010" s="17">
        <v>6.22659814538035E-2</v>
      </c>
      <c r="E1010" s="17">
        <v>4.7505479691642503E-2</v>
      </c>
      <c r="F1010" s="17"/>
      <c r="G1010" s="17">
        <v>5.2123244824670303E-2</v>
      </c>
      <c r="H1010" s="17">
        <v>6.0821364984422803E-2</v>
      </c>
      <c r="I1010" s="17">
        <v>5.3450503513951898E-2</v>
      </c>
      <c r="J1010" s="17">
        <v>6.2500151734606504E-2</v>
      </c>
      <c r="K1010" s="17">
        <v>5.7564740853616299E-2</v>
      </c>
      <c r="L1010" s="17">
        <v>4.8746299400571097E-2</v>
      </c>
      <c r="M1010" s="17"/>
      <c r="N1010" s="17">
        <v>4.2595996430470399E-2</v>
      </c>
      <c r="O1010" s="17">
        <v>6.4349797868694894E-2</v>
      </c>
      <c r="P1010" s="17">
        <v>3.6607449746703401E-2</v>
      </c>
      <c r="Q1010" s="17">
        <v>4.8743950442070701E-2</v>
      </c>
      <c r="R1010" s="17">
        <v>1.61071815577946E-2</v>
      </c>
      <c r="S1010" s="17">
        <v>9.3652298869443706E-2</v>
      </c>
      <c r="T1010" s="17">
        <v>6.0283619669888197E-2</v>
      </c>
      <c r="U1010" s="17">
        <v>9.0799173559801299E-2</v>
      </c>
      <c r="V1010" s="17">
        <v>5.6639249052712101E-2</v>
      </c>
      <c r="W1010" s="17"/>
      <c r="X1010" s="17">
        <v>5.8429327704902202E-2</v>
      </c>
      <c r="Y1010" s="17">
        <v>4.6889544541924101E-2</v>
      </c>
      <c r="Z1010" s="17"/>
      <c r="AA1010" s="17">
        <v>5.4748052939146502E-2</v>
      </c>
      <c r="AB1010" s="17">
        <v>5.67181143825101E-2</v>
      </c>
      <c r="AC1010" s="17"/>
      <c r="AD1010" s="17">
        <v>5.8069140117264301E-2</v>
      </c>
      <c r="AE1010" s="17">
        <v>4.9525067753204401E-2</v>
      </c>
    </row>
    <row r="1011" spans="2:31" x14ac:dyDescent="0.35">
      <c r="B1011" t="s">
        <v>398</v>
      </c>
      <c r="C1011" s="17">
        <v>1.3599098815928501E-2</v>
      </c>
      <c r="D1011" s="17">
        <v>1.3263639329193199E-2</v>
      </c>
      <c r="E1011" s="17">
        <v>1.3934652602807299E-2</v>
      </c>
      <c r="F1011" s="17"/>
      <c r="G1011" s="17">
        <v>2.2593242749841199E-2</v>
      </c>
      <c r="H1011" s="17">
        <v>8.0104179581939397E-3</v>
      </c>
      <c r="I1011" s="17">
        <v>2.5392808613716299E-2</v>
      </c>
      <c r="J1011" s="17">
        <v>5.2592409653639599E-3</v>
      </c>
      <c r="K1011" s="17">
        <v>5.1802602126380598E-3</v>
      </c>
      <c r="L1011" s="17">
        <v>1.4308832544465E-2</v>
      </c>
      <c r="M1011" s="17"/>
      <c r="N1011" s="17">
        <v>8.4656873150844199E-3</v>
      </c>
      <c r="O1011" s="17">
        <v>3.9464251341176801E-2</v>
      </c>
      <c r="P1011" s="17">
        <v>9.0206631344526295E-3</v>
      </c>
      <c r="Q1011" s="17">
        <v>1.0060275396673901E-2</v>
      </c>
      <c r="R1011" s="17">
        <v>7.4510685906632604E-3</v>
      </c>
      <c r="S1011" s="17">
        <v>1.9195332905885799E-2</v>
      </c>
      <c r="T1011" s="17">
        <v>6.91756570509015E-3</v>
      </c>
      <c r="U1011" s="17">
        <v>0</v>
      </c>
      <c r="V1011" s="17">
        <v>4.98093244604396E-3</v>
      </c>
      <c r="W1011" s="17"/>
      <c r="X1011" s="17">
        <v>1.28130406667904E-2</v>
      </c>
      <c r="Y1011" s="17">
        <v>0</v>
      </c>
      <c r="Z1011" s="17"/>
      <c r="AA1011" s="17">
        <v>1.63009518947238E-2</v>
      </c>
      <c r="AB1011" s="17">
        <v>3.3691632633535999E-3</v>
      </c>
      <c r="AC1011" s="17"/>
      <c r="AD1011" s="17">
        <v>1.2737294530858499E-2</v>
      </c>
      <c r="AE1011" s="17">
        <v>1.79559060399909E-2</v>
      </c>
    </row>
    <row r="1012" spans="2:31" x14ac:dyDescent="0.35">
      <c r="B1012" t="s">
        <v>56</v>
      </c>
      <c r="C1012" s="17">
        <v>8.1243016029334994E-2</v>
      </c>
      <c r="D1012" s="17">
        <v>6.4859028715313405E-2</v>
      </c>
      <c r="E1012" s="17">
        <v>9.7631609003402203E-2</v>
      </c>
      <c r="F1012" s="17"/>
      <c r="G1012" s="17">
        <v>9.7741435707044605E-2</v>
      </c>
      <c r="H1012" s="17">
        <v>8.2872545012605298E-2</v>
      </c>
      <c r="I1012" s="17">
        <v>8.6376905490743797E-2</v>
      </c>
      <c r="J1012" s="17">
        <v>0.104958058324689</v>
      </c>
      <c r="K1012" s="17">
        <v>7.9913514370758595E-2</v>
      </c>
      <c r="L1012" s="17">
        <v>5.7772306290072697E-2</v>
      </c>
      <c r="M1012" s="17"/>
      <c r="N1012" s="17">
        <v>7.9786745806533194E-2</v>
      </c>
      <c r="O1012" s="17">
        <v>0.100161577096057</v>
      </c>
      <c r="P1012" s="17">
        <v>0.10437693677887599</v>
      </c>
      <c r="Q1012" s="17">
        <v>9.9463755923882999E-2</v>
      </c>
      <c r="R1012" s="17">
        <v>3.3261309818578097E-2</v>
      </c>
      <c r="S1012" s="17">
        <v>5.1514962658313602E-2</v>
      </c>
      <c r="T1012" s="17">
        <v>6.0386867147501203E-2</v>
      </c>
      <c r="U1012" s="17">
        <v>0.10493712150977701</v>
      </c>
      <c r="V1012" s="17">
        <v>8.9863821619288395E-2</v>
      </c>
      <c r="W1012" s="17"/>
      <c r="X1012" s="17">
        <v>9.0730973153253805E-2</v>
      </c>
      <c r="Y1012" s="17">
        <v>5.01378771854167E-2</v>
      </c>
      <c r="Z1012" s="17"/>
      <c r="AA1012" s="17">
        <v>8.8370141457657397E-2</v>
      </c>
      <c r="AB1012" s="17">
        <v>5.5323934704290097E-2</v>
      </c>
      <c r="AC1012" s="17"/>
      <c r="AD1012" s="17">
        <v>5.2160427205215701E-2</v>
      </c>
      <c r="AE1012" s="17">
        <v>0.118698252555205</v>
      </c>
    </row>
    <row r="1013" spans="2:31" x14ac:dyDescent="0.35">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row>
    <row r="1014" spans="2:31" x14ac:dyDescent="0.35">
      <c r="B1014" s="6" t="s">
        <v>409</v>
      </c>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row>
    <row r="1015" spans="2:31" x14ac:dyDescent="0.35">
      <c r="B1015" s="24" t="s">
        <v>66</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row>
    <row r="1016" spans="2:31" x14ac:dyDescent="0.35">
      <c r="B1016" t="s">
        <v>394</v>
      </c>
      <c r="C1016" s="17">
        <v>0.44599686640261599</v>
      </c>
      <c r="D1016" s="17">
        <v>0.430149253192115</v>
      </c>
      <c r="E1016" s="17">
        <v>0.46184893449443298</v>
      </c>
      <c r="F1016" s="17"/>
      <c r="G1016" s="17">
        <v>0.465578704442908</v>
      </c>
      <c r="H1016" s="17">
        <v>0.46542386911244699</v>
      </c>
      <c r="I1016" s="17">
        <v>0.41640804625647798</v>
      </c>
      <c r="J1016" s="17">
        <v>0.41770957068793402</v>
      </c>
      <c r="K1016" s="17">
        <v>0.40711965470626599</v>
      </c>
      <c r="L1016" s="17">
        <v>0.47359495862909201</v>
      </c>
      <c r="M1016" s="17"/>
      <c r="N1016" s="17">
        <v>0.45397752844432199</v>
      </c>
      <c r="O1016" s="17">
        <v>0.28504286845402699</v>
      </c>
      <c r="P1016" s="17">
        <v>0.46277920546323298</v>
      </c>
      <c r="Q1016" s="17">
        <v>0.43901367677331499</v>
      </c>
      <c r="R1016" s="17">
        <v>0.47490667558897298</v>
      </c>
      <c r="S1016" s="17">
        <v>0.49151886036370601</v>
      </c>
      <c r="T1016" s="17">
        <v>0.47558521651632901</v>
      </c>
      <c r="U1016" s="17">
        <v>0.56425742418011804</v>
      </c>
      <c r="V1016" s="17">
        <v>0.50327658194565805</v>
      </c>
      <c r="W1016" s="17"/>
      <c r="X1016" s="17">
        <v>0.439441403391509</v>
      </c>
      <c r="Y1016" s="17">
        <v>0.417364395425111</v>
      </c>
      <c r="Z1016" s="17"/>
      <c r="AA1016" s="17">
        <v>0.44159397667862799</v>
      </c>
      <c r="AB1016" s="17">
        <v>0.46607448398976498</v>
      </c>
      <c r="AC1016" s="17"/>
      <c r="AD1016" s="17">
        <v>0.46679596803210699</v>
      </c>
      <c r="AE1016" s="17">
        <v>0.40539126560781202</v>
      </c>
    </row>
    <row r="1017" spans="2:31" x14ac:dyDescent="0.35">
      <c r="B1017" t="s">
        <v>395</v>
      </c>
      <c r="C1017" s="17">
        <v>0.29979265688179502</v>
      </c>
      <c r="D1017" s="17">
        <v>0.32015286099038498</v>
      </c>
      <c r="E1017" s="17">
        <v>0.27942672936920099</v>
      </c>
      <c r="F1017" s="17"/>
      <c r="G1017" s="17">
        <v>0.23906380360230101</v>
      </c>
      <c r="H1017" s="17">
        <v>0.23959075608797201</v>
      </c>
      <c r="I1017" s="17">
        <v>0.319148709715179</v>
      </c>
      <c r="J1017" s="17">
        <v>0.32083206061495301</v>
      </c>
      <c r="K1017" s="17">
        <v>0.33445606322084298</v>
      </c>
      <c r="L1017" s="17">
        <v>0.32680522813243501</v>
      </c>
      <c r="M1017" s="17"/>
      <c r="N1017" s="17">
        <v>0.33335775353401798</v>
      </c>
      <c r="O1017" s="17">
        <v>0.35879380683069401</v>
      </c>
      <c r="P1017" s="17">
        <v>0.26930181960344801</v>
      </c>
      <c r="Q1017" s="17">
        <v>0.31108721611275097</v>
      </c>
      <c r="R1017" s="17">
        <v>0.33333730315254101</v>
      </c>
      <c r="S1017" s="17">
        <v>0.26186336862547899</v>
      </c>
      <c r="T1017" s="17">
        <v>0.273136558523285</v>
      </c>
      <c r="U1017" s="17">
        <v>0.13485244324419299</v>
      </c>
      <c r="V1017" s="17">
        <v>0.29031896768885201</v>
      </c>
      <c r="W1017" s="17"/>
      <c r="X1017" s="17">
        <v>0.29960495846011198</v>
      </c>
      <c r="Y1017" s="17">
        <v>0.30803189994893498</v>
      </c>
      <c r="Z1017" s="17"/>
      <c r="AA1017" s="17">
        <v>0.29382873391042202</v>
      </c>
      <c r="AB1017" s="17">
        <v>0.32072630427307203</v>
      </c>
      <c r="AC1017" s="17"/>
      <c r="AD1017" s="17">
        <v>0.304350814633914</v>
      </c>
      <c r="AE1017" s="17">
        <v>0.31909014702180799</v>
      </c>
    </row>
    <row r="1018" spans="2:31" x14ac:dyDescent="0.35">
      <c r="B1018" t="s">
        <v>396</v>
      </c>
      <c r="C1018" s="17">
        <v>7.9732845037066402E-2</v>
      </c>
      <c r="D1018" s="17">
        <v>8.0008012043488105E-2</v>
      </c>
      <c r="E1018" s="17">
        <v>7.9457600679163506E-2</v>
      </c>
      <c r="F1018" s="17"/>
      <c r="G1018" s="17">
        <v>9.2979084400377096E-2</v>
      </c>
      <c r="H1018" s="17">
        <v>0.102956179166993</v>
      </c>
      <c r="I1018" s="17">
        <v>6.8378183694792302E-2</v>
      </c>
      <c r="J1018" s="17">
        <v>8.8739998941234396E-2</v>
      </c>
      <c r="K1018" s="17">
        <v>0.108617783089818</v>
      </c>
      <c r="L1018" s="17">
        <v>4.6902826970928298E-2</v>
      </c>
      <c r="M1018" s="17"/>
      <c r="N1018" s="17">
        <v>8.0191321265042595E-2</v>
      </c>
      <c r="O1018" s="17">
        <v>0.132181186806233</v>
      </c>
      <c r="P1018" s="17">
        <v>8.0101941495047402E-2</v>
      </c>
      <c r="Q1018" s="17">
        <v>4.1031963499925203E-2</v>
      </c>
      <c r="R1018" s="17">
        <v>8.77974104711709E-2</v>
      </c>
      <c r="S1018" s="17">
        <v>9.4903975098743806E-2</v>
      </c>
      <c r="T1018" s="17">
        <v>4.4289962472550903E-2</v>
      </c>
      <c r="U1018" s="17">
        <v>7.7712526445127994E-2</v>
      </c>
      <c r="V1018" s="17">
        <v>5.7813340420668199E-2</v>
      </c>
      <c r="W1018" s="17"/>
      <c r="X1018" s="17">
        <v>8.2634027979597E-2</v>
      </c>
      <c r="Y1018" s="17">
        <v>7.3233630304766303E-2</v>
      </c>
      <c r="Z1018" s="17"/>
      <c r="AA1018" s="17">
        <v>9.0029489535080595E-2</v>
      </c>
      <c r="AB1018" s="17">
        <v>3.8392579809183897E-2</v>
      </c>
      <c r="AC1018" s="17"/>
      <c r="AD1018" s="17">
        <v>8.9571914173816602E-2</v>
      </c>
      <c r="AE1018" s="17">
        <v>5.1136210878523901E-2</v>
      </c>
    </row>
    <row r="1019" spans="2:31" x14ac:dyDescent="0.35">
      <c r="B1019" t="s">
        <v>397</v>
      </c>
      <c r="C1019" s="17">
        <v>7.3082149293488705E-2</v>
      </c>
      <c r="D1019" s="17">
        <v>8.6043436097833104E-2</v>
      </c>
      <c r="E1019" s="17">
        <v>6.0117218975533897E-2</v>
      </c>
      <c r="F1019" s="17"/>
      <c r="G1019" s="17">
        <v>7.5498920660129601E-2</v>
      </c>
      <c r="H1019" s="17">
        <v>8.4308122998012894E-2</v>
      </c>
      <c r="I1019" s="17">
        <v>7.2122654452674795E-2</v>
      </c>
      <c r="J1019" s="17">
        <v>6.51335852205841E-2</v>
      </c>
      <c r="K1019" s="17">
        <v>6.7310050604287699E-2</v>
      </c>
      <c r="L1019" s="17">
        <v>7.3154767180580602E-2</v>
      </c>
      <c r="M1019" s="17"/>
      <c r="N1019" s="17">
        <v>6.8544322141574701E-2</v>
      </c>
      <c r="O1019" s="17">
        <v>7.0437663412406107E-2</v>
      </c>
      <c r="P1019" s="17">
        <v>4.90764485948516E-2</v>
      </c>
      <c r="Q1019" s="17">
        <v>9.8785438119397398E-2</v>
      </c>
      <c r="R1019" s="17">
        <v>5.59935002684823E-2</v>
      </c>
      <c r="S1019" s="17">
        <v>7.4965750735252704E-2</v>
      </c>
      <c r="T1019" s="17">
        <v>0.109798071962025</v>
      </c>
      <c r="U1019" s="17">
        <v>8.7539637236825493E-2</v>
      </c>
      <c r="V1019" s="17">
        <v>5.5221613821478902E-2</v>
      </c>
      <c r="W1019" s="17"/>
      <c r="X1019" s="17">
        <v>7.3684970776176098E-2</v>
      </c>
      <c r="Y1019" s="17">
        <v>0.10546887031336601</v>
      </c>
      <c r="Z1019" s="17"/>
      <c r="AA1019" s="17">
        <v>6.6954057930118493E-2</v>
      </c>
      <c r="AB1019" s="17">
        <v>9.5229896352009694E-2</v>
      </c>
      <c r="AC1019" s="17"/>
      <c r="AD1019" s="17">
        <v>7.4417928995910196E-2</v>
      </c>
      <c r="AE1019" s="17">
        <v>7.1093266208113903E-2</v>
      </c>
    </row>
    <row r="1020" spans="2:31" x14ac:dyDescent="0.35">
      <c r="B1020" t="s">
        <v>398</v>
      </c>
      <c r="C1020" s="17">
        <v>1.3765496294337799E-2</v>
      </c>
      <c r="D1020" s="17">
        <v>1.58026722069988E-2</v>
      </c>
      <c r="E1020" s="17">
        <v>1.1727747716456301E-2</v>
      </c>
      <c r="F1020" s="17"/>
      <c r="G1020" s="17">
        <v>1.21352437097677E-2</v>
      </c>
      <c r="H1020" s="17">
        <v>1.48467432290017E-2</v>
      </c>
      <c r="I1020" s="17">
        <v>2.0125237883499798E-2</v>
      </c>
      <c r="J1020" s="17">
        <v>6.9645883948026002E-3</v>
      </c>
      <c r="K1020" s="17">
        <v>0</v>
      </c>
      <c r="L1020" s="17">
        <v>2.1205534836337098E-2</v>
      </c>
      <c r="M1020" s="17"/>
      <c r="N1020" s="17">
        <v>4.4736786371608302E-3</v>
      </c>
      <c r="O1020" s="17">
        <v>3.3665819807196698E-2</v>
      </c>
      <c r="P1020" s="17">
        <v>1.7689025672267801E-2</v>
      </c>
      <c r="Q1020" s="17">
        <v>1.0060275396673901E-2</v>
      </c>
      <c r="R1020" s="17">
        <v>0</v>
      </c>
      <c r="S1020" s="17">
        <v>6.7852068428215801E-3</v>
      </c>
      <c r="T1020" s="17">
        <v>1.9248491573772199E-2</v>
      </c>
      <c r="U1020" s="17">
        <v>3.0700847383958701E-2</v>
      </c>
      <c r="V1020" s="17">
        <v>4.98093244604396E-3</v>
      </c>
      <c r="W1020" s="17"/>
      <c r="X1020" s="17">
        <v>1.20828368738261E-2</v>
      </c>
      <c r="Y1020" s="17">
        <v>7.4889483489088597E-3</v>
      </c>
      <c r="Z1020" s="17"/>
      <c r="AA1020" s="17">
        <v>1.56514601514024E-2</v>
      </c>
      <c r="AB1020" s="17">
        <v>6.7251409787115104E-3</v>
      </c>
      <c r="AC1020" s="17"/>
      <c r="AD1020" s="17">
        <v>1.4719842966647301E-2</v>
      </c>
      <c r="AE1020" s="17">
        <v>1.03750452529922E-2</v>
      </c>
    </row>
    <row r="1021" spans="2:31" x14ac:dyDescent="0.35">
      <c r="B1021" t="s">
        <v>56</v>
      </c>
      <c r="C1021" s="17">
        <v>8.7629986090696402E-2</v>
      </c>
      <c r="D1021" s="17">
        <v>6.7843765469179501E-2</v>
      </c>
      <c r="E1021" s="17">
        <v>0.10742176876521201</v>
      </c>
      <c r="F1021" s="17"/>
      <c r="G1021" s="17">
        <v>0.11474424318451699</v>
      </c>
      <c r="H1021" s="17">
        <v>9.2874329405573497E-2</v>
      </c>
      <c r="I1021" s="17">
        <v>0.103817167997376</v>
      </c>
      <c r="J1021" s="17">
        <v>0.100620196140492</v>
      </c>
      <c r="K1021" s="17">
        <v>8.2496448378785198E-2</v>
      </c>
      <c r="L1021" s="17">
        <v>5.8336684250626797E-2</v>
      </c>
      <c r="M1021" s="17"/>
      <c r="N1021" s="17">
        <v>5.9455395977881402E-2</v>
      </c>
      <c r="O1021" s="17">
        <v>0.119878654689443</v>
      </c>
      <c r="P1021" s="17">
        <v>0.121051559171152</v>
      </c>
      <c r="Q1021" s="17">
        <v>0.100021430097937</v>
      </c>
      <c r="R1021" s="17">
        <v>4.7965110518832101E-2</v>
      </c>
      <c r="S1021" s="17">
        <v>6.9962838333996594E-2</v>
      </c>
      <c r="T1021" s="17">
        <v>7.7941698952038202E-2</v>
      </c>
      <c r="U1021" s="17">
        <v>0.10493712150977701</v>
      </c>
      <c r="V1021" s="17">
        <v>8.8388563677298193E-2</v>
      </c>
      <c r="W1021" s="17"/>
      <c r="X1021" s="17">
        <v>9.2551802518779799E-2</v>
      </c>
      <c r="Y1021" s="17">
        <v>8.8412255658913003E-2</v>
      </c>
      <c r="Z1021" s="17"/>
      <c r="AA1021" s="17">
        <v>9.1942281794348393E-2</v>
      </c>
      <c r="AB1021" s="17">
        <v>7.2851594597257804E-2</v>
      </c>
      <c r="AC1021" s="17"/>
      <c r="AD1021" s="17">
        <v>5.0143531197604799E-2</v>
      </c>
      <c r="AE1021" s="17">
        <v>0.14291406503074999</v>
      </c>
    </row>
    <row r="1022" spans="2:31" x14ac:dyDescent="0.35">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row>
    <row r="1023" spans="2:31" x14ac:dyDescent="0.35">
      <c r="B1023" s="6" t="s">
        <v>421</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row>
    <row r="1024" spans="2:31" x14ac:dyDescent="0.35">
      <c r="B1024" s="24" t="s">
        <v>66</v>
      </c>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row>
    <row r="1025" spans="2:31" x14ac:dyDescent="0.35">
      <c r="B1025" t="s">
        <v>415</v>
      </c>
      <c r="C1025" s="17">
        <v>0.29352748593115402</v>
      </c>
      <c r="D1025" s="17">
        <v>0.27227960668891099</v>
      </c>
      <c r="E1025" s="17">
        <v>0.31478133810944597</v>
      </c>
      <c r="F1025" s="17"/>
      <c r="G1025" s="17">
        <v>0.32522426163443102</v>
      </c>
      <c r="H1025" s="17">
        <v>0.31336498676583802</v>
      </c>
      <c r="I1025" s="17">
        <v>0.23771370068936501</v>
      </c>
      <c r="J1025" s="17">
        <v>0.31478702531917502</v>
      </c>
      <c r="K1025" s="17">
        <v>0.26522607054228098</v>
      </c>
      <c r="L1025" s="17">
        <v>0.297346661139955</v>
      </c>
      <c r="M1025" s="17"/>
      <c r="N1025" s="17">
        <v>0.25360209422680702</v>
      </c>
      <c r="O1025" s="17">
        <v>0.33794666328234002</v>
      </c>
      <c r="P1025" s="17">
        <v>0.30120781585669798</v>
      </c>
      <c r="Q1025" s="17">
        <v>0.30243975321942201</v>
      </c>
      <c r="R1025" s="17">
        <v>0.35019218137196301</v>
      </c>
      <c r="S1025" s="17">
        <v>0.276793233751079</v>
      </c>
      <c r="T1025" s="17">
        <v>0.299855100669004</v>
      </c>
      <c r="U1025" s="17">
        <v>0.235159774504031</v>
      </c>
      <c r="V1025" s="17">
        <v>0.26567134891634497</v>
      </c>
      <c r="W1025" s="17"/>
      <c r="X1025" s="17">
        <v>0.29008234251514298</v>
      </c>
      <c r="Y1025" s="17">
        <v>0.34931040496126797</v>
      </c>
      <c r="Z1025" s="17"/>
      <c r="AA1025" s="17">
        <v>0.288578556139094</v>
      </c>
      <c r="AB1025" s="17">
        <v>0.31974807863042898</v>
      </c>
      <c r="AC1025" s="17"/>
      <c r="AD1025" s="17">
        <v>0.303877387641807</v>
      </c>
      <c r="AE1025" s="17">
        <v>0.29260845831124699</v>
      </c>
    </row>
    <row r="1026" spans="2:31" x14ac:dyDescent="0.35">
      <c r="B1026" t="s">
        <v>416</v>
      </c>
      <c r="C1026" s="17">
        <v>0.277571485121902</v>
      </c>
      <c r="D1026" s="17">
        <v>0.28047157181576499</v>
      </c>
      <c r="E1026" s="17">
        <v>0.27467058319221499</v>
      </c>
      <c r="F1026" s="17"/>
      <c r="G1026" s="17">
        <v>0.28211242158462402</v>
      </c>
      <c r="H1026" s="17">
        <v>0.24135855951026</v>
      </c>
      <c r="I1026" s="17">
        <v>0.338872727853338</v>
      </c>
      <c r="J1026" s="17">
        <v>0.28004333648536001</v>
      </c>
      <c r="K1026" s="17">
        <v>0.27217146451768298</v>
      </c>
      <c r="L1026" s="17">
        <v>0.265409333246168</v>
      </c>
      <c r="M1026" s="17"/>
      <c r="N1026" s="17">
        <v>0.28059364557055499</v>
      </c>
      <c r="O1026" s="17">
        <v>0.220009653023825</v>
      </c>
      <c r="P1026" s="17">
        <v>0.27167700355908397</v>
      </c>
      <c r="Q1026" s="17">
        <v>0.339472548394817</v>
      </c>
      <c r="R1026" s="17">
        <v>0.27663907457530301</v>
      </c>
      <c r="S1026" s="17">
        <v>0.244256841595337</v>
      </c>
      <c r="T1026" s="17">
        <v>0.27579528262311498</v>
      </c>
      <c r="U1026" s="17">
        <v>0.314921326504565</v>
      </c>
      <c r="V1026" s="17">
        <v>0.310407881943491</v>
      </c>
      <c r="W1026" s="17"/>
      <c r="X1026" s="17">
        <v>0.29568780670075701</v>
      </c>
      <c r="Y1026" s="17">
        <v>0.17380250648100601</v>
      </c>
      <c r="Z1026" s="17"/>
      <c r="AA1026" s="17">
        <v>0.26720110707491002</v>
      </c>
      <c r="AB1026" s="17">
        <v>0.31518814933709599</v>
      </c>
      <c r="AC1026" s="17"/>
      <c r="AD1026" s="17">
        <v>0.28047938184191101</v>
      </c>
      <c r="AE1026" s="17">
        <v>0.28366430417545202</v>
      </c>
    </row>
    <row r="1027" spans="2:31" x14ac:dyDescent="0.35">
      <c r="B1027" t="s">
        <v>417</v>
      </c>
      <c r="C1027" s="17">
        <v>0.20870588229821899</v>
      </c>
      <c r="D1027" s="17">
        <v>0.20772072595729599</v>
      </c>
      <c r="E1027" s="17">
        <v>0.20969131557387699</v>
      </c>
      <c r="F1027" s="17"/>
      <c r="G1027" s="17">
        <v>0.19391029288134301</v>
      </c>
      <c r="H1027" s="17">
        <v>0.176651648437815</v>
      </c>
      <c r="I1027" s="17">
        <v>0.20364868252336399</v>
      </c>
      <c r="J1027" s="17">
        <v>0.26208809602628702</v>
      </c>
      <c r="K1027" s="17">
        <v>0.231573820572363</v>
      </c>
      <c r="L1027" s="17">
        <v>0.19800568991879999</v>
      </c>
      <c r="M1027" s="17"/>
      <c r="N1027" s="17">
        <v>0.18033629398248799</v>
      </c>
      <c r="O1027" s="17">
        <v>0.24962543016195601</v>
      </c>
      <c r="P1027" s="17">
        <v>0.29018454983375302</v>
      </c>
      <c r="Q1027" s="17">
        <v>0.13653447660787299</v>
      </c>
      <c r="R1027" s="17">
        <v>0.130287620453966</v>
      </c>
      <c r="S1027" s="17">
        <v>0.211171182059431</v>
      </c>
      <c r="T1027" s="17">
        <v>0.21510427078521499</v>
      </c>
      <c r="U1027" s="17">
        <v>0.23836783412555801</v>
      </c>
      <c r="V1027" s="17">
        <v>0.22742889073347</v>
      </c>
      <c r="W1027" s="17"/>
      <c r="X1027" s="17">
        <v>0.220656314420525</v>
      </c>
      <c r="Y1027" s="17">
        <v>0.200280534135721</v>
      </c>
      <c r="Z1027" s="17"/>
      <c r="AA1027" s="17">
        <v>0.216958860404556</v>
      </c>
      <c r="AB1027" s="17">
        <v>0.17135870692208699</v>
      </c>
      <c r="AC1027" s="17"/>
      <c r="AD1027" s="17">
        <v>0.20391886305426599</v>
      </c>
      <c r="AE1027" s="17">
        <v>0.19679405027348801</v>
      </c>
    </row>
    <row r="1028" spans="2:31" x14ac:dyDescent="0.35">
      <c r="B1028" t="s">
        <v>418</v>
      </c>
      <c r="C1028" s="17">
        <v>0.10180909255411801</v>
      </c>
      <c r="D1028" s="17">
        <v>0.112642291809392</v>
      </c>
      <c r="E1028" s="17">
        <v>9.0972848006388204E-2</v>
      </c>
      <c r="F1028" s="17"/>
      <c r="G1028" s="17">
        <v>7.0276235719326494E-2</v>
      </c>
      <c r="H1028" s="17">
        <v>0.14249028563163099</v>
      </c>
      <c r="I1028" s="17">
        <v>9.8382093383159896E-2</v>
      </c>
      <c r="J1028" s="17">
        <v>5.92547441584058E-2</v>
      </c>
      <c r="K1028" s="17">
        <v>0.12741061859935099</v>
      </c>
      <c r="L1028" s="17">
        <v>0.10713242671874</v>
      </c>
      <c r="M1028" s="17"/>
      <c r="N1028" s="17">
        <v>0.119288310452576</v>
      </c>
      <c r="O1028" s="17">
        <v>0.109382621738827</v>
      </c>
      <c r="P1028" s="17">
        <v>2.6754541408963502E-2</v>
      </c>
      <c r="Q1028" s="17">
        <v>0.106166782642618</v>
      </c>
      <c r="R1028" s="17">
        <v>0.15002234568231901</v>
      </c>
      <c r="S1028" s="17">
        <v>0.12717081230570301</v>
      </c>
      <c r="T1028" s="17">
        <v>0.10740613163120701</v>
      </c>
      <c r="U1028" s="17">
        <v>6.0708412757573299E-2</v>
      </c>
      <c r="V1028" s="17">
        <v>8.3716197721421998E-2</v>
      </c>
      <c r="W1028" s="17"/>
      <c r="X1028" s="17">
        <v>9.5823298359041104E-2</v>
      </c>
      <c r="Y1028" s="17">
        <v>0.14766683069171799</v>
      </c>
      <c r="Z1028" s="17"/>
      <c r="AA1028" s="17">
        <v>0.106317033312328</v>
      </c>
      <c r="AB1028" s="17">
        <v>8.6599978254145296E-2</v>
      </c>
      <c r="AC1028" s="17"/>
      <c r="AD1028" s="17">
        <v>0.115315887869194</v>
      </c>
      <c r="AE1028" s="17">
        <v>8.7073316943589898E-2</v>
      </c>
    </row>
    <row r="1029" spans="2:31" x14ac:dyDescent="0.35">
      <c r="B1029" t="s">
        <v>419</v>
      </c>
      <c r="C1029" s="17">
        <v>5.7973212384492101E-2</v>
      </c>
      <c r="D1029" s="17">
        <v>8.2196628163914598E-2</v>
      </c>
      <c r="E1029" s="17">
        <v>3.3742987223684899E-2</v>
      </c>
      <c r="F1029" s="17"/>
      <c r="G1029" s="17">
        <v>5.6972681584119902E-2</v>
      </c>
      <c r="H1029" s="17">
        <v>6.5995649735264103E-2</v>
      </c>
      <c r="I1029" s="17">
        <v>6.6325514401073496E-2</v>
      </c>
      <c r="J1029" s="17">
        <v>2.82045104696011E-2</v>
      </c>
      <c r="K1029" s="17">
        <v>4.7555652913448203E-2</v>
      </c>
      <c r="L1029" s="17">
        <v>7.0217168195088803E-2</v>
      </c>
      <c r="M1029" s="17"/>
      <c r="N1029" s="17">
        <v>9.6915852333691002E-2</v>
      </c>
      <c r="O1029" s="17">
        <v>3.6677689415658098E-2</v>
      </c>
      <c r="P1029" s="17">
        <v>3.1537275655979899E-2</v>
      </c>
      <c r="Q1029" s="17">
        <v>5.04250847724345E-2</v>
      </c>
      <c r="R1029" s="17">
        <v>5.8855599111337802E-2</v>
      </c>
      <c r="S1029" s="17">
        <v>0.103298748366651</v>
      </c>
      <c r="T1029" s="17">
        <v>2.1753165484635999E-2</v>
      </c>
      <c r="U1029" s="17">
        <v>7.7965569831912496E-2</v>
      </c>
      <c r="V1029" s="17">
        <v>4.7669995042240197E-2</v>
      </c>
      <c r="W1029" s="17"/>
      <c r="X1029" s="17">
        <v>3.8241910619539903E-2</v>
      </c>
      <c r="Y1029" s="17">
        <v>6.3153525023867702E-2</v>
      </c>
      <c r="Z1029" s="17"/>
      <c r="AA1029" s="17">
        <v>5.6848435273266801E-2</v>
      </c>
      <c r="AB1029" s="17">
        <v>6.3727201739773698E-2</v>
      </c>
      <c r="AC1029" s="17"/>
      <c r="AD1029" s="17">
        <v>6.2582324694574698E-2</v>
      </c>
      <c r="AE1029" s="17">
        <v>5.4332559896811801E-2</v>
      </c>
    </row>
    <row r="1030" spans="2:31" x14ac:dyDescent="0.35">
      <c r="B1030" t="s">
        <v>56</v>
      </c>
      <c r="C1030" s="17">
        <v>6.0412841710114899E-2</v>
      </c>
      <c r="D1030" s="17">
        <v>4.4689175564720601E-2</v>
      </c>
      <c r="E1030" s="17">
        <v>7.6140927894388893E-2</v>
      </c>
      <c r="F1030" s="17"/>
      <c r="G1030" s="17">
        <v>7.1504106596156095E-2</v>
      </c>
      <c r="H1030" s="17">
        <v>6.0138869919191797E-2</v>
      </c>
      <c r="I1030" s="17">
        <v>5.5057281149699697E-2</v>
      </c>
      <c r="J1030" s="17">
        <v>5.5622287541171302E-2</v>
      </c>
      <c r="K1030" s="17">
        <v>5.60623728548734E-2</v>
      </c>
      <c r="L1030" s="17">
        <v>6.1888720781247998E-2</v>
      </c>
      <c r="M1030" s="17"/>
      <c r="N1030" s="17">
        <v>6.9263803433883706E-2</v>
      </c>
      <c r="O1030" s="17">
        <v>4.63579423773934E-2</v>
      </c>
      <c r="P1030" s="17">
        <v>7.8638813685521294E-2</v>
      </c>
      <c r="Q1030" s="17">
        <v>6.4961354362834497E-2</v>
      </c>
      <c r="R1030" s="17">
        <v>3.4003178805112E-2</v>
      </c>
      <c r="S1030" s="17">
        <v>3.7309181921799002E-2</v>
      </c>
      <c r="T1030" s="17">
        <v>8.0086048806822893E-2</v>
      </c>
      <c r="U1030" s="17">
        <v>7.2877082276360305E-2</v>
      </c>
      <c r="V1030" s="17">
        <v>6.5105685643032193E-2</v>
      </c>
      <c r="W1030" s="17"/>
      <c r="X1030" s="17">
        <v>5.9508327384993398E-2</v>
      </c>
      <c r="Y1030" s="17">
        <v>6.5786198706418997E-2</v>
      </c>
      <c r="Z1030" s="17"/>
      <c r="AA1030" s="17">
        <v>6.4096007795845303E-2</v>
      </c>
      <c r="AB1030" s="17">
        <v>4.3377885116469998E-2</v>
      </c>
      <c r="AC1030" s="17"/>
      <c r="AD1030" s="17">
        <v>3.3826154898247897E-2</v>
      </c>
      <c r="AE1030" s="17">
        <v>8.5527310399411194E-2</v>
      </c>
    </row>
    <row r="1031" spans="2:31" x14ac:dyDescent="0.35">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row>
    <row r="1032" spans="2:31" x14ac:dyDescent="0.35">
      <c r="B1032" s="6" t="s">
        <v>422</v>
      </c>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row>
    <row r="1033" spans="2:31" x14ac:dyDescent="0.35">
      <c r="B1033" s="24" t="s">
        <v>66</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row>
    <row r="1034" spans="2:31" x14ac:dyDescent="0.35">
      <c r="B1034" t="s">
        <v>415</v>
      </c>
      <c r="C1034" s="17">
        <v>0.32830150998813901</v>
      </c>
      <c r="D1034" s="17">
        <v>0.290115825139655</v>
      </c>
      <c r="E1034" s="17">
        <v>0.36649792911513901</v>
      </c>
      <c r="F1034" s="17"/>
      <c r="G1034" s="17">
        <v>0.37777628201128199</v>
      </c>
      <c r="H1034" s="17">
        <v>0.30780650328064202</v>
      </c>
      <c r="I1034" s="17">
        <v>0.28896617179413697</v>
      </c>
      <c r="J1034" s="17">
        <v>0.31634716381875</v>
      </c>
      <c r="K1034" s="17">
        <v>0.27414398267673501</v>
      </c>
      <c r="L1034" s="17">
        <v>0.36558738567031002</v>
      </c>
      <c r="M1034" s="17"/>
      <c r="N1034" s="17">
        <v>0.279127974915439</v>
      </c>
      <c r="O1034" s="17">
        <v>0.38565293969131498</v>
      </c>
      <c r="P1034" s="17">
        <v>0.28653421457133699</v>
      </c>
      <c r="Q1034" s="17">
        <v>0.408026681245379</v>
      </c>
      <c r="R1034" s="17">
        <v>0.38045811409465502</v>
      </c>
      <c r="S1034" s="17">
        <v>0.26131226501190402</v>
      </c>
      <c r="T1034" s="17">
        <v>0.332390710209365</v>
      </c>
      <c r="U1034" s="17">
        <v>0.26977459728145398</v>
      </c>
      <c r="V1034" s="17">
        <v>0.31823624026997099</v>
      </c>
      <c r="W1034" s="17"/>
      <c r="X1034" s="17">
        <v>0.32821538729668498</v>
      </c>
      <c r="Y1034" s="17">
        <v>0.31340178839637101</v>
      </c>
      <c r="Z1034" s="17"/>
      <c r="AA1034" s="17">
        <v>0.318930872959858</v>
      </c>
      <c r="AB1034" s="17">
        <v>0.37260394542721298</v>
      </c>
      <c r="AC1034" s="17"/>
      <c r="AD1034" s="17">
        <v>0.33527718095965298</v>
      </c>
      <c r="AE1034" s="17">
        <v>0.33327704846259998</v>
      </c>
    </row>
    <row r="1035" spans="2:31" x14ac:dyDescent="0.35">
      <c r="B1035" t="s">
        <v>416</v>
      </c>
      <c r="C1035" s="17">
        <v>0.313569547154254</v>
      </c>
      <c r="D1035" s="17">
        <v>0.29059625504195502</v>
      </c>
      <c r="E1035" s="17">
        <v>0.33654929722892701</v>
      </c>
      <c r="F1035" s="17"/>
      <c r="G1035" s="17">
        <v>0.26501091242640201</v>
      </c>
      <c r="H1035" s="17">
        <v>0.30688362557378501</v>
      </c>
      <c r="I1035" s="17">
        <v>0.36688637342315999</v>
      </c>
      <c r="J1035" s="17">
        <v>0.34969056004052201</v>
      </c>
      <c r="K1035" s="17">
        <v>0.371258329668468</v>
      </c>
      <c r="L1035" s="17">
        <v>0.26945317666403401</v>
      </c>
      <c r="M1035" s="17"/>
      <c r="N1035" s="17">
        <v>0.26408052253339698</v>
      </c>
      <c r="O1035" s="17">
        <v>0.30097836431657898</v>
      </c>
      <c r="P1035" s="17">
        <v>0.38920706393024002</v>
      </c>
      <c r="Q1035" s="17">
        <v>0.35858532029159301</v>
      </c>
      <c r="R1035" s="17">
        <v>0.30822022073760402</v>
      </c>
      <c r="S1035" s="17">
        <v>0.35029813749158101</v>
      </c>
      <c r="T1035" s="17">
        <v>0.24272388840647499</v>
      </c>
      <c r="U1035" s="17">
        <v>0.34947658526041198</v>
      </c>
      <c r="V1035" s="17">
        <v>0.30969342340751999</v>
      </c>
      <c r="W1035" s="17"/>
      <c r="X1035" s="17">
        <v>0.32601299894802099</v>
      </c>
      <c r="Y1035" s="17">
        <v>0.28459349646437399</v>
      </c>
      <c r="Z1035" s="17"/>
      <c r="AA1035" s="17">
        <v>0.30945870877873499</v>
      </c>
      <c r="AB1035" s="17">
        <v>0.32828590960634202</v>
      </c>
      <c r="AC1035" s="17"/>
      <c r="AD1035" s="17">
        <v>0.301084014880591</v>
      </c>
      <c r="AE1035" s="17">
        <v>0.34222980274097597</v>
      </c>
    </row>
    <row r="1036" spans="2:31" x14ac:dyDescent="0.35">
      <c r="B1036" t="s">
        <v>417</v>
      </c>
      <c r="C1036" s="17">
        <v>0.17306928664504201</v>
      </c>
      <c r="D1036" s="17">
        <v>0.193313722465418</v>
      </c>
      <c r="E1036" s="17">
        <v>0.15281915996398601</v>
      </c>
      <c r="F1036" s="17"/>
      <c r="G1036" s="17">
        <v>0.17083835120524701</v>
      </c>
      <c r="H1036" s="17">
        <v>0.168820433723711</v>
      </c>
      <c r="I1036" s="17">
        <v>0.155294869864531</v>
      </c>
      <c r="J1036" s="17">
        <v>0.21232208325559199</v>
      </c>
      <c r="K1036" s="17">
        <v>0.176086468057983</v>
      </c>
      <c r="L1036" s="17">
        <v>0.16418616327448701</v>
      </c>
      <c r="M1036" s="17"/>
      <c r="N1036" s="17">
        <v>0.17530304372233901</v>
      </c>
      <c r="O1036" s="17">
        <v>0.19104279032997401</v>
      </c>
      <c r="P1036" s="17">
        <v>0.21523080403518399</v>
      </c>
      <c r="Q1036" s="17">
        <v>7.4047526574507097E-2</v>
      </c>
      <c r="R1036" s="17">
        <v>0.17582953940760701</v>
      </c>
      <c r="S1036" s="17">
        <v>0.21256186943663199</v>
      </c>
      <c r="T1036" s="17">
        <v>0.16726739550873199</v>
      </c>
      <c r="U1036" s="17">
        <v>0.173789545730307</v>
      </c>
      <c r="V1036" s="17">
        <v>0.17088420429922799</v>
      </c>
      <c r="W1036" s="17"/>
      <c r="X1036" s="17">
        <v>0.17598124100644499</v>
      </c>
      <c r="Y1036" s="17">
        <v>0.16458547650198499</v>
      </c>
      <c r="Z1036" s="17"/>
      <c r="AA1036" s="17">
        <v>0.177434141159652</v>
      </c>
      <c r="AB1036" s="17">
        <v>0.1493716232749</v>
      </c>
      <c r="AC1036" s="17"/>
      <c r="AD1036" s="17">
        <v>0.171460260818174</v>
      </c>
      <c r="AE1036" s="17">
        <v>0.176072316259099</v>
      </c>
    </row>
    <row r="1037" spans="2:31" x14ac:dyDescent="0.35">
      <c r="B1037" t="s">
        <v>418</v>
      </c>
      <c r="C1037" s="17">
        <v>9.10097930975029E-2</v>
      </c>
      <c r="D1037" s="17">
        <v>0.115066256295143</v>
      </c>
      <c r="E1037" s="17">
        <v>6.6946567450084593E-2</v>
      </c>
      <c r="F1037" s="17"/>
      <c r="G1037" s="17">
        <v>8.2263616310233795E-2</v>
      </c>
      <c r="H1037" s="17">
        <v>0.118643112697704</v>
      </c>
      <c r="I1037" s="17">
        <v>6.9202540617757796E-2</v>
      </c>
      <c r="J1037" s="17">
        <v>4.8134578833604197E-2</v>
      </c>
      <c r="K1037" s="17">
        <v>9.2870914926935402E-2</v>
      </c>
      <c r="L1037" s="17">
        <v>0.112360677672226</v>
      </c>
      <c r="M1037" s="17"/>
      <c r="N1037" s="17">
        <v>0.14425313973419701</v>
      </c>
      <c r="O1037" s="17">
        <v>6.4233254576187504E-2</v>
      </c>
      <c r="P1037" s="17">
        <v>2.6878389511999501E-2</v>
      </c>
      <c r="Q1037" s="17">
        <v>6.3743698134388696E-2</v>
      </c>
      <c r="R1037" s="17">
        <v>7.4879567494861299E-2</v>
      </c>
      <c r="S1037" s="17">
        <v>0.105686583542921</v>
      </c>
      <c r="T1037" s="17">
        <v>9.9395463832410005E-2</v>
      </c>
      <c r="U1037" s="17">
        <v>0.101502033897217</v>
      </c>
      <c r="V1037" s="17">
        <v>0.120429812327286</v>
      </c>
      <c r="W1037" s="17"/>
      <c r="X1037" s="17">
        <v>8.5008044701196897E-2</v>
      </c>
      <c r="Y1037" s="17">
        <v>0.13053690723598099</v>
      </c>
      <c r="Z1037" s="17"/>
      <c r="AA1037" s="17">
        <v>9.4883274046239904E-2</v>
      </c>
      <c r="AB1037" s="17">
        <v>7.8024189074722305E-2</v>
      </c>
      <c r="AC1037" s="17"/>
      <c r="AD1037" s="17">
        <v>0.11257325535544099</v>
      </c>
      <c r="AE1037" s="17">
        <v>4.7287661372700102E-2</v>
      </c>
    </row>
    <row r="1038" spans="2:31" x14ac:dyDescent="0.35">
      <c r="B1038" t="s">
        <v>419</v>
      </c>
      <c r="C1038" s="17">
        <v>4.47458326758019E-2</v>
      </c>
      <c r="D1038" s="17">
        <v>6.1784291945942302E-2</v>
      </c>
      <c r="E1038" s="17">
        <v>2.7702583768707201E-2</v>
      </c>
      <c r="F1038" s="17"/>
      <c r="G1038" s="17">
        <v>4.1111310452717403E-2</v>
      </c>
      <c r="H1038" s="17">
        <v>5.9572698739596301E-2</v>
      </c>
      <c r="I1038" s="17">
        <v>6.6512170317050506E-2</v>
      </c>
      <c r="J1038" s="17">
        <v>2.5911964107929401E-2</v>
      </c>
      <c r="K1038" s="17">
        <v>4.3214515640857799E-2</v>
      </c>
      <c r="L1038" s="17">
        <v>3.81344278452969E-2</v>
      </c>
      <c r="M1038" s="17"/>
      <c r="N1038" s="17">
        <v>8.7637755251390795E-2</v>
      </c>
      <c r="O1038" s="17">
        <v>2.7800257430165499E-2</v>
      </c>
      <c r="P1038" s="17">
        <v>3.1537275655979899E-2</v>
      </c>
      <c r="Q1038" s="17">
        <v>5.0041487677326697E-2</v>
      </c>
      <c r="R1038" s="17">
        <v>2.6609379460160398E-2</v>
      </c>
      <c r="S1038" s="17">
        <v>4.6286972392952097E-2</v>
      </c>
      <c r="T1038" s="17">
        <v>3.4278922728894302E-2</v>
      </c>
      <c r="U1038" s="17">
        <v>6.1322786584525599E-2</v>
      </c>
      <c r="V1038" s="17">
        <v>3.1664586322969403E-2</v>
      </c>
      <c r="W1038" s="17"/>
      <c r="X1038" s="17">
        <v>3.1176801713778599E-2</v>
      </c>
      <c r="Y1038" s="17">
        <v>7.2187105682792505E-2</v>
      </c>
      <c r="Z1038" s="17"/>
      <c r="AA1038" s="17">
        <v>4.7095848812463002E-2</v>
      </c>
      <c r="AB1038" s="17">
        <v>3.6621543773727498E-2</v>
      </c>
      <c r="AC1038" s="17"/>
      <c r="AD1038" s="17">
        <v>5.0454882191985601E-2</v>
      </c>
      <c r="AE1038" s="17">
        <v>3.6186899766379801E-2</v>
      </c>
    </row>
    <row r="1039" spans="2:31" x14ac:dyDescent="0.35">
      <c r="B1039" t="s">
        <v>56</v>
      </c>
      <c r="C1039" s="17">
        <v>4.9304030439259197E-2</v>
      </c>
      <c r="D1039" s="17">
        <v>4.9123649111887498E-2</v>
      </c>
      <c r="E1039" s="17">
        <v>4.9484462473156597E-2</v>
      </c>
      <c r="F1039" s="17"/>
      <c r="G1039" s="17">
        <v>6.2999527594117893E-2</v>
      </c>
      <c r="H1039" s="17">
        <v>3.8273625984562999E-2</v>
      </c>
      <c r="I1039" s="17">
        <v>5.3137873983362699E-2</v>
      </c>
      <c r="J1039" s="17">
        <v>4.7593649943602399E-2</v>
      </c>
      <c r="K1039" s="17">
        <v>4.2425789029020403E-2</v>
      </c>
      <c r="L1039" s="17">
        <v>5.0278168873647701E-2</v>
      </c>
      <c r="M1039" s="17"/>
      <c r="N1039" s="17">
        <v>4.9597563843236998E-2</v>
      </c>
      <c r="O1039" s="17">
        <v>3.0292393655779098E-2</v>
      </c>
      <c r="P1039" s="17">
        <v>5.0612252295259903E-2</v>
      </c>
      <c r="Q1039" s="17">
        <v>4.5555286076805999E-2</v>
      </c>
      <c r="R1039" s="17">
        <v>3.4003178805112E-2</v>
      </c>
      <c r="S1039" s="17">
        <v>2.3854172124009299E-2</v>
      </c>
      <c r="T1039" s="17">
        <v>0.123943619314124</v>
      </c>
      <c r="U1039" s="17">
        <v>4.4134451246084803E-2</v>
      </c>
      <c r="V1039" s="17">
        <v>4.90917333730252E-2</v>
      </c>
      <c r="W1039" s="17"/>
      <c r="X1039" s="17">
        <v>5.3605526333872999E-2</v>
      </c>
      <c r="Y1039" s="17">
        <v>3.4695225718495697E-2</v>
      </c>
      <c r="Z1039" s="17"/>
      <c r="AA1039" s="17">
        <v>5.2197154243052699E-2</v>
      </c>
      <c r="AB1039" s="17">
        <v>3.50927888430944E-2</v>
      </c>
      <c r="AC1039" s="17"/>
      <c r="AD1039" s="17">
        <v>2.9150405794155801E-2</v>
      </c>
      <c r="AE1039" s="17">
        <v>6.4946271398245201E-2</v>
      </c>
    </row>
    <row r="1040" spans="2:31" x14ac:dyDescent="0.3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row>
    <row r="1041" spans="2:31" x14ac:dyDescent="0.35">
      <c r="B1041" s="6" t="s">
        <v>423</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row>
    <row r="1042" spans="2:31" x14ac:dyDescent="0.35">
      <c r="B1042" s="24" t="s">
        <v>66</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row>
    <row r="1043" spans="2:31" x14ac:dyDescent="0.35">
      <c r="B1043" t="s">
        <v>415</v>
      </c>
      <c r="C1043" s="17">
        <v>4.0964359318637199E-2</v>
      </c>
      <c r="D1043" s="17">
        <v>3.1383655182237097E-2</v>
      </c>
      <c r="E1043" s="17">
        <v>5.0547756661849803E-2</v>
      </c>
      <c r="F1043" s="17"/>
      <c r="G1043" s="17">
        <v>4.4553629152714103E-2</v>
      </c>
      <c r="H1043" s="17">
        <v>5.9245114903363399E-2</v>
      </c>
      <c r="I1043" s="17">
        <v>3.1823976075017503E-2</v>
      </c>
      <c r="J1043" s="17">
        <v>6.6505626391384895E-2</v>
      </c>
      <c r="K1043" s="17">
        <v>1.86317257988412E-2</v>
      </c>
      <c r="L1043" s="17">
        <v>3.22274345222704E-2</v>
      </c>
      <c r="M1043" s="17"/>
      <c r="N1043" s="17">
        <v>4.4437973204610799E-2</v>
      </c>
      <c r="O1043" s="17">
        <v>3.20079699268149E-2</v>
      </c>
      <c r="P1043" s="17">
        <v>1.7477703387858701E-2</v>
      </c>
      <c r="Q1043" s="17">
        <v>3.0670934674124399E-2</v>
      </c>
      <c r="R1043" s="17">
        <v>8.23213924579142E-2</v>
      </c>
      <c r="S1043" s="17">
        <v>1.2641336563953399E-2</v>
      </c>
      <c r="T1043" s="17">
        <v>4.98891239565687E-2</v>
      </c>
      <c r="U1043" s="17">
        <v>0.10253691229060399</v>
      </c>
      <c r="V1043" s="17">
        <v>3.6958729190798401E-2</v>
      </c>
      <c r="W1043" s="17"/>
      <c r="X1043" s="17">
        <v>4.6509407763117898E-2</v>
      </c>
      <c r="Y1043" s="17">
        <v>2.86801647000288E-2</v>
      </c>
      <c r="Z1043" s="17"/>
      <c r="AA1043" s="17">
        <v>4.1418606583947901E-2</v>
      </c>
      <c r="AB1043" s="17">
        <v>4.0153314380639502E-2</v>
      </c>
      <c r="AC1043" s="17"/>
      <c r="AD1043" s="17">
        <v>4.28412649552882E-2</v>
      </c>
      <c r="AE1043" s="17">
        <v>4.1221357233104501E-2</v>
      </c>
    </row>
    <row r="1044" spans="2:31" x14ac:dyDescent="0.35">
      <c r="B1044" t="s">
        <v>416</v>
      </c>
      <c r="C1044" s="17">
        <v>0.16370247775322999</v>
      </c>
      <c r="D1044" s="17">
        <v>0.168064364500595</v>
      </c>
      <c r="E1044" s="17">
        <v>0.15933936484722999</v>
      </c>
      <c r="F1044" s="17"/>
      <c r="G1044" s="17">
        <v>0.206936236120393</v>
      </c>
      <c r="H1044" s="17">
        <v>0.154432430403488</v>
      </c>
      <c r="I1044" s="17">
        <v>0.164933429139657</v>
      </c>
      <c r="J1044" s="17">
        <v>0.12246161631322799</v>
      </c>
      <c r="K1044" s="17">
        <v>0.16337459330368401</v>
      </c>
      <c r="L1044" s="17">
        <v>0.16579760528919299</v>
      </c>
      <c r="M1044" s="17"/>
      <c r="N1044" s="17">
        <v>0.13250462150078399</v>
      </c>
      <c r="O1044" s="17">
        <v>0.19959740052109101</v>
      </c>
      <c r="P1044" s="17">
        <v>0.19985358830741101</v>
      </c>
      <c r="Q1044" s="17">
        <v>0.19168752089254801</v>
      </c>
      <c r="R1044" s="17">
        <v>0.16312532390676401</v>
      </c>
      <c r="S1044" s="17">
        <v>0.124255590753703</v>
      </c>
      <c r="T1044" s="17">
        <v>0.224882874981191</v>
      </c>
      <c r="U1044" s="17">
        <v>4.3248677986187901E-2</v>
      </c>
      <c r="V1044" s="17">
        <v>0.13648133067565299</v>
      </c>
      <c r="W1044" s="17"/>
      <c r="X1044" s="17">
        <v>0.15149464343719901</v>
      </c>
      <c r="Y1044" s="17">
        <v>0.25334529375649401</v>
      </c>
      <c r="Z1044" s="17"/>
      <c r="AA1044" s="17">
        <v>0.145637020373035</v>
      </c>
      <c r="AB1044" s="17">
        <v>0.22868917508827899</v>
      </c>
      <c r="AC1044" s="17"/>
      <c r="AD1044" s="17">
        <v>0.171036911791281</v>
      </c>
      <c r="AE1044" s="17">
        <v>0.15032466868803601</v>
      </c>
    </row>
    <row r="1045" spans="2:31" x14ac:dyDescent="0.35">
      <c r="B1045" t="s">
        <v>417</v>
      </c>
      <c r="C1045" s="17">
        <v>0.30918033846959497</v>
      </c>
      <c r="D1045" s="17">
        <v>0.32011187491471799</v>
      </c>
      <c r="E1045" s="17">
        <v>0.298245729088703</v>
      </c>
      <c r="F1045" s="17"/>
      <c r="G1045" s="17">
        <v>0.25771393925538899</v>
      </c>
      <c r="H1045" s="17">
        <v>0.25355163355072602</v>
      </c>
      <c r="I1045" s="17">
        <v>0.33043184745813697</v>
      </c>
      <c r="J1045" s="17">
        <v>0.33258444016861899</v>
      </c>
      <c r="K1045" s="17">
        <v>0.34931386647127199</v>
      </c>
      <c r="L1045" s="17">
        <v>0.32392748384929898</v>
      </c>
      <c r="M1045" s="17"/>
      <c r="N1045" s="17">
        <v>0.31141783443983201</v>
      </c>
      <c r="O1045" s="17">
        <v>0.28149558223561999</v>
      </c>
      <c r="P1045" s="17">
        <v>0.33648409364748899</v>
      </c>
      <c r="Q1045" s="17">
        <v>0.26631989189681898</v>
      </c>
      <c r="R1045" s="17">
        <v>0.26223839777774499</v>
      </c>
      <c r="S1045" s="17">
        <v>0.34390381493344202</v>
      </c>
      <c r="T1045" s="17">
        <v>0.28438847921134902</v>
      </c>
      <c r="U1045" s="17">
        <v>0.39428974211683598</v>
      </c>
      <c r="V1045" s="17">
        <v>0.34767940960056198</v>
      </c>
      <c r="W1045" s="17"/>
      <c r="X1045" s="17">
        <v>0.32639275004989099</v>
      </c>
      <c r="Y1045" s="17">
        <v>0.25102596316759601</v>
      </c>
      <c r="Z1045" s="17"/>
      <c r="AA1045" s="17">
        <v>0.31221292304435699</v>
      </c>
      <c r="AB1045" s="17">
        <v>0.29050385866013001</v>
      </c>
      <c r="AC1045" s="17"/>
      <c r="AD1045" s="17">
        <v>0.30493064677981901</v>
      </c>
      <c r="AE1045" s="17">
        <v>0.32101156108051898</v>
      </c>
    </row>
    <row r="1046" spans="2:31" x14ac:dyDescent="0.35">
      <c r="B1046" t="s">
        <v>418</v>
      </c>
      <c r="C1046" s="17">
        <v>0.27800166279952898</v>
      </c>
      <c r="D1046" s="17">
        <v>0.28720426398904803</v>
      </c>
      <c r="E1046" s="17">
        <v>0.26879647469073398</v>
      </c>
      <c r="F1046" s="17"/>
      <c r="G1046" s="17">
        <v>0.28130950766569901</v>
      </c>
      <c r="H1046" s="17">
        <v>0.30313250687284399</v>
      </c>
      <c r="I1046" s="17">
        <v>0.28420332526259001</v>
      </c>
      <c r="J1046" s="17">
        <v>0.26538244228275698</v>
      </c>
      <c r="K1046" s="17">
        <v>0.26138065698450003</v>
      </c>
      <c r="L1046" s="17">
        <v>0.27438615595715399</v>
      </c>
      <c r="M1046" s="17"/>
      <c r="N1046" s="17">
        <v>0.24816662147434099</v>
      </c>
      <c r="O1046" s="17">
        <v>0.32389161131627597</v>
      </c>
      <c r="P1046" s="17">
        <v>0.29247223018357998</v>
      </c>
      <c r="Q1046" s="17">
        <v>0.315558809055694</v>
      </c>
      <c r="R1046" s="17">
        <v>0.26106753742826999</v>
      </c>
      <c r="S1046" s="17">
        <v>0.28805195142455098</v>
      </c>
      <c r="T1046" s="17">
        <v>0.196799733347889</v>
      </c>
      <c r="U1046" s="17">
        <v>0.33802854010494099</v>
      </c>
      <c r="V1046" s="17">
        <v>0.258941465119085</v>
      </c>
      <c r="W1046" s="17"/>
      <c r="X1046" s="17">
        <v>0.27135485563929601</v>
      </c>
      <c r="Y1046" s="17">
        <v>0.28433062983933899</v>
      </c>
      <c r="Z1046" s="17"/>
      <c r="AA1046" s="17">
        <v>0.29349165122923399</v>
      </c>
      <c r="AB1046" s="17">
        <v>0.22405290283575099</v>
      </c>
      <c r="AC1046" s="17"/>
      <c r="AD1046" s="17">
        <v>0.29381222277430102</v>
      </c>
      <c r="AE1046" s="17">
        <v>0.250673947306497</v>
      </c>
    </row>
    <row r="1047" spans="2:31" x14ac:dyDescent="0.35">
      <c r="B1047" t="s">
        <v>419</v>
      </c>
      <c r="C1047" s="17">
        <v>0.15571099335697899</v>
      </c>
      <c r="D1047" s="17">
        <v>0.154826602930316</v>
      </c>
      <c r="E1047" s="17">
        <v>0.15659563239233401</v>
      </c>
      <c r="F1047" s="17"/>
      <c r="G1047" s="17">
        <v>0.13710292803139101</v>
      </c>
      <c r="H1047" s="17">
        <v>0.18261907056884799</v>
      </c>
      <c r="I1047" s="17">
        <v>0.123553338107927</v>
      </c>
      <c r="J1047" s="17">
        <v>0.16601383866351699</v>
      </c>
      <c r="K1047" s="17">
        <v>0.157412171409337</v>
      </c>
      <c r="L1047" s="17">
        <v>0.161281593502836</v>
      </c>
      <c r="M1047" s="17"/>
      <c r="N1047" s="17">
        <v>0.206196607898185</v>
      </c>
      <c r="O1047" s="17">
        <v>0.12395900352747501</v>
      </c>
      <c r="P1047" s="17">
        <v>7.6601765656089296E-2</v>
      </c>
      <c r="Q1047" s="17">
        <v>0.129596898126558</v>
      </c>
      <c r="R1047" s="17">
        <v>0.21347171077073501</v>
      </c>
      <c r="S1047" s="17">
        <v>0.20605414358743701</v>
      </c>
      <c r="T1047" s="17">
        <v>0.13905856910244399</v>
      </c>
      <c r="U1047" s="17">
        <v>6.3390360740208498E-2</v>
      </c>
      <c r="V1047" s="17">
        <v>0.18536357126408901</v>
      </c>
      <c r="W1047" s="17"/>
      <c r="X1047" s="17">
        <v>0.14548820307364399</v>
      </c>
      <c r="Y1047" s="17">
        <v>0.15063762034075501</v>
      </c>
      <c r="Z1047" s="17"/>
      <c r="AA1047" s="17">
        <v>0.154530360168153</v>
      </c>
      <c r="AB1047" s="17">
        <v>0.163979717539387</v>
      </c>
      <c r="AC1047" s="17"/>
      <c r="AD1047" s="17">
        <v>0.149922692663747</v>
      </c>
      <c r="AE1047" s="17">
        <v>0.17885688692309301</v>
      </c>
    </row>
    <row r="1048" spans="2:31" x14ac:dyDescent="0.35">
      <c r="B1048" t="s">
        <v>56</v>
      </c>
      <c r="C1048" s="17">
        <v>5.2440168302029799E-2</v>
      </c>
      <c r="D1048" s="17">
        <v>3.8409238483085799E-2</v>
      </c>
      <c r="E1048" s="17">
        <v>6.6475042319149094E-2</v>
      </c>
      <c r="F1048" s="17"/>
      <c r="G1048" s="17">
        <v>7.2383759774412804E-2</v>
      </c>
      <c r="H1048" s="17">
        <v>4.7019243700730601E-2</v>
      </c>
      <c r="I1048" s="17">
        <v>6.5054083956672504E-2</v>
      </c>
      <c r="J1048" s="17">
        <v>4.70520361804945E-2</v>
      </c>
      <c r="K1048" s="17">
        <v>4.9886986032366E-2</v>
      </c>
      <c r="L1048" s="17">
        <v>4.2379726879247098E-2</v>
      </c>
      <c r="M1048" s="17"/>
      <c r="N1048" s="17">
        <v>5.72763414822475E-2</v>
      </c>
      <c r="O1048" s="17">
        <v>3.9048432472722799E-2</v>
      </c>
      <c r="P1048" s="17">
        <v>7.7110618817571197E-2</v>
      </c>
      <c r="Q1048" s="17">
        <v>6.61659453542566E-2</v>
      </c>
      <c r="R1048" s="17">
        <v>1.7775637658572398E-2</v>
      </c>
      <c r="S1048" s="17">
        <v>2.5093162736913699E-2</v>
      </c>
      <c r="T1048" s="17">
        <v>0.104981219400558</v>
      </c>
      <c r="U1048" s="17">
        <v>5.85057667612226E-2</v>
      </c>
      <c r="V1048" s="17">
        <v>3.4575494149812397E-2</v>
      </c>
      <c r="W1048" s="17"/>
      <c r="X1048" s="17">
        <v>5.8760140036851101E-2</v>
      </c>
      <c r="Y1048" s="17">
        <v>3.1980328195787402E-2</v>
      </c>
      <c r="Z1048" s="17"/>
      <c r="AA1048" s="17">
        <v>5.2709438601273202E-2</v>
      </c>
      <c r="AB1048" s="17">
        <v>5.2621031495814E-2</v>
      </c>
      <c r="AC1048" s="17"/>
      <c r="AD1048" s="17">
        <v>3.7456261035564799E-2</v>
      </c>
      <c r="AE1048" s="17">
        <v>5.7911578768750901E-2</v>
      </c>
    </row>
    <row r="1049" spans="2:31" x14ac:dyDescent="0.35">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row>
    <row r="1050" spans="2:31" x14ac:dyDescent="0.35">
      <c r="B1050" s="6" t="s">
        <v>424</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row>
    <row r="1051" spans="2:31" x14ac:dyDescent="0.35">
      <c r="B1051" s="24" t="s">
        <v>66</v>
      </c>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row>
    <row r="1052" spans="2:31" x14ac:dyDescent="0.35">
      <c r="B1052" t="s">
        <v>415</v>
      </c>
      <c r="C1052" s="17">
        <v>4.7998592267065897E-2</v>
      </c>
      <c r="D1052" s="17">
        <v>4.3202598133300602E-2</v>
      </c>
      <c r="E1052" s="17">
        <v>5.2795934590263702E-2</v>
      </c>
      <c r="F1052" s="17"/>
      <c r="G1052" s="17">
        <v>5.9144031550768E-2</v>
      </c>
      <c r="H1052" s="17">
        <v>6.3002625113147304E-2</v>
      </c>
      <c r="I1052" s="17">
        <v>3.8750195090495397E-2</v>
      </c>
      <c r="J1052" s="17">
        <v>7.8737174763873902E-2</v>
      </c>
      <c r="K1052" s="17">
        <v>4.1590076999487399E-2</v>
      </c>
      <c r="L1052" s="17">
        <v>2.6434914145968502E-2</v>
      </c>
      <c r="M1052" s="17"/>
      <c r="N1052" s="17">
        <v>4.5804085656923503E-2</v>
      </c>
      <c r="O1052" s="17">
        <v>4.5053219376951302E-2</v>
      </c>
      <c r="P1052" s="17">
        <v>1.7477703387858701E-2</v>
      </c>
      <c r="Q1052" s="17">
        <v>5.1064396749578501E-2</v>
      </c>
      <c r="R1052" s="17">
        <v>5.0972302641211602E-2</v>
      </c>
      <c r="S1052" s="17">
        <v>4.6143989192445299E-2</v>
      </c>
      <c r="T1052" s="17">
        <v>9.3906094181851002E-2</v>
      </c>
      <c r="U1052" s="17">
        <v>8.8497948056248193E-2</v>
      </c>
      <c r="V1052" s="17">
        <v>2.3499996376169102E-2</v>
      </c>
      <c r="W1052" s="17"/>
      <c r="X1052" s="17">
        <v>4.91162499659097E-2</v>
      </c>
      <c r="Y1052" s="17">
        <v>4.6913423635002699E-2</v>
      </c>
      <c r="Z1052" s="17"/>
      <c r="AA1052" s="17">
        <v>5.1953594991648498E-2</v>
      </c>
      <c r="AB1052" s="17">
        <v>2.7991378136126899E-2</v>
      </c>
      <c r="AC1052" s="17"/>
      <c r="AD1052" s="17">
        <v>4.7270242823218997E-2</v>
      </c>
      <c r="AE1052" s="17">
        <v>4.8436685470791503E-2</v>
      </c>
    </row>
    <row r="1053" spans="2:31" x14ac:dyDescent="0.35">
      <c r="B1053" t="s">
        <v>416</v>
      </c>
      <c r="C1053" s="17">
        <v>0.16169613767916499</v>
      </c>
      <c r="D1053" s="17">
        <v>0.155000530891063</v>
      </c>
      <c r="E1053" s="17">
        <v>0.16839362665187099</v>
      </c>
      <c r="F1053" s="17"/>
      <c r="G1053" s="17">
        <v>0.14654264196192701</v>
      </c>
      <c r="H1053" s="17">
        <v>0.15746894546690901</v>
      </c>
      <c r="I1053" s="17">
        <v>0.18394251748433099</v>
      </c>
      <c r="J1053" s="17">
        <v>0.12923094081376699</v>
      </c>
      <c r="K1053" s="17">
        <v>0.204658047962756</v>
      </c>
      <c r="L1053" s="17">
        <v>0.15569658032182501</v>
      </c>
      <c r="M1053" s="17"/>
      <c r="N1053" s="17">
        <v>0.14895257461216299</v>
      </c>
      <c r="O1053" s="17">
        <v>0.209288466726019</v>
      </c>
      <c r="P1053" s="17">
        <v>0.15751156918241699</v>
      </c>
      <c r="Q1053" s="17">
        <v>0.19729367078243101</v>
      </c>
      <c r="R1053" s="17">
        <v>0.101931232161493</v>
      </c>
      <c r="S1053" s="17">
        <v>0.169785338343026</v>
      </c>
      <c r="T1053" s="17">
        <v>0.15235141847120101</v>
      </c>
      <c r="U1053" s="17">
        <v>0.15851842366245</v>
      </c>
      <c r="V1053" s="17">
        <v>0.135778331149565</v>
      </c>
      <c r="W1053" s="17"/>
      <c r="X1053" s="17">
        <v>0.16357180214154901</v>
      </c>
      <c r="Y1053" s="17">
        <v>0.12847601151363899</v>
      </c>
      <c r="Z1053" s="17"/>
      <c r="AA1053" s="17">
        <v>0.15199131369306801</v>
      </c>
      <c r="AB1053" s="17">
        <v>0.20338852516431999</v>
      </c>
      <c r="AC1053" s="17"/>
      <c r="AD1053" s="17">
        <v>0.171546001708822</v>
      </c>
      <c r="AE1053" s="17">
        <v>0.151391457332166</v>
      </c>
    </row>
    <row r="1054" spans="2:31" x14ac:dyDescent="0.35">
      <c r="B1054" t="s">
        <v>417</v>
      </c>
      <c r="C1054" s="17">
        <v>0.30850347102837999</v>
      </c>
      <c r="D1054" s="17">
        <v>0.31468008210672999</v>
      </c>
      <c r="E1054" s="17">
        <v>0.30232512365896003</v>
      </c>
      <c r="F1054" s="17"/>
      <c r="G1054" s="17">
        <v>0.26606148917638101</v>
      </c>
      <c r="H1054" s="17">
        <v>0.259918346947904</v>
      </c>
      <c r="I1054" s="17">
        <v>0.34853387903953698</v>
      </c>
      <c r="J1054" s="17">
        <v>0.36960433997657799</v>
      </c>
      <c r="K1054" s="17">
        <v>0.33031546637563802</v>
      </c>
      <c r="L1054" s="17">
        <v>0.29559009352871002</v>
      </c>
      <c r="M1054" s="17"/>
      <c r="N1054" s="17">
        <v>0.28160050038839901</v>
      </c>
      <c r="O1054" s="17">
        <v>0.29644424489666299</v>
      </c>
      <c r="P1054" s="17">
        <v>0.31665421383421399</v>
      </c>
      <c r="Q1054" s="17">
        <v>0.35157756193497203</v>
      </c>
      <c r="R1054" s="17">
        <v>0.343595575715749</v>
      </c>
      <c r="S1054" s="17">
        <v>0.29627506400176201</v>
      </c>
      <c r="T1054" s="17">
        <v>0.295049548929186</v>
      </c>
      <c r="U1054" s="17">
        <v>0.254457473662278</v>
      </c>
      <c r="V1054" s="17">
        <v>0.330168115482883</v>
      </c>
      <c r="W1054" s="17"/>
      <c r="X1054" s="17">
        <v>0.30500094220086499</v>
      </c>
      <c r="Y1054" s="17">
        <v>0.38862405159854702</v>
      </c>
      <c r="Z1054" s="17"/>
      <c r="AA1054" s="17">
        <v>0.306566359249695</v>
      </c>
      <c r="AB1054" s="17">
        <v>0.31259450552444001</v>
      </c>
      <c r="AC1054" s="17"/>
      <c r="AD1054" s="17">
        <v>0.29928918290770201</v>
      </c>
      <c r="AE1054" s="17">
        <v>0.32403541126872898</v>
      </c>
    </row>
    <row r="1055" spans="2:31" x14ac:dyDescent="0.35">
      <c r="B1055" t="s">
        <v>418</v>
      </c>
      <c r="C1055" s="17">
        <v>0.28768204876526798</v>
      </c>
      <c r="D1055" s="17">
        <v>0.29849122136399198</v>
      </c>
      <c r="E1055" s="17">
        <v>0.27686983762815898</v>
      </c>
      <c r="F1055" s="17"/>
      <c r="G1055" s="17">
        <v>0.27337806331665998</v>
      </c>
      <c r="H1055" s="17">
        <v>0.30618790517314498</v>
      </c>
      <c r="I1055" s="17">
        <v>0.207869012620094</v>
      </c>
      <c r="J1055" s="17">
        <v>0.24970905806584701</v>
      </c>
      <c r="K1055" s="17">
        <v>0.24397524715250901</v>
      </c>
      <c r="L1055" s="17">
        <v>0.366184086570496</v>
      </c>
      <c r="M1055" s="17"/>
      <c r="N1055" s="17">
        <v>0.28703590666055101</v>
      </c>
      <c r="O1055" s="17">
        <v>0.32065226300704402</v>
      </c>
      <c r="P1055" s="17">
        <v>0.34468453111718</v>
      </c>
      <c r="Q1055" s="17">
        <v>0.19416932786711499</v>
      </c>
      <c r="R1055" s="17">
        <v>0.27584452211010901</v>
      </c>
      <c r="S1055" s="17">
        <v>0.28674651354179997</v>
      </c>
      <c r="T1055" s="17">
        <v>0.21385695880997299</v>
      </c>
      <c r="U1055" s="17">
        <v>0.31666526250273402</v>
      </c>
      <c r="V1055" s="17">
        <v>0.337654217624755</v>
      </c>
      <c r="W1055" s="17"/>
      <c r="X1055" s="17">
        <v>0.30352597225911898</v>
      </c>
      <c r="Y1055" s="17">
        <v>0.23791345398289801</v>
      </c>
      <c r="Z1055" s="17"/>
      <c r="AA1055" s="17">
        <v>0.29459055701832398</v>
      </c>
      <c r="AB1055" s="17">
        <v>0.26445728025577597</v>
      </c>
      <c r="AC1055" s="17"/>
      <c r="AD1055" s="17">
        <v>0.30717990367044001</v>
      </c>
      <c r="AE1055" s="17">
        <v>0.25844599206387697</v>
      </c>
    </row>
    <row r="1056" spans="2:31" x14ac:dyDescent="0.35">
      <c r="B1056" t="s">
        <v>419</v>
      </c>
      <c r="C1056" s="17">
        <v>0.13824705929380099</v>
      </c>
      <c r="D1056" s="17">
        <v>0.14993678701947999</v>
      </c>
      <c r="E1056" s="17">
        <v>0.12655404549917601</v>
      </c>
      <c r="F1056" s="17"/>
      <c r="G1056" s="17">
        <v>0.16714946425940899</v>
      </c>
      <c r="H1056" s="17">
        <v>0.18269530290921099</v>
      </c>
      <c r="I1056" s="17">
        <v>0.13952796970182299</v>
      </c>
      <c r="J1056" s="17">
        <v>0.11793867582030799</v>
      </c>
      <c r="K1056" s="17">
        <v>0.13903147475667299</v>
      </c>
      <c r="L1056" s="17">
        <v>0.108218634130514</v>
      </c>
      <c r="M1056" s="17"/>
      <c r="N1056" s="17">
        <v>0.17375500260627799</v>
      </c>
      <c r="O1056" s="17">
        <v>9.4603586746115798E-2</v>
      </c>
      <c r="P1056" s="17">
        <v>7.8306520114044501E-2</v>
      </c>
      <c r="Q1056" s="17">
        <v>0.13002606316863299</v>
      </c>
      <c r="R1056" s="17">
        <v>0.18516902796041099</v>
      </c>
      <c r="S1056" s="17">
        <v>0.17040971595413601</v>
      </c>
      <c r="T1056" s="17">
        <v>0.14018274405814199</v>
      </c>
      <c r="U1056" s="17">
        <v>0.123589106087341</v>
      </c>
      <c r="V1056" s="17">
        <v>0.148203336988177</v>
      </c>
      <c r="W1056" s="17"/>
      <c r="X1056" s="17">
        <v>0.11893501790352801</v>
      </c>
      <c r="Y1056" s="17">
        <v>0.15764377023579099</v>
      </c>
      <c r="Z1056" s="17"/>
      <c r="AA1056" s="17">
        <v>0.13699290364793501</v>
      </c>
      <c r="AB1056" s="17">
        <v>0.14639248710758199</v>
      </c>
      <c r="AC1056" s="17"/>
      <c r="AD1056" s="17">
        <v>0.14084509807151199</v>
      </c>
      <c r="AE1056" s="17">
        <v>0.14480126513901601</v>
      </c>
    </row>
    <row r="1057" spans="2:31" x14ac:dyDescent="0.35">
      <c r="B1057" t="s">
        <v>56</v>
      </c>
      <c r="C1057" s="17">
        <v>5.5872690966319603E-2</v>
      </c>
      <c r="D1057" s="17">
        <v>3.86887804854349E-2</v>
      </c>
      <c r="E1057" s="17">
        <v>7.3061431971570001E-2</v>
      </c>
      <c r="F1057" s="17"/>
      <c r="G1057" s="17">
        <v>8.7724309734855802E-2</v>
      </c>
      <c r="H1057" s="17">
        <v>3.0726874389682499E-2</v>
      </c>
      <c r="I1057" s="17">
        <v>8.1376426063718199E-2</v>
      </c>
      <c r="J1057" s="17">
        <v>5.4779810559626503E-2</v>
      </c>
      <c r="K1057" s="17">
        <v>4.0429686752937198E-2</v>
      </c>
      <c r="L1057" s="17">
        <v>4.78756913024855E-2</v>
      </c>
      <c r="M1057" s="17"/>
      <c r="N1057" s="17">
        <v>6.2851930075685306E-2</v>
      </c>
      <c r="O1057" s="17">
        <v>3.3958219247206503E-2</v>
      </c>
      <c r="P1057" s="17">
        <v>8.5365462364285397E-2</v>
      </c>
      <c r="Q1057" s="17">
        <v>7.5868979497270894E-2</v>
      </c>
      <c r="R1057" s="17">
        <v>4.2487339411026198E-2</v>
      </c>
      <c r="S1057" s="17">
        <v>3.0639378966830898E-2</v>
      </c>
      <c r="T1057" s="17">
        <v>0.10465323554964701</v>
      </c>
      <c r="U1057" s="17">
        <v>5.82717860289481E-2</v>
      </c>
      <c r="V1057" s="17">
        <v>2.4696002378450699E-2</v>
      </c>
      <c r="W1057" s="17"/>
      <c r="X1057" s="17">
        <v>5.9850015529028702E-2</v>
      </c>
      <c r="Y1057" s="17">
        <v>4.0429289034123003E-2</v>
      </c>
      <c r="Z1057" s="17"/>
      <c r="AA1057" s="17">
        <v>5.7905271399330202E-2</v>
      </c>
      <c r="AB1057" s="17">
        <v>4.5175823811754598E-2</v>
      </c>
      <c r="AC1057" s="17"/>
      <c r="AD1057" s="17">
        <v>3.3869570818304703E-2</v>
      </c>
      <c r="AE1057" s="17">
        <v>7.2889188725419995E-2</v>
      </c>
    </row>
    <row r="1058" spans="2:31" x14ac:dyDescent="0.35">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row>
    <row r="1059" spans="2:31" x14ac:dyDescent="0.35">
      <c r="B1059" s="6" t="s">
        <v>425</v>
      </c>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row>
    <row r="1060" spans="2:31" x14ac:dyDescent="0.35">
      <c r="B1060" s="24" t="s">
        <v>66</v>
      </c>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row>
    <row r="1061" spans="2:31" x14ac:dyDescent="0.35">
      <c r="B1061" t="s">
        <v>415</v>
      </c>
      <c r="C1061" s="17">
        <v>9.7683526938150397E-2</v>
      </c>
      <c r="D1061" s="17">
        <v>7.8761221822713903E-2</v>
      </c>
      <c r="E1061" s="17">
        <v>0.116611151253545</v>
      </c>
      <c r="F1061" s="17"/>
      <c r="G1061" s="17">
        <v>0.140627664529867</v>
      </c>
      <c r="H1061" s="17">
        <v>8.8503544530110001E-2</v>
      </c>
      <c r="I1061" s="17">
        <v>0.102187082849196</v>
      </c>
      <c r="J1061" s="17">
        <v>9.2018361088487197E-2</v>
      </c>
      <c r="K1061" s="17">
        <v>9.1982075871593294E-2</v>
      </c>
      <c r="L1061" s="17">
        <v>8.3104920406368493E-2</v>
      </c>
      <c r="M1061" s="17"/>
      <c r="N1061" s="17">
        <v>9.4594860808209599E-2</v>
      </c>
      <c r="O1061" s="17">
        <v>0.11739851973887599</v>
      </c>
      <c r="P1061" s="17">
        <v>0.100324736994837</v>
      </c>
      <c r="Q1061" s="17">
        <v>9.9911075372862798E-2</v>
      </c>
      <c r="R1061" s="17">
        <v>0.11544501559680601</v>
      </c>
      <c r="S1061" s="17">
        <v>4.68204007495545E-2</v>
      </c>
      <c r="T1061" s="17">
        <v>0.10021749306248801</v>
      </c>
      <c r="U1061" s="17">
        <v>0.113471375353107</v>
      </c>
      <c r="V1061" s="17">
        <v>9.2204952862449396E-2</v>
      </c>
      <c r="W1061" s="17"/>
      <c r="X1061" s="17">
        <v>9.7545796169110896E-2</v>
      </c>
      <c r="Y1061" s="17">
        <v>0.124993519841791</v>
      </c>
      <c r="Z1061" s="17"/>
      <c r="AA1061" s="17">
        <v>9.6134598355878204E-2</v>
      </c>
      <c r="AB1061" s="17">
        <v>0.10602674479306801</v>
      </c>
      <c r="AC1061" s="17"/>
      <c r="AD1061" s="17">
        <v>0.113076342673035</v>
      </c>
      <c r="AE1061" s="17">
        <v>6.2858774941590201E-2</v>
      </c>
    </row>
    <row r="1062" spans="2:31" x14ac:dyDescent="0.35">
      <c r="B1062" t="s">
        <v>416</v>
      </c>
      <c r="C1062" s="17">
        <v>0.27831832326685302</v>
      </c>
      <c r="D1062" s="17">
        <v>0.30371817974056903</v>
      </c>
      <c r="E1062" s="17">
        <v>0.25291132670556898</v>
      </c>
      <c r="F1062" s="17"/>
      <c r="G1062" s="17">
        <v>0.32867036122405902</v>
      </c>
      <c r="H1062" s="17">
        <v>0.26481226193956697</v>
      </c>
      <c r="I1062" s="17">
        <v>0.33849974377638897</v>
      </c>
      <c r="J1062" s="17">
        <v>0.239330739593485</v>
      </c>
      <c r="K1062" s="17">
        <v>0.279878803801484</v>
      </c>
      <c r="L1062" s="17">
        <v>0.247417659906425</v>
      </c>
      <c r="M1062" s="17"/>
      <c r="N1062" s="17">
        <v>0.19495910454611801</v>
      </c>
      <c r="O1062" s="17">
        <v>0.32711722289318601</v>
      </c>
      <c r="P1062" s="17">
        <v>0.28507351305945799</v>
      </c>
      <c r="Q1062" s="17">
        <v>0.29513421545068702</v>
      </c>
      <c r="R1062" s="17">
        <v>0.274081241189776</v>
      </c>
      <c r="S1062" s="17">
        <v>0.35698265239035998</v>
      </c>
      <c r="T1062" s="17">
        <v>0.242558011406972</v>
      </c>
      <c r="U1062" s="17">
        <v>0.24803287771817401</v>
      </c>
      <c r="V1062" s="17">
        <v>0.28291555308433403</v>
      </c>
      <c r="W1062" s="17"/>
      <c r="X1062" s="17">
        <v>0.29002646062384901</v>
      </c>
      <c r="Y1062" s="17">
        <v>0.189353755624666</v>
      </c>
      <c r="Z1062" s="17"/>
      <c r="AA1062" s="17">
        <v>0.27418039773856401</v>
      </c>
      <c r="AB1062" s="17">
        <v>0.30101493429091902</v>
      </c>
      <c r="AC1062" s="17"/>
      <c r="AD1062" s="17">
        <v>0.28590897972727702</v>
      </c>
      <c r="AE1062" s="17">
        <v>0.27630642100414299</v>
      </c>
    </row>
    <row r="1063" spans="2:31" x14ac:dyDescent="0.35">
      <c r="B1063" t="s">
        <v>417</v>
      </c>
      <c r="C1063" s="17">
        <v>0.349455699889552</v>
      </c>
      <c r="D1063" s="17">
        <v>0.32209957793442701</v>
      </c>
      <c r="E1063" s="17">
        <v>0.37681951185294299</v>
      </c>
      <c r="F1063" s="17"/>
      <c r="G1063" s="17">
        <v>0.24737812420555699</v>
      </c>
      <c r="H1063" s="17">
        <v>0.35253136700661197</v>
      </c>
      <c r="I1063" s="17">
        <v>0.35009354743694798</v>
      </c>
      <c r="J1063" s="17">
        <v>0.409159850746389</v>
      </c>
      <c r="K1063" s="17">
        <v>0.34569049999339402</v>
      </c>
      <c r="L1063" s="17">
        <v>0.37396315565252097</v>
      </c>
      <c r="M1063" s="17"/>
      <c r="N1063" s="17">
        <v>0.37488120352801202</v>
      </c>
      <c r="O1063" s="17">
        <v>0.39177337529342299</v>
      </c>
      <c r="P1063" s="17">
        <v>0.328093921325111</v>
      </c>
      <c r="Q1063" s="17">
        <v>0.35303711912404001</v>
      </c>
      <c r="R1063" s="17">
        <v>0.30659982450677797</v>
      </c>
      <c r="S1063" s="17">
        <v>0.26712165638850499</v>
      </c>
      <c r="T1063" s="17">
        <v>0.37826119197971703</v>
      </c>
      <c r="U1063" s="17">
        <v>0.380600107275745</v>
      </c>
      <c r="V1063" s="17">
        <v>0.33877188942048603</v>
      </c>
      <c r="W1063" s="17"/>
      <c r="X1063" s="17">
        <v>0.36516811884098399</v>
      </c>
      <c r="Y1063" s="17">
        <v>0.34450234516407202</v>
      </c>
      <c r="Z1063" s="17"/>
      <c r="AA1063" s="17">
        <v>0.35272368182817099</v>
      </c>
      <c r="AB1063" s="17">
        <v>0.33418554530851102</v>
      </c>
      <c r="AC1063" s="17"/>
      <c r="AD1063" s="17">
        <v>0.32514259611907698</v>
      </c>
      <c r="AE1063" s="17">
        <v>0.40010614283116802</v>
      </c>
    </row>
    <row r="1064" spans="2:31" x14ac:dyDescent="0.35">
      <c r="B1064" t="s">
        <v>418</v>
      </c>
      <c r="C1064" s="17">
        <v>0.12720760524413499</v>
      </c>
      <c r="D1064" s="17">
        <v>0.14393754493990399</v>
      </c>
      <c r="E1064" s="17">
        <v>0.110472962638546</v>
      </c>
      <c r="F1064" s="17"/>
      <c r="G1064" s="17">
        <v>9.9937991192208003E-2</v>
      </c>
      <c r="H1064" s="17">
        <v>0.14480386521076299</v>
      </c>
      <c r="I1064" s="17">
        <v>8.9524418438485104E-2</v>
      </c>
      <c r="J1064" s="17">
        <v>0.108991019196539</v>
      </c>
      <c r="K1064" s="17">
        <v>0.12545057860697001</v>
      </c>
      <c r="L1064" s="17">
        <v>0.16117317473949899</v>
      </c>
      <c r="M1064" s="17"/>
      <c r="N1064" s="17">
        <v>0.16847509485832901</v>
      </c>
      <c r="O1064" s="17">
        <v>6.2045108570888102E-2</v>
      </c>
      <c r="P1064" s="17">
        <v>0.103311655480241</v>
      </c>
      <c r="Q1064" s="17">
        <v>8.0985333633557505E-2</v>
      </c>
      <c r="R1064" s="17">
        <v>0.19996129986522401</v>
      </c>
      <c r="S1064" s="17">
        <v>0.173951622386504</v>
      </c>
      <c r="T1064" s="17">
        <v>0.113543212985229</v>
      </c>
      <c r="U1064" s="17">
        <v>9.2239656475230206E-2</v>
      </c>
      <c r="V1064" s="17">
        <v>0.151423914964224</v>
      </c>
      <c r="W1064" s="17"/>
      <c r="X1064" s="17">
        <v>0.10827170036824101</v>
      </c>
      <c r="Y1064" s="17">
        <v>0.19565078471125</v>
      </c>
      <c r="Z1064" s="17"/>
      <c r="AA1064" s="17">
        <v>0.12772634929732299</v>
      </c>
      <c r="AB1064" s="17">
        <v>0.12516108302438</v>
      </c>
      <c r="AC1064" s="17"/>
      <c r="AD1064" s="17">
        <v>0.15274685597408799</v>
      </c>
      <c r="AE1064" s="17">
        <v>8.2992274200675203E-2</v>
      </c>
    </row>
    <row r="1065" spans="2:31" x14ac:dyDescent="0.35">
      <c r="B1065" t="s">
        <v>419</v>
      </c>
      <c r="C1065" s="17">
        <v>6.1071072568919901E-2</v>
      </c>
      <c r="D1065" s="17">
        <v>8.3823818768474806E-2</v>
      </c>
      <c r="E1065" s="17">
        <v>3.8311930404079701E-2</v>
      </c>
      <c r="F1065" s="17"/>
      <c r="G1065" s="17">
        <v>7.4879986392186307E-2</v>
      </c>
      <c r="H1065" s="17">
        <v>5.8193846081775802E-2</v>
      </c>
      <c r="I1065" s="17">
        <v>4.3457239794802302E-2</v>
      </c>
      <c r="J1065" s="17">
        <v>5.60346517946297E-2</v>
      </c>
      <c r="K1065" s="17">
        <v>5.1110245431035498E-2</v>
      </c>
      <c r="L1065" s="17">
        <v>7.1532537934919593E-2</v>
      </c>
      <c r="M1065" s="17"/>
      <c r="N1065" s="17">
        <v>6.8175728265181298E-2</v>
      </c>
      <c r="O1065" s="17">
        <v>2.3552411572833502E-2</v>
      </c>
      <c r="P1065" s="17">
        <v>6.5189947945047705E-2</v>
      </c>
      <c r="Q1065" s="17">
        <v>8.2417317071098894E-2</v>
      </c>
      <c r="R1065" s="17">
        <v>4.4911304171773803E-2</v>
      </c>
      <c r="S1065" s="17">
        <v>0.10614565069280001</v>
      </c>
      <c r="T1065" s="17">
        <v>6.0577575623411803E-2</v>
      </c>
      <c r="U1065" s="17">
        <v>7.7448424876780303E-2</v>
      </c>
      <c r="V1065" s="17">
        <v>4.7711699756230699E-2</v>
      </c>
      <c r="W1065" s="17"/>
      <c r="X1065" s="17">
        <v>4.9706347186149198E-2</v>
      </c>
      <c r="Y1065" s="17">
        <v>6.9426397805031001E-2</v>
      </c>
      <c r="Z1065" s="17"/>
      <c r="AA1065" s="17">
        <v>6.2262654263490202E-2</v>
      </c>
      <c r="AB1065" s="17">
        <v>5.7853545158820803E-2</v>
      </c>
      <c r="AC1065" s="17"/>
      <c r="AD1065" s="17">
        <v>5.6853994239181603E-2</v>
      </c>
      <c r="AE1065" s="17">
        <v>6.4870164955834905E-2</v>
      </c>
    </row>
    <row r="1066" spans="2:31" x14ac:dyDescent="0.35">
      <c r="B1066" t="s">
        <v>56</v>
      </c>
      <c r="C1066" s="17">
        <v>8.62637720923905E-2</v>
      </c>
      <c r="D1066" s="17">
        <v>6.7659656793911102E-2</v>
      </c>
      <c r="E1066" s="17">
        <v>0.104873117145317</v>
      </c>
      <c r="F1066" s="17"/>
      <c r="G1066" s="17">
        <v>0.108505872456123</v>
      </c>
      <c r="H1066" s="17">
        <v>9.1155115231171605E-2</v>
      </c>
      <c r="I1066" s="17">
        <v>7.6237967704179593E-2</v>
      </c>
      <c r="J1066" s="17">
        <v>9.4465377580469703E-2</v>
      </c>
      <c r="K1066" s="17">
        <v>0.105887796295524</v>
      </c>
      <c r="L1066" s="17">
        <v>6.2808551360266196E-2</v>
      </c>
      <c r="M1066" s="17"/>
      <c r="N1066" s="17">
        <v>9.8914007994149997E-2</v>
      </c>
      <c r="O1066" s="17">
        <v>7.8113361930792893E-2</v>
      </c>
      <c r="P1066" s="17">
        <v>0.118006225195304</v>
      </c>
      <c r="Q1066" s="17">
        <v>8.8514939347753202E-2</v>
      </c>
      <c r="R1066" s="17">
        <v>5.9001314669641897E-2</v>
      </c>
      <c r="S1066" s="17">
        <v>4.8978017392277202E-2</v>
      </c>
      <c r="T1066" s="17">
        <v>0.104842514942183</v>
      </c>
      <c r="U1066" s="17">
        <v>8.8207558300962802E-2</v>
      </c>
      <c r="V1066" s="17">
        <v>8.6971989912274894E-2</v>
      </c>
      <c r="W1066" s="17"/>
      <c r="X1066" s="17">
        <v>8.9281576811665195E-2</v>
      </c>
      <c r="Y1066" s="17">
        <v>7.6073196853189404E-2</v>
      </c>
      <c r="Z1066" s="17"/>
      <c r="AA1066" s="17">
        <v>8.6972318516572597E-2</v>
      </c>
      <c r="AB1066" s="17">
        <v>7.5758147424301703E-2</v>
      </c>
      <c r="AC1066" s="17"/>
      <c r="AD1066" s="17">
        <v>6.6271231267342495E-2</v>
      </c>
      <c r="AE1066" s="17">
        <v>0.112866222066589</v>
      </c>
    </row>
    <row r="1067" spans="2:31" x14ac:dyDescent="0.35">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row>
    <row r="1068" spans="2:31" x14ac:dyDescent="0.35">
      <c r="B1068" s="6" t="s">
        <v>436</v>
      </c>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row>
    <row r="1069" spans="2:31" x14ac:dyDescent="0.35">
      <c r="B1069" s="24" t="s">
        <v>66</v>
      </c>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row>
    <row r="1070" spans="2:31" x14ac:dyDescent="0.35">
      <c r="B1070" t="s">
        <v>426</v>
      </c>
      <c r="C1070" s="17">
        <v>0.45007485701734201</v>
      </c>
      <c r="D1070" s="17">
        <v>0.46454632832870102</v>
      </c>
      <c r="E1070" s="17">
        <v>0.43559931766833399</v>
      </c>
      <c r="F1070" s="17"/>
      <c r="G1070" s="17">
        <v>0.40860898498884501</v>
      </c>
      <c r="H1070" s="17">
        <v>0.44285202604010199</v>
      </c>
      <c r="I1070" s="17">
        <v>0.42489287668005499</v>
      </c>
      <c r="J1070" s="17">
        <v>0.443278194297201</v>
      </c>
      <c r="K1070" s="17">
        <v>0.55933284940143702</v>
      </c>
      <c r="L1070" s="17">
        <v>0.43723739542795598</v>
      </c>
      <c r="M1070" s="17"/>
      <c r="N1070" s="17">
        <v>0.46311688027004899</v>
      </c>
      <c r="O1070" s="17">
        <v>0.40575157104803</v>
      </c>
      <c r="P1070" s="17">
        <v>0.419448521717183</v>
      </c>
      <c r="Q1070" s="17">
        <v>0.42613082054004298</v>
      </c>
      <c r="R1070" s="17">
        <v>0.49005184427639797</v>
      </c>
      <c r="S1070" s="17">
        <v>0.50516222095136598</v>
      </c>
      <c r="T1070" s="17">
        <v>0.429968524525841</v>
      </c>
      <c r="U1070" s="17">
        <v>0.36820383766062198</v>
      </c>
      <c r="V1070" s="17">
        <v>0.50932607605251501</v>
      </c>
      <c r="W1070" s="17"/>
      <c r="X1070" s="17">
        <v>0.43013113136062198</v>
      </c>
      <c r="Y1070" s="17">
        <v>0.53113179402344102</v>
      </c>
      <c r="Z1070" s="17"/>
      <c r="AA1070" s="17">
        <v>0.44982588683404601</v>
      </c>
      <c r="AB1070" s="17">
        <v>0.45754935393052298</v>
      </c>
      <c r="AC1070" s="17"/>
      <c r="AD1070" s="17">
        <v>0.44552494655446501</v>
      </c>
      <c r="AE1070" s="17">
        <v>0.48274838877056298</v>
      </c>
    </row>
    <row r="1071" spans="2:31" x14ac:dyDescent="0.35">
      <c r="B1071" t="s">
        <v>427</v>
      </c>
      <c r="C1071" s="17">
        <v>0.37785824134061002</v>
      </c>
      <c r="D1071" s="17">
        <v>0.40164284422378799</v>
      </c>
      <c r="E1071" s="17">
        <v>0.35406695242959801</v>
      </c>
      <c r="F1071" s="17"/>
      <c r="G1071" s="17">
        <v>0.33729383917363398</v>
      </c>
      <c r="H1071" s="17">
        <v>0.358136913210646</v>
      </c>
      <c r="I1071" s="17">
        <v>0.34559941850745901</v>
      </c>
      <c r="J1071" s="17">
        <v>0.38147355071530198</v>
      </c>
      <c r="K1071" s="17">
        <v>0.41281342346576899</v>
      </c>
      <c r="L1071" s="17">
        <v>0.406791235877552</v>
      </c>
      <c r="M1071" s="17"/>
      <c r="N1071" s="17">
        <v>0.35557644163219898</v>
      </c>
      <c r="O1071" s="17">
        <v>0.38275388569463198</v>
      </c>
      <c r="P1071" s="17">
        <v>0.40999285131000501</v>
      </c>
      <c r="Q1071" s="17">
        <v>0.24718395259736101</v>
      </c>
      <c r="R1071" s="17">
        <v>0.43908705533616399</v>
      </c>
      <c r="S1071" s="17">
        <v>0.42823395658011199</v>
      </c>
      <c r="T1071" s="17">
        <v>0.40756153116429999</v>
      </c>
      <c r="U1071" s="17">
        <v>0.35648210802477098</v>
      </c>
      <c r="V1071" s="17">
        <v>0.38837957182958599</v>
      </c>
      <c r="W1071" s="17"/>
      <c r="X1071" s="17">
        <v>0.366162173687546</v>
      </c>
      <c r="Y1071" s="17">
        <v>0.36358204527093402</v>
      </c>
      <c r="Z1071" s="17"/>
      <c r="AA1071" s="17">
        <v>0.36992048964205898</v>
      </c>
      <c r="AB1071" s="17">
        <v>0.41365692932909398</v>
      </c>
      <c r="AC1071" s="17"/>
      <c r="AD1071" s="17">
        <v>0.38442237944257301</v>
      </c>
      <c r="AE1071" s="17">
        <v>0.39378710478755502</v>
      </c>
    </row>
    <row r="1072" spans="2:31" x14ac:dyDescent="0.35">
      <c r="B1072" t="s">
        <v>428</v>
      </c>
      <c r="C1072" s="17">
        <v>0.37499244880314397</v>
      </c>
      <c r="D1072" s="17">
        <v>0.39525744797627299</v>
      </c>
      <c r="E1072" s="17">
        <v>0.35472175298882402</v>
      </c>
      <c r="F1072" s="17"/>
      <c r="G1072" s="17">
        <v>0.40430360515886599</v>
      </c>
      <c r="H1072" s="17">
        <v>0.35989133709128901</v>
      </c>
      <c r="I1072" s="17">
        <v>0.348383905571573</v>
      </c>
      <c r="J1072" s="17">
        <v>0.479746021599607</v>
      </c>
      <c r="K1072" s="17">
        <v>0.39575421239775899</v>
      </c>
      <c r="L1072" s="17">
        <v>0.31770404770842597</v>
      </c>
      <c r="M1072" s="17"/>
      <c r="N1072" s="17">
        <v>0.34302782181245001</v>
      </c>
      <c r="O1072" s="17">
        <v>0.37167507996403698</v>
      </c>
      <c r="P1072" s="17">
        <v>0.39725576584213002</v>
      </c>
      <c r="Q1072" s="17">
        <v>0.45112857412307</v>
      </c>
      <c r="R1072" s="17">
        <v>0.33715365349635301</v>
      </c>
      <c r="S1072" s="17">
        <v>0.30371058071741702</v>
      </c>
      <c r="T1072" s="17">
        <v>0.34623768571034103</v>
      </c>
      <c r="U1072" s="17">
        <v>0.42987187569785201</v>
      </c>
      <c r="V1072" s="17">
        <v>0.41950478009425202</v>
      </c>
      <c r="W1072" s="17"/>
      <c r="X1072" s="17">
        <v>0.385423031140946</v>
      </c>
      <c r="Y1072" s="17">
        <v>0.32124381616086201</v>
      </c>
      <c r="Z1072" s="17"/>
      <c r="AA1072" s="17">
        <v>0.37605858777884499</v>
      </c>
      <c r="AB1072" s="17">
        <v>0.36836624897190801</v>
      </c>
      <c r="AC1072" s="17"/>
      <c r="AD1072" s="17">
        <v>0.38177179400404498</v>
      </c>
      <c r="AE1072" s="17">
        <v>0.387767359740468</v>
      </c>
    </row>
    <row r="1073" spans="2:31" x14ac:dyDescent="0.35">
      <c r="B1073" t="s">
        <v>429</v>
      </c>
      <c r="C1073" s="17">
        <v>0.25349886802791499</v>
      </c>
      <c r="D1073" s="17">
        <v>0.25284082119798301</v>
      </c>
      <c r="E1073" s="17">
        <v>0.25415709983967999</v>
      </c>
      <c r="F1073" s="17"/>
      <c r="G1073" s="17">
        <v>0.23195644065054599</v>
      </c>
      <c r="H1073" s="17">
        <v>0.28288432706011801</v>
      </c>
      <c r="I1073" s="17">
        <v>0.27492022902750202</v>
      </c>
      <c r="J1073" s="17">
        <v>0.24367435801758699</v>
      </c>
      <c r="K1073" s="17">
        <v>0.20307493237927199</v>
      </c>
      <c r="L1073" s="17">
        <v>0.26885409058135001</v>
      </c>
      <c r="M1073" s="17"/>
      <c r="N1073" s="17">
        <v>0.25287936695855501</v>
      </c>
      <c r="O1073" s="17">
        <v>0.27783734000923699</v>
      </c>
      <c r="P1073" s="17">
        <v>0.19552838343432699</v>
      </c>
      <c r="Q1073" s="17">
        <v>0.26189419557791399</v>
      </c>
      <c r="R1073" s="17">
        <v>0.26435728184662199</v>
      </c>
      <c r="S1073" s="17">
        <v>0.24637545066600899</v>
      </c>
      <c r="T1073" s="17">
        <v>0.30021464328225</v>
      </c>
      <c r="U1073" s="17">
        <v>0.24089939384751199</v>
      </c>
      <c r="V1073" s="17">
        <v>0.22871945136175101</v>
      </c>
      <c r="W1073" s="17"/>
      <c r="X1073" s="17">
        <v>0.256651615410048</v>
      </c>
      <c r="Y1073" s="17">
        <v>0.26120474413551198</v>
      </c>
      <c r="Z1073" s="17"/>
      <c r="AA1073" s="17">
        <v>0.25341200477679698</v>
      </c>
      <c r="AB1073" s="17">
        <v>0.24687731240927199</v>
      </c>
      <c r="AC1073" s="17"/>
      <c r="AD1073" s="17">
        <v>0.27314616699237698</v>
      </c>
      <c r="AE1073" s="17">
        <v>0.217472545297341</v>
      </c>
    </row>
    <row r="1074" spans="2:31" x14ac:dyDescent="0.35">
      <c r="B1074" t="s">
        <v>430</v>
      </c>
      <c r="C1074" s="17">
        <v>0.238168120831242</v>
      </c>
      <c r="D1074" s="17">
        <v>0.24776177713514599</v>
      </c>
      <c r="E1074" s="17">
        <v>0.22857176767957499</v>
      </c>
      <c r="F1074" s="17"/>
      <c r="G1074" s="17">
        <v>0.23915614014658601</v>
      </c>
      <c r="H1074" s="17">
        <v>0.26243985131019898</v>
      </c>
      <c r="I1074" s="17">
        <v>0.21123218701729299</v>
      </c>
      <c r="J1074" s="17">
        <v>0.269838053783374</v>
      </c>
      <c r="K1074" s="17">
        <v>0.16640218994933301</v>
      </c>
      <c r="L1074" s="17">
        <v>0.258211122816908</v>
      </c>
      <c r="M1074" s="17"/>
      <c r="N1074" s="17">
        <v>0.18803245476545899</v>
      </c>
      <c r="O1074" s="17">
        <v>0.29772066064422498</v>
      </c>
      <c r="P1074" s="17">
        <v>0.24785560607585</v>
      </c>
      <c r="Q1074" s="17">
        <v>0.28014301733121599</v>
      </c>
      <c r="R1074" s="17">
        <v>0.280896000892006</v>
      </c>
      <c r="S1074" s="17">
        <v>0.20694393943041201</v>
      </c>
      <c r="T1074" s="17">
        <v>0.16825577129349301</v>
      </c>
      <c r="U1074" s="17">
        <v>0.25534324692217503</v>
      </c>
      <c r="V1074" s="17">
        <v>0.22549039181407801</v>
      </c>
      <c r="W1074" s="17"/>
      <c r="X1074" s="17">
        <v>0.249566494279714</v>
      </c>
      <c r="Y1074" s="17">
        <v>0.21025887733639601</v>
      </c>
      <c r="Z1074" s="17"/>
      <c r="AA1074" s="17">
        <v>0.23951945124668</v>
      </c>
      <c r="AB1074" s="17">
        <v>0.234991374197597</v>
      </c>
      <c r="AC1074" s="17"/>
      <c r="AD1074" s="17">
        <v>0.246340144090781</v>
      </c>
      <c r="AE1074" s="17">
        <v>0.22055523387120099</v>
      </c>
    </row>
    <row r="1075" spans="2:31" x14ac:dyDescent="0.35">
      <c r="B1075" t="s">
        <v>431</v>
      </c>
      <c r="C1075" s="17">
        <v>0.22717233768825501</v>
      </c>
      <c r="D1075" s="17">
        <v>0.23994630491902499</v>
      </c>
      <c r="E1075" s="17">
        <v>0.21439477960079201</v>
      </c>
      <c r="F1075" s="17"/>
      <c r="G1075" s="17">
        <v>0.23081571679478599</v>
      </c>
      <c r="H1075" s="17">
        <v>0.17959782443146</v>
      </c>
      <c r="I1075" s="17">
        <v>0.23957757280613601</v>
      </c>
      <c r="J1075" s="17">
        <v>0.19383344292562801</v>
      </c>
      <c r="K1075" s="17">
        <v>0.23589982110517799</v>
      </c>
      <c r="L1075" s="17">
        <v>0.25680324546765299</v>
      </c>
      <c r="M1075" s="17"/>
      <c r="N1075" s="17">
        <v>0.217121807130227</v>
      </c>
      <c r="O1075" s="17">
        <v>0.20946643438420701</v>
      </c>
      <c r="P1075" s="17">
        <v>0.23451467119399699</v>
      </c>
      <c r="Q1075" s="17">
        <v>0.26700737815889097</v>
      </c>
      <c r="R1075" s="17">
        <v>0.27623986848870502</v>
      </c>
      <c r="S1075" s="17">
        <v>0.185506196157357</v>
      </c>
      <c r="T1075" s="17">
        <v>0.20860465463845901</v>
      </c>
      <c r="U1075" s="17">
        <v>0.34279475356219102</v>
      </c>
      <c r="V1075" s="17">
        <v>0.18969569448628601</v>
      </c>
      <c r="W1075" s="17"/>
      <c r="X1075" s="17">
        <v>0.224356643025347</v>
      </c>
      <c r="Y1075" s="17">
        <v>0.21643420506427899</v>
      </c>
      <c r="Z1075" s="17"/>
      <c r="AA1075" s="17">
        <v>0.23470860298728699</v>
      </c>
      <c r="AB1075" s="17">
        <v>0.19387198385059001</v>
      </c>
      <c r="AC1075" s="17"/>
      <c r="AD1075" s="17">
        <v>0.22796220857115501</v>
      </c>
      <c r="AE1075" s="17">
        <v>0.23486902079183</v>
      </c>
    </row>
    <row r="1076" spans="2:31" x14ac:dyDescent="0.35">
      <c r="B1076" t="s">
        <v>432</v>
      </c>
      <c r="C1076" s="17">
        <v>0.15615974541147301</v>
      </c>
      <c r="D1076" s="17">
        <v>0.177584737149526</v>
      </c>
      <c r="E1076" s="17">
        <v>0.134728730949737</v>
      </c>
      <c r="F1076" s="17"/>
      <c r="G1076" s="17">
        <v>0.152853209011377</v>
      </c>
      <c r="H1076" s="17">
        <v>0.153727198184581</v>
      </c>
      <c r="I1076" s="17">
        <v>0.118437116585127</v>
      </c>
      <c r="J1076" s="17">
        <v>0.14352806531092599</v>
      </c>
      <c r="K1076" s="17">
        <v>0.13212692032128401</v>
      </c>
      <c r="L1076" s="17">
        <v>0.196416284344436</v>
      </c>
      <c r="M1076" s="17"/>
      <c r="N1076" s="17">
        <v>0.193824274996343</v>
      </c>
      <c r="O1076" s="17">
        <v>0.14609709444681901</v>
      </c>
      <c r="P1076" s="17">
        <v>7.2151101635200707E-2</v>
      </c>
      <c r="Q1076" s="17">
        <v>0.119310582389392</v>
      </c>
      <c r="R1076" s="17">
        <v>0.17342657246811999</v>
      </c>
      <c r="S1076" s="17">
        <v>0.238708697456779</v>
      </c>
      <c r="T1076" s="17">
        <v>0.12546005797375401</v>
      </c>
      <c r="U1076" s="17">
        <v>0.17966136408724001</v>
      </c>
      <c r="V1076" s="17">
        <v>0.157054798981137</v>
      </c>
      <c r="W1076" s="17"/>
      <c r="X1076" s="17">
        <v>0.13548926030994099</v>
      </c>
      <c r="Y1076" s="17">
        <v>0.24905579601897701</v>
      </c>
      <c r="Z1076" s="17"/>
      <c r="AA1076" s="17">
        <v>0.15577383584492099</v>
      </c>
      <c r="AB1076" s="17">
        <v>0.16133598602358301</v>
      </c>
      <c r="AC1076" s="17"/>
      <c r="AD1076" s="17">
        <v>0.17209119885576901</v>
      </c>
      <c r="AE1076" s="17">
        <v>0.123711094959993</v>
      </c>
    </row>
    <row r="1077" spans="2:31" x14ac:dyDescent="0.35">
      <c r="B1077" t="s">
        <v>433</v>
      </c>
      <c r="C1077" s="17">
        <v>0.114674770203591</v>
      </c>
      <c r="D1077" s="17">
        <v>0.117634663168121</v>
      </c>
      <c r="E1077" s="17">
        <v>0.111714045191251</v>
      </c>
      <c r="F1077" s="17"/>
      <c r="G1077" s="17">
        <v>0.10163790360814599</v>
      </c>
      <c r="H1077" s="17">
        <v>0.140728729467472</v>
      </c>
      <c r="I1077" s="17">
        <v>7.9223771310278607E-2</v>
      </c>
      <c r="J1077" s="17">
        <v>8.9185728825165303E-2</v>
      </c>
      <c r="K1077" s="17">
        <v>8.7184806290352301E-2</v>
      </c>
      <c r="L1077" s="17">
        <v>0.15196278077054001</v>
      </c>
      <c r="M1077" s="17"/>
      <c r="N1077" s="17">
        <v>0.16400954573576201</v>
      </c>
      <c r="O1077" s="17">
        <v>7.5243874931991001E-2</v>
      </c>
      <c r="P1077" s="17">
        <v>9.8284207725481604E-2</v>
      </c>
      <c r="Q1077" s="17">
        <v>0.15524834933064</v>
      </c>
      <c r="R1077" s="17">
        <v>0.13838563262105999</v>
      </c>
      <c r="S1077" s="17">
        <v>0.117220817009534</v>
      </c>
      <c r="T1077" s="17">
        <v>0.113467945799228</v>
      </c>
      <c r="U1077" s="17">
        <v>4.56611009558286E-2</v>
      </c>
      <c r="V1077" s="17">
        <v>9.0041075111126703E-2</v>
      </c>
      <c r="W1077" s="17"/>
      <c r="X1077" s="17">
        <v>0.111925308290293</v>
      </c>
      <c r="Y1077" s="17">
        <v>0.13514977926368801</v>
      </c>
      <c r="Z1077" s="17"/>
      <c r="AA1077" s="17">
        <v>0.11731706802401599</v>
      </c>
      <c r="AB1077" s="17">
        <v>0.107052446827772</v>
      </c>
      <c r="AC1077" s="17"/>
      <c r="AD1077" s="17">
        <v>0.12121796569026499</v>
      </c>
      <c r="AE1077" s="17">
        <v>0.105685910479592</v>
      </c>
    </row>
    <row r="1078" spans="2:31" x14ac:dyDescent="0.35">
      <c r="B1078" t="s">
        <v>434</v>
      </c>
      <c r="C1078" s="17">
        <v>0.114013142258317</v>
      </c>
      <c r="D1078" s="17">
        <v>0.11429529786001801</v>
      </c>
      <c r="E1078" s="17">
        <v>0.11373090734058899</v>
      </c>
      <c r="F1078" s="17"/>
      <c r="G1078" s="17">
        <v>9.7623205142427102E-2</v>
      </c>
      <c r="H1078" s="17">
        <v>0.10365655163557901</v>
      </c>
      <c r="I1078" s="17">
        <v>0.109435625535413</v>
      </c>
      <c r="J1078" s="17">
        <v>0.14046241502892201</v>
      </c>
      <c r="K1078" s="17">
        <v>8.4332446471940103E-2</v>
      </c>
      <c r="L1078" s="17">
        <v>0.132203198249884</v>
      </c>
      <c r="M1078" s="17"/>
      <c r="N1078" s="17">
        <v>0.16304786384640299</v>
      </c>
      <c r="O1078" s="17">
        <v>0.14865296595611499</v>
      </c>
      <c r="P1078" s="17">
        <v>0.134003721404163</v>
      </c>
      <c r="Q1078" s="17">
        <v>7.0126799580500096E-2</v>
      </c>
      <c r="R1078" s="17">
        <v>6.9450079009656301E-2</v>
      </c>
      <c r="S1078" s="17">
        <v>7.0464377236676701E-2</v>
      </c>
      <c r="T1078" s="17">
        <v>0.123115003991072</v>
      </c>
      <c r="U1078" s="17">
        <v>0.144752259560847</v>
      </c>
      <c r="V1078" s="17">
        <v>7.8341333540155905E-2</v>
      </c>
      <c r="W1078" s="17"/>
      <c r="X1078" s="17">
        <v>0.112656942153192</v>
      </c>
      <c r="Y1078" s="17">
        <v>0.100377735902557</v>
      </c>
      <c r="Z1078" s="17"/>
      <c r="AA1078" s="17">
        <v>9.6750035338920196E-2</v>
      </c>
      <c r="AB1078" s="17">
        <v>0.17707958382687899</v>
      </c>
      <c r="AC1078" s="17"/>
      <c r="AD1078" s="17">
        <v>0.127468614502869</v>
      </c>
      <c r="AE1078" s="17">
        <v>9.1330254127263102E-2</v>
      </c>
    </row>
    <row r="1079" spans="2:31" x14ac:dyDescent="0.35">
      <c r="B1079" t="s">
        <v>435</v>
      </c>
      <c r="C1079" s="17">
        <v>7.6804615479430197E-2</v>
      </c>
      <c r="D1079" s="17">
        <v>8.56120581195709E-2</v>
      </c>
      <c r="E1079" s="17">
        <v>6.7994697002004306E-2</v>
      </c>
      <c r="F1079" s="17"/>
      <c r="G1079" s="17">
        <v>9.2296407665139996E-2</v>
      </c>
      <c r="H1079" s="17">
        <v>8.1180858930290603E-2</v>
      </c>
      <c r="I1079" s="17">
        <v>7.0082369691351995E-2</v>
      </c>
      <c r="J1079" s="17">
        <v>8.5715745305712396E-2</v>
      </c>
      <c r="K1079" s="17">
        <v>6.4411102627902797E-2</v>
      </c>
      <c r="L1079" s="17">
        <v>7.12884847039474E-2</v>
      </c>
      <c r="M1079" s="17"/>
      <c r="N1079" s="17">
        <v>0.121767428761725</v>
      </c>
      <c r="O1079" s="17">
        <v>5.6607413886074903E-2</v>
      </c>
      <c r="P1079" s="17">
        <v>9.6962770541138305E-2</v>
      </c>
      <c r="Q1079" s="17">
        <v>8.5403298327568697E-2</v>
      </c>
      <c r="R1079" s="17">
        <v>2.59113273101313E-2</v>
      </c>
      <c r="S1079" s="17">
        <v>0.105844339523468</v>
      </c>
      <c r="T1079" s="17">
        <v>4.7581782509052303E-2</v>
      </c>
      <c r="U1079" s="17">
        <v>0.13247240629417101</v>
      </c>
      <c r="V1079" s="17">
        <v>3.7463967392939897E-2</v>
      </c>
      <c r="W1079" s="17"/>
      <c r="X1079" s="17">
        <v>7.26904510012715E-2</v>
      </c>
      <c r="Y1079" s="17">
        <v>7.3441831502577395E-2</v>
      </c>
      <c r="Z1079" s="17"/>
      <c r="AA1079" s="17">
        <v>6.9084620889691903E-2</v>
      </c>
      <c r="AB1079" s="17">
        <v>0.105742189321683</v>
      </c>
      <c r="AC1079" s="17"/>
      <c r="AD1079" s="17">
        <v>8.4355978111604502E-2</v>
      </c>
      <c r="AE1079" s="17">
        <v>5.0375177458946499E-2</v>
      </c>
    </row>
    <row r="1080" spans="2:31" x14ac:dyDescent="0.35">
      <c r="B1080" t="s">
        <v>56</v>
      </c>
      <c r="C1080" s="17">
        <v>4.0284889898563603E-2</v>
      </c>
      <c r="D1080" s="17">
        <v>2.30797865968888E-2</v>
      </c>
      <c r="E1080" s="17">
        <v>5.7494829682062799E-2</v>
      </c>
      <c r="F1080" s="17"/>
      <c r="G1080" s="17">
        <v>5.5989088061230298E-2</v>
      </c>
      <c r="H1080" s="17">
        <v>4.0102381722105E-2</v>
      </c>
      <c r="I1080" s="17">
        <v>5.2264129427243199E-2</v>
      </c>
      <c r="J1080" s="17">
        <v>4.9272095517477903E-2</v>
      </c>
      <c r="K1080" s="17">
        <v>3.5461862367795499E-2</v>
      </c>
      <c r="L1080" s="17">
        <v>2.3934846576793001E-2</v>
      </c>
      <c r="M1080" s="17"/>
      <c r="N1080" s="17">
        <v>4.1552463851983502E-2</v>
      </c>
      <c r="O1080" s="17">
        <v>4.3682312206491901E-2</v>
      </c>
      <c r="P1080" s="17">
        <v>3.6293327925082802E-2</v>
      </c>
      <c r="Q1080" s="17">
        <v>4.0614333377534097E-2</v>
      </c>
      <c r="R1080" s="17">
        <v>2.5891572183553299E-2</v>
      </c>
      <c r="S1080" s="17">
        <v>2.92115263752778E-2</v>
      </c>
      <c r="T1080" s="17">
        <v>5.8321471600027902E-2</v>
      </c>
      <c r="U1080" s="17">
        <v>4.6059361941487E-2</v>
      </c>
      <c r="V1080" s="17">
        <v>3.9753571206282499E-2</v>
      </c>
      <c r="W1080" s="17"/>
      <c r="X1080" s="17">
        <v>4.1898998937897801E-2</v>
      </c>
      <c r="Y1080" s="17">
        <v>3.8864360495210602E-2</v>
      </c>
      <c r="Z1080" s="17"/>
      <c r="AA1080" s="17">
        <v>3.8882623604342401E-2</v>
      </c>
      <c r="AB1080" s="17">
        <v>4.6706705977247097E-2</v>
      </c>
      <c r="AC1080" s="17"/>
      <c r="AD1080" s="17">
        <v>3.2319925222060002E-2</v>
      </c>
      <c r="AE1080" s="17">
        <v>3.9717661624329402E-2</v>
      </c>
    </row>
    <row r="1081" spans="2:31" x14ac:dyDescent="0.35">
      <c r="B1081" t="s">
        <v>64</v>
      </c>
      <c r="C1081" s="17">
        <v>1.9344243680792499E-2</v>
      </c>
      <c r="D1081" s="17">
        <v>1.01307418356597E-2</v>
      </c>
      <c r="E1081" s="17">
        <v>2.8560335509457101E-2</v>
      </c>
      <c r="F1081" s="17"/>
      <c r="G1081" s="17">
        <v>3.2971420347915899E-2</v>
      </c>
      <c r="H1081" s="17">
        <v>1.8884811248443999E-2</v>
      </c>
      <c r="I1081" s="17">
        <v>2.5004942531106099E-2</v>
      </c>
      <c r="J1081" s="17">
        <v>0</v>
      </c>
      <c r="K1081" s="17">
        <v>3.1803020802441101E-2</v>
      </c>
      <c r="L1081" s="17">
        <v>1.29429177303163E-2</v>
      </c>
      <c r="M1081" s="17"/>
      <c r="N1081" s="17">
        <v>1.8829870941065901E-2</v>
      </c>
      <c r="O1081" s="17">
        <v>3.2240744604523301E-2</v>
      </c>
      <c r="P1081" s="17">
        <v>2.6814293197285999E-2</v>
      </c>
      <c r="Q1081" s="17">
        <v>2.8014496047315401E-2</v>
      </c>
      <c r="R1081" s="17">
        <v>8.1929375771971208E-3</v>
      </c>
      <c r="S1081" s="17">
        <v>1.27651667222182E-2</v>
      </c>
      <c r="T1081" s="17">
        <v>1.40329124602001E-2</v>
      </c>
      <c r="U1081" s="17">
        <v>0</v>
      </c>
      <c r="V1081" s="17">
        <v>1.54488172259341E-2</v>
      </c>
      <c r="W1081" s="17"/>
      <c r="X1081" s="17">
        <v>2.2444449086088999E-2</v>
      </c>
      <c r="Y1081" s="17">
        <v>0</v>
      </c>
      <c r="Z1081" s="17"/>
      <c r="AA1081" s="17">
        <v>2.04701450945265E-2</v>
      </c>
      <c r="AB1081" s="17">
        <v>1.5402670255095801E-2</v>
      </c>
      <c r="AC1081" s="17"/>
      <c r="AD1081" s="17">
        <v>1.8588720944266401E-2</v>
      </c>
      <c r="AE1081" s="17">
        <v>1.8826809666485401E-2</v>
      </c>
    </row>
    <row r="1082" spans="2:31" x14ac:dyDescent="0.35">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row>
    <row r="1083" spans="2:31" x14ac:dyDescent="0.35">
      <c r="B1083" s="6" t="s">
        <v>439</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row>
    <row r="1084" spans="2:31" x14ac:dyDescent="0.35">
      <c r="B1084" s="24" t="s">
        <v>66</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row>
    <row r="1085" spans="2:31" x14ac:dyDescent="0.35">
      <c r="B1085" t="s">
        <v>100</v>
      </c>
      <c r="C1085" s="17">
        <v>2.4477498468089401E-2</v>
      </c>
      <c r="D1085" s="17">
        <v>3.4540241954917901E-2</v>
      </c>
      <c r="E1085" s="17">
        <v>1.44119262696208E-2</v>
      </c>
      <c r="F1085" s="17"/>
      <c r="G1085" s="17">
        <v>3.0087604428675401E-2</v>
      </c>
      <c r="H1085" s="17">
        <v>3.7719697684569398E-2</v>
      </c>
      <c r="I1085" s="17">
        <v>2.2336649368915499E-2</v>
      </c>
      <c r="J1085" s="17">
        <v>3.2857635051982199E-2</v>
      </c>
      <c r="K1085" s="17">
        <v>1.6812831442733999E-2</v>
      </c>
      <c r="L1085" s="17">
        <v>1.51148194240223E-2</v>
      </c>
      <c r="M1085" s="17"/>
      <c r="N1085" s="17">
        <v>4.9251680530453798E-2</v>
      </c>
      <c r="O1085" s="17">
        <v>5.2585853070672098E-3</v>
      </c>
      <c r="P1085" s="17">
        <v>3.40861002377532E-2</v>
      </c>
      <c r="Q1085" s="17">
        <v>2.0918952972753001E-2</v>
      </c>
      <c r="R1085" s="17">
        <v>8.1929375771971208E-3</v>
      </c>
      <c r="S1085" s="17">
        <v>6.7852068428215801E-3</v>
      </c>
      <c r="T1085" s="17">
        <v>2.1745112413824399E-2</v>
      </c>
      <c r="U1085" s="17">
        <v>7.6741109423229495E-2</v>
      </c>
      <c r="V1085" s="17">
        <v>2.0127460985390099E-2</v>
      </c>
      <c r="W1085" s="17"/>
      <c r="X1085" s="17">
        <v>2.4799616985792E-2</v>
      </c>
      <c r="Y1085" s="17">
        <v>2.1642253640775402E-2</v>
      </c>
      <c r="Z1085" s="17"/>
      <c r="AA1085" s="17">
        <v>2.3622744586125701E-2</v>
      </c>
      <c r="AB1085" s="17">
        <v>2.83900895591731E-2</v>
      </c>
      <c r="AC1085" s="17"/>
      <c r="AD1085" s="17">
        <v>2.4669669503249801E-2</v>
      </c>
      <c r="AE1085" s="17">
        <v>2.8183260769212602E-2</v>
      </c>
    </row>
    <row r="1086" spans="2:31" x14ac:dyDescent="0.35">
      <c r="B1086" t="s">
        <v>99</v>
      </c>
      <c r="C1086" s="17">
        <v>9.4588422776848605E-2</v>
      </c>
      <c r="D1086" s="17">
        <v>9.0841807169855598E-2</v>
      </c>
      <c r="E1086" s="17">
        <v>9.8336091585206897E-2</v>
      </c>
      <c r="F1086" s="17"/>
      <c r="G1086" s="17">
        <v>9.6057880287596098E-2</v>
      </c>
      <c r="H1086" s="17">
        <v>0.102832674554825</v>
      </c>
      <c r="I1086" s="17">
        <v>5.3553631667479597E-2</v>
      </c>
      <c r="J1086" s="17">
        <v>8.5116815710730501E-2</v>
      </c>
      <c r="K1086" s="17">
        <v>0.10045327496305401</v>
      </c>
      <c r="L1086" s="17">
        <v>0.11165874001111099</v>
      </c>
      <c r="M1086" s="17"/>
      <c r="N1086" s="17">
        <v>6.6309286551507807E-2</v>
      </c>
      <c r="O1086" s="17">
        <v>9.9055032718547598E-2</v>
      </c>
      <c r="P1086" s="17">
        <v>7.3903786140740904E-2</v>
      </c>
      <c r="Q1086" s="17">
        <v>0.100358855197875</v>
      </c>
      <c r="R1086" s="17">
        <v>0.110234790322478</v>
      </c>
      <c r="S1086" s="17">
        <v>7.4882270775694204E-2</v>
      </c>
      <c r="T1086" s="17">
        <v>9.3577668581072596E-2</v>
      </c>
      <c r="U1086" s="17">
        <v>9.0996014787890503E-2</v>
      </c>
      <c r="V1086" s="17">
        <v>0.14161308455940999</v>
      </c>
      <c r="W1086" s="17"/>
      <c r="X1086" s="17">
        <v>0.102138679510171</v>
      </c>
      <c r="Y1086" s="17">
        <v>9.7167902889962104E-2</v>
      </c>
      <c r="Z1086" s="17"/>
      <c r="AA1086" s="17">
        <v>9.88128875912163E-2</v>
      </c>
      <c r="AB1086" s="17">
        <v>8.0316479668009297E-2</v>
      </c>
      <c r="AC1086" s="17"/>
      <c r="AD1086" s="17">
        <v>0.11202142448690899</v>
      </c>
      <c r="AE1086" s="17">
        <v>6.3788224275596495E-2</v>
      </c>
    </row>
    <row r="1087" spans="2:31" x14ac:dyDescent="0.35">
      <c r="B1087" t="s">
        <v>98</v>
      </c>
      <c r="C1087" s="17">
        <v>0.21147186383039501</v>
      </c>
      <c r="D1087" s="17">
        <v>0.20272994953731099</v>
      </c>
      <c r="E1087" s="17">
        <v>0.22021623554026101</v>
      </c>
      <c r="F1087" s="17"/>
      <c r="G1087" s="17">
        <v>0.21603668675895399</v>
      </c>
      <c r="H1087" s="17">
        <v>0.19788697107109299</v>
      </c>
      <c r="I1087" s="17">
        <v>0.22230555298989099</v>
      </c>
      <c r="J1087" s="17">
        <v>0.178482527731954</v>
      </c>
      <c r="K1087" s="17">
        <v>0.23493580957979601</v>
      </c>
      <c r="L1087" s="17">
        <v>0.21566913019370301</v>
      </c>
      <c r="M1087" s="17"/>
      <c r="N1087" s="17">
        <v>0.20263504169766799</v>
      </c>
      <c r="O1087" s="17">
        <v>0.23296211404905701</v>
      </c>
      <c r="P1087" s="17">
        <v>0.29257041037099302</v>
      </c>
      <c r="Q1087" s="17">
        <v>0.213384289930446</v>
      </c>
      <c r="R1087" s="17">
        <v>0.17651309125366499</v>
      </c>
      <c r="S1087" s="17">
        <v>0.246942052041312</v>
      </c>
      <c r="T1087" s="17">
        <v>0.18621623747997801</v>
      </c>
      <c r="U1087" s="17">
        <v>0.23089742424005799</v>
      </c>
      <c r="V1087" s="17">
        <v>0.140374889826166</v>
      </c>
      <c r="W1087" s="17"/>
      <c r="X1087" s="17">
        <v>0.21872332152419</v>
      </c>
      <c r="Y1087" s="17">
        <v>0.18763366351765401</v>
      </c>
      <c r="Z1087" s="17"/>
      <c r="AA1087" s="17">
        <v>0.20698758586374399</v>
      </c>
      <c r="AB1087" s="17">
        <v>0.21964158897184199</v>
      </c>
      <c r="AC1087" s="17"/>
      <c r="AD1087" s="17">
        <v>0.20648764409956999</v>
      </c>
      <c r="AE1087" s="17">
        <v>0.20270804322886599</v>
      </c>
    </row>
    <row r="1088" spans="2:31" x14ac:dyDescent="0.35">
      <c r="B1088" t="s">
        <v>97</v>
      </c>
      <c r="C1088" s="17">
        <v>0.37318224248649101</v>
      </c>
      <c r="D1088" s="17">
        <v>0.40008445064822501</v>
      </c>
      <c r="E1088" s="17">
        <v>0.34627247191501598</v>
      </c>
      <c r="F1088" s="17"/>
      <c r="G1088" s="17">
        <v>0.30724295677532798</v>
      </c>
      <c r="H1088" s="17">
        <v>0.36165911873451501</v>
      </c>
      <c r="I1088" s="17">
        <v>0.39721952660793602</v>
      </c>
      <c r="J1088" s="17">
        <v>0.476201824538662</v>
      </c>
      <c r="K1088" s="17">
        <v>0.33462524108886399</v>
      </c>
      <c r="L1088" s="17">
        <v>0.370247619480987</v>
      </c>
      <c r="M1088" s="17"/>
      <c r="N1088" s="17">
        <v>0.36391044156955399</v>
      </c>
      <c r="O1088" s="17">
        <v>0.39108759924523401</v>
      </c>
      <c r="P1088" s="17">
        <v>0.39124196971972303</v>
      </c>
      <c r="Q1088" s="17">
        <v>0.43910244542737398</v>
      </c>
      <c r="R1088" s="17">
        <v>0.38780918446039098</v>
      </c>
      <c r="S1088" s="17">
        <v>0.29594846896843302</v>
      </c>
      <c r="T1088" s="17">
        <v>0.39856603632331999</v>
      </c>
      <c r="U1088" s="17">
        <v>0.30514271565388001</v>
      </c>
      <c r="V1088" s="17">
        <v>0.349166311954344</v>
      </c>
      <c r="W1088" s="17"/>
      <c r="X1088" s="17">
        <v>0.38053212105760198</v>
      </c>
      <c r="Y1088" s="17">
        <v>0.33297164611447799</v>
      </c>
      <c r="Z1088" s="17"/>
      <c r="AA1088" s="17">
        <v>0.37110268932065199</v>
      </c>
      <c r="AB1088" s="17">
        <v>0.39007097366674198</v>
      </c>
      <c r="AC1088" s="17"/>
      <c r="AD1088" s="17">
        <v>0.37059663880056498</v>
      </c>
      <c r="AE1088" s="17">
        <v>0.41227579008937199</v>
      </c>
    </row>
    <row r="1089" spans="2:31" x14ac:dyDescent="0.35">
      <c r="B1089" t="s">
        <v>96</v>
      </c>
      <c r="C1089" s="17">
        <v>0.24080659059651599</v>
      </c>
      <c r="D1089" s="17">
        <v>0.23931032082974599</v>
      </c>
      <c r="E1089" s="17">
        <v>0.24230328097578799</v>
      </c>
      <c r="F1089" s="17"/>
      <c r="G1089" s="17">
        <v>0.27254530161621099</v>
      </c>
      <c r="H1089" s="17">
        <v>0.23832296819260301</v>
      </c>
      <c r="I1089" s="17">
        <v>0.24701385137085699</v>
      </c>
      <c r="J1089" s="17">
        <v>0.177504755660083</v>
      </c>
      <c r="K1089" s="17">
        <v>0.247960859474053</v>
      </c>
      <c r="L1089" s="17">
        <v>0.250249448245279</v>
      </c>
      <c r="M1089" s="17"/>
      <c r="N1089" s="17">
        <v>0.27416110302016</v>
      </c>
      <c r="O1089" s="17">
        <v>0.23891570641243301</v>
      </c>
      <c r="P1089" s="17">
        <v>0.119271472177518</v>
      </c>
      <c r="Q1089" s="17">
        <v>0.195431654566985</v>
      </c>
      <c r="R1089" s="17">
        <v>0.28508605814460097</v>
      </c>
      <c r="S1089" s="17">
        <v>0.30719186606137999</v>
      </c>
      <c r="T1089" s="17">
        <v>0.24714088719084301</v>
      </c>
      <c r="U1089" s="17">
        <v>0.23843053012072599</v>
      </c>
      <c r="V1089" s="17">
        <v>0.24824027735783899</v>
      </c>
      <c r="W1089" s="17"/>
      <c r="X1089" s="17">
        <v>0.210601379024936</v>
      </c>
      <c r="Y1089" s="17">
        <v>0.32780860829750902</v>
      </c>
      <c r="Z1089" s="17"/>
      <c r="AA1089" s="17">
        <v>0.24197266621494101</v>
      </c>
      <c r="AB1089" s="17">
        <v>0.24191207835619899</v>
      </c>
      <c r="AC1089" s="17"/>
      <c r="AD1089" s="17">
        <v>0.248755127417604</v>
      </c>
      <c r="AE1089" s="17">
        <v>0.22807305433297301</v>
      </c>
    </row>
    <row r="1090" spans="2:31" x14ac:dyDescent="0.35">
      <c r="B1090" t="s">
        <v>56</v>
      </c>
      <c r="C1090" s="17">
        <v>5.5473381841659598E-2</v>
      </c>
      <c r="D1090" s="17">
        <v>3.2493229859944801E-2</v>
      </c>
      <c r="E1090" s="17">
        <v>7.8459993714107598E-2</v>
      </c>
      <c r="F1090" s="17"/>
      <c r="G1090" s="17">
        <v>7.8029570133236095E-2</v>
      </c>
      <c r="H1090" s="17">
        <v>6.1578569762393703E-2</v>
      </c>
      <c r="I1090" s="17">
        <v>5.7570787994921102E-2</v>
      </c>
      <c r="J1090" s="17">
        <v>4.9836441306589097E-2</v>
      </c>
      <c r="K1090" s="17">
        <v>6.5211983451499297E-2</v>
      </c>
      <c r="L1090" s="17">
        <v>3.70602426448981E-2</v>
      </c>
      <c r="M1090" s="17"/>
      <c r="N1090" s="17">
        <v>4.3732446630656001E-2</v>
      </c>
      <c r="O1090" s="17">
        <v>3.2720962267661399E-2</v>
      </c>
      <c r="P1090" s="17">
        <v>8.8926261353272501E-2</v>
      </c>
      <c r="Q1090" s="17">
        <v>3.08038019045676E-2</v>
      </c>
      <c r="R1090" s="17">
        <v>3.2163938241668702E-2</v>
      </c>
      <c r="S1090" s="17">
        <v>6.8250135310359394E-2</v>
      </c>
      <c r="T1090" s="17">
        <v>5.2754058010961502E-2</v>
      </c>
      <c r="U1090" s="17">
        <v>5.7792205774215698E-2</v>
      </c>
      <c r="V1090" s="17">
        <v>0.100477975316851</v>
      </c>
      <c r="W1090" s="17"/>
      <c r="X1090" s="17">
        <v>6.3204881897309301E-2</v>
      </c>
      <c r="Y1090" s="17">
        <v>3.2775925539621997E-2</v>
      </c>
      <c r="Z1090" s="17"/>
      <c r="AA1090" s="17">
        <v>5.7501426423321303E-2</v>
      </c>
      <c r="AB1090" s="17">
        <v>3.9668789778034001E-2</v>
      </c>
      <c r="AC1090" s="17"/>
      <c r="AD1090" s="17">
        <v>3.7469495692101597E-2</v>
      </c>
      <c r="AE1090" s="17">
        <v>6.4971627303979304E-2</v>
      </c>
    </row>
    <row r="1091" spans="2:31" x14ac:dyDescent="0.35">
      <c r="B1091" t="s">
        <v>102</v>
      </c>
      <c r="C1091" s="17">
        <v>0.11906592124493801</v>
      </c>
      <c r="D1091" s="17">
        <v>0.12538204912477399</v>
      </c>
      <c r="E1091" s="17">
        <v>0.11274801785482801</v>
      </c>
      <c r="F1091" s="17"/>
      <c r="G1091" s="17">
        <v>0.12614548471627099</v>
      </c>
      <c r="H1091" s="17">
        <v>0.14055237223939501</v>
      </c>
      <c r="I1091" s="17">
        <v>7.5890281036395002E-2</v>
      </c>
      <c r="J1091" s="17">
        <v>0.117974450762713</v>
      </c>
      <c r="K1091" s="17">
        <v>0.117266106405788</v>
      </c>
      <c r="L1091" s="17">
        <v>0.12677355943513299</v>
      </c>
      <c r="M1091" s="17"/>
      <c r="N1091" s="17">
        <v>0.11556096708196199</v>
      </c>
      <c r="O1091" s="17">
        <v>0.10431361802561499</v>
      </c>
      <c r="P1091" s="17">
        <v>0.10798988637849399</v>
      </c>
      <c r="Q1091" s="17">
        <v>0.121277808170628</v>
      </c>
      <c r="R1091" s="17">
        <v>0.118427727899675</v>
      </c>
      <c r="S1091" s="17">
        <v>8.1667477618515796E-2</v>
      </c>
      <c r="T1091" s="17">
        <v>0.115322780994897</v>
      </c>
      <c r="U1091" s="17">
        <v>0.16773712421112</v>
      </c>
      <c r="V1091" s="17">
        <v>0.1617405455448</v>
      </c>
      <c r="W1091" s="17"/>
      <c r="X1091" s="17">
        <v>0.126938296495962</v>
      </c>
      <c r="Y1091" s="17">
        <v>0.118810156530737</v>
      </c>
      <c r="Z1091" s="17"/>
      <c r="AA1091" s="17">
        <v>0.122435632177342</v>
      </c>
      <c r="AB1091" s="17">
        <v>0.108706569227182</v>
      </c>
      <c r="AC1091" s="17"/>
      <c r="AD1091" s="17">
        <v>0.136691093990159</v>
      </c>
      <c r="AE1091" s="17">
        <v>9.1971485044809106E-2</v>
      </c>
    </row>
    <row r="1092" spans="2:31" x14ac:dyDescent="0.35">
      <c r="B1092" t="s">
        <v>101</v>
      </c>
      <c r="C1092" s="17">
        <v>0.613988833083007</v>
      </c>
      <c r="D1092" s="17">
        <v>0.63939477147797097</v>
      </c>
      <c r="E1092" s="17">
        <v>0.58857575289080299</v>
      </c>
      <c r="F1092" s="17"/>
      <c r="G1092" s="17">
        <v>0.57978825839153902</v>
      </c>
      <c r="H1092" s="17">
        <v>0.59998208692711796</v>
      </c>
      <c r="I1092" s="17">
        <v>0.64423337797879299</v>
      </c>
      <c r="J1092" s="17">
        <v>0.65370658019874395</v>
      </c>
      <c r="K1092" s="17">
        <v>0.58258610056291604</v>
      </c>
      <c r="L1092" s="17">
        <v>0.62049706772626601</v>
      </c>
      <c r="M1092" s="17"/>
      <c r="N1092" s="17">
        <v>0.63807154458971405</v>
      </c>
      <c r="O1092" s="17">
        <v>0.63000330565766705</v>
      </c>
      <c r="P1092" s="17">
        <v>0.51051344189724102</v>
      </c>
      <c r="Q1092" s="17">
        <v>0.63453409999435795</v>
      </c>
      <c r="R1092" s="17">
        <v>0.67289524260499201</v>
      </c>
      <c r="S1092" s="17">
        <v>0.60314033502981301</v>
      </c>
      <c r="T1092" s="17">
        <v>0.64570692351416303</v>
      </c>
      <c r="U1092" s="17">
        <v>0.54357324577460597</v>
      </c>
      <c r="V1092" s="17">
        <v>0.59740658931218205</v>
      </c>
      <c r="W1092" s="17"/>
      <c r="X1092" s="17">
        <v>0.59113350008253795</v>
      </c>
      <c r="Y1092" s="17">
        <v>0.66078025441198696</v>
      </c>
      <c r="Z1092" s="17"/>
      <c r="AA1092" s="17">
        <v>0.613075355535593</v>
      </c>
      <c r="AB1092" s="17">
        <v>0.63198305202294103</v>
      </c>
      <c r="AC1092" s="17"/>
      <c r="AD1092" s="17">
        <v>0.61935176621816901</v>
      </c>
      <c r="AE1092" s="17">
        <v>0.64034884442234496</v>
      </c>
    </row>
    <row r="1093" spans="2:31" x14ac:dyDescent="0.35">
      <c r="B1093" t="s">
        <v>103</v>
      </c>
      <c r="C1093" s="17">
        <v>0.49492291183806902</v>
      </c>
      <c r="D1093" s="17">
        <v>0.51401272235319795</v>
      </c>
      <c r="E1093" s="17">
        <v>0.47582773503597597</v>
      </c>
      <c r="F1093" s="17"/>
      <c r="G1093" s="17">
        <v>0.45364277367526701</v>
      </c>
      <c r="H1093" s="17">
        <v>0.45942971468772298</v>
      </c>
      <c r="I1093" s="17">
        <v>0.56834309694239804</v>
      </c>
      <c r="J1093" s="17">
        <v>0.53573212943603099</v>
      </c>
      <c r="K1093" s="17">
        <v>0.46531999415712799</v>
      </c>
      <c r="L1093" s="17">
        <v>0.49372350829113298</v>
      </c>
      <c r="M1093" s="17"/>
      <c r="N1093" s="17">
        <v>0.52251057750775298</v>
      </c>
      <c r="O1093" s="17">
        <v>0.52568968763205204</v>
      </c>
      <c r="P1093" s="17">
        <v>0.40252355551874702</v>
      </c>
      <c r="Q1093" s="17">
        <v>0.51325629182373</v>
      </c>
      <c r="R1093" s="17">
        <v>0.55446751470531697</v>
      </c>
      <c r="S1093" s="17">
        <v>0.52147285741129701</v>
      </c>
      <c r="T1093" s="17">
        <v>0.53038414251926602</v>
      </c>
      <c r="U1093" s="17">
        <v>0.375836121563486</v>
      </c>
      <c r="V1093" s="17">
        <v>0.43566604376738199</v>
      </c>
      <c r="W1093" s="17"/>
      <c r="X1093" s="17">
        <v>0.46419520358657501</v>
      </c>
      <c r="Y1093" s="17">
        <v>0.54197009788124995</v>
      </c>
      <c r="Z1093" s="17"/>
      <c r="AA1093" s="17">
        <v>0.49063972335825101</v>
      </c>
      <c r="AB1093" s="17">
        <v>0.523276482795759</v>
      </c>
      <c r="AC1093" s="17"/>
      <c r="AD1093" s="17">
        <v>0.48266067222801001</v>
      </c>
      <c r="AE1093" s="17">
        <v>0.54837735937753596</v>
      </c>
    </row>
    <row r="1094" spans="2:31" x14ac:dyDescent="0.35">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row>
    <row r="1095" spans="2:31" x14ac:dyDescent="0.35">
      <c r="B1095" s="6" t="s">
        <v>440</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row>
    <row r="1096" spans="2:31" x14ac:dyDescent="0.35">
      <c r="B1096" s="24" t="s">
        <v>66</v>
      </c>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c r="AD1096" s="17"/>
      <c r="AE1096" s="17"/>
    </row>
    <row r="1097" spans="2:31" x14ac:dyDescent="0.35">
      <c r="B1097" t="s">
        <v>100</v>
      </c>
      <c r="C1097" s="17">
        <v>3.7403012618352202E-2</v>
      </c>
      <c r="D1097" s="17">
        <v>4.07813532641687E-2</v>
      </c>
      <c r="E1097" s="17">
        <v>3.40237222959867E-2</v>
      </c>
      <c r="F1097" s="17"/>
      <c r="G1097" s="17">
        <v>6.3903537564966598E-2</v>
      </c>
      <c r="H1097" s="17">
        <v>2.30134946265028E-2</v>
      </c>
      <c r="I1097" s="17">
        <v>2.9115981315643299E-2</v>
      </c>
      <c r="J1097" s="17">
        <v>4.3548274997256199E-2</v>
      </c>
      <c r="K1097" s="17">
        <v>2.0067646307875699E-2</v>
      </c>
      <c r="L1097" s="17">
        <v>4.0677071149186103E-2</v>
      </c>
      <c r="M1097" s="17"/>
      <c r="N1097" s="17">
        <v>5.22102273278593E-2</v>
      </c>
      <c r="O1097" s="17">
        <v>5.3495716814986596E-3</v>
      </c>
      <c r="P1097" s="17">
        <v>4.8718961326448297E-2</v>
      </c>
      <c r="Q1097" s="17">
        <v>4.03739688171387E-2</v>
      </c>
      <c r="R1097" s="17">
        <v>4.0776072590723703E-2</v>
      </c>
      <c r="S1097" s="17">
        <v>3.3516920255436101E-2</v>
      </c>
      <c r="T1097" s="17">
        <v>8.9389722198205804E-2</v>
      </c>
      <c r="U1097" s="17">
        <v>3.0698798761176298E-2</v>
      </c>
      <c r="V1097" s="17">
        <v>1.03646423300244E-2</v>
      </c>
      <c r="W1097" s="17"/>
      <c r="X1097" s="17">
        <v>3.5596026466900001E-2</v>
      </c>
      <c r="Y1097" s="17">
        <v>4.9027342041609002E-2</v>
      </c>
      <c r="Z1097" s="17"/>
      <c r="AA1097" s="17">
        <v>3.4116396724271601E-2</v>
      </c>
      <c r="AB1097" s="17">
        <v>5.1114624396298602E-2</v>
      </c>
      <c r="AC1097" s="17"/>
      <c r="AD1097" s="17">
        <v>3.6044555032185802E-2</v>
      </c>
      <c r="AE1097" s="17">
        <v>4.1686196142916299E-2</v>
      </c>
    </row>
    <row r="1098" spans="2:31" x14ac:dyDescent="0.35">
      <c r="B1098" t="s">
        <v>99</v>
      </c>
      <c r="C1098" s="17">
        <v>0.11061445927569</v>
      </c>
      <c r="D1098" s="17">
        <v>0.120453091813003</v>
      </c>
      <c r="E1098" s="17">
        <v>0.10077306102598201</v>
      </c>
      <c r="F1098" s="17"/>
      <c r="G1098" s="17">
        <v>0.121923296828991</v>
      </c>
      <c r="H1098" s="17">
        <v>0.133889111180788</v>
      </c>
      <c r="I1098" s="17">
        <v>8.7011996440802097E-2</v>
      </c>
      <c r="J1098" s="17">
        <v>8.8732907333035502E-2</v>
      </c>
      <c r="K1098" s="17">
        <v>8.8518962780933005E-2</v>
      </c>
      <c r="L1098" s="17">
        <v>0.12596196215265901</v>
      </c>
      <c r="M1098" s="17"/>
      <c r="N1098" s="17">
        <v>9.9487158862006903E-2</v>
      </c>
      <c r="O1098" s="17">
        <v>0.12866012182398601</v>
      </c>
      <c r="P1098" s="17">
        <v>9.9319586003577098E-2</v>
      </c>
      <c r="Q1098" s="17">
        <v>9.0165712570758005E-2</v>
      </c>
      <c r="R1098" s="17">
        <v>0.12891041965877401</v>
      </c>
      <c r="S1098" s="17">
        <v>0.15099010061027099</v>
      </c>
      <c r="T1098" s="17">
        <v>5.6297630770809501E-2</v>
      </c>
      <c r="U1098" s="17">
        <v>7.0468835232476296E-2</v>
      </c>
      <c r="V1098" s="17">
        <v>0.14171172775562799</v>
      </c>
      <c r="W1098" s="17"/>
      <c r="X1098" s="17">
        <v>0.106258727087522</v>
      </c>
      <c r="Y1098" s="17">
        <v>0.16919922405809901</v>
      </c>
      <c r="Z1098" s="17"/>
      <c r="AA1098" s="17">
        <v>0.104348368650162</v>
      </c>
      <c r="AB1098" s="17">
        <v>0.134669674081176</v>
      </c>
      <c r="AC1098" s="17"/>
      <c r="AD1098" s="17">
        <v>0.12105781078370401</v>
      </c>
      <c r="AE1098" s="17">
        <v>9.8903789044731696E-2</v>
      </c>
    </row>
    <row r="1099" spans="2:31" x14ac:dyDescent="0.35">
      <c r="B1099" t="s">
        <v>98</v>
      </c>
      <c r="C1099" s="17">
        <v>0.21380223884267199</v>
      </c>
      <c r="D1099" s="17">
        <v>0.209432903576866</v>
      </c>
      <c r="E1099" s="17">
        <v>0.21817280236094699</v>
      </c>
      <c r="F1099" s="17"/>
      <c r="G1099" s="17">
        <v>0.179654873402989</v>
      </c>
      <c r="H1099" s="17">
        <v>0.21908752768209599</v>
      </c>
      <c r="I1099" s="17">
        <v>0.24935390639771299</v>
      </c>
      <c r="J1099" s="17">
        <v>0.22339791685297</v>
      </c>
      <c r="K1099" s="17">
        <v>0.25592399977221397</v>
      </c>
      <c r="L1099" s="17">
        <v>0.185559919595053</v>
      </c>
      <c r="M1099" s="17"/>
      <c r="N1099" s="17">
        <v>0.22127346688336</v>
      </c>
      <c r="O1099" s="17">
        <v>0.22453151194877799</v>
      </c>
      <c r="P1099" s="17">
        <v>0.278687680863555</v>
      </c>
      <c r="Q1099" s="17">
        <v>0.17625755217790701</v>
      </c>
      <c r="R1099" s="17">
        <v>0.19835740798201501</v>
      </c>
      <c r="S1099" s="17">
        <v>0.20677666596281999</v>
      </c>
      <c r="T1099" s="17">
        <v>0.21758304955225</v>
      </c>
      <c r="U1099" s="17">
        <v>0.226736561890024</v>
      </c>
      <c r="V1099" s="17">
        <v>0.181108227597017</v>
      </c>
      <c r="W1099" s="17"/>
      <c r="X1099" s="17">
        <v>0.210177933222126</v>
      </c>
      <c r="Y1099" s="17">
        <v>0.21182541575459701</v>
      </c>
      <c r="Z1099" s="17"/>
      <c r="AA1099" s="17">
        <v>0.19744664283959501</v>
      </c>
      <c r="AB1099" s="17">
        <v>0.271388923201419</v>
      </c>
      <c r="AC1099" s="17"/>
      <c r="AD1099" s="17">
        <v>0.19314799116444201</v>
      </c>
      <c r="AE1099" s="17">
        <v>0.24101500547295701</v>
      </c>
    </row>
    <row r="1100" spans="2:31" x14ac:dyDescent="0.35">
      <c r="B1100" t="s">
        <v>97</v>
      </c>
      <c r="C1100" s="17">
        <v>0.37711454007765799</v>
      </c>
      <c r="D1100" s="17">
        <v>0.36304653150869398</v>
      </c>
      <c r="E1100" s="17">
        <v>0.39118650326790899</v>
      </c>
      <c r="F1100" s="17"/>
      <c r="G1100" s="17">
        <v>0.36931115109219098</v>
      </c>
      <c r="H1100" s="17">
        <v>0.34460009615876602</v>
      </c>
      <c r="I1100" s="17">
        <v>0.42220181085120401</v>
      </c>
      <c r="J1100" s="17">
        <v>0.38690045544415302</v>
      </c>
      <c r="K1100" s="17">
        <v>0.36377197275195999</v>
      </c>
      <c r="L1100" s="17">
        <v>0.37796647642211201</v>
      </c>
      <c r="M1100" s="17"/>
      <c r="N1100" s="17">
        <v>0.35786391203161899</v>
      </c>
      <c r="O1100" s="17">
        <v>0.36684265782977998</v>
      </c>
      <c r="P1100" s="17">
        <v>0.42016171114899797</v>
      </c>
      <c r="Q1100" s="17">
        <v>0.46492537740811102</v>
      </c>
      <c r="R1100" s="17">
        <v>0.35050422925649199</v>
      </c>
      <c r="S1100" s="17">
        <v>0.34969586576586698</v>
      </c>
      <c r="T1100" s="17">
        <v>0.37836806891656599</v>
      </c>
      <c r="U1100" s="17">
        <v>0.373321989028644</v>
      </c>
      <c r="V1100" s="17">
        <v>0.34623515335189697</v>
      </c>
      <c r="W1100" s="17"/>
      <c r="X1100" s="17">
        <v>0.38670237560264797</v>
      </c>
      <c r="Y1100" s="17">
        <v>0.32096701174431802</v>
      </c>
      <c r="Z1100" s="17"/>
      <c r="AA1100" s="17">
        <v>0.39393850622702198</v>
      </c>
      <c r="AB1100" s="17">
        <v>0.320286168494409</v>
      </c>
      <c r="AC1100" s="17"/>
      <c r="AD1100" s="17">
        <v>0.393439890231568</v>
      </c>
      <c r="AE1100" s="17">
        <v>0.373737627422078</v>
      </c>
    </row>
    <row r="1101" spans="2:31" x14ac:dyDescent="0.35">
      <c r="B1101" t="s">
        <v>96</v>
      </c>
      <c r="C1101" s="17">
        <v>0.19811702473075099</v>
      </c>
      <c r="D1101" s="17">
        <v>0.220084863899035</v>
      </c>
      <c r="E1101" s="17">
        <v>0.176143010240355</v>
      </c>
      <c r="F1101" s="17"/>
      <c r="G1101" s="17">
        <v>0.18958884663982201</v>
      </c>
      <c r="H1101" s="17">
        <v>0.20161525655022</v>
      </c>
      <c r="I1101" s="17">
        <v>0.15984135334331001</v>
      </c>
      <c r="J1101" s="17">
        <v>0.19617283455169901</v>
      </c>
      <c r="K1101" s="17">
        <v>0.188450778706171</v>
      </c>
      <c r="L1101" s="17">
        <v>0.225702929665656</v>
      </c>
      <c r="M1101" s="17"/>
      <c r="N1101" s="17">
        <v>0.224384938188392</v>
      </c>
      <c r="O1101" s="17">
        <v>0.225908642557831</v>
      </c>
      <c r="P1101" s="17">
        <v>3.6039931786822597E-2</v>
      </c>
      <c r="Q1101" s="17">
        <v>0.197473587121518</v>
      </c>
      <c r="R1101" s="17">
        <v>0.24838889717449</v>
      </c>
      <c r="S1101" s="17">
        <v>0.19664028090143501</v>
      </c>
      <c r="T1101" s="17">
        <v>0.18431096732400501</v>
      </c>
      <c r="U1101" s="17">
        <v>0.26999992702190501</v>
      </c>
      <c r="V1101" s="17">
        <v>0.20653891135143401</v>
      </c>
      <c r="W1101" s="17"/>
      <c r="X1101" s="17">
        <v>0.19441691359248101</v>
      </c>
      <c r="Y1101" s="17">
        <v>0.20207485133660699</v>
      </c>
      <c r="Z1101" s="17"/>
      <c r="AA1101" s="17">
        <v>0.20450942117591001</v>
      </c>
      <c r="AB1101" s="17">
        <v>0.17781302622453299</v>
      </c>
      <c r="AC1101" s="17"/>
      <c r="AD1101" s="17">
        <v>0.210309126687167</v>
      </c>
      <c r="AE1101" s="17">
        <v>0.17441612052337499</v>
      </c>
    </row>
    <row r="1102" spans="2:31" x14ac:dyDescent="0.35">
      <c r="B1102" t="s">
        <v>56</v>
      </c>
      <c r="C1102" s="17">
        <v>6.2948724454876606E-2</v>
      </c>
      <c r="D1102" s="17">
        <v>4.6201255938234098E-2</v>
      </c>
      <c r="E1102" s="17">
        <v>7.9700900808819794E-2</v>
      </c>
      <c r="F1102" s="17"/>
      <c r="G1102" s="17">
        <v>7.5618294471040806E-2</v>
      </c>
      <c r="H1102" s="17">
        <v>7.7794513801627205E-2</v>
      </c>
      <c r="I1102" s="17">
        <v>5.24749516513284E-2</v>
      </c>
      <c r="J1102" s="17">
        <v>6.1247610820886499E-2</v>
      </c>
      <c r="K1102" s="17">
        <v>8.3266639680845397E-2</v>
      </c>
      <c r="L1102" s="17">
        <v>4.4131641015334497E-2</v>
      </c>
      <c r="M1102" s="17"/>
      <c r="N1102" s="17">
        <v>4.4780296706762798E-2</v>
      </c>
      <c r="O1102" s="17">
        <v>4.87074941581261E-2</v>
      </c>
      <c r="P1102" s="17">
        <v>0.11707212887059899</v>
      </c>
      <c r="Q1102" s="17">
        <v>3.08038019045676E-2</v>
      </c>
      <c r="R1102" s="17">
        <v>3.3062973337505602E-2</v>
      </c>
      <c r="S1102" s="17">
        <v>6.2380166504170602E-2</v>
      </c>
      <c r="T1102" s="17">
        <v>7.4050561238162907E-2</v>
      </c>
      <c r="U1102" s="17">
        <v>2.8773888065774099E-2</v>
      </c>
      <c r="V1102" s="17">
        <v>0.114041337613999</v>
      </c>
      <c r="W1102" s="17"/>
      <c r="X1102" s="17">
        <v>6.6848024028322503E-2</v>
      </c>
      <c r="Y1102" s="17">
        <v>4.69061550647695E-2</v>
      </c>
      <c r="Z1102" s="17"/>
      <c r="AA1102" s="17">
        <v>6.5640664383039601E-2</v>
      </c>
      <c r="AB1102" s="17">
        <v>4.4727583602164597E-2</v>
      </c>
      <c r="AC1102" s="17"/>
      <c r="AD1102" s="17">
        <v>4.6000626100933098E-2</v>
      </c>
      <c r="AE1102" s="17">
        <v>7.0241261393941906E-2</v>
      </c>
    </row>
    <row r="1103" spans="2:31" x14ac:dyDescent="0.35">
      <c r="B1103" t="s">
        <v>102</v>
      </c>
      <c r="C1103" s="17">
        <v>0.14801747189404199</v>
      </c>
      <c r="D1103" s="17">
        <v>0.161234445077172</v>
      </c>
      <c r="E1103" s="17">
        <v>0.13479678332196901</v>
      </c>
      <c r="F1103" s="17"/>
      <c r="G1103" s="17">
        <v>0.185826834393957</v>
      </c>
      <c r="H1103" s="17">
        <v>0.15690260580729101</v>
      </c>
      <c r="I1103" s="17">
        <v>0.116127977756445</v>
      </c>
      <c r="J1103" s="17">
        <v>0.13228118233029201</v>
      </c>
      <c r="K1103" s="17">
        <v>0.108586609088809</v>
      </c>
      <c r="L1103" s="17">
        <v>0.16663903330184501</v>
      </c>
      <c r="M1103" s="17"/>
      <c r="N1103" s="17">
        <v>0.151697386189866</v>
      </c>
      <c r="O1103" s="17">
        <v>0.134009693505484</v>
      </c>
      <c r="P1103" s="17">
        <v>0.148038547330025</v>
      </c>
      <c r="Q1103" s="17">
        <v>0.13053968138789701</v>
      </c>
      <c r="R1103" s="17">
        <v>0.169686492249498</v>
      </c>
      <c r="S1103" s="17">
        <v>0.184507020865707</v>
      </c>
      <c r="T1103" s="17">
        <v>0.145687352969015</v>
      </c>
      <c r="U1103" s="17">
        <v>0.101167633993653</v>
      </c>
      <c r="V1103" s="17">
        <v>0.152076370085652</v>
      </c>
      <c r="W1103" s="17"/>
      <c r="X1103" s="17">
        <v>0.14185475355442201</v>
      </c>
      <c r="Y1103" s="17">
        <v>0.218226566099708</v>
      </c>
      <c r="Z1103" s="17"/>
      <c r="AA1103" s="17">
        <v>0.138464765374434</v>
      </c>
      <c r="AB1103" s="17">
        <v>0.18578429847747399</v>
      </c>
      <c r="AC1103" s="17"/>
      <c r="AD1103" s="17">
        <v>0.15710236581588999</v>
      </c>
      <c r="AE1103" s="17">
        <v>0.14058998518764801</v>
      </c>
    </row>
    <row r="1104" spans="2:31" x14ac:dyDescent="0.35">
      <c r="B1104" t="s">
        <v>101</v>
      </c>
      <c r="C1104" s="17">
        <v>0.57523156480840898</v>
      </c>
      <c r="D1104" s="17">
        <v>0.58313139540772896</v>
      </c>
      <c r="E1104" s="17">
        <v>0.56732951350826399</v>
      </c>
      <c r="F1104" s="17"/>
      <c r="G1104" s="17">
        <v>0.55889999773201304</v>
      </c>
      <c r="H1104" s="17">
        <v>0.54621535270898602</v>
      </c>
      <c r="I1104" s="17">
        <v>0.58204316419451396</v>
      </c>
      <c r="J1104" s="17">
        <v>0.58307328999585195</v>
      </c>
      <c r="K1104" s="17">
        <v>0.55222275145813104</v>
      </c>
      <c r="L1104" s="17">
        <v>0.60366940608776798</v>
      </c>
      <c r="M1104" s="17"/>
      <c r="N1104" s="17">
        <v>0.58224885022001105</v>
      </c>
      <c r="O1104" s="17">
        <v>0.59275130038761104</v>
      </c>
      <c r="P1104" s="17">
        <v>0.45620164293582</v>
      </c>
      <c r="Q1104" s="17">
        <v>0.66239896452962899</v>
      </c>
      <c r="R1104" s="17">
        <v>0.59889312643098203</v>
      </c>
      <c r="S1104" s="17">
        <v>0.54633614666730201</v>
      </c>
      <c r="T1104" s="17">
        <v>0.56267903624057103</v>
      </c>
      <c r="U1104" s="17">
        <v>0.643321916050549</v>
      </c>
      <c r="V1104" s="17">
        <v>0.55277406470333101</v>
      </c>
      <c r="W1104" s="17"/>
      <c r="X1104" s="17">
        <v>0.58111928919513001</v>
      </c>
      <c r="Y1104" s="17">
        <v>0.52304186308092604</v>
      </c>
      <c r="Z1104" s="17"/>
      <c r="AA1104" s="17">
        <v>0.59844792740293196</v>
      </c>
      <c r="AB1104" s="17">
        <v>0.49809919471894198</v>
      </c>
      <c r="AC1104" s="17"/>
      <c r="AD1104" s="17">
        <v>0.60374901691873495</v>
      </c>
      <c r="AE1104" s="17">
        <v>0.54815374794545302</v>
      </c>
    </row>
    <row r="1105" spans="2:31" x14ac:dyDescent="0.35">
      <c r="B1105" t="s">
        <v>103</v>
      </c>
      <c r="C1105" s="17">
        <v>0.42721409291436702</v>
      </c>
      <c r="D1105" s="17">
        <v>0.42189695033055702</v>
      </c>
      <c r="E1105" s="17">
        <v>0.43253273018629401</v>
      </c>
      <c r="F1105" s="17"/>
      <c r="G1105" s="17">
        <v>0.37307316333805601</v>
      </c>
      <c r="H1105" s="17">
        <v>0.38931274690169498</v>
      </c>
      <c r="I1105" s="17">
        <v>0.46591518643806801</v>
      </c>
      <c r="J1105" s="17">
        <v>0.45079210766555999</v>
      </c>
      <c r="K1105" s="17">
        <v>0.44363614236932303</v>
      </c>
      <c r="L1105" s="17">
        <v>0.43703037278592299</v>
      </c>
      <c r="M1105" s="17"/>
      <c r="N1105" s="17">
        <v>0.43055146403014499</v>
      </c>
      <c r="O1105" s="17">
        <v>0.45874160688212701</v>
      </c>
      <c r="P1105" s="17">
        <v>0.30816309560579502</v>
      </c>
      <c r="Q1105" s="17">
        <v>0.53185928314173203</v>
      </c>
      <c r="R1105" s="17">
        <v>0.42920663418148502</v>
      </c>
      <c r="S1105" s="17">
        <v>0.36182912580159499</v>
      </c>
      <c r="T1105" s="17">
        <v>0.416991683271556</v>
      </c>
      <c r="U1105" s="17">
        <v>0.54215428205689697</v>
      </c>
      <c r="V1105" s="17">
        <v>0.40069769461767901</v>
      </c>
      <c r="W1105" s="17"/>
      <c r="X1105" s="17">
        <v>0.439264535640708</v>
      </c>
      <c r="Y1105" s="17">
        <v>0.30481529698121801</v>
      </c>
      <c r="Z1105" s="17"/>
      <c r="AA1105" s="17">
        <v>0.45998316202849798</v>
      </c>
      <c r="AB1105" s="17">
        <v>0.31231489624146802</v>
      </c>
      <c r="AC1105" s="17"/>
      <c r="AD1105" s="17">
        <v>0.44664665110284502</v>
      </c>
      <c r="AE1105" s="17">
        <v>0.40756376275780498</v>
      </c>
    </row>
    <row r="1106" spans="2:31" x14ac:dyDescent="0.35">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row>
    <row r="1107" spans="2:31" x14ac:dyDescent="0.35">
      <c r="B1107" s="6" t="s">
        <v>446</v>
      </c>
      <c r="C1107" s="17"/>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c r="AD1107" s="17"/>
      <c r="AE1107" s="17"/>
    </row>
    <row r="1108" spans="2:31" x14ac:dyDescent="0.35">
      <c r="B1108" s="24" t="s">
        <v>66</v>
      </c>
      <c r="C1108" s="17"/>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c r="AD1108" s="17"/>
      <c r="AE1108" s="17"/>
    </row>
    <row r="1109" spans="2:31" x14ac:dyDescent="0.35">
      <c r="B1109" t="s">
        <v>441</v>
      </c>
      <c r="C1109" s="17">
        <v>0.35838169321900398</v>
      </c>
      <c r="D1109" s="17">
        <v>0.35155749885582499</v>
      </c>
      <c r="E1109" s="17">
        <v>0.365207805913705</v>
      </c>
      <c r="F1109" s="17"/>
      <c r="G1109" s="17">
        <v>0.313272532025138</v>
      </c>
      <c r="H1109" s="17">
        <v>0.39657515735648202</v>
      </c>
      <c r="I1109" s="17">
        <v>0.37081516139939502</v>
      </c>
      <c r="J1109" s="17">
        <v>0.33090234496563298</v>
      </c>
      <c r="K1109" s="17">
        <v>0.39973178176580998</v>
      </c>
      <c r="L1109" s="17">
        <v>0.34892053481297802</v>
      </c>
      <c r="M1109" s="17"/>
      <c r="N1109" s="17">
        <v>0.28988773338537599</v>
      </c>
      <c r="O1109" s="17">
        <v>0.318422491933609</v>
      </c>
      <c r="P1109" s="17">
        <v>0.43388701212290698</v>
      </c>
      <c r="Q1109" s="17">
        <v>0.36964682069842603</v>
      </c>
      <c r="R1109" s="17">
        <v>0.279713379464262</v>
      </c>
      <c r="S1109" s="17">
        <v>0.40230564239633898</v>
      </c>
      <c r="T1109" s="17">
        <v>0.34348883860211099</v>
      </c>
      <c r="U1109" s="17">
        <v>0.35408251197271101</v>
      </c>
      <c r="V1109" s="17">
        <v>0.45805141468017502</v>
      </c>
      <c r="W1109" s="17"/>
      <c r="X1109" s="17">
        <v>0.37311983433025703</v>
      </c>
      <c r="Y1109" s="17">
        <v>0.35354578888021398</v>
      </c>
      <c r="Z1109" s="17"/>
      <c r="AA1109" s="17">
        <v>0.38129428383311198</v>
      </c>
      <c r="AB1109" s="17">
        <v>0.270138356558834</v>
      </c>
      <c r="AC1109" s="17"/>
      <c r="AD1109" s="17">
        <v>0.35406070470838902</v>
      </c>
      <c r="AE1109" s="17">
        <v>0.36940398234785499</v>
      </c>
    </row>
    <row r="1110" spans="2:31" x14ac:dyDescent="0.35">
      <c r="B1110" t="s">
        <v>442</v>
      </c>
      <c r="C1110" s="17">
        <v>7.7028388073107495E-2</v>
      </c>
      <c r="D1110" s="17">
        <v>7.8304640686072693E-2</v>
      </c>
      <c r="E1110" s="17">
        <v>7.57517766960909E-2</v>
      </c>
      <c r="F1110" s="17"/>
      <c r="G1110" s="17">
        <v>0.10154499069888701</v>
      </c>
      <c r="H1110" s="17">
        <v>6.5892497168049805E-2</v>
      </c>
      <c r="I1110" s="17">
        <v>6.3519744033547806E-2</v>
      </c>
      <c r="J1110" s="17">
        <v>7.7713748175474801E-2</v>
      </c>
      <c r="K1110" s="17">
        <v>7.3186823181567703E-2</v>
      </c>
      <c r="L1110" s="17">
        <v>7.8196438036733595E-2</v>
      </c>
      <c r="M1110" s="17"/>
      <c r="N1110" s="17">
        <v>0.14765511492854499</v>
      </c>
      <c r="O1110" s="17">
        <v>3.8678003472796603E-2</v>
      </c>
      <c r="P1110" s="17">
        <v>6.4126995931619302E-2</v>
      </c>
      <c r="Q1110" s="17">
        <v>5.2777102075282301E-2</v>
      </c>
      <c r="R1110" s="17">
        <v>6.7415999579826899E-2</v>
      </c>
      <c r="S1110" s="17">
        <v>8.2175020993269704E-2</v>
      </c>
      <c r="T1110" s="17">
        <v>9.0912243879036694E-2</v>
      </c>
      <c r="U1110" s="17">
        <v>9.3574109639560796E-2</v>
      </c>
      <c r="V1110" s="17">
        <v>5.3290399167933503E-2</v>
      </c>
      <c r="W1110" s="17"/>
      <c r="X1110" s="17">
        <v>7.5654673138651304E-2</v>
      </c>
      <c r="Y1110" s="17">
        <v>7.40631617938841E-2</v>
      </c>
      <c r="Z1110" s="17"/>
      <c r="AA1110" s="17">
        <v>6.9384548629616002E-2</v>
      </c>
      <c r="AB1110" s="17">
        <v>0.105673869484556</v>
      </c>
      <c r="AC1110" s="17"/>
      <c r="AD1110" s="17">
        <v>8.8032890081522999E-2</v>
      </c>
      <c r="AE1110" s="17">
        <v>5.8859704032233701E-2</v>
      </c>
    </row>
    <row r="1111" spans="2:31" x14ac:dyDescent="0.35">
      <c r="B1111" t="s">
        <v>443</v>
      </c>
      <c r="C1111" s="17">
        <v>0.12445999128415999</v>
      </c>
      <c r="D1111" s="17">
        <v>0.137716590140046</v>
      </c>
      <c r="E1111" s="17">
        <v>0.11119966590026099</v>
      </c>
      <c r="F1111" s="17"/>
      <c r="G1111" s="17">
        <v>0.15556268529282199</v>
      </c>
      <c r="H1111" s="17">
        <v>0.105701937823957</v>
      </c>
      <c r="I1111" s="17">
        <v>0.12011178201195</v>
      </c>
      <c r="J1111" s="17">
        <v>0.15902608839857599</v>
      </c>
      <c r="K1111" s="17">
        <v>9.5924608873702799E-2</v>
      </c>
      <c r="L1111" s="17">
        <v>0.117008512243943</v>
      </c>
      <c r="M1111" s="17"/>
      <c r="N1111" s="17">
        <v>0.15124456132365</v>
      </c>
      <c r="O1111" s="17">
        <v>0.13073581482812299</v>
      </c>
      <c r="P1111" s="17">
        <v>6.7660069795515504E-2</v>
      </c>
      <c r="Q1111" s="17">
        <v>0.148686520169693</v>
      </c>
      <c r="R1111" s="17">
        <v>0.14521407690086999</v>
      </c>
      <c r="S1111" s="17">
        <v>0.120416099610571</v>
      </c>
      <c r="T1111" s="17">
        <v>0.11008453959251099</v>
      </c>
      <c r="U1111" s="17">
        <v>0.15637344270699099</v>
      </c>
      <c r="V1111" s="17">
        <v>9.4681628511263799E-2</v>
      </c>
      <c r="W1111" s="17"/>
      <c r="X1111" s="17">
        <v>0.122486735978968</v>
      </c>
      <c r="Y1111" s="17">
        <v>7.8619742646293803E-2</v>
      </c>
      <c r="Z1111" s="17"/>
      <c r="AA1111" s="17">
        <v>0.12119727489874201</v>
      </c>
      <c r="AB1111" s="17">
        <v>0.14012395167139899</v>
      </c>
      <c r="AC1111" s="17"/>
      <c r="AD1111" s="17">
        <v>0.138770674208892</v>
      </c>
      <c r="AE1111" s="17">
        <v>0.103696233350595</v>
      </c>
    </row>
    <row r="1112" spans="2:31" x14ac:dyDescent="0.35">
      <c r="B1112" t="s">
        <v>444</v>
      </c>
      <c r="C1112" s="17">
        <v>6.4485343614999496E-2</v>
      </c>
      <c r="D1112" s="17">
        <v>7.8076921537595406E-2</v>
      </c>
      <c r="E1112" s="17">
        <v>5.0889944999296902E-2</v>
      </c>
      <c r="F1112" s="17"/>
      <c r="G1112" s="17">
        <v>4.7471298840158799E-2</v>
      </c>
      <c r="H1112" s="17">
        <v>6.8674166651879795E-2</v>
      </c>
      <c r="I1112" s="17">
        <v>8.5346820608498297E-2</v>
      </c>
      <c r="J1112" s="17">
        <v>4.2594748366055001E-2</v>
      </c>
      <c r="K1112" s="17">
        <v>2.8630834869516501E-2</v>
      </c>
      <c r="L1112" s="17">
        <v>8.9904914922031898E-2</v>
      </c>
      <c r="M1112" s="17"/>
      <c r="N1112" s="17">
        <v>7.4738692918367503E-2</v>
      </c>
      <c r="O1112" s="17">
        <v>6.6275819114955795E-2</v>
      </c>
      <c r="P1112" s="17">
        <v>1.7601551490894599E-2</v>
      </c>
      <c r="Q1112" s="17">
        <v>4.24695447868444E-2</v>
      </c>
      <c r="R1112" s="17">
        <v>7.3659296675183103E-2</v>
      </c>
      <c r="S1112" s="17">
        <v>8.1452568660556404E-2</v>
      </c>
      <c r="T1112" s="17">
        <v>9.0031091843373795E-2</v>
      </c>
      <c r="U1112" s="17">
        <v>7.5153115522278893E-2</v>
      </c>
      <c r="V1112" s="17">
        <v>6.1105539280193098E-2</v>
      </c>
      <c r="W1112" s="17"/>
      <c r="X1112" s="17">
        <v>6.1614801029363599E-2</v>
      </c>
      <c r="Y1112" s="17">
        <v>5.6041563011571198E-2</v>
      </c>
      <c r="Z1112" s="17"/>
      <c r="AA1112" s="17">
        <v>6.1873704250910898E-2</v>
      </c>
      <c r="AB1112" s="17">
        <v>7.6197864776094804E-2</v>
      </c>
      <c r="AC1112" s="17"/>
      <c r="AD1112" s="17">
        <v>7.3744040434766803E-2</v>
      </c>
      <c r="AE1112" s="17">
        <v>3.9068915028730701E-2</v>
      </c>
    </row>
    <row r="1113" spans="2:31" x14ac:dyDescent="0.35">
      <c r="B1113" t="s">
        <v>445</v>
      </c>
      <c r="C1113" s="17">
        <v>0.31853309684413</v>
      </c>
      <c r="D1113" s="17">
        <v>0.30582494170006302</v>
      </c>
      <c r="E1113" s="17">
        <v>0.33124482434462599</v>
      </c>
      <c r="F1113" s="17"/>
      <c r="G1113" s="17">
        <v>0.29352535962453702</v>
      </c>
      <c r="H1113" s="17">
        <v>0.32152897968884803</v>
      </c>
      <c r="I1113" s="17">
        <v>0.28961699231277599</v>
      </c>
      <c r="J1113" s="17">
        <v>0.320875514407434</v>
      </c>
      <c r="K1113" s="17">
        <v>0.34790049816868601</v>
      </c>
      <c r="L1113" s="17">
        <v>0.32879600154523297</v>
      </c>
      <c r="M1113" s="17"/>
      <c r="N1113" s="17">
        <v>0.30837241175726499</v>
      </c>
      <c r="O1113" s="17">
        <v>0.37546073143122499</v>
      </c>
      <c r="P1113" s="17">
        <v>0.31769431902358303</v>
      </c>
      <c r="Q1113" s="17">
        <v>0.306536124080793</v>
      </c>
      <c r="R1113" s="17">
        <v>0.37721077737519898</v>
      </c>
      <c r="S1113" s="17">
        <v>0.281929356912482</v>
      </c>
      <c r="T1113" s="17">
        <v>0.30153803692702602</v>
      </c>
      <c r="U1113" s="17">
        <v>0.29183903851611798</v>
      </c>
      <c r="V1113" s="17">
        <v>0.282636173943766</v>
      </c>
      <c r="W1113" s="17"/>
      <c r="X1113" s="17">
        <v>0.31035624717168497</v>
      </c>
      <c r="Y1113" s="17">
        <v>0.36140358376339499</v>
      </c>
      <c r="Z1113" s="17"/>
      <c r="AA1113" s="17">
        <v>0.31309462862396797</v>
      </c>
      <c r="AB1113" s="17">
        <v>0.347252692712607</v>
      </c>
      <c r="AC1113" s="17"/>
      <c r="AD1113" s="17">
        <v>0.31261633092726099</v>
      </c>
      <c r="AE1113" s="17">
        <v>0.34358556371004201</v>
      </c>
    </row>
    <row r="1114" spans="2:31" x14ac:dyDescent="0.35">
      <c r="B1114" t="s">
        <v>175</v>
      </c>
      <c r="C1114" s="17">
        <v>6.6889382830780299E-3</v>
      </c>
      <c r="D1114" s="17">
        <v>1.38792632005803E-3</v>
      </c>
      <c r="E1114" s="17">
        <v>1.19914403997786E-2</v>
      </c>
      <c r="F1114" s="17"/>
      <c r="G1114" s="17">
        <v>8.8921413760925001E-3</v>
      </c>
      <c r="H1114" s="17">
        <v>2.17442256934532E-2</v>
      </c>
      <c r="I1114" s="17">
        <v>4.8212447124172299E-3</v>
      </c>
      <c r="J1114" s="17">
        <v>0</v>
      </c>
      <c r="K1114" s="17">
        <v>1.0188560682773899E-2</v>
      </c>
      <c r="L1114" s="17">
        <v>0</v>
      </c>
      <c r="M1114" s="17"/>
      <c r="N1114" s="17">
        <v>0</v>
      </c>
      <c r="O1114" s="17">
        <v>4.7080579604646096E-3</v>
      </c>
      <c r="P1114" s="17">
        <v>0</v>
      </c>
      <c r="Q1114" s="17">
        <v>9.8709203416979408E-3</v>
      </c>
      <c r="R1114" s="17">
        <v>2.44009035551816E-2</v>
      </c>
      <c r="S1114" s="17">
        <v>1.3297951644836801E-2</v>
      </c>
      <c r="T1114" s="17">
        <v>6.7873629041986403E-3</v>
      </c>
      <c r="U1114" s="17">
        <v>0</v>
      </c>
      <c r="V1114" s="17">
        <v>4.9125473367013098E-3</v>
      </c>
      <c r="W1114" s="17"/>
      <c r="X1114" s="17">
        <v>8.5325271531308203E-3</v>
      </c>
      <c r="Y1114" s="17">
        <v>0</v>
      </c>
      <c r="Z1114" s="17"/>
      <c r="AA1114" s="17">
        <v>4.8963677846322702E-3</v>
      </c>
      <c r="AB1114" s="17">
        <v>1.3845274072826199E-2</v>
      </c>
      <c r="AC1114" s="17"/>
      <c r="AD1114" s="17">
        <v>6.9837385621242002E-3</v>
      </c>
      <c r="AE1114" s="17">
        <v>4.8720011621468098E-3</v>
      </c>
    </row>
    <row r="1115" spans="2:31" x14ac:dyDescent="0.35">
      <c r="B1115" t="s">
        <v>56</v>
      </c>
      <c r="C1115" s="17">
        <v>5.0422548681520497E-2</v>
      </c>
      <c r="D1115" s="17">
        <v>4.7131480760340197E-2</v>
      </c>
      <c r="E1115" s="17">
        <v>5.37145417462414E-2</v>
      </c>
      <c r="F1115" s="17"/>
      <c r="G1115" s="17">
        <v>7.9730992142364995E-2</v>
      </c>
      <c r="H1115" s="17">
        <v>1.98830356173295E-2</v>
      </c>
      <c r="I1115" s="17">
        <v>6.5768254921415401E-2</v>
      </c>
      <c r="J1115" s="17">
        <v>6.8887555686827001E-2</v>
      </c>
      <c r="K1115" s="17">
        <v>4.4436892457943002E-2</v>
      </c>
      <c r="L1115" s="17">
        <v>3.7173598439080503E-2</v>
      </c>
      <c r="M1115" s="17"/>
      <c r="N1115" s="17">
        <v>2.8101485686796299E-2</v>
      </c>
      <c r="O1115" s="17">
        <v>6.5719081258826195E-2</v>
      </c>
      <c r="P1115" s="17">
        <v>9.9030051635480607E-2</v>
      </c>
      <c r="Q1115" s="17">
        <v>7.0012967847263394E-2</v>
      </c>
      <c r="R1115" s="17">
        <v>3.2385566449477203E-2</v>
      </c>
      <c r="S1115" s="17">
        <v>1.8423359781945599E-2</v>
      </c>
      <c r="T1115" s="17">
        <v>5.7157886251743097E-2</v>
      </c>
      <c r="U1115" s="17">
        <v>2.8977781642340401E-2</v>
      </c>
      <c r="V1115" s="17">
        <v>4.5322297079967599E-2</v>
      </c>
      <c r="W1115" s="17"/>
      <c r="X1115" s="17">
        <v>4.8235181197943802E-2</v>
      </c>
      <c r="Y1115" s="17">
        <v>7.6326159904641797E-2</v>
      </c>
      <c r="Z1115" s="17"/>
      <c r="AA1115" s="17">
        <v>4.8259191979018901E-2</v>
      </c>
      <c r="AB1115" s="17">
        <v>4.6767990723682602E-2</v>
      </c>
      <c r="AC1115" s="17"/>
      <c r="AD1115" s="17">
        <v>2.5791621077044E-2</v>
      </c>
      <c r="AE1115" s="17">
        <v>8.0513600368396901E-2</v>
      </c>
    </row>
    <row r="1116" spans="2:31" x14ac:dyDescent="0.35">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row>
    <row r="1117" spans="2:31" x14ac:dyDescent="0.35">
      <c r="B1117" s="6" t="s">
        <v>448</v>
      </c>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row>
    <row r="1118" spans="2:31" x14ac:dyDescent="0.35">
      <c r="B1118" s="24" t="s">
        <v>365</v>
      </c>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row>
    <row r="1119" spans="2:31" x14ac:dyDescent="0.35">
      <c r="B1119" t="s">
        <v>441</v>
      </c>
      <c r="C1119" s="17">
        <v>0</v>
      </c>
      <c r="D1119" s="17">
        <v>0</v>
      </c>
      <c r="E1119" s="17">
        <v>0</v>
      </c>
      <c r="F1119" s="17"/>
      <c r="G1119" s="17">
        <v>0</v>
      </c>
      <c r="H1119" s="17">
        <v>0</v>
      </c>
      <c r="I1119" s="17">
        <v>0</v>
      </c>
      <c r="J1119" s="17" t="s">
        <v>447</v>
      </c>
      <c r="K1119" s="17">
        <v>0</v>
      </c>
      <c r="L1119" s="17" t="s">
        <v>447</v>
      </c>
      <c r="M1119" s="17"/>
      <c r="N1119" s="17" t="s">
        <v>447</v>
      </c>
      <c r="O1119" s="17">
        <v>0</v>
      </c>
      <c r="P1119" s="17" t="s">
        <v>447</v>
      </c>
      <c r="Q1119" s="17">
        <v>0</v>
      </c>
      <c r="R1119" s="17">
        <v>0</v>
      </c>
      <c r="S1119" s="17">
        <v>0</v>
      </c>
      <c r="T1119" s="17">
        <v>0</v>
      </c>
      <c r="U1119" s="17" t="s">
        <v>447</v>
      </c>
      <c r="V1119" s="17">
        <v>0</v>
      </c>
      <c r="W1119" s="17"/>
      <c r="X1119" s="17">
        <v>0</v>
      </c>
      <c r="Y1119" s="17" t="s">
        <v>447</v>
      </c>
      <c r="Z1119" s="17"/>
      <c r="AA1119" s="17">
        <v>0</v>
      </c>
      <c r="AB1119" s="17">
        <v>0</v>
      </c>
      <c r="AC1119" s="17"/>
      <c r="AD1119" s="17">
        <v>0</v>
      </c>
      <c r="AE1119" s="17">
        <v>0</v>
      </c>
    </row>
    <row r="1120" spans="2:31" x14ac:dyDescent="0.35">
      <c r="B1120" t="s">
        <v>442</v>
      </c>
      <c r="C1120" s="17">
        <v>0</v>
      </c>
      <c r="D1120" s="17">
        <v>0</v>
      </c>
      <c r="E1120" s="17">
        <v>0</v>
      </c>
      <c r="F1120" s="17"/>
      <c r="G1120" s="17">
        <v>0</v>
      </c>
      <c r="H1120" s="17">
        <v>0</v>
      </c>
      <c r="I1120" s="17">
        <v>0</v>
      </c>
      <c r="J1120" s="17" t="s">
        <v>447</v>
      </c>
      <c r="K1120" s="17">
        <v>0</v>
      </c>
      <c r="L1120" s="17" t="s">
        <v>447</v>
      </c>
      <c r="M1120" s="17"/>
      <c r="N1120" s="17" t="s">
        <v>447</v>
      </c>
      <c r="O1120" s="17">
        <v>0</v>
      </c>
      <c r="P1120" s="17" t="s">
        <v>447</v>
      </c>
      <c r="Q1120" s="17">
        <v>0</v>
      </c>
      <c r="R1120" s="17">
        <v>0</v>
      </c>
      <c r="S1120" s="17">
        <v>0</v>
      </c>
      <c r="T1120" s="17">
        <v>0</v>
      </c>
      <c r="U1120" s="17" t="s">
        <v>447</v>
      </c>
      <c r="V1120" s="17">
        <v>0</v>
      </c>
      <c r="W1120" s="17"/>
      <c r="X1120" s="17">
        <v>0</v>
      </c>
      <c r="Y1120" s="17" t="s">
        <v>447</v>
      </c>
      <c r="Z1120" s="17"/>
      <c r="AA1120" s="17">
        <v>0</v>
      </c>
      <c r="AB1120" s="17">
        <v>0</v>
      </c>
      <c r="AC1120" s="17"/>
      <c r="AD1120" s="17">
        <v>0</v>
      </c>
      <c r="AE1120" s="17">
        <v>0</v>
      </c>
    </row>
    <row r="1121" spans="2:31" x14ac:dyDescent="0.35">
      <c r="B1121" t="s">
        <v>443</v>
      </c>
      <c r="C1121" s="17">
        <v>0</v>
      </c>
      <c r="D1121" s="17">
        <v>0</v>
      </c>
      <c r="E1121" s="17">
        <v>0</v>
      </c>
      <c r="F1121" s="17"/>
      <c r="G1121" s="17">
        <v>0</v>
      </c>
      <c r="H1121" s="17">
        <v>0</v>
      </c>
      <c r="I1121" s="17">
        <v>0</v>
      </c>
      <c r="J1121" s="17" t="s">
        <v>447</v>
      </c>
      <c r="K1121" s="17">
        <v>0</v>
      </c>
      <c r="L1121" s="17" t="s">
        <v>447</v>
      </c>
      <c r="M1121" s="17"/>
      <c r="N1121" s="17" t="s">
        <v>447</v>
      </c>
      <c r="O1121" s="17">
        <v>0</v>
      </c>
      <c r="P1121" s="17" t="s">
        <v>447</v>
      </c>
      <c r="Q1121" s="17">
        <v>0</v>
      </c>
      <c r="R1121" s="17">
        <v>0</v>
      </c>
      <c r="S1121" s="17">
        <v>0</v>
      </c>
      <c r="T1121" s="17">
        <v>0</v>
      </c>
      <c r="U1121" s="17" t="s">
        <v>447</v>
      </c>
      <c r="V1121" s="17">
        <v>0</v>
      </c>
      <c r="W1121" s="17"/>
      <c r="X1121" s="17">
        <v>0</v>
      </c>
      <c r="Y1121" s="17" t="s">
        <v>447</v>
      </c>
      <c r="Z1121" s="17"/>
      <c r="AA1121" s="17">
        <v>0</v>
      </c>
      <c r="AB1121" s="17">
        <v>0</v>
      </c>
      <c r="AC1121" s="17"/>
      <c r="AD1121" s="17">
        <v>0</v>
      </c>
      <c r="AE1121" s="17">
        <v>0</v>
      </c>
    </row>
    <row r="1122" spans="2:31" x14ac:dyDescent="0.35">
      <c r="B1122" t="s">
        <v>444</v>
      </c>
      <c r="C1122" s="17">
        <v>0</v>
      </c>
      <c r="D1122" s="17">
        <v>0</v>
      </c>
      <c r="E1122" s="17">
        <v>0</v>
      </c>
      <c r="F1122" s="17"/>
      <c r="G1122" s="17">
        <v>0</v>
      </c>
      <c r="H1122" s="17">
        <v>0</v>
      </c>
      <c r="I1122" s="17">
        <v>0</v>
      </c>
      <c r="J1122" s="17" t="s">
        <v>447</v>
      </c>
      <c r="K1122" s="17">
        <v>0</v>
      </c>
      <c r="L1122" s="17" t="s">
        <v>447</v>
      </c>
      <c r="M1122" s="17"/>
      <c r="N1122" s="17" t="s">
        <v>447</v>
      </c>
      <c r="O1122" s="17">
        <v>0</v>
      </c>
      <c r="P1122" s="17" t="s">
        <v>447</v>
      </c>
      <c r="Q1122" s="17">
        <v>0</v>
      </c>
      <c r="R1122" s="17">
        <v>0</v>
      </c>
      <c r="S1122" s="17">
        <v>0</v>
      </c>
      <c r="T1122" s="17">
        <v>0</v>
      </c>
      <c r="U1122" s="17" t="s">
        <v>447</v>
      </c>
      <c r="V1122" s="17">
        <v>0</v>
      </c>
      <c r="W1122" s="17"/>
      <c r="X1122" s="17">
        <v>0</v>
      </c>
      <c r="Y1122" s="17" t="s">
        <v>447</v>
      </c>
      <c r="Z1122" s="17"/>
      <c r="AA1122" s="17">
        <v>0</v>
      </c>
      <c r="AB1122" s="17">
        <v>0</v>
      </c>
      <c r="AC1122" s="17"/>
      <c r="AD1122" s="17">
        <v>0</v>
      </c>
      <c r="AE1122" s="17">
        <v>0</v>
      </c>
    </row>
    <row r="1123" spans="2:31" x14ac:dyDescent="0.35">
      <c r="B1123" t="s">
        <v>445</v>
      </c>
      <c r="C1123" s="17">
        <v>0</v>
      </c>
      <c r="D1123" s="17">
        <v>0</v>
      </c>
      <c r="E1123" s="17">
        <v>0</v>
      </c>
      <c r="F1123" s="17"/>
      <c r="G1123" s="17">
        <v>0</v>
      </c>
      <c r="H1123" s="17">
        <v>0</v>
      </c>
      <c r="I1123" s="17">
        <v>0</v>
      </c>
      <c r="J1123" s="17" t="s">
        <v>447</v>
      </c>
      <c r="K1123" s="17">
        <v>0</v>
      </c>
      <c r="L1123" s="17" t="s">
        <v>447</v>
      </c>
      <c r="M1123" s="17"/>
      <c r="N1123" s="17" t="s">
        <v>447</v>
      </c>
      <c r="O1123" s="17">
        <v>0</v>
      </c>
      <c r="P1123" s="17" t="s">
        <v>447</v>
      </c>
      <c r="Q1123" s="17">
        <v>0</v>
      </c>
      <c r="R1123" s="17">
        <v>0</v>
      </c>
      <c r="S1123" s="17">
        <v>0</v>
      </c>
      <c r="T1123" s="17">
        <v>0</v>
      </c>
      <c r="U1123" s="17" t="s">
        <v>447</v>
      </c>
      <c r="V1123" s="17">
        <v>0</v>
      </c>
      <c r="W1123" s="17"/>
      <c r="X1123" s="17">
        <v>0</v>
      </c>
      <c r="Y1123" s="17" t="s">
        <v>447</v>
      </c>
      <c r="Z1123" s="17"/>
      <c r="AA1123" s="17">
        <v>0</v>
      </c>
      <c r="AB1123" s="17">
        <v>0</v>
      </c>
      <c r="AC1123" s="17"/>
      <c r="AD1123" s="17">
        <v>0</v>
      </c>
      <c r="AE1123" s="17">
        <v>0</v>
      </c>
    </row>
    <row r="1124" spans="2:31" x14ac:dyDescent="0.35">
      <c r="B1124" t="s">
        <v>175</v>
      </c>
      <c r="C1124" s="17">
        <v>0</v>
      </c>
      <c r="D1124" s="17">
        <v>0</v>
      </c>
      <c r="E1124" s="17">
        <v>0</v>
      </c>
      <c r="F1124" s="17"/>
      <c r="G1124" s="17">
        <v>0</v>
      </c>
      <c r="H1124" s="17">
        <v>0</v>
      </c>
      <c r="I1124" s="17">
        <v>0</v>
      </c>
      <c r="J1124" s="17" t="s">
        <v>447</v>
      </c>
      <c r="K1124" s="17">
        <v>0</v>
      </c>
      <c r="L1124" s="17" t="s">
        <v>447</v>
      </c>
      <c r="M1124" s="17"/>
      <c r="N1124" s="17" t="s">
        <v>447</v>
      </c>
      <c r="O1124" s="17">
        <v>0</v>
      </c>
      <c r="P1124" s="17" t="s">
        <v>447</v>
      </c>
      <c r="Q1124" s="17">
        <v>0</v>
      </c>
      <c r="R1124" s="17">
        <v>0</v>
      </c>
      <c r="S1124" s="17">
        <v>0</v>
      </c>
      <c r="T1124" s="17">
        <v>0</v>
      </c>
      <c r="U1124" s="17" t="s">
        <v>447</v>
      </c>
      <c r="V1124" s="17">
        <v>0</v>
      </c>
      <c r="W1124" s="17"/>
      <c r="X1124" s="17">
        <v>0</v>
      </c>
      <c r="Y1124" s="17" t="s">
        <v>447</v>
      </c>
      <c r="Z1124" s="17"/>
      <c r="AA1124" s="17">
        <v>0</v>
      </c>
      <c r="AB1124" s="17">
        <v>0</v>
      </c>
      <c r="AC1124" s="17"/>
      <c r="AD1124" s="17">
        <v>0</v>
      </c>
      <c r="AE1124" s="17">
        <v>0</v>
      </c>
    </row>
    <row r="1125" spans="2:31" x14ac:dyDescent="0.35">
      <c r="B1125" t="s">
        <v>56</v>
      </c>
      <c r="C1125" s="17">
        <v>0</v>
      </c>
      <c r="D1125" s="17">
        <v>0</v>
      </c>
      <c r="E1125" s="17">
        <v>0</v>
      </c>
      <c r="F1125" s="17"/>
      <c r="G1125" s="17">
        <v>0</v>
      </c>
      <c r="H1125" s="17">
        <v>0</v>
      </c>
      <c r="I1125" s="17">
        <v>0</v>
      </c>
      <c r="J1125" s="17" t="s">
        <v>447</v>
      </c>
      <c r="K1125" s="17">
        <v>0</v>
      </c>
      <c r="L1125" s="17" t="s">
        <v>447</v>
      </c>
      <c r="M1125" s="17"/>
      <c r="N1125" s="17" t="s">
        <v>447</v>
      </c>
      <c r="O1125" s="17">
        <v>0</v>
      </c>
      <c r="P1125" s="17" t="s">
        <v>447</v>
      </c>
      <c r="Q1125" s="17">
        <v>0</v>
      </c>
      <c r="R1125" s="17">
        <v>0</v>
      </c>
      <c r="S1125" s="17">
        <v>0</v>
      </c>
      <c r="T1125" s="17">
        <v>0</v>
      </c>
      <c r="U1125" s="17" t="s">
        <v>447</v>
      </c>
      <c r="V1125" s="17">
        <v>0</v>
      </c>
      <c r="W1125" s="17"/>
      <c r="X1125" s="17">
        <v>0</v>
      </c>
      <c r="Y1125" s="17" t="s">
        <v>447</v>
      </c>
      <c r="Z1125" s="17"/>
      <c r="AA1125" s="17">
        <v>0</v>
      </c>
      <c r="AB1125" s="17">
        <v>0</v>
      </c>
      <c r="AC1125" s="17"/>
      <c r="AD1125" s="17">
        <v>0</v>
      </c>
      <c r="AE1125" s="17">
        <v>0</v>
      </c>
    </row>
    <row r="1126" spans="2:31" x14ac:dyDescent="0.35">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row>
    <row r="1127" spans="2:31" x14ac:dyDescent="0.35">
      <c r="B1127" s="6" t="s">
        <v>453</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c r="AD1127" s="17"/>
      <c r="AE1127" s="17"/>
    </row>
    <row r="1128" spans="2:31" x14ac:dyDescent="0.35">
      <c r="B1128" s="24" t="s">
        <v>66</v>
      </c>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row>
    <row r="1129" spans="2:31" x14ac:dyDescent="0.35">
      <c r="B1129" t="s">
        <v>112</v>
      </c>
      <c r="C1129" s="17">
        <v>8.9456162330227504E-2</v>
      </c>
      <c r="D1129" s="17">
        <v>0.105608672500797</v>
      </c>
      <c r="E1129" s="17">
        <v>7.3299111569550199E-2</v>
      </c>
      <c r="F1129" s="17"/>
      <c r="G1129" s="17">
        <v>0.16807961036913099</v>
      </c>
      <c r="H1129" s="17">
        <v>8.6738962679759099E-2</v>
      </c>
      <c r="I1129" s="17">
        <v>9.2651091992989501E-2</v>
      </c>
      <c r="J1129" s="17">
        <v>9.0800037075083107E-2</v>
      </c>
      <c r="K1129" s="17">
        <v>4.6770451226439899E-2</v>
      </c>
      <c r="L1129" s="17">
        <v>6.8054227446368507E-2</v>
      </c>
      <c r="M1129" s="17"/>
      <c r="N1129" s="17">
        <v>0.118222757314289</v>
      </c>
      <c r="O1129" s="17">
        <v>5.84659710195563E-2</v>
      </c>
      <c r="P1129" s="17">
        <v>9.0042324014160499E-2</v>
      </c>
      <c r="Q1129" s="17">
        <v>5.5473476542948499E-2</v>
      </c>
      <c r="R1129" s="17">
        <v>0.10965714606634799</v>
      </c>
      <c r="S1129" s="17">
        <v>7.5876668686450197E-2</v>
      </c>
      <c r="T1129" s="17">
        <v>0.16371873032213699</v>
      </c>
      <c r="U1129" s="17">
        <v>0.10835111721452299</v>
      </c>
      <c r="V1129" s="17">
        <v>5.2049935425937902E-2</v>
      </c>
      <c r="W1129" s="17"/>
      <c r="X1129" s="17">
        <v>8.0407851645646997E-2</v>
      </c>
      <c r="Y1129" s="17">
        <v>7.6241395047182497E-2</v>
      </c>
      <c r="Z1129" s="17"/>
      <c r="AA1129" s="17">
        <v>8.3906718167569103E-2</v>
      </c>
      <c r="AB1129" s="17">
        <v>0.109706027309806</v>
      </c>
      <c r="AC1129" s="17"/>
      <c r="AD1129" s="17">
        <v>8.6901149508913297E-2</v>
      </c>
      <c r="AE1129" s="17">
        <v>0.102892905889441</v>
      </c>
    </row>
    <row r="1130" spans="2:31" x14ac:dyDescent="0.35">
      <c r="B1130" t="s">
        <v>113</v>
      </c>
      <c r="C1130" s="17">
        <v>0.16647815592943899</v>
      </c>
      <c r="D1130" s="17">
        <v>0.16729024097669901</v>
      </c>
      <c r="E1130" s="17">
        <v>0.165665842599065</v>
      </c>
      <c r="F1130" s="17"/>
      <c r="G1130" s="17">
        <v>0.14508359551478101</v>
      </c>
      <c r="H1130" s="17">
        <v>0.174513330495814</v>
      </c>
      <c r="I1130" s="17">
        <v>0.15412057252208</v>
      </c>
      <c r="J1130" s="17">
        <v>0.106039706257309</v>
      </c>
      <c r="K1130" s="17">
        <v>0.180284561443467</v>
      </c>
      <c r="L1130" s="17">
        <v>0.203163356174689</v>
      </c>
      <c r="M1130" s="17"/>
      <c r="N1130" s="17">
        <v>0.20365069204155101</v>
      </c>
      <c r="O1130" s="17">
        <v>0.104039310472166</v>
      </c>
      <c r="P1130" s="17">
        <v>0.149260651085279</v>
      </c>
      <c r="Q1130" s="17">
        <v>0.18790568169022201</v>
      </c>
      <c r="R1130" s="17">
        <v>0.11656989280026001</v>
      </c>
      <c r="S1130" s="17">
        <v>0.240352257921021</v>
      </c>
      <c r="T1130" s="17">
        <v>0.120797675338846</v>
      </c>
      <c r="U1130" s="17">
        <v>0.22014507588674001</v>
      </c>
      <c r="V1130" s="17">
        <v>0.185014533922363</v>
      </c>
      <c r="W1130" s="17"/>
      <c r="X1130" s="17">
        <v>0.16148959900642801</v>
      </c>
      <c r="Y1130" s="17">
        <v>0.22782530811690899</v>
      </c>
      <c r="Z1130" s="17"/>
      <c r="AA1130" s="17">
        <v>0.16322257910726301</v>
      </c>
      <c r="AB1130" s="17">
        <v>0.18310158257982101</v>
      </c>
      <c r="AC1130" s="17"/>
      <c r="AD1130" s="17">
        <v>0.18859639229300901</v>
      </c>
      <c r="AE1130" s="17">
        <v>0.13494247442070101</v>
      </c>
    </row>
    <row r="1131" spans="2:31" x14ac:dyDescent="0.35">
      <c r="B1131" t="s">
        <v>114</v>
      </c>
      <c r="C1131" s="17">
        <v>0.15971912711261299</v>
      </c>
      <c r="D1131" s="17">
        <v>0.14919947100664199</v>
      </c>
      <c r="E1131" s="17">
        <v>0.170241740371742</v>
      </c>
      <c r="F1131" s="17"/>
      <c r="G1131" s="17">
        <v>0.150564237964077</v>
      </c>
      <c r="H1131" s="17">
        <v>0.14362721774638401</v>
      </c>
      <c r="I1131" s="17">
        <v>0.20550407588693401</v>
      </c>
      <c r="J1131" s="17">
        <v>0.10282555386094699</v>
      </c>
      <c r="K1131" s="17">
        <v>0.145717899640397</v>
      </c>
      <c r="L1131" s="17">
        <v>0.185949273977466</v>
      </c>
      <c r="M1131" s="17"/>
      <c r="N1131" s="17">
        <v>0.18423583593411699</v>
      </c>
      <c r="O1131" s="17">
        <v>0.199648063155213</v>
      </c>
      <c r="P1131" s="17">
        <v>0.19170159308701901</v>
      </c>
      <c r="Q1131" s="17">
        <v>0.121238524713233</v>
      </c>
      <c r="R1131" s="17">
        <v>0.121380185950619</v>
      </c>
      <c r="S1131" s="17">
        <v>0.133743851422293</v>
      </c>
      <c r="T1131" s="17">
        <v>0.127326716548295</v>
      </c>
      <c r="U1131" s="17">
        <v>0.220299599703558</v>
      </c>
      <c r="V1131" s="17">
        <v>0.13651974577506701</v>
      </c>
      <c r="W1131" s="17"/>
      <c r="X1131" s="17">
        <v>0.16615853717557699</v>
      </c>
      <c r="Y1131" s="17">
        <v>0.16857286208674699</v>
      </c>
      <c r="Z1131" s="17"/>
      <c r="AA1131" s="17">
        <v>0.15231476398374399</v>
      </c>
      <c r="AB1131" s="17">
        <v>0.17647848672012001</v>
      </c>
      <c r="AC1131" s="17"/>
      <c r="AD1131" s="17">
        <v>0.146072294231407</v>
      </c>
      <c r="AE1131" s="17">
        <v>0.16190453707275301</v>
      </c>
    </row>
    <row r="1132" spans="2:31" x14ac:dyDescent="0.35">
      <c r="B1132" t="s">
        <v>115</v>
      </c>
      <c r="C1132" s="17">
        <v>0.321927545079222</v>
      </c>
      <c r="D1132" s="17">
        <v>0.32548018601322498</v>
      </c>
      <c r="E1132" s="17">
        <v>0.31837390547156902</v>
      </c>
      <c r="F1132" s="17"/>
      <c r="G1132" s="17">
        <v>0.30428331881294002</v>
      </c>
      <c r="H1132" s="17">
        <v>0.36393902893004199</v>
      </c>
      <c r="I1132" s="17">
        <v>0.32744010078187302</v>
      </c>
      <c r="J1132" s="17">
        <v>0.34957239971749099</v>
      </c>
      <c r="K1132" s="17">
        <v>0.239578059434364</v>
      </c>
      <c r="L1132" s="17">
        <v>0.33360348518079902</v>
      </c>
      <c r="M1132" s="17"/>
      <c r="N1132" s="17">
        <v>0.30550847947846399</v>
      </c>
      <c r="O1132" s="17">
        <v>0.32531776345292601</v>
      </c>
      <c r="P1132" s="17">
        <v>0.35348867140693002</v>
      </c>
      <c r="Q1132" s="17">
        <v>0.32871665522900201</v>
      </c>
      <c r="R1132" s="17">
        <v>0.39111776214591398</v>
      </c>
      <c r="S1132" s="17">
        <v>0.25939964558402601</v>
      </c>
      <c r="T1132" s="17">
        <v>0.32911820877099301</v>
      </c>
      <c r="U1132" s="17">
        <v>0.23849919014259899</v>
      </c>
      <c r="V1132" s="17">
        <v>0.33474060931162503</v>
      </c>
      <c r="W1132" s="17"/>
      <c r="X1132" s="17">
        <v>0.33804361831351298</v>
      </c>
      <c r="Y1132" s="17">
        <v>0.216336967069821</v>
      </c>
      <c r="Z1132" s="17"/>
      <c r="AA1132" s="17">
        <v>0.316062828285187</v>
      </c>
      <c r="AB1132" s="17">
        <v>0.35239120733030699</v>
      </c>
      <c r="AC1132" s="17"/>
      <c r="AD1132" s="17">
        <v>0.33690111566106401</v>
      </c>
      <c r="AE1132" s="17">
        <v>0.27023482360543599</v>
      </c>
    </row>
    <row r="1133" spans="2:31" x14ac:dyDescent="0.35">
      <c r="B1133" t="s">
        <v>116</v>
      </c>
      <c r="C1133" s="17">
        <v>0.262419009548499</v>
      </c>
      <c r="D1133" s="17">
        <v>0.25242142950263802</v>
      </c>
      <c r="E1133" s="17">
        <v>0.27241939998807402</v>
      </c>
      <c r="F1133" s="17"/>
      <c r="G1133" s="17">
        <v>0.23198923733907001</v>
      </c>
      <c r="H1133" s="17">
        <v>0.23118146014800101</v>
      </c>
      <c r="I1133" s="17">
        <v>0.22028415881612401</v>
      </c>
      <c r="J1133" s="17">
        <v>0.350762303089171</v>
      </c>
      <c r="K1133" s="17">
        <v>0.38764902825533198</v>
      </c>
      <c r="L1133" s="17">
        <v>0.20922965722067699</v>
      </c>
      <c r="M1133" s="17"/>
      <c r="N1133" s="17">
        <v>0.18838223523157999</v>
      </c>
      <c r="O1133" s="17">
        <v>0.31252889190013899</v>
      </c>
      <c r="P1133" s="17">
        <v>0.21550676040661201</v>
      </c>
      <c r="Q1133" s="17">
        <v>0.30666566182459398</v>
      </c>
      <c r="R1133" s="17">
        <v>0.26127501303685902</v>
      </c>
      <c r="S1133" s="17">
        <v>0.29062757638621001</v>
      </c>
      <c r="T1133" s="17">
        <v>0.259038669019729</v>
      </c>
      <c r="U1133" s="17">
        <v>0.21270501705258099</v>
      </c>
      <c r="V1133" s="17">
        <v>0.29167517556500699</v>
      </c>
      <c r="W1133" s="17"/>
      <c r="X1133" s="17">
        <v>0.25390039385883501</v>
      </c>
      <c r="Y1133" s="17">
        <v>0.31102346767934003</v>
      </c>
      <c r="Z1133" s="17"/>
      <c r="AA1133" s="17">
        <v>0.28449311045623699</v>
      </c>
      <c r="AB1133" s="17">
        <v>0.178322696059946</v>
      </c>
      <c r="AC1133" s="17"/>
      <c r="AD1133" s="17">
        <v>0.24152904830560701</v>
      </c>
      <c r="AE1133" s="17">
        <v>0.33002525901166802</v>
      </c>
    </row>
    <row r="1134" spans="2:31" x14ac:dyDescent="0.35">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row>
    <row r="1135" spans="2:31" x14ac:dyDescent="0.35">
      <c r="B1135" s="6" t="s">
        <v>454</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row>
    <row r="1136" spans="2:31" x14ac:dyDescent="0.35">
      <c r="B1136" s="24" t="s">
        <v>66</v>
      </c>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row>
    <row r="1137" spans="2:31" x14ac:dyDescent="0.35">
      <c r="B1137" t="s">
        <v>112</v>
      </c>
      <c r="C1137" s="17">
        <v>5.1457197930317403E-2</v>
      </c>
      <c r="D1137" s="17">
        <v>5.1144858747276201E-2</v>
      </c>
      <c r="E1137" s="17">
        <v>5.1769624914213698E-2</v>
      </c>
      <c r="F1137" s="17"/>
      <c r="G1137" s="17">
        <v>8.1452287929239697E-2</v>
      </c>
      <c r="H1137" s="17">
        <v>8.3082767614893194E-2</v>
      </c>
      <c r="I1137" s="17">
        <v>2.2009086420053201E-2</v>
      </c>
      <c r="J1137" s="17">
        <v>7.8978914175371298E-2</v>
      </c>
      <c r="K1137" s="17">
        <v>4.2042685048062703E-2</v>
      </c>
      <c r="L1137" s="17">
        <v>2.4133468370169602E-2</v>
      </c>
      <c r="M1137" s="17"/>
      <c r="N1137" s="17">
        <v>9.29197486546951E-2</v>
      </c>
      <c r="O1137" s="17">
        <v>2.5050152289537001E-2</v>
      </c>
      <c r="P1137" s="17">
        <v>5.3602330607662403E-2</v>
      </c>
      <c r="Q1137" s="17">
        <v>2.9276988627726399E-2</v>
      </c>
      <c r="R1137" s="17">
        <v>8.35010368650012E-3</v>
      </c>
      <c r="S1137" s="17">
        <v>4.5603460600022003E-2</v>
      </c>
      <c r="T1137" s="17">
        <v>0.10568717928126301</v>
      </c>
      <c r="U1137" s="17">
        <v>8.0849000305431906E-2</v>
      </c>
      <c r="V1137" s="17">
        <v>3.1179828137419902E-2</v>
      </c>
      <c r="W1137" s="17"/>
      <c r="X1137" s="17">
        <v>4.3119774777624201E-2</v>
      </c>
      <c r="Y1137" s="17">
        <v>7.5910141808409395E-2</v>
      </c>
      <c r="Z1137" s="17"/>
      <c r="AA1137" s="17">
        <v>4.7238646971743702E-2</v>
      </c>
      <c r="AB1137" s="17">
        <v>6.9137830593223495E-2</v>
      </c>
      <c r="AC1137" s="17"/>
      <c r="AD1137" s="17">
        <v>5.0811901598402903E-2</v>
      </c>
      <c r="AE1137" s="17">
        <v>5.9175010207354301E-2</v>
      </c>
    </row>
    <row r="1138" spans="2:31" x14ac:dyDescent="0.35">
      <c r="B1138" t="s">
        <v>113</v>
      </c>
      <c r="C1138" s="17">
        <v>9.8982721181959596E-2</v>
      </c>
      <c r="D1138" s="17">
        <v>0.113669744952458</v>
      </c>
      <c r="E1138" s="17">
        <v>8.4291568780422405E-2</v>
      </c>
      <c r="F1138" s="17"/>
      <c r="G1138" s="17">
        <v>0.10361749022387901</v>
      </c>
      <c r="H1138" s="17">
        <v>0.12112742406742601</v>
      </c>
      <c r="I1138" s="17">
        <v>0.103852874344466</v>
      </c>
      <c r="J1138" s="17">
        <v>9.1108878686170694E-2</v>
      </c>
      <c r="K1138" s="17">
        <v>8.7805576405726699E-2</v>
      </c>
      <c r="L1138" s="17">
        <v>9.1806193950639797E-2</v>
      </c>
      <c r="M1138" s="17"/>
      <c r="N1138" s="17">
        <v>0.116189195888338</v>
      </c>
      <c r="O1138" s="17">
        <v>8.6443351207276697E-2</v>
      </c>
      <c r="P1138" s="17">
        <v>0.10716978432887</v>
      </c>
      <c r="Q1138" s="17">
        <v>4.2112303533184701E-2</v>
      </c>
      <c r="R1138" s="17">
        <v>9.3431398090185899E-2</v>
      </c>
      <c r="S1138" s="17">
        <v>0.12529995081133199</v>
      </c>
      <c r="T1138" s="17">
        <v>9.5933072713630302E-2</v>
      </c>
      <c r="U1138" s="17">
        <v>0.13333613022307</v>
      </c>
      <c r="V1138" s="17">
        <v>0.107488632483057</v>
      </c>
      <c r="W1138" s="17"/>
      <c r="X1138" s="17">
        <v>9.2918919213775902E-2</v>
      </c>
      <c r="Y1138" s="17">
        <v>8.24529425715987E-2</v>
      </c>
      <c r="Z1138" s="17"/>
      <c r="AA1138" s="17">
        <v>9.0741251605262294E-2</v>
      </c>
      <c r="AB1138" s="17">
        <v>0.13348774615514999</v>
      </c>
      <c r="AC1138" s="17"/>
      <c r="AD1138" s="17">
        <v>0.117844420693605</v>
      </c>
      <c r="AE1138" s="17">
        <v>6.21141958688591E-2</v>
      </c>
    </row>
    <row r="1139" spans="2:31" x14ac:dyDescent="0.35">
      <c r="B1139" t="s">
        <v>114</v>
      </c>
      <c r="C1139" s="17">
        <v>0.14242972511756</v>
      </c>
      <c r="D1139" s="17">
        <v>0.13828297121386801</v>
      </c>
      <c r="E1139" s="17">
        <v>0.146577644704452</v>
      </c>
      <c r="F1139" s="17"/>
      <c r="G1139" s="17">
        <v>0.12408701243721799</v>
      </c>
      <c r="H1139" s="17">
        <v>0.10293985306220101</v>
      </c>
      <c r="I1139" s="17">
        <v>0.15972544078730799</v>
      </c>
      <c r="J1139" s="17">
        <v>0.10461240896460899</v>
      </c>
      <c r="K1139" s="17">
        <v>0.15551114218870399</v>
      </c>
      <c r="L1139" s="17">
        <v>0.17711140630536701</v>
      </c>
      <c r="M1139" s="17"/>
      <c r="N1139" s="17">
        <v>0.11693766151934799</v>
      </c>
      <c r="O1139" s="17">
        <v>0.15910796298513999</v>
      </c>
      <c r="P1139" s="17">
        <v>0.152233065321419</v>
      </c>
      <c r="Q1139" s="17">
        <v>0.214311963068475</v>
      </c>
      <c r="R1139" s="17">
        <v>0.141521325076432</v>
      </c>
      <c r="S1139" s="17">
        <v>0.12586461844548599</v>
      </c>
      <c r="T1139" s="17">
        <v>0.112908281814911</v>
      </c>
      <c r="U1139" s="17">
        <v>0.17263456764716401</v>
      </c>
      <c r="V1139" s="17">
        <v>0.109587255318185</v>
      </c>
      <c r="W1139" s="17"/>
      <c r="X1139" s="17">
        <v>0.14510834473072901</v>
      </c>
      <c r="Y1139" s="17">
        <v>0.19780536551413699</v>
      </c>
      <c r="Z1139" s="17"/>
      <c r="AA1139" s="17">
        <v>0.14134327397951901</v>
      </c>
      <c r="AB1139" s="17">
        <v>0.13411429272734199</v>
      </c>
      <c r="AC1139" s="17"/>
      <c r="AD1139" s="17">
        <v>0.13052644720648601</v>
      </c>
      <c r="AE1139" s="17">
        <v>0.13548912946062999</v>
      </c>
    </row>
    <row r="1140" spans="2:31" x14ac:dyDescent="0.35">
      <c r="B1140" t="s">
        <v>115</v>
      </c>
      <c r="C1140" s="17">
        <v>0.32941308622378701</v>
      </c>
      <c r="D1140" s="17">
        <v>0.32901235383319699</v>
      </c>
      <c r="E1140" s="17">
        <v>0.32981393126321601</v>
      </c>
      <c r="F1140" s="17"/>
      <c r="G1140" s="17">
        <v>0.30853639821550799</v>
      </c>
      <c r="H1140" s="17">
        <v>0.34911562199143698</v>
      </c>
      <c r="I1140" s="17">
        <v>0.348286158851211</v>
      </c>
      <c r="J1140" s="17">
        <v>0.303856071357054</v>
      </c>
      <c r="K1140" s="17">
        <v>0.25224947651186702</v>
      </c>
      <c r="L1140" s="17">
        <v>0.37215965613086199</v>
      </c>
      <c r="M1140" s="17"/>
      <c r="N1140" s="17">
        <v>0.373950314642083</v>
      </c>
      <c r="O1140" s="17">
        <v>0.27783872110381602</v>
      </c>
      <c r="P1140" s="17">
        <v>0.347598432456384</v>
      </c>
      <c r="Q1140" s="17">
        <v>0.306848467435682</v>
      </c>
      <c r="R1140" s="17">
        <v>0.36839744992192203</v>
      </c>
      <c r="S1140" s="17">
        <v>0.31904867496003803</v>
      </c>
      <c r="T1140" s="17">
        <v>0.34803053246848598</v>
      </c>
      <c r="U1140" s="17">
        <v>0.22340538420440001</v>
      </c>
      <c r="V1140" s="17">
        <v>0.35055395135636602</v>
      </c>
      <c r="W1140" s="17"/>
      <c r="X1140" s="17">
        <v>0.33855093385841201</v>
      </c>
      <c r="Y1140" s="17">
        <v>0.30766926823726098</v>
      </c>
      <c r="Z1140" s="17"/>
      <c r="AA1140" s="17">
        <v>0.318819330085365</v>
      </c>
      <c r="AB1140" s="17">
        <v>0.37851735616652099</v>
      </c>
      <c r="AC1140" s="17"/>
      <c r="AD1140" s="17">
        <v>0.35256215144397601</v>
      </c>
      <c r="AE1140" s="17">
        <v>0.286796590802056</v>
      </c>
    </row>
    <row r="1141" spans="2:31" x14ac:dyDescent="0.35">
      <c r="B1141" t="s">
        <v>116</v>
      </c>
      <c r="C1141" s="17">
        <v>0.37771726954637702</v>
      </c>
      <c r="D1141" s="17">
        <v>0.367890071253202</v>
      </c>
      <c r="E1141" s="17">
        <v>0.387547230337695</v>
      </c>
      <c r="F1141" s="17"/>
      <c r="G1141" s="17">
        <v>0.38230681119415599</v>
      </c>
      <c r="H1141" s="17">
        <v>0.34373433326404201</v>
      </c>
      <c r="I1141" s="17">
        <v>0.36612643959696101</v>
      </c>
      <c r="J1141" s="17">
        <v>0.42144372681679498</v>
      </c>
      <c r="K1141" s="17">
        <v>0.46239111984563902</v>
      </c>
      <c r="L1141" s="17">
        <v>0.33478927524296098</v>
      </c>
      <c r="M1141" s="17"/>
      <c r="N1141" s="17">
        <v>0.30000307929553599</v>
      </c>
      <c r="O1141" s="17">
        <v>0.45155981241423099</v>
      </c>
      <c r="P1141" s="17">
        <v>0.33939638728566401</v>
      </c>
      <c r="Q1141" s="17">
        <v>0.407450277334932</v>
      </c>
      <c r="R1141" s="17">
        <v>0.38829972322496098</v>
      </c>
      <c r="S1141" s="17">
        <v>0.384183295183123</v>
      </c>
      <c r="T1141" s="17">
        <v>0.33744093372171002</v>
      </c>
      <c r="U1141" s="17">
        <v>0.38977491761993399</v>
      </c>
      <c r="V1141" s="17">
        <v>0.40119033270497101</v>
      </c>
      <c r="W1141" s="17"/>
      <c r="X1141" s="17">
        <v>0.38030202741945901</v>
      </c>
      <c r="Y1141" s="17">
        <v>0.33616228186859398</v>
      </c>
      <c r="Z1141" s="17"/>
      <c r="AA1141" s="17">
        <v>0.40185749735810999</v>
      </c>
      <c r="AB1141" s="17">
        <v>0.28474277435776402</v>
      </c>
      <c r="AC1141" s="17"/>
      <c r="AD1141" s="17">
        <v>0.34825507905753</v>
      </c>
      <c r="AE1141" s="17">
        <v>0.45642507366110102</v>
      </c>
    </row>
    <row r="1142" spans="2:31" x14ac:dyDescent="0.35">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row>
    <row r="1143" spans="2:31" x14ac:dyDescent="0.35">
      <c r="B1143" s="6" t="s">
        <v>455</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row>
    <row r="1144" spans="2:31" x14ac:dyDescent="0.35">
      <c r="B1144" s="24" t="s">
        <v>66</v>
      </c>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row>
    <row r="1145" spans="2:31" x14ac:dyDescent="0.35">
      <c r="B1145" t="s">
        <v>112</v>
      </c>
      <c r="C1145" s="17">
        <v>0.12750607946328801</v>
      </c>
      <c r="D1145" s="17">
        <v>0.140767743655383</v>
      </c>
      <c r="E1145" s="17">
        <v>0.114240687319277</v>
      </c>
      <c r="F1145" s="17"/>
      <c r="G1145" s="17">
        <v>0.10664911119492899</v>
      </c>
      <c r="H1145" s="17">
        <v>0.128949212417799</v>
      </c>
      <c r="I1145" s="17">
        <v>0.118041612434925</v>
      </c>
      <c r="J1145" s="17">
        <v>0.15057795474930999</v>
      </c>
      <c r="K1145" s="17">
        <v>0.13273124169134001</v>
      </c>
      <c r="L1145" s="17">
        <v>0.128399311710582</v>
      </c>
      <c r="M1145" s="17"/>
      <c r="N1145" s="17">
        <v>0.13052491992290299</v>
      </c>
      <c r="O1145" s="17">
        <v>0.13000968134897001</v>
      </c>
      <c r="P1145" s="17">
        <v>0.12734312080024199</v>
      </c>
      <c r="Q1145" s="17">
        <v>0.17317799091044001</v>
      </c>
      <c r="R1145" s="17">
        <v>0.130397273923859</v>
      </c>
      <c r="S1145" s="17">
        <v>0.102253233263692</v>
      </c>
      <c r="T1145" s="17">
        <v>0.16324389705668901</v>
      </c>
      <c r="U1145" s="17">
        <v>0.122446746051494</v>
      </c>
      <c r="V1145" s="17">
        <v>7.4052254826551603E-2</v>
      </c>
      <c r="W1145" s="17"/>
      <c r="X1145" s="17">
        <v>0.12248301057093799</v>
      </c>
      <c r="Y1145" s="17">
        <v>0.12288532482577</v>
      </c>
      <c r="Z1145" s="17"/>
      <c r="AA1145" s="17">
        <v>0.116682315153636</v>
      </c>
      <c r="AB1145" s="17">
        <v>0.167071385604804</v>
      </c>
      <c r="AC1145" s="17"/>
      <c r="AD1145" s="17">
        <v>0.103133000529906</v>
      </c>
      <c r="AE1145" s="17">
        <v>0.18614396615686801</v>
      </c>
    </row>
    <row r="1146" spans="2:31" x14ac:dyDescent="0.35">
      <c r="B1146" t="s">
        <v>113</v>
      </c>
      <c r="C1146" s="17">
        <v>0.28324076116557101</v>
      </c>
      <c r="D1146" s="17">
        <v>0.30107891854100399</v>
      </c>
      <c r="E1146" s="17">
        <v>0.26539758935212998</v>
      </c>
      <c r="F1146" s="17"/>
      <c r="G1146" s="17">
        <v>0.29634998201596502</v>
      </c>
      <c r="H1146" s="17">
        <v>0.25596041372143902</v>
      </c>
      <c r="I1146" s="17">
        <v>0.33077421092445303</v>
      </c>
      <c r="J1146" s="17">
        <v>0.24526385834582401</v>
      </c>
      <c r="K1146" s="17">
        <v>0.26627973869849503</v>
      </c>
      <c r="L1146" s="17">
        <v>0.29467948713787201</v>
      </c>
      <c r="M1146" s="17"/>
      <c r="N1146" s="17">
        <v>0.341846360432495</v>
      </c>
      <c r="O1146" s="17">
        <v>0.28656655184345298</v>
      </c>
      <c r="P1146" s="17">
        <v>0.30225283954237903</v>
      </c>
      <c r="Q1146" s="17">
        <v>0.21943498625940799</v>
      </c>
      <c r="R1146" s="17">
        <v>0.23879141118432001</v>
      </c>
      <c r="S1146" s="17">
        <v>0.30442319455283701</v>
      </c>
      <c r="T1146" s="17">
        <v>0.28932386108511698</v>
      </c>
      <c r="U1146" s="17">
        <v>0.233463976291371</v>
      </c>
      <c r="V1146" s="17">
        <v>0.27525746031645099</v>
      </c>
      <c r="W1146" s="17"/>
      <c r="X1146" s="17">
        <v>0.28232968406521303</v>
      </c>
      <c r="Y1146" s="17">
        <v>0.268665414833963</v>
      </c>
      <c r="Z1146" s="17"/>
      <c r="AA1146" s="17">
        <v>0.27326085224483898</v>
      </c>
      <c r="AB1146" s="17">
        <v>0.32585309288235098</v>
      </c>
      <c r="AC1146" s="17"/>
      <c r="AD1146" s="17">
        <v>0.30281507196880397</v>
      </c>
      <c r="AE1146" s="17">
        <v>0.25884097742517598</v>
      </c>
    </row>
    <row r="1147" spans="2:31" x14ac:dyDescent="0.35">
      <c r="B1147" t="s">
        <v>114</v>
      </c>
      <c r="C1147" s="17">
        <v>0.200075375926664</v>
      </c>
      <c r="D1147" s="17">
        <v>0.19505634801546901</v>
      </c>
      <c r="E1147" s="17">
        <v>0.205095814723737</v>
      </c>
      <c r="F1147" s="17"/>
      <c r="G1147" s="17">
        <v>0.17263376375661499</v>
      </c>
      <c r="H1147" s="17">
        <v>0.199224639601431</v>
      </c>
      <c r="I1147" s="17">
        <v>0.18696035350281401</v>
      </c>
      <c r="J1147" s="17">
        <v>0.177447491988485</v>
      </c>
      <c r="K1147" s="17">
        <v>0.21848591658361599</v>
      </c>
      <c r="L1147" s="17">
        <v>0.22383979847400001</v>
      </c>
      <c r="M1147" s="17"/>
      <c r="N1147" s="17">
        <v>0.185076621183378</v>
      </c>
      <c r="O1147" s="17">
        <v>0.209682901321677</v>
      </c>
      <c r="P1147" s="17">
        <v>0.29490427363045302</v>
      </c>
      <c r="Q1147" s="17">
        <v>0.15903786494681599</v>
      </c>
      <c r="R1147" s="17">
        <v>0.16440226631324401</v>
      </c>
      <c r="S1147" s="17">
        <v>0.16063638423437099</v>
      </c>
      <c r="T1147" s="17">
        <v>0.16737352064081301</v>
      </c>
      <c r="U1147" s="17">
        <v>0.31335355202902199</v>
      </c>
      <c r="V1147" s="17">
        <v>0.20481917198164901</v>
      </c>
      <c r="W1147" s="17"/>
      <c r="X1147" s="17">
        <v>0.20613506515553601</v>
      </c>
      <c r="Y1147" s="17">
        <v>0.210166288065258</v>
      </c>
      <c r="Z1147" s="17"/>
      <c r="AA1147" s="17">
        <v>0.20250695738289701</v>
      </c>
      <c r="AB1147" s="17">
        <v>0.19178564494214101</v>
      </c>
      <c r="AC1147" s="17"/>
      <c r="AD1147" s="17">
        <v>0.18261662740912199</v>
      </c>
      <c r="AE1147" s="17">
        <v>0.21368193649691</v>
      </c>
    </row>
    <row r="1148" spans="2:31" x14ac:dyDescent="0.35">
      <c r="B1148" t="s">
        <v>115</v>
      </c>
      <c r="C1148" s="17">
        <v>0.23445897132761001</v>
      </c>
      <c r="D1148" s="17">
        <v>0.22891926835059301</v>
      </c>
      <c r="E1148" s="17">
        <v>0.24000023155611799</v>
      </c>
      <c r="F1148" s="17"/>
      <c r="G1148" s="17">
        <v>0.21930285742208899</v>
      </c>
      <c r="H1148" s="17">
        <v>0.31527793726151399</v>
      </c>
      <c r="I1148" s="17">
        <v>0.21784036208622101</v>
      </c>
      <c r="J1148" s="17">
        <v>0.23303275771374701</v>
      </c>
      <c r="K1148" s="17">
        <v>0.17729635137399999</v>
      </c>
      <c r="L1148" s="17">
        <v>0.23705225006675801</v>
      </c>
      <c r="M1148" s="17"/>
      <c r="N1148" s="17">
        <v>0.21763590689045101</v>
      </c>
      <c r="O1148" s="17">
        <v>0.21323332841406001</v>
      </c>
      <c r="P1148" s="17">
        <v>0.17230204524743101</v>
      </c>
      <c r="Q1148" s="17">
        <v>0.28834957814034601</v>
      </c>
      <c r="R1148" s="17">
        <v>0.289125584143053</v>
      </c>
      <c r="S1148" s="17">
        <v>0.28407824877731602</v>
      </c>
      <c r="T1148" s="17">
        <v>0.22285847073767001</v>
      </c>
      <c r="U1148" s="17">
        <v>0.21859626190293599</v>
      </c>
      <c r="V1148" s="17">
        <v>0.222538560994648</v>
      </c>
      <c r="W1148" s="17"/>
      <c r="X1148" s="17">
        <v>0.23178829341117499</v>
      </c>
      <c r="Y1148" s="17">
        <v>0.25623229494245597</v>
      </c>
      <c r="Z1148" s="17"/>
      <c r="AA1148" s="17">
        <v>0.234094537262869</v>
      </c>
      <c r="AB1148" s="17">
        <v>0.23768661996019799</v>
      </c>
      <c r="AC1148" s="17"/>
      <c r="AD1148" s="17">
        <v>0.26490320926372801</v>
      </c>
      <c r="AE1148" s="17">
        <v>0.175167306101531</v>
      </c>
    </row>
    <row r="1149" spans="2:31" x14ac:dyDescent="0.35">
      <c r="B1149" t="s">
        <v>116</v>
      </c>
      <c r="C1149" s="17">
        <v>0.154718812116866</v>
      </c>
      <c r="D1149" s="17">
        <v>0.134177721437551</v>
      </c>
      <c r="E1149" s="17">
        <v>0.17526567704873799</v>
      </c>
      <c r="F1149" s="17"/>
      <c r="G1149" s="17">
        <v>0.20506428561040199</v>
      </c>
      <c r="H1149" s="17">
        <v>0.100587796997816</v>
      </c>
      <c r="I1149" s="17">
        <v>0.14638346105158601</v>
      </c>
      <c r="J1149" s="17">
        <v>0.19367793720263399</v>
      </c>
      <c r="K1149" s="17">
        <v>0.20520675165254901</v>
      </c>
      <c r="L1149" s="17">
        <v>0.116029152610788</v>
      </c>
      <c r="M1149" s="17"/>
      <c r="N1149" s="17">
        <v>0.12491619157077199</v>
      </c>
      <c r="O1149" s="17">
        <v>0.16050753707184001</v>
      </c>
      <c r="P1149" s="17">
        <v>0.103197720779495</v>
      </c>
      <c r="Q1149" s="17">
        <v>0.15999957974299001</v>
      </c>
      <c r="R1149" s="17">
        <v>0.17728346443552401</v>
      </c>
      <c r="S1149" s="17">
        <v>0.148608939171784</v>
      </c>
      <c r="T1149" s="17">
        <v>0.15720025047971201</v>
      </c>
      <c r="U1149" s="17">
        <v>0.112139463725176</v>
      </c>
      <c r="V1149" s="17">
        <v>0.223332551880699</v>
      </c>
      <c r="W1149" s="17"/>
      <c r="X1149" s="17">
        <v>0.15726394679713901</v>
      </c>
      <c r="Y1149" s="17">
        <v>0.142050677332554</v>
      </c>
      <c r="Z1149" s="17"/>
      <c r="AA1149" s="17">
        <v>0.17345533795575999</v>
      </c>
      <c r="AB1149" s="17">
        <v>7.7603256610505197E-2</v>
      </c>
      <c r="AC1149" s="17"/>
      <c r="AD1149" s="17">
        <v>0.14653209082843999</v>
      </c>
      <c r="AE1149" s="17">
        <v>0.16616581381951401</v>
      </c>
    </row>
    <row r="1150" spans="2:31" x14ac:dyDescent="0.35">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row>
    <row r="1151" spans="2:31" x14ac:dyDescent="0.35">
      <c r="B1151" s="6" t="s">
        <v>464</v>
      </c>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row>
    <row r="1152" spans="2:31" x14ac:dyDescent="0.35">
      <c r="B1152" s="24" t="s">
        <v>66</v>
      </c>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row>
    <row r="1153" spans="2:31" x14ac:dyDescent="0.35">
      <c r="B1153" t="s">
        <v>458</v>
      </c>
      <c r="C1153" s="17">
        <v>0.11480504020056</v>
      </c>
      <c r="D1153" s="17">
        <v>0.117237038071272</v>
      </c>
      <c r="E1153" s="17">
        <v>0.11237235867725399</v>
      </c>
      <c r="F1153" s="17"/>
      <c r="G1153" s="17">
        <v>0.10359441928910799</v>
      </c>
      <c r="H1153" s="17">
        <v>0.11973943099665001</v>
      </c>
      <c r="I1153" s="17">
        <v>0.128897153452773</v>
      </c>
      <c r="J1153" s="17">
        <v>9.7358781261130303E-2</v>
      </c>
      <c r="K1153" s="17">
        <v>6.5006643922143198E-2</v>
      </c>
      <c r="L1153" s="17">
        <v>0.144865005015165</v>
      </c>
      <c r="M1153" s="17"/>
      <c r="N1153" s="17">
        <v>0.17418667976970101</v>
      </c>
      <c r="O1153" s="17">
        <v>7.8827906449278604E-2</v>
      </c>
      <c r="P1153" s="17">
        <v>7.9149575352909299E-2</v>
      </c>
      <c r="Q1153" s="17">
        <v>7.3389168446765005E-2</v>
      </c>
      <c r="R1153" s="17">
        <v>6.9408991870814896E-2</v>
      </c>
      <c r="S1153" s="17">
        <v>8.4236847354266398E-2</v>
      </c>
      <c r="T1153" s="17">
        <v>0.15404749853469801</v>
      </c>
      <c r="U1153" s="17">
        <v>0.25930520640552701</v>
      </c>
      <c r="V1153" s="17">
        <v>0.117542699815212</v>
      </c>
      <c r="W1153" s="17"/>
      <c r="X1153" s="17">
        <v>0.103971419913598</v>
      </c>
      <c r="Y1153" s="17">
        <v>0.119873107371875</v>
      </c>
      <c r="Z1153" s="17"/>
      <c r="AA1153" s="17">
        <v>0.108302936227584</v>
      </c>
      <c r="AB1153" s="17">
        <v>0.14289043949209401</v>
      </c>
      <c r="AC1153" s="17"/>
      <c r="AD1153" s="17">
        <v>0.12937613168807</v>
      </c>
      <c r="AE1153" s="17">
        <v>9.4481222757055103E-2</v>
      </c>
    </row>
    <row r="1154" spans="2:31" x14ac:dyDescent="0.35">
      <c r="B1154" t="s">
        <v>459</v>
      </c>
      <c r="C1154" s="17">
        <v>0.26951571564191501</v>
      </c>
      <c r="D1154" s="17">
        <v>0.27431931932609999</v>
      </c>
      <c r="E1154" s="17">
        <v>0.26471076162919699</v>
      </c>
      <c r="F1154" s="17"/>
      <c r="G1154" s="17">
        <v>0.23581052026539701</v>
      </c>
      <c r="H1154" s="17">
        <v>0.25085006806233601</v>
      </c>
      <c r="I1154" s="17">
        <v>0.26867135726204</v>
      </c>
      <c r="J1154" s="17">
        <v>0.27261339525154499</v>
      </c>
      <c r="K1154" s="17">
        <v>0.300598459012624</v>
      </c>
      <c r="L1154" s="17">
        <v>0.280767002720751</v>
      </c>
      <c r="M1154" s="17"/>
      <c r="N1154" s="17">
        <v>0.26639756056984498</v>
      </c>
      <c r="O1154" s="17">
        <v>0.25447402520777801</v>
      </c>
      <c r="P1154" s="17">
        <v>0.25472524644838301</v>
      </c>
      <c r="Q1154" s="17">
        <v>0.38202584321115601</v>
      </c>
      <c r="R1154" s="17">
        <v>0.26606752054729499</v>
      </c>
      <c r="S1154" s="17">
        <v>0.27205832496541799</v>
      </c>
      <c r="T1154" s="17">
        <v>0.175556133629933</v>
      </c>
      <c r="U1154" s="17">
        <v>0.198166760133032</v>
      </c>
      <c r="V1154" s="17">
        <v>0.309129378526805</v>
      </c>
      <c r="W1154" s="17"/>
      <c r="X1154" s="17">
        <v>0.26724697577676298</v>
      </c>
      <c r="Y1154" s="17">
        <v>0.298767183191401</v>
      </c>
      <c r="Z1154" s="17"/>
      <c r="AA1154" s="17">
        <v>0.27215473028148801</v>
      </c>
      <c r="AB1154" s="17">
        <v>0.26554466456303799</v>
      </c>
      <c r="AC1154" s="17"/>
      <c r="AD1154" s="17">
        <v>0.30265747557617101</v>
      </c>
      <c r="AE1154" s="17">
        <v>0.20275504357301</v>
      </c>
    </row>
    <row r="1155" spans="2:31" x14ac:dyDescent="0.35">
      <c r="B1155" t="s">
        <v>460</v>
      </c>
      <c r="C1155" s="17">
        <v>0.39525437839106797</v>
      </c>
      <c r="D1155" s="17">
        <v>0.381412797178389</v>
      </c>
      <c r="E1155" s="17">
        <v>0.409099850574628</v>
      </c>
      <c r="F1155" s="17"/>
      <c r="G1155" s="17">
        <v>0.383295286282273</v>
      </c>
      <c r="H1155" s="17">
        <v>0.36544261830355301</v>
      </c>
      <c r="I1155" s="17">
        <v>0.413137239540523</v>
      </c>
      <c r="J1155" s="17">
        <v>0.39475280508776101</v>
      </c>
      <c r="K1155" s="17">
        <v>0.41322444005673997</v>
      </c>
      <c r="L1155" s="17">
        <v>0.399893576454672</v>
      </c>
      <c r="M1155" s="17"/>
      <c r="N1155" s="17">
        <v>0.30193186240171099</v>
      </c>
      <c r="O1155" s="17">
        <v>0.492539362147983</v>
      </c>
      <c r="P1155" s="17">
        <v>0.391135111361129</v>
      </c>
      <c r="Q1155" s="17">
        <v>0.38676915598189998</v>
      </c>
      <c r="R1155" s="17">
        <v>0.45053745589900801</v>
      </c>
      <c r="S1155" s="17">
        <v>0.39769940652041502</v>
      </c>
      <c r="T1155" s="17">
        <v>0.41542133424719202</v>
      </c>
      <c r="U1155" s="17">
        <v>0.29797339644388898</v>
      </c>
      <c r="V1155" s="17">
        <v>0.382353148098656</v>
      </c>
      <c r="W1155" s="17"/>
      <c r="X1155" s="17">
        <v>0.41182107270363799</v>
      </c>
      <c r="Y1155" s="17">
        <v>0.330855971883384</v>
      </c>
      <c r="Z1155" s="17"/>
      <c r="AA1155" s="17">
        <v>0.41226271047624602</v>
      </c>
      <c r="AB1155" s="17">
        <v>0.33093087623622902</v>
      </c>
      <c r="AC1155" s="17"/>
      <c r="AD1155" s="17">
        <v>0.37424526836907601</v>
      </c>
      <c r="AE1155" s="17">
        <v>0.46205952292934499</v>
      </c>
    </row>
    <row r="1156" spans="2:31" x14ac:dyDescent="0.35">
      <c r="B1156" t="s">
        <v>461</v>
      </c>
      <c r="C1156" s="17">
        <v>6.5658440871106394E-2</v>
      </c>
      <c r="D1156" s="17">
        <v>7.1493526887331793E-2</v>
      </c>
      <c r="E1156" s="17">
        <v>5.9821714569032902E-2</v>
      </c>
      <c r="F1156" s="17"/>
      <c r="G1156" s="17">
        <v>7.0678491381263794E-2</v>
      </c>
      <c r="H1156" s="17">
        <v>9.2943212091105495E-2</v>
      </c>
      <c r="I1156" s="17">
        <v>2.8713468536486202E-2</v>
      </c>
      <c r="J1156" s="17">
        <v>5.3973395738603797E-2</v>
      </c>
      <c r="K1156" s="17">
        <v>5.5618905560119003E-2</v>
      </c>
      <c r="L1156" s="17">
        <v>7.7710492197749101E-2</v>
      </c>
      <c r="M1156" s="17"/>
      <c r="N1156" s="17">
        <v>0.10966725145181</v>
      </c>
      <c r="O1156" s="17">
        <v>3.2006981280517502E-2</v>
      </c>
      <c r="P1156" s="17">
        <v>5.0962919336721202E-2</v>
      </c>
      <c r="Q1156" s="17">
        <v>3.9505150223083998E-2</v>
      </c>
      <c r="R1156" s="17">
        <v>0.10001693629231199</v>
      </c>
      <c r="S1156" s="17">
        <v>9.8197978954118498E-2</v>
      </c>
      <c r="T1156" s="17">
        <v>6.4599992413776203E-2</v>
      </c>
      <c r="U1156" s="17">
        <v>4.6650348621001501E-2</v>
      </c>
      <c r="V1156" s="17">
        <v>4.54006943324195E-2</v>
      </c>
      <c r="W1156" s="17"/>
      <c r="X1156" s="17">
        <v>5.9358714624349697E-2</v>
      </c>
      <c r="Y1156" s="17">
        <v>8.5237949190877405E-2</v>
      </c>
      <c r="Z1156" s="17"/>
      <c r="AA1156" s="17">
        <v>5.2998733304348802E-2</v>
      </c>
      <c r="AB1156" s="17">
        <v>0.11362139743503</v>
      </c>
      <c r="AC1156" s="17"/>
      <c r="AD1156" s="17">
        <v>7.6221574957024696E-2</v>
      </c>
      <c r="AE1156" s="17">
        <v>4.9046068792244699E-2</v>
      </c>
    </row>
    <row r="1157" spans="2:31" x14ac:dyDescent="0.35">
      <c r="B1157" t="s">
        <v>462</v>
      </c>
      <c r="C1157" s="17">
        <v>2.9674567762782801E-2</v>
      </c>
      <c r="D1157" s="17">
        <v>3.4424435041429897E-2</v>
      </c>
      <c r="E1157" s="17">
        <v>2.4923365261303398E-2</v>
      </c>
      <c r="F1157" s="17"/>
      <c r="G1157" s="17">
        <v>1.50811645842446E-2</v>
      </c>
      <c r="H1157" s="17">
        <v>4.8534072126662199E-2</v>
      </c>
      <c r="I1157" s="17">
        <v>3.04927717903321E-2</v>
      </c>
      <c r="J1157" s="17">
        <v>4.1737832092434403E-2</v>
      </c>
      <c r="K1157" s="17">
        <v>3.0394905966923701E-2</v>
      </c>
      <c r="L1157" s="17">
        <v>2.0575184928997101E-2</v>
      </c>
      <c r="M1157" s="17"/>
      <c r="N1157" s="17">
        <v>3.7599413542077603E-2</v>
      </c>
      <c r="O1157" s="17">
        <v>2.7633023746823599E-2</v>
      </c>
      <c r="P1157" s="17">
        <v>2.5856395037608799E-2</v>
      </c>
      <c r="Q1157" s="17">
        <v>2.0253418023790899E-2</v>
      </c>
      <c r="R1157" s="17">
        <v>2.6513849498365299E-2</v>
      </c>
      <c r="S1157" s="17">
        <v>3.6445269664948397E-2</v>
      </c>
      <c r="T1157" s="17">
        <v>3.2823217382169499E-2</v>
      </c>
      <c r="U1157" s="17">
        <v>6.47596390371597E-2</v>
      </c>
      <c r="V1157" s="17">
        <v>1.4273600724616E-2</v>
      </c>
      <c r="W1157" s="17"/>
      <c r="X1157" s="17">
        <v>2.2218188851238999E-2</v>
      </c>
      <c r="Y1157" s="17">
        <v>6.9163337218835205E-2</v>
      </c>
      <c r="Z1157" s="17"/>
      <c r="AA1157" s="17">
        <v>2.5459424232183898E-2</v>
      </c>
      <c r="AB1157" s="17">
        <v>4.68300476866364E-2</v>
      </c>
      <c r="AC1157" s="17"/>
      <c r="AD1157" s="17">
        <v>3.18456410120148E-2</v>
      </c>
      <c r="AE1157" s="17">
        <v>2.4263333176288902E-2</v>
      </c>
    </row>
    <row r="1158" spans="2:31" x14ac:dyDescent="0.35">
      <c r="B1158" t="s">
        <v>247</v>
      </c>
      <c r="C1158" s="17">
        <v>0.12509185713256801</v>
      </c>
      <c r="D1158" s="17">
        <v>0.121112883495477</v>
      </c>
      <c r="E1158" s="17">
        <v>0.12907194928858501</v>
      </c>
      <c r="F1158" s="17"/>
      <c r="G1158" s="17">
        <v>0.19154011819771299</v>
      </c>
      <c r="H1158" s="17">
        <v>0.12249059841969299</v>
      </c>
      <c r="I1158" s="17">
        <v>0.13008800941784601</v>
      </c>
      <c r="J1158" s="17">
        <v>0.139563790568526</v>
      </c>
      <c r="K1158" s="17">
        <v>0.13515664548145001</v>
      </c>
      <c r="L1158" s="17">
        <v>7.6188738682665097E-2</v>
      </c>
      <c r="M1158" s="17"/>
      <c r="N1158" s="17">
        <v>0.110217232264855</v>
      </c>
      <c r="O1158" s="17">
        <v>0.114518701167619</v>
      </c>
      <c r="P1158" s="17">
        <v>0.198170752463249</v>
      </c>
      <c r="Q1158" s="17">
        <v>9.8057264113303705E-2</v>
      </c>
      <c r="R1158" s="17">
        <v>8.74552458922047E-2</v>
      </c>
      <c r="S1158" s="17">
        <v>0.111362172540834</v>
      </c>
      <c r="T1158" s="17">
        <v>0.15755182379223101</v>
      </c>
      <c r="U1158" s="17">
        <v>0.13314464935939199</v>
      </c>
      <c r="V1158" s="17">
        <v>0.13130047850229201</v>
      </c>
      <c r="W1158" s="17"/>
      <c r="X1158" s="17">
        <v>0.13538362813041199</v>
      </c>
      <c r="Y1158" s="17">
        <v>9.6102451143628004E-2</v>
      </c>
      <c r="Z1158" s="17"/>
      <c r="AA1158" s="17">
        <v>0.12882146547814899</v>
      </c>
      <c r="AB1158" s="17">
        <v>0.100182574586972</v>
      </c>
      <c r="AC1158" s="17"/>
      <c r="AD1158" s="17">
        <v>8.5653908397643599E-2</v>
      </c>
      <c r="AE1158" s="17">
        <v>0.16739480877205601</v>
      </c>
    </row>
    <row r="1159" spans="2:31" x14ac:dyDescent="0.35">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row>
    <row r="1160" spans="2:31" x14ac:dyDescent="0.35">
      <c r="B1160" s="6" t="s">
        <v>465</v>
      </c>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row>
    <row r="1161" spans="2:31" x14ac:dyDescent="0.35">
      <c r="B1161" s="24" t="s">
        <v>66</v>
      </c>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row>
    <row r="1162" spans="2:31" x14ac:dyDescent="0.35">
      <c r="B1162" t="s">
        <v>458</v>
      </c>
      <c r="C1162" s="17">
        <v>0.10117457133223901</v>
      </c>
      <c r="D1162" s="17">
        <v>0.10657196446728</v>
      </c>
      <c r="E1162" s="17">
        <v>9.5775660950056796E-2</v>
      </c>
      <c r="F1162" s="17"/>
      <c r="G1162" s="17">
        <v>6.8448682037634295E-2</v>
      </c>
      <c r="H1162" s="17">
        <v>0.104160715953746</v>
      </c>
      <c r="I1162" s="17">
        <v>8.5613789319649206E-2</v>
      </c>
      <c r="J1162" s="17">
        <v>9.1253489956329994E-2</v>
      </c>
      <c r="K1162" s="17">
        <v>7.3904631804251095E-2</v>
      </c>
      <c r="L1162" s="17">
        <v>0.14347101010575899</v>
      </c>
      <c r="M1162" s="17"/>
      <c r="N1162" s="17">
        <v>0.164656549622409</v>
      </c>
      <c r="O1162" s="17">
        <v>5.8686300101994097E-2</v>
      </c>
      <c r="P1162" s="17">
        <v>7.3054204055462396E-2</v>
      </c>
      <c r="Q1162" s="17">
        <v>0.137207423271128</v>
      </c>
      <c r="R1162" s="17">
        <v>7.3161639040200802E-2</v>
      </c>
      <c r="S1162" s="17">
        <v>5.3498513940297997E-2</v>
      </c>
      <c r="T1162" s="17">
        <v>8.4344138638522206E-2</v>
      </c>
      <c r="U1162" s="17">
        <v>0.225070443780788</v>
      </c>
      <c r="V1162" s="17">
        <v>8.8147251993900305E-2</v>
      </c>
      <c r="W1162" s="17"/>
      <c r="X1162" s="17">
        <v>8.5161835727202095E-2</v>
      </c>
      <c r="Y1162" s="17">
        <v>9.8721824722528301E-2</v>
      </c>
      <c r="Z1162" s="17"/>
      <c r="AA1162" s="17">
        <v>0.100299405122698</v>
      </c>
      <c r="AB1162" s="17">
        <v>0.106969091170803</v>
      </c>
      <c r="AC1162" s="17"/>
      <c r="AD1162" s="17">
        <v>0.122564409978325</v>
      </c>
      <c r="AE1162" s="17">
        <v>5.0879036896423202E-2</v>
      </c>
    </row>
    <row r="1163" spans="2:31" x14ac:dyDescent="0.35">
      <c r="B1163" t="s">
        <v>459</v>
      </c>
      <c r="C1163" s="17">
        <v>0.21804707785365501</v>
      </c>
      <c r="D1163" s="17">
        <v>0.24038108955247001</v>
      </c>
      <c r="E1163" s="17">
        <v>0.19570678789892099</v>
      </c>
      <c r="F1163" s="17"/>
      <c r="G1163" s="17">
        <v>0.169111868082855</v>
      </c>
      <c r="H1163" s="17">
        <v>0.184233679490065</v>
      </c>
      <c r="I1163" s="17">
        <v>0.243869975515597</v>
      </c>
      <c r="J1163" s="17">
        <v>0.25916915902100202</v>
      </c>
      <c r="K1163" s="17">
        <v>0.241508193790025</v>
      </c>
      <c r="L1163" s="17">
        <v>0.216985825841364</v>
      </c>
      <c r="M1163" s="17"/>
      <c r="N1163" s="17">
        <v>0.26573970391151303</v>
      </c>
      <c r="O1163" s="17">
        <v>0.16565354411354899</v>
      </c>
      <c r="P1163" s="17">
        <v>0.21706138545769199</v>
      </c>
      <c r="Q1163" s="17">
        <v>0.24048322562007399</v>
      </c>
      <c r="R1163" s="17">
        <v>0.20903155192636499</v>
      </c>
      <c r="S1163" s="17">
        <v>0.24608035806357101</v>
      </c>
      <c r="T1163" s="17">
        <v>0.15540094526100301</v>
      </c>
      <c r="U1163" s="17">
        <v>0.24112153778630499</v>
      </c>
      <c r="V1163" s="17">
        <v>0.22980484411130001</v>
      </c>
      <c r="W1163" s="17"/>
      <c r="X1163" s="17">
        <v>0.224846847152188</v>
      </c>
      <c r="Y1163" s="17">
        <v>0.26663574845343302</v>
      </c>
      <c r="Z1163" s="17"/>
      <c r="AA1163" s="17">
        <v>0.21305853724625601</v>
      </c>
      <c r="AB1163" s="17">
        <v>0.239128503466431</v>
      </c>
      <c r="AC1163" s="17"/>
      <c r="AD1163" s="17">
        <v>0.234022259500933</v>
      </c>
      <c r="AE1163" s="17">
        <v>0.190379103840806</v>
      </c>
    </row>
    <row r="1164" spans="2:31" x14ac:dyDescent="0.35">
      <c r="B1164" t="s">
        <v>460</v>
      </c>
      <c r="C1164" s="17">
        <v>0.46255688510263099</v>
      </c>
      <c r="D1164" s="17">
        <v>0.44326762654220803</v>
      </c>
      <c r="E1164" s="17">
        <v>0.48185156601633999</v>
      </c>
      <c r="F1164" s="17"/>
      <c r="G1164" s="17">
        <v>0.470977585281111</v>
      </c>
      <c r="H1164" s="17">
        <v>0.42770464494017701</v>
      </c>
      <c r="I1164" s="17">
        <v>0.44063420844745699</v>
      </c>
      <c r="J1164" s="17">
        <v>0.42698744975796299</v>
      </c>
      <c r="K1164" s="17">
        <v>0.48905496829455503</v>
      </c>
      <c r="L1164" s="17">
        <v>0.49215231240721502</v>
      </c>
      <c r="M1164" s="17"/>
      <c r="N1164" s="17">
        <v>0.37887638259216999</v>
      </c>
      <c r="O1164" s="17">
        <v>0.58250145554022004</v>
      </c>
      <c r="P1164" s="17">
        <v>0.44240962929414801</v>
      </c>
      <c r="Q1164" s="17">
        <v>0.45511170591685401</v>
      </c>
      <c r="R1164" s="17">
        <v>0.48519195969576401</v>
      </c>
      <c r="S1164" s="17">
        <v>0.443611707004746</v>
      </c>
      <c r="T1164" s="17">
        <v>0.45370653835063501</v>
      </c>
      <c r="U1164" s="17">
        <v>0.30161209385030702</v>
      </c>
      <c r="V1164" s="17">
        <v>0.50785270638166702</v>
      </c>
      <c r="W1164" s="17"/>
      <c r="X1164" s="17">
        <v>0.46530374064272201</v>
      </c>
      <c r="Y1164" s="17">
        <v>0.45547747513051401</v>
      </c>
      <c r="Z1164" s="17"/>
      <c r="AA1164" s="17">
        <v>0.47345012336293801</v>
      </c>
      <c r="AB1164" s="17">
        <v>0.42068128066258198</v>
      </c>
      <c r="AC1164" s="17"/>
      <c r="AD1164" s="17">
        <v>0.45186405429139398</v>
      </c>
      <c r="AE1164" s="17">
        <v>0.52651823893725602</v>
      </c>
    </row>
    <row r="1165" spans="2:31" x14ac:dyDescent="0.35">
      <c r="B1165" t="s">
        <v>461</v>
      </c>
      <c r="C1165" s="17">
        <v>6.04005697023818E-2</v>
      </c>
      <c r="D1165" s="17">
        <v>6.9253780574385901E-2</v>
      </c>
      <c r="E1165" s="17">
        <v>5.1544870127304E-2</v>
      </c>
      <c r="F1165" s="17"/>
      <c r="G1165" s="17">
        <v>5.6765680839200999E-2</v>
      </c>
      <c r="H1165" s="17">
        <v>9.8866684053903503E-2</v>
      </c>
      <c r="I1165" s="17">
        <v>5.70940461358833E-2</v>
      </c>
      <c r="J1165" s="17">
        <v>5.0282556458296997E-2</v>
      </c>
      <c r="K1165" s="17">
        <v>5.0500315713768097E-2</v>
      </c>
      <c r="L1165" s="17">
        <v>5.3482703394444997E-2</v>
      </c>
      <c r="M1165" s="17"/>
      <c r="N1165" s="17">
        <v>5.1959087440179297E-2</v>
      </c>
      <c r="O1165" s="17">
        <v>6.6187329925529295E-2</v>
      </c>
      <c r="P1165" s="17">
        <v>4.3571481794875203E-2</v>
      </c>
      <c r="Q1165" s="17">
        <v>4.0264268945094397E-2</v>
      </c>
      <c r="R1165" s="17">
        <v>7.5559651048016901E-2</v>
      </c>
      <c r="S1165" s="17">
        <v>9.8934995306065907E-2</v>
      </c>
      <c r="T1165" s="17">
        <v>8.7968845108326602E-2</v>
      </c>
      <c r="U1165" s="17">
        <v>1.30699955458452E-2</v>
      </c>
      <c r="V1165" s="17">
        <v>5.0282735419757002E-2</v>
      </c>
      <c r="W1165" s="17"/>
      <c r="X1165" s="17">
        <v>6.2332303266673099E-2</v>
      </c>
      <c r="Y1165" s="17">
        <v>3.8988856973541798E-2</v>
      </c>
      <c r="Z1165" s="17"/>
      <c r="AA1165" s="17">
        <v>5.6660798310285802E-2</v>
      </c>
      <c r="AB1165" s="17">
        <v>7.64219408724163E-2</v>
      </c>
      <c r="AC1165" s="17"/>
      <c r="AD1165" s="17">
        <v>7.1780130467614306E-2</v>
      </c>
      <c r="AE1165" s="17">
        <v>3.76194836370577E-2</v>
      </c>
    </row>
    <row r="1166" spans="2:31" x14ac:dyDescent="0.35">
      <c r="B1166" t="s">
        <v>462</v>
      </c>
      <c r="C1166" s="17">
        <v>3.0370730698592099E-2</v>
      </c>
      <c r="D1166" s="17">
        <v>3.1557844680791598E-2</v>
      </c>
      <c r="E1166" s="17">
        <v>2.91832830098698E-2</v>
      </c>
      <c r="F1166" s="17"/>
      <c r="G1166" s="17">
        <v>3.3186879109541198E-2</v>
      </c>
      <c r="H1166" s="17">
        <v>5.7313908786562298E-2</v>
      </c>
      <c r="I1166" s="17">
        <v>2.3233750834727802E-2</v>
      </c>
      <c r="J1166" s="17">
        <v>2.3524837764652199E-2</v>
      </c>
      <c r="K1166" s="17">
        <v>3.4504945408448701E-2</v>
      </c>
      <c r="L1166" s="17">
        <v>1.9390270208724001E-2</v>
      </c>
      <c r="M1166" s="17"/>
      <c r="N1166" s="17">
        <v>2.47359467704042E-2</v>
      </c>
      <c r="O1166" s="17">
        <v>1.89893550853368E-2</v>
      </c>
      <c r="P1166" s="17">
        <v>8.8968150314166806E-3</v>
      </c>
      <c r="Q1166" s="17">
        <v>4.0864077301241503E-2</v>
      </c>
      <c r="R1166" s="17">
        <v>5.3682542511874203E-2</v>
      </c>
      <c r="S1166" s="17">
        <v>4.8818418664288397E-2</v>
      </c>
      <c r="T1166" s="17">
        <v>4.05354173357938E-2</v>
      </c>
      <c r="U1166" s="17">
        <v>6.9651747808543496E-2</v>
      </c>
      <c r="V1166" s="17">
        <v>5.4768612193169097E-3</v>
      </c>
      <c r="W1166" s="17"/>
      <c r="X1166" s="17">
        <v>2.31042016047103E-2</v>
      </c>
      <c r="Y1166" s="17">
        <v>5.0403924658374399E-2</v>
      </c>
      <c r="Z1166" s="17"/>
      <c r="AA1166" s="17">
        <v>2.4097780747608301E-2</v>
      </c>
      <c r="AB1166" s="17">
        <v>5.5577351817031398E-2</v>
      </c>
      <c r="AC1166" s="17"/>
      <c r="AD1166" s="17">
        <v>3.7579309212127897E-2</v>
      </c>
      <c r="AE1166" s="17">
        <v>1.8431718671946099E-2</v>
      </c>
    </row>
    <row r="1167" spans="2:31" x14ac:dyDescent="0.35">
      <c r="B1167" t="s">
        <v>247</v>
      </c>
      <c r="C1167" s="17">
        <v>0.12745016531050199</v>
      </c>
      <c r="D1167" s="17">
        <v>0.108967694182865</v>
      </c>
      <c r="E1167" s="17">
        <v>0.14593783199750901</v>
      </c>
      <c r="F1167" s="17"/>
      <c r="G1167" s="17">
        <v>0.201509304649657</v>
      </c>
      <c r="H1167" s="17">
        <v>0.12772036677554599</v>
      </c>
      <c r="I1167" s="17">
        <v>0.149554229746686</v>
      </c>
      <c r="J1167" s="17">
        <v>0.148782507041756</v>
      </c>
      <c r="K1167" s="17">
        <v>0.11052694498895201</v>
      </c>
      <c r="L1167" s="17">
        <v>7.4517878042493005E-2</v>
      </c>
      <c r="M1167" s="17"/>
      <c r="N1167" s="17">
        <v>0.11403232966332499</v>
      </c>
      <c r="O1167" s="17">
        <v>0.107982015233371</v>
      </c>
      <c r="P1167" s="17">
        <v>0.21500648436640499</v>
      </c>
      <c r="Q1167" s="17">
        <v>8.60692989456079E-2</v>
      </c>
      <c r="R1167" s="17">
        <v>0.103372655777779</v>
      </c>
      <c r="S1167" s="17">
        <v>0.10905600702102999</v>
      </c>
      <c r="T1167" s="17">
        <v>0.17804411530571901</v>
      </c>
      <c r="U1167" s="17">
        <v>0.14947418122821199</v>
      </c>
      <c r="V1167" s="17">
        <v>0.11843560087405799</v>
      </c>
      <c r="W1167" s="17"/>
      <c r="X1167" s="17">
        <v>0.13925107160650499</v>
      </c>
      <c r="Y1167" s="17">
        <v>8.9772170061608106E-2</v>
      </c>
      <c r="Z1167" s="17"/>
      <c r="AA1167" s="17">
        <v>0.13243335521021499</v>
      </c>
      <c r="AB1167" s="17">
        <v>0.10122183201073499</v>
      </c>
      <c r="AC1167" s="17"/>
      <c r="AD1167" s="17">
        <v>8.2189836549606196E-2</v>
      </c>
      <c r="AE1167" s="17">
        <v>0.17617241801651101</v>
      </c>
    </row>
    <row r="1168" spans="2:31" x14ac:dyDescent="0.35">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row>
    <row r="1169" spans="2:31" x14ac:dyDescent="0.35">
      <c r="B1169" s="6" t="s">
        <v>466</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row>
    <row r="1170" spans="2:31" x14ac:dyDescent="0.35">
      <c r="B1170" s="24" t="s">
        <v>66</v>
      </c>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row>
    <row r="1171" spans="2:31" x14ac:dyDescent="0.35">
      <c r="B1171" t="s">
        <v>458</v>
      </c>
      <c r="C1171" s="17">
        <v>5.5378729668317001E-2</v>
      </c>
      <c r="D1171" s="17">
        <v>7.6247403993189203E-2</v>
      </c>
      <c r="E1171" s="17">
        <v>3.4504189004702E-2</v>
      </c>
      <c r="F1171" s="17"/>
      <c r="G1171" s="17">
        <v>4.2585463385815099E-2</v>
      </c>
      <c r="H1171" s="17">
        <v>4.6695683898590898E-2</v>
      </c>
      <c r="I1171" s="17">
        <v>5.1792103931285902E-2</v>
      </c>
      <c r="J1171" s="17">
        <v>5.1401302628512099E-2</v>
      </c>
      <c r="K1171" s="17">
        <v>3.9117496819857898E-2</v>
      </c>
      <c r="L1171" s="17">
        <v>7.8790424015470595E-2</v>
      </c>
      <c r="M1171" s="17"/>
      <c r="N1171" s="17">
        <v>8.9362617514473303E-2</v>
      </c>
      <c r="O1171" s="17">
        <v>2.2844878128793E-2</v>
      </c>
      <c r="P1171" s="17">
        <v>5.2025702309973797E-2</v>
      </c>
      <c r="Q1171" s="17">
        <v>3.1561919652408003E-2</v>
      </c>
      <c r="R1171" s="17">
        <v>3.2722481811826402E-2</v>
      </c>
      <c r="S1171" s="17">
        <v>6.5096186197092495E-2</v>
      </c>
      <c r="T1171" s="17">
        <v>2.9447056957472701E-2</v>
      </c>
      <c r="U1171" s="17">
        <v>0.13484138116668801</v>
      </c>
      <c r="V1171" s="17">
        <v>7.3894084197020399E-2</v>
      </c>
      <c r="W1171" s="17"/>
      <c r="X1171" s="17">
        <v>5.0129287485090497E-2</v>
      </c>
      <c r="Y1171" s="17">
        <v>4.2413668322077602E-2</v>
      </c>
      <c r="Z1171" s="17"/>
      <c r="AA1171" s="17">
        <v>5.0384435991406698E-2</v>
      </c>
      <c r="AB1171" s="17">
        <v>7.6180427187916594E-2</v>
      </c>
      <c r="AC1171" s="17"/>
      <c r="AD1171" s="17">
        <v>7.1211748379734999E-2</v>
      </c>
      <c r="AE1171" s="17">
        <v>1.9677363629942199E-2</v>
      </c>
    </row>
    <row r="1172" spans="2:31" x14ac:dyDescent="0.35">
      <c r="B1172" t="s">
        <v>459</v>
      </c>
      <c r="C1172" s="17">
        <v>7.7875172881085003E-2</v>
      </c>
      <c r="D1172" s="17">
        <v>8.1750853124258102E-2</v>
      </c>
      <c r="E1172" s="17">
        <v>7.3998403155522502E-2</v>
      </c>
      <c r="F1172" s="17"/>
      <c r="G1172" s="17">
        <v>6.5917917700641093E-2</v>
      </c>
      <c r="H1172" s="17">
        <v>0.109258205598552</v>
      </c>
      <c r="I1172" s="17">
        <v>4.7204359587585898E-2</v>
      </c>
      <c r="J1172" s="17">
        <v>0.111446367878407</v>
      </c>
      <c r="K1172" s="17">
        <v>8.9678563000377007E-2</v>
      </c>
      <c r="L1172" s="17">
        <v>6.0022734571968002E-2</v>
      </c>
      <c r="M1172" s="17"/>
      <c r="N1172" s="17">
        <v>0.134357190401314</v>
      </c>
      <c r="O1172" s="17">
        <v>3.5005443306417701E-2</v>
      </c>
      <c r="P1172" s="17">
        <v>5.65859478986886E-2</v>
      </c>
      <c r="Q1172" s="17">
        <v>0.101371006606376</v>
      </c>
      <c r="R1172" s="17">
        <v>0.10006192102736799</v>
      </c>
      <c r="S1172" s="17">
        <v>9.17188125835455E-2</v>
      </c>
      <c r="T1172" s="17">
        <v>5.1254994298738303E-2</v>
      </c>
      <c r="U1172" s="17">
        <v>5.6928760113763903E-2</v>
      </c>
      <c r="V1172" s="17">
        <v>6.0277625156180001E-2</v>
      </c>
      <c r="W1172" s="17"/>
      <c r="X1172" s="17">
        <v>6.26200558740726E-2</v>
      </c>
      <c r="Y1172" s="17">
        <v>0.14927119497785499</v>
      </c>
      <c r="Z1172" s="17"/>
      <c r="AA1172" s="17">
        <v>6.8863150043835294E-2</v>
      </c>
      <c r="AB1172" s="17">
        <v>0.114892866880665</v>
      </c>
      <c r="AC1172" s="17"/>
      <c r="AD1172" s="17">
        <v>9.6175671856709194E-2</v>
      </c>
      <c r="AE1172" s="17">
        <v>4.0052853276545501E-2</v>
      </c>
    </row>
    <row r="1173" spans="2:31" x14ac:dyDescent="0.35">
      <c r="B1173" t="s">
        <v>460</v>
      </c>
      <c r="C1173" s="17">
        <v>0.48160483712927699</v>
      </c>
      <c r="D1173" s="17">
        <v>0.47669945369612898</v>
      </c>
      <c r="E1173" s="17">
        <v>0.48651159950199802</v>
      </c>
      <c r="F1173" s="17"/>
      <c r="G1173" s="17">
        <v>0.41944194621555903</v>
      </c>
      <c r="H1173" s="17">
        <v>0.44523235913554299</v>
      </c>
      <c r="I1173" s="17">
        <v>0.47511243858660501</v>
      </c>
      <c r="J1173" s="17">
        <v>0.43824256047752402</v>
      </c>
      <c r="K1173" s="17">
        <v>0.48568719457445703</v>
      </c>
      <c r="L1173" s="17">
        <v>0.55717941221953105</v>
      </c>
      <c r="M1173" s="17"/>
      <c r="N1173" s="17">
        <v>0.40661681646699199</v>
      </c>
      <c r="O1173" s="17">
        <v>0.55152148915913901</v>
      </c>
      <c r="P1173" s="17">
        <v>0.45851140178217198</v>
      </c>
      <c r="Q1173" s="17">
        <v>0.42468404153389999</v>
      </c>
      <c r="R1173" s="17">
        <v>0.50594432358629404</v>
      </c>
      <c r="S1173" s="17">
        <v>0.54214031758258996</v>
      </c>
      <c r="T1173" s="17">
        <v>0.53422694945657301</v>
      </c>
      <c r="U1173" s="17">
        <v>0.40641072782555898</v>
      </c>
      <c r="V1173" s="17">
        <v>0.47834423513556901</v>
      </c>
      <c r="W1173" s="17"/>
      <c r="X1173" s="17">
        <v>0.49299512104868898</v>
      </c>
      <c r="Y1173" s="17">
        <v>0.41759831496302502</v>
      </c>
      <c r="Z1173" s="17"/>
      <c r="AA1173" s="17">
        <v>0.49436605609964401</v>
      </c>
      <c r="AB1173" s="17">
        <v>0.43288322040952698</v>
      </c>
      <c r="AC1173" s="17"/>
      <c r="AD1173" s="17">
        <v>0.46906539973488798</v>
      </c>
      <c r="AE1173" s="17">
        <v>0.55084276140475497</v>
      </c>
    </row>
    <row r="1174" spans="2:31" x14ac:dyDescent="0.35">
      <c r="B1174" t="s">
        <v>461</v>
      </c>
      <c r="C1174" s="17">
        <v>0.182819191841775</v>
      </c>
      <c r="D1174" s="17">
        <v>0.17911024722983601</v>
      </c>
      <c r="E1174" s="17">
        <v>0.186529179065483</v>
      </c>
      <c r="F1174" s="17"/>
      <c r="G1174" s="17">
        <v>0.19517138920997801</v>
      </c>
      <c r="H1174" s="17">
        <v>0.18255815393351801</v>
      </c>
      <c r="I1174" s="17">
        <v>0.21092735909441701</v>
      </c>
      <c r="J1174" s="17">
        <v>0.206350538859224</v>
      </c>
      <c r="K1174" s="17">
        <v>0.20993360689101201</v>
      </c>
      <c r="L1174" s="17">
        <v>0.13694805069994601</v>
      </c>
      <c r="M1174" s="17"/>
      <c r="N1174" s="17">
        <v>0.201869782483519</v>
      </c>
      <c r="O1174" s="17">
        <v>0.20147146190135501</v>
      </c>
      <c r="P1174" s="17">
        <v>0.11785441900739101</v>
      </c>
      <c r="Q1174" s="17">
        <v>0.24073695788195201</v>
      </c>
      <c r="R1174" s="17">
        <v>0.219604731732506</v>
      </c>
      <c r="S1174" s="17">
        <v>0.147084664270968</v>
      </c>
      <c r="T1174" s="17">
        <v>0.15083655334853499</v>
      </c>
      <c r="U1174" s="17">
        <v>0.16595106809867699</v>
      </c>
      <c r="V1174" s="17">
        <v>0.17107876288376</v>
      </c>
      <c r="W1174" s="17"/>
      <c r="X1174" s="17">
        <v>0.18476687361292199</v>
      </c>
      <c r="Y1174" s="17">
        <v>0.182386733565538</v>
      </c>
      <c r="Z1174" s="17"/>
      <c r="AA1174" s="17">
        <v>0.18567025284059299</v>
      </c>
      <c r="AB1174" s="17">
        <v>0.17598300258576299</v>
      </c>
      <c r="AC1174" s="17"/>
      <c r="AD1174" s="17">
        <v>0.192551808169099</v>
      </c>
      <c r="AE1174" s="17">
        <v>0.16269562508440799</v>
      </c>
    </row>
    <row r="1175" spans="2:31" x14ac:dyDescent="0.35">
      <c r="B1175" t="s">
        <v>462</v>
      </c>
      <c r="C1175" s="17">
        <v>8.1676687886935398E-2</v>
      </c>
      <c r="D1175" s="17">
        <v>8.8692506502775104E-2</v>
      </c>
      <c r="E1175" s="17">
        <v>7.4658897072578501E-2</v>
      </c>
      <c r="F1175" s="17"/>
      <c r="G1175" s="17">
        <v>7.8757505077063306E-2</v>
      </c>
      <c r="H1175" s="17">
        <v>9.8166092819101394E-2</v>
      </c>
      <c r="I1175" s="17">
        <v>7.7861726478174395E-2</v>
      </c>
      <c r="J1175" s="17">
        <v>5.8801115773353098E-2</v>
      </c>
      <c r="K1175" s="17">
        <v>7.2017258213506505E-2</v>
      </c>
      <c r="L1175" s="17">
        <v>9.2648306968586502E-2</v>
      </c>
      <c r="M1175" s="17"/>
      <c r="N1175" s="17">
        <v>8.7292838643157095E-2</v>
      </c>
      <c r="O1175" s="17">
        <v>9.1425278634880994E-2</v>
      </c>
      <c r="P1175" s="17">
        <v>8.9634082484891603E-2</v>
      </c>
      <c r="Q1175" s="17">
        <v>0.12577709482809199</v>
      </c>
      <c r="R1175" s="17">
        <v>4.8086820542975799E-2</v>
      </c>
      <c r="S1175" s="17">
        <v>3.7167034482907403E-2</v>
      </c>
      <c r="T1175" s="17">
        <v>6.6881514404056402E-2</v>
      </c>
      <c r="U1175" s="17">
        <v>8.6393881567099803E-2</v>
      </c>
      <c r="V1175" s="17">
        <v>8.6840703170452699E-2</v>
      </c>
      <c r="W1175" s="17"/>
      <c r="X1175" s="17">
        <v>7.6972558634574501E-2</v>
      </c>
      <c r="Y1175" s="17">
        <v>0.11363570733296301</v>
      </c>
      <c r="Z1175" s="17"/>
      <c r="AA1175" s="17">
        <v>7.48724243983976E-2</v>
      </c>
      <c r="AB1175" s="17">
        <v>0.11016343027902099</v>
      </c>
      <c r="AC1175" s="17"/>
      <c r="AD1175" s="17">
        <v>9.0957710495920704E-2</v>
      </c>
      <c r="AE1175" s="17">
        <v>7.3543814144068007E-2</v>
      </c>
    </row>
    <row r="1176" spans="2:31" x14ac:dyDescent="0.35">
      <c r="B1176" t="s">
        <v>247</v>
      </c>
      <c r="C1176" s="17">
        <v>0.120645380592611</v>
      </c>
      <c r="D1176" s="17">
        <v>9.7499535453812805E-2</v>
      </c>
      <c r="E1176" s="17">
        <v>0.14379773219971501</v>
      </c>
      <c r="F1176" s="17"/>
      <c r="G1176" s="17">
        <v>0.198125778410944</v>
      </c>
      <c r="H1176" s="17">
        <v>0.118089504614694</v>
      </c>
      <c r="I1176" s="17">
        <v>0.137102012321932</v>
      </c>
      <c r="J1176" s="17">
        <v>0.13375811438297999</v>
      </c>
      <c r="K1176" s="17">
        <v>0.10356588050078901</v>
      </c>
      <c r="L1176" s="17">
        <v>7.4411071524497704E-2</v>
      </c>
      <c r="M1176" s="17"/>
      <c r="N1176" s="17">
        <v>8.0500754490544502E-2</v>
      </c>
      <c r="O1176" s="17">
        <v>9.7731448869414594E-2</v>
      </c>
      <c r="P1176" s="17">
        <v>0.225388446516883</v>
      </c>
      <c r="Q1176" s="17">
        <v>7.5868979497270894E-2</v>
      </c>
      <c r="R1176" s="17">
        <v>9.3579721299029806E-2</v>
      </c>
      <c r="S1176" s="17">
        <v>0.11679298488289699</v>
      </c>
      <c r="T1176" s="17">
        <v>0.16735293153462499</v>
      </c>
      <c r="U1176" s="17">
        <v>0.14947418122821199</v>
      </c>
      <c r="V1176" s="17">
        <v>0.12956458945701799</v>
      </c>
      <c r="W1176" s="17"/>
      <c r="X1176" s="17">
        <v>0.132516103344652</v>
      </c>
      <c r="Y1176" s="17">
        <v>9.4694380838540898E-2</v>
      </c>
      <c r="Z1176" s="17"/>
      <c r="AA1176" s="17">
        <v>0.125843680626123</v>
      </c>
      <c r="AB1176" s="17">
        <v>8.9897052657107401E-2</v>
      </c>
      <c r="AC1176" s="17"/>
      <c r="AD1176" s="17">
        <v>8.0037661363648593E-2</v>
      </c>
      <c r="AE1176" s="17">
        <v>0.153187582460281</v>
      </c>
    </row>
    <row r="1177" spans="2:31" x14ac:dyDescent="0.35">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row>
    <row r="1178" spans="2:31" x14ac:dyDescent="0.35">
      <c r="B1178" s="6" t="s">
        <v>467</v>
      </c>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row>
    <row r="1179" spans="2:31" x14ac:dyDescent="0.35">
      <c r="B1179" s="24" t="s">
        <v>66</v>
      </c>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row>
    <row r="1180" spans="2:31" x14ac:dyDescent="0.35">
      <c r="B1180" t="s">
        <v>458</v>
      </c>
      <c r="C1180" s="17">
        <v>0.11965458518377101</v>
      </c>
      <c r="D1180" s="17">
        <v>0.11617054370969999</v>
      </c>
      <c r="E1180" s="17">
        <v>0.123139606047676</v>
      </c>
      <c r="F1180" s="17"/>
      <c r="G1180" s="17">
        <v>7.6252853260546594E-2</v>
      </c>
      <c r="H1180" s="17">
        <v>0.12180799145184</v>
      </c>
      <c r="I1180" s="17">
        <v>0.105198073696012</v>
      </c>
      <c r="J1180" s="17">
        <v>9.2089564252135506E-2</v>
      </c>
      <c r="K1180" s="17">
        <v>0.104820606454587</v>
      </c>
      <c r="L1180" s="17">
        <v>0.17016053725824201</v>
      </c>
      <c r="M1180" s="17"/>
      <c r="N1180" s="17">
        <v>0.181848537673615</v>
      </c>
      <c r="O1180" s="17">
        <v>8.6389377395544004E-2</v>
      </c>
      <c r="P1180" s="17">
        <v>9.6744780014478698E-2</v>
      </c>
      <c r="Q1180" s="17">
        <v>0.12920755655206101</v>
      </c>
      <c r="R1180" s="17">
        <v>9.2470304488876498E-2</v>
      </c>
      <c r="S1180" s="17">
        <v>8.4299945373389501E-2</v>
      </c>
      <c r="T1180" s="17">
        <v>0.12584616704136001</v>
      </c>
      <c r="U1180" s="17">
        <v>0.29534578231544101</v>
      </c>
      <c r="V1180" s="17">
        <v>6.7171176754224099E-2</v>
      </c>
      <c r="W1180" s="17"/>
      <c r="X1180" s="17">
        <v>0.108871446728444</v>
      </c>
      <c r="Y1180" s="17">
        <v>0.15596353241833599</v>
      </c>
      <c r="Z1180" s="17"/>
      <c r="AA1180" s="17">
        <v>0.100201092285716</v>
      </c>
      <c r="AB1180" s="17">
        <v>0.198423125474391</v>
      </c>
      <c r="AC1180" s="17"/>
      <c r="AD1180" s="17">
        <v>0.13544053273252901</v>
      </c>
      <c r="AE1180" s="17">
        <v>8.3217996306972505E-2</v>
      </c>
    </row>
    <row r="1181" spans="2:31" x14ac:dyDescent="0.35">
      <c r="B1181" t="s">
        <v>459</v>
      </c>
      <c r="C1181" s="17">
        <v>0.19047263038627299</v>
      </c>
      <c r="D1181" s="17">
        <v>0.21746983733706399</v>
      </c>
      <c r="E1181" s="17">
        <v>0.163467834320878</v>
      </c>
      <c r="F1181" s="17"/>
      <c r="G1181" s="17">
        <v>0.17267213350903299</v>
      </c>
      <c r="H1181" s="17">
        <v>0.196220472388724</v>
      </c>
      <c r="I1181" s="17">
        <v>0.192986570499148</v>
      </c>
      <c r="J1181" s="17">
        <v>0.200777491792444</v>
      </c>
      <c r="K1181" s="17">
        <v>0.17800625694773001</v>
      </c>
      <c r="L1181" s="17">
        <v>0.19674219671260401</v>
      </c>
      <c r="M1181" s="17"/>
      <c r="N1181" s="17">
        <v>0.23073427370173999</v>
      </c>
      <c r="O1181" s="17">
        <v>0.20587122048161999</v>
      </c>
      <c r="P1181" s="17">
        <v>0.173051230846544</v>
      </c>
      <c r="Q1181" s="17">
        <v>0.17734047345530499</v>
      </c>
      <c r="R1181" s="17">
        <v>0.16269762529420101</v>
      </c>
      <c r="S1181" s="17">
        <v>0.21399690833068399</v>
      </c>
      <c r="T1181" s="17">
        <v>0.114364738356334</v>
      </c>
      <c r="U1181" s="17">
        <v>8.67387677788162E-2</v>
      </c>
      <c r="V1181" s="17">
        <v>0.246746978492804</v>
      </c>
      <c r="W1181" s="17"/>
      <c r="X1181" s="17">
        <v>0.18443206100286499</v>
      </c>
      <c r="Y1181" s="17">
        <v>0.210254791448132</v>
      </c>
      <c r="Z1181" s="17"/>
      <c r="AA1181" s="17">
        <v>0.183585594224766</v>
      </c>
      <c r="AB1181" s="17">
        <v>0.21831885902280099</v>
      </c>
      <c r="AC1181" s="17"/>
      <c r="AD1181" s="17">
        <v>0.206209444122677</v>
      </c>
      <c r="AE1181" s="17">
        <v>0.15765169833637799</v>
      </c>
    </row>
    <row r="1182" spans="2:31" x14ac:dyDescent="0.35">
      <c r="B1182" t="s">
        <v>460</v>
      </c>
      <c r="C1182" s="17">
        <v>0.42174847297213602</v>
      </c>
      <c r="D1182" s="17">
        <v>0.40184912243764997</v>
      </c>
      <c r="E1182" s="17">
        <v>0.441653417361277</v>
      </c>
      <c r="F1182" s="17"/>
      <c r="G1182" s="17">
        <v>0.43317108198144499</v>
      </c>
      <c r="H1182" s="17">
        <v>0.36720970976051498</v>
      </c>
      <c r="I1182" s="17">
        <v>0.41974090826296001</v>
      </c>
      <c r="J1182" s="17">
        <v>0.43155335856680799</v>
      </c>
      <c r="K1182" s="17">
        <v>0.47897820040822903</v>
      </c>
      <c r="L1182" s="17">
        <v>0.41215680587439801</v>
      </c>
      <c r="M1182" s="17"/>
      <c r="N1182" s="17">
        <v>0.33030856034665201</v>
      </c>
      <c r="O1182" s="17">
        <v>0.47933260022166602</v>
      </c>
      <c r="P1182" s="17">
        <v>0.42369465587108401</v>
      </c>
      <c r="Q1182" s="17">
        <v>0.44500104394956702</v>
      </c>
      <c r="R1182" s="17">
        <v>0.47297464740728401</v>
      </c>
      <c r="S1182" s="17">
        <v>0.40406443627569599</v>
      </c>
      <c r="T1182" s="17">
        <v>0.40961275033114403</v>
      </c>
      <c r="U1182" s="17">
        <v>0.37537062738547999</v>
      </c>
      <c r="V1182" s="17">
        <v>0.44766352628143502</v>
      </c>
      <c r="W1182" s="17"/>
      <c r="X1182" s="17">
        <v>0.44024072987512303</v>
      </c>
      <c r="Y1182" s="17">
        <v>0.34421337741664898</v>
      </c>
      <c r="Z1182" s="17"/>
      <c r="AA1182" s="17">
        <v>0.44954073702122599</v>
      </c>
      <c r="AB1182" s="17">
        <v>0.31293106899059497</v>
      </c>
      <c r="AC1182" s="17"/>
      <c r="AD1182" s="17">
        <v>0.420805376862664</v>
      </c>
      <c r="AE1182" s="17">
        <v>0.45691337622839101</v>
      </c>
    </row>
    <row r="1183" spans="2:31" x14ac:dyDescent="0.35">
      <c r="B1183" t="s">
        <v>461</v>
      </c>
      <c r="C1183" s="17">
        <v>0.102481978602843</v>
      </c>
      <c r="D1183" s="17">
        <v>0.11327849607202101</v>
      </c>
      <c r="E1183" s="17">
        <v>9.1682426152730007E-2</v>
      </c>
      <c r="F1183" s="17"/>
      <c r="G1183" s="17">
        <v>9.2524113389853099E-2</v>
      </c>
      <c r="H1183" s="17">
        <v>0.11488032046231</v>
      </c>
      <c r="I1183" s="17">
        <v>0.10704335617649</v>
      </c>
      <c r="J1183" s="17">
        <v>9.4784204728103505E-2</v>
      </c>
      <c r="K1183" s="17">
        <v>8.6467682285562397E-2</v>
      </c>
      <c r="L1183" s="17">
        <v>0.11079894496489</v>
      </c>
      <c r="M1183" s="17"/>
      <c r="N1183" s="17">
        <v>0.131590421396834</v>
      </c>
      <c r="O1183" s="17">
        <v>9.04165902901405E-2</v>
      </c>
      <c r="P1183" s="17">
        <v>0.100376286066245</v>
      </c>
      <c r="Q1183" s="17">
        <v>7.8617137789820102E-2</v>
      </c>
      <c r="R1183" s="17">
        <v>0.111344234531934</v>
      </c>
      <c r="S1183" s="17">
        <v>0.15194836702457101</v>
      </c>
      <c r="T1183" s="17">
        <v>0.113477592217953</v>
      </c>
      <c r="U1183" s="17">
        <v>6.0689312855357003E-2</v>
      </c>
      <c r="V1183" s="17">
        <v>6.6448778584834001E-2</v>
      </c>
      <c r="W1183" s="17"/>
      <c r="X1183" s="17">
        <v>9.3405418059617204E-2</v>
      </c>
      <c r="Y1183" s="17">
        <v>0.15170884111196301</v>
      </c>
      <c r="Z1183" s="17"/>
      <c r="AA1183" s="17">
        <v>9.7965562117774102E-2</v>
      </c>
      <c r="AB1183" s="17">
        <v>0.12252461889170101</v>
      </c>
      <c r="AC1183" s="17"/>
      <c r="AD1183" s="17">
        <v>0.111405068707773</v>
      </c>
      <c r="AE1183" s="17">
        <v>8.8372816631205497E-2</v>
      </c>
    </row>
    <row r="1184" spans="2:31" x14ac:dyDescent="0.35">
      <c r="B1184" t="s">
        <v>462</v>
      </c>
      <c r="C1184" s="17">
        <v>3.7910038462188198E-2</v>
      </c>
      <c r="D1184" s="17">
        <v>4.9673727255999299E-2</v>
      </c>
      <c r="E1184" s="17">
        <v>2.61430428084274E-2</v>
      </c>
      <c r="F1184" s="17"/>
      <c r="G1184" s="17">
        <v>2.2401049401014301E-2</v>
      </c>
      <c r="H1184" s="17">
        <v>6.6308352960193495E-2</v>
      </c>
      <c r="I1184" s="17">
        <v>2.9872973525648799E-2</v>
      </c>
      <c r="J1184" s="17">
        <v>2.3118082108304499E-2</v>
      </c>
      <c r="K1184" s="17">
        <v>4.0451558268506299E-2</v>
      </c>
      <c r="L1184" s="17">
        <v>4.1174329156529299E-2</v>
      </c>
      <c r="M1184" s="17"/>
      <c r="N1184" s="17">
        <v>3.5430961225571503E-2</v>
      </c>
      <c r="O1184" s="17">
        <v>4.64432006766951E-2</v>
      </c>
      <c r="P1184" s="17">
        <v>0</v>
      </c>
      <c r="Q1184" s="17">
        <v>5.3100731454733603E-2</v>
      </c>
      <c r="R1184" s="17">
        <v>4.0597491236229098E-2</v>
      </c>
      <c r="S1184" s="17">
        <v>4.1293216548882801E-2</v>
      </c>
      <c r="T1184" s="17">
        <v>4.8583654211140997E-2</v>
      </c>
      <c r="U1184" s="17">
        <v>4.9301846985028902E-2</v>
      </c>
      <c r="V1184" s="17">
        <v>2.9803711598082101E-2</v>
      </c>
      <c r="W1184" s="17"/>
      <c r="X1184" s="17">
        <v>3.7619968403156803E-2</v>
      </c>
      <c r="Y1184" s="17">
        <v>2.9579334732287299E-2</v>
      </c>
      <c r="Z1184" s="17"/>
      <c r="AA1184" s="17">
        <v>3.4848701916982402E-2</v>
      </c>
      <c r="AB1184" s="17">
        <v>5.0753952623304302E-2</v>
      </c>
      <c r="AC1184" s="17"/>
      <c r="AD1184" s="17">
        <v>4.25208027592558E-2</v>
      </c>
      <c r="AE1184" s="17">
        <v>3.3416303332442901E-2</v>
      </c>
    </row>
    <row r="1185" spans="2:31" x14ac:dyDescent="0.35">
      <c r="B1185" t="s">
        <v>247</v>
      </c>
      <c r="C1185" s="17">
        <v>0.12773229439278799</v>
      </c>
      <c r="D1185" s="17">
        <v>0.10155827318756599</v>
      </c>
      <c r="E1185" s="17">
        <v>0.15391367330901101</v>
      </c>
      <c r="F1185" s="17"/>
      <c r="G1185" s="17">
        <v>0.202978768458108</v>
      </c>
      <c r="H1185" s="17">
        <v>0.133573152976418</v>
      </c>
      <c r="I1185" s="17">
        <v>0.145158117839741</v>
      </c>
      <c r="J1185" s="17">
        <v>0.157677298552204</v>
      </c>
      <c r="K1185" s="17">
        <v>0.111275695635386</v>
      </c>
      <c r="L1185" s="17">
        <v>6.8967186033336597E-2</v>
      </c>
      <c r="M1185" s="17"/>
      <c r="N1185" s="17">
        <v>9.0087245655587803E-2</v>
      </c>
      <c r="O1185" s="17">
        <v>9.1547010934334996E-2</v>
      </c>
      <c r="P1185" s="17">
        <v>0.20613304720164799</v>
      </c>
      <c r="Q1185" s="17">
        <v>0.11673305679851199</v>
      </c>
      <c r="R1185" s="17">
        <v>0.119915697041476</v>
      </c>
      <c r="S1185" s="17">
        <v>0.104397126446777</v>
      </c>
      <c r="T1185" s="17">
        <v>0.18811509784206701</v>
      </c>
      <c r="U1185" s="17">
        <v>0.132553662679877</v>
      </c>
      <c r="V1185" s="17">
        <v>0.14216582828862101</v>
      </c>
      <c r="W1185" s="17"/>
      <c r="X1185" s="17">
        <v>0.13543037593079399</v>
      </c>
      <c r="Y1185" s="17">
        <v>0.108280122872633</v>
      </c>
      <c r="Z1185" s="17"/>
      <c r="AA1185" s="17">
        <v>0.13385831243353499</v>
      </c>
      <c r="AB1185" s="17">
        <v>9.7048374997207601E-2</v>
      </c>
      <c r="AC1185" s="17"/>
      <c r="AD1185" s="17">
        <v>8.3618774815101493E-2</v>
      </c>
      <c r="AE1185" s="17">
        <v>0.18042780916461101</v>
      </c>
    </row>
    <row r="1186" spans="2:31" x14ac:dyDescent="0.35">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row>
    <row r="1187" spans="2:31" x14ac:dyDescent="0.35">
      <c r="B1187" s="6" t="s">
        <v>468</v>
      </c>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row>
    <row r="1188" spans="2:31" x14ac:dyDescent="0.35">
      <c r="B1188" s="24" t="s">
        <v>66</v>
      </c>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row>
    <row r="1189" spans="2:31" x14ac:dyDescent="0.35">
      <c r="B1189" t="s">
        <v>458</v>
      </c>
      <c r="C1189" s="17">
        <v>6.4077332815073995E-2</v>
      </c>
      <c r="D1189" s="17">
        <v>8.3211318786769906E-2</v>
      </c>
      <c r="E1189" s="17">
        <v>4.4937968138365002E-2</v>
      </c>
      <c r="F1189" s="17"/>
      <c r="G1189" s="17">
        <v>4.77907150555704E-2</v>
      </c>
      <c r="H1189" s="17">
        <v>6.0355398180698801E-2</v>
      </c>
      <c r="I1189" s="17">
        <v>0.103422349990152</v>
      </c>
      <c r="J1189" s="17">
        <v>4.17302208365695E-2</v>
      </c>
      <c r="K1189" s="17">
        <v>5.900022833304E-2</v>
      </c>
      <c r="L1189" s="17">
        <v>6.8913451131706105E-2</v>
      </c>
      <c r="M1189" s="17"/>
      <c r="N1189" s="17">
        <v>0.105317452564089</v>
      </c>
      <c r="O1189" s="17">
        <v>2.40214793617325E-2</v>
      </c>
      <c r="P1189" s="17">
        <v>3.55373050591722E-2</v>
      </c>
      <c r="Q1189" s="17">
        <v>6.0381851177326903E-2</v>
      </c>
      <c r="R1189" s="17">
        <v>8.8702131090208094E-2</v>
      </c>
      <c r="S1189" s="17">
        <v>6.5439086837245503E-2</v>
      </c>
      <c r="T1189" s="17">
        <v>2.9251436475533899E-2</v>
      </c>
      <c r="U1189" s="17">
        <v>0.17940505572978999</v>
      </c>
      <c r="V1189" s="17">
        <v>5.1935009669291397E-2</v>
      </c>
      <c r="W1189" s="17"/>
      <c r="X1189" s="17">
        <v>4.8291393783719598E-2</v>
      </c>
      <c r="Y1189" s="17">
        <v>4.7145232644666198E-2</v>
      </c>
      <c r="Z1189" s="17"/>
      <c r="AA1189" s="17">
        <v>6.7973408780487798E-2</v>
      </c>
      <c r="AB1189" s="17">
        <v>5.0370646666446098E-2</v>
      </c>
      <c r="AC1189" s="17"/>
      <c r="AD1189" s="17">
        <v>7.9913583079023798E-2</v>
      </c>
      <c r="AE1189" s="17">
        <v>3.2127075532047203E-2</v>
      </c>
    </row>
    <row r="1190" spans="2:31" x14ac:dyDescent="0.35">
      <c r="B1190" t="s">
        <v>459</v>
      </c>
      <c r="C1190" s="17">
        <v>0.107537382784109</v>
      </c>
      <c r="D1190" s="17">
        <v>0.12885573766961</v>
      </c>
      <c r="E1190" s="17">
        <v>8.6213035151333606E-2</v>
      </c>
      <c r="F1190" s="17"/>
      <c r="G1190" s="17">
        <v>0.111811716702438</v>
      </c>
      <c r="H1190" s="17">
        <v>0.14806946740320701</v>
      </c>
      <c r="I1190" s="17">
        <v>6.8808549752758505E-2</v>
      </c>
      <c r="J1190" s="17">
        <v>0.124754182945069</v>
      </c>
      <c r="K1190" s="17">
        <v>7.8173697301124098E-2</v>
      </c>
      <c r="L1190" s="17">
        <v>0.108996044693893</v>
      </c>
      <c r="M1190" s="17"/>
      <c r="N1190" s="17">
        <v>9.9753044323388301E-2</v>
      </c>
      <c r="O1190" s="17">
        <v>9.9752979091039903E-2</v>
      </c>
      <c r="P1190" s="17">
        <v>7.0674885391945899E-2</v>
      </c>
      <c r="Q1190" s="17">
        <v>0.14129477289280901</v>
      </c>
      <c r="R1190" s="17">
        <v>9.22432246206107E-2</v>
      </c>
      <c r="S1190" s="17">
        <v>0.166407645004396</v>
      </c>
      <c r="T1190" s="17">
        <v>0.12935328126622</v>
      </c>
      <c r="U1190" s="17">
        <v>2.61399910916905E-2</v>
      </c>
      <c r="V1190" s="17">
        <v>0.106438920115188</v>
      </c>
      <c r="W1190" s="17"/>
      <c r="X1190" s="17">
        <v>0.10307874252337</v>
      </c>
      <c r="Y1190" s="17">
        <v>0.125812128175528</v>
      </c>
      <c r="Z1190" s="17"/>
      <c r="AA1190" s="17">
        <v>9.4822567612409994E-2</v>
      </c>
      <c r="AB1190" s="17">
        <v>0.15970977175947901</v>
      </c>
      <c r="AC1190" s="17"/>
      <c r="AD1190" s="17">
        <v>0.12237501883084401</v>
      </c>
      <c r="AE1190" s="17">
        <v>7.7590525246509306E-2</v>
      </c>
    </row>
    <row r="1191" spans="2:31" x14ac:dyDescent="0.35">
      <c r="B1191" t="s">
        <v>460</v>
      </c>
      <c r="C1191" s="17">
        <v>0.49638309246939599</v>
      </c>
      <c r="D1191" s="17">
        <v>0.49651824718599002</v>
      </c>
      <c r="E1191" s="17">
        <v>0.49624789975981098</v>
      </c>
      <c r="F1191" s="17"/>
      <c r="G1191" s="17">
        <v>0.49264485316339102</v>
      </c>
      <c r="H1191" s="17">
        <v>0.43668096222714697</v>
      </c>
      <c r="I1191" s="17">
        <v>0.487267850381289</v>
      </c>
      <c r="J1191" s="17">
        <v>0.46693564685426597</v>
      </c>
      <c r="K1191" s="17">
        <v>0.55840850013931198</v>
      </c>
      <c r="L1191" s="17">
        <v>0.51847393867633196</v>
      </c>
      <c r="M1191" s="17"/>
      <c r="N1191" s="17">
        <v>0.42120561708578003</v>
      </c>
      <c r="O1191" s="17">
        <v>0.53357945987493105</v>
      </c>
      <c r="P1191" s="17">
        <v>0.53232720607899797</v>
      </c>
      <c r="Q1191" s="17">
        <v>0.46799350678753099</v>
      </c>
      <c r="R1191" s="17">
        <v>0.50484256240328795</v>
      </c>
      <c r="S1191" s="17">
        <v>0.49079356615783698</v>
      </c>
      <c r="T1191" s="17">
        <v>0.520005391974105</v>
      </c>
      <c r="U1191" s="17">
        <v>0.47080082598454498</v>
      </c>
      <c r="V1191" s="17">
        <v>0.52937973868697596</v>
      </c>
      <c r="W1191" s="17"/>
      <c r="X1191" s="17">
        <v>0.51922332814277705</v>
      </c>
      <c r="Y1191" s="17">
        <v>0.44076528867048098</v>
      </c>
      <c r="Z1191" s="17"/>
      <c r="AA1191" s="17">
        <v>0.51678155390605496</v>
      </c>
      <c r="AB1191" s="17">
        <v>0.41818883407331298</v>
      </c>
      <c r="AC1191" s="17"/>
      <c r="AD1191" s="17">
        <v>0.476323372258113</v>
      </c>
      <c r="AE1191" s="17">
        <v>0.56716086935931997</v>
      </c>
    </row>
    <row r="1192" spans="2:31" x14ac:dyDescent="0.35">
      <c r="B1192" t="s">
        <v>461</v>
      </c>
      <c r="C1192" s="17">
        <v>0.13004003098778699</v>
      </c>
      <c r="D1192" s="17">
        <v>0.129841147640405</v>
      </c>
      <c r="E1192" s="17">
        <v>0.130238970242749</v>
      </c>
      <c r="F1192" s="17"/>
      <c r="G1192" s="17">
        <v>0.102446249223818</v>
      </c>
      <c r="H1192" s="17">
        <v>0.15364047858053501</v>
      </c>
      <c r="I1192" s="17">
        <v>0.111112693116364</v>
      </c>
      <c r="J1192" s="17">
        <v>0.144222280815195</v>
      </c>
      <c r="K1192" s="17">
        <v>0.112789100689368</v>
      </c>
      <c r="L1192" s="17">
        <v>0.143144680982881</v>
      </c>
      <c r="M1192" s="17"/>
      <c r="N1192" s="17">
        <v>0.149531886472131</v>
      </c>
      <c r="O1192" s="17">
        <v>0.18113564532083801</v>
      </c>
      <c r="P1192" s="17">
        <v>0.12003631385996</v>
      </c>
      <c r="Q1192" s="17">
        <v>0.110140137429789</v>
      </c>
      <c r="R1192" s="17">
        <v>0.133739724069385</v>
      </c>
      <c r="S1192" s="17">
        <v>0.109744615457135</v>
      </c>
      <c r="T1192" s="17">
        <v>7.7894431040937406E-2</v>
      </c>
      <c r="U1192" s="17">
        <v>5.9021770039667097E-2</v>
      </c>
      <c r="V1192" s="17">
        <v>0.148658589667859</v>
      </c>
      <c r="W1192" s="17"/>
      <c r="X1192" s="17">
        <v>0.126962252694577</v>
      </c>
      <c r="Y1192" s="17">
        <v>0.192678819794801</v>
      </c>
      <c r="Z1192" s="17"/>
      <c r="AA1192" s="17">
        <v>0.12769956793637799</v>
      </c>
      <c r="AB1192" s="17">
        <v>0.138713948092822</v>
      </c>
      <c r="AC1192" s="17"/>
      <c r="AD1192" s="17">
        <v>0.14499326495155801</v>
      </c>
      <c r="AE1192" s="17">
        <v>0.102913029536657</v>
      </c>
    </row>
    <row r="1193" spans="2:31" x14ac:dyDescent="0.35">
      <c r="B1193" t="s">
        <v>462</v>
      </c>
      <c r="C1193" s="17">
        <v>7.60650732498553E-2</v>
      </c>
      <c r="D1193" s="17">
        <v>5.6701644351870001E-2</v>
      </c>
      <c r="E1193" s="17">
        <v>9.5433945350957894E-2</v>
      </c>
      <c r="F1193" s="17"/>
      <c r="G1193" s="17">
        <v>4.92607853696682E-2</v>
      </c>
      <c r="H1193" s="17">
        <v>7.77316252624283E-2</v>
      </c>
      <c r="I1193" s="17">
        <v>8.9030323659981106E-2</v>
      </c>
      <c r="J1193" s="17">
        <v>4.6382441221970501E-2</v>
      </c>
      <c r="K1193" s="17">
        <v>8.7400913525615104E-2</v>
      </c>
      <c r="L1193" s="17">
        <v>9.2234260967770806E-2</v>
      </c>
      <c r="M1193" s="17"/>
      <c r="N1193" s="17">
        <v>0.13501455961361</v>
      </c>
      <c r="O1193" s="17">
        <v>7.9998895252604701E-2</v>
      </c>
      <c r="P1193" s="17">
        <v>3.5704761399377498E-2</v>
      </c>
      <c r="Q1193" s="17">
        <v>9.4453769635897106E-2</v>
      </c>
      <c r="R1193" s="17">
        <v>8.4550770629393396E-2</v>
      </c>
      <c r="S1193" s="17">
        <v>4.7731447281163797E-2</v>
      </c>
      <c r="T1193" s="17">
        <v>4.1839184246375498E-2</v>
      </c>
      <c r="U1193" s="17">
        <v>0.12980517811939901</v>
      </c>
      <c r="V1193" s="17">
        <v>3.6024007134567201E-2</v>
      </c>
      <c r="W1193" s="17"/>
      <c r="X1193" s="17">
        <v>6.2972883175221206E-2</v>
      </c>
      <c r="Y1193" s="17">
        <v>0.121614520108162</v>
      </c>
      <c r="Z1193" s="17"/>
      <c r="AA1193" s="17">
        <v>6.0089091345486401E-2</v>
      </c>
      <c r="AB1193" s="17">
        <v>0.14023127426941601</v>
      </c>
      <c r="AC1193" s="17"/>
      <c r="AD1193" s="17">
        <v>8.3928171737546201E-2</v>
      </c>
      <c r="AE1193" s="17">
        <v>6.3781905588998003E-2</v>
      </c>
    </row>
    <row r="1194" spans="2:31" x14ac:dyDescent="0.35">
      <c r="B1194" t="s">
        <v>247</v>
      </c>
      <c r="C1194" s="17">
        <v>0.125897087693779</v>
      </c>
      <c r="D1194" s="17">
        <v>0.104871904365355</v>
      </c>
      <c r="E1194" s="17">
        <v>0.14692818135678401</v>
      </c>
      <c r="F1194" s="17"/>
      <c r="G1194" s="17">
        <v>0.196045680485115</v>
      </c>
      <c r="H1194" s="17">
        <v>0.123522068345984</v>
      </c>
      <c r="I1194" s="17">
        <v>0.140358233099456</v>
      </c>
      <c r="J1194" s="17">
        <v>0.17597522732692999</v>
      </c>
      <c r="K1194" s="17">
        <v>0.10422756001154</v>
      </c>
      <c r="L1194" s="17">
        <v>6.8237623547417095E-2</v>
      </c>
      <c r="M1194" s="17"/>
      <c r="N1194" s="17">
        <v>8.9177439941002204E-2</v>
      </c>
      <c r="O1194" s="17">
        <v>8.1511541098854404E-2</v>
      </c>
      <c r="P1194" s="17">
        <v>0.20571952821054701</v>
      </c>
      <c r="Q1194" s="17">
        <v>0.125735962076647</v>
      </c>
      <c r="R1194" s="17">
        <v>9.5921587187115798E-2</v>
      </c>
      <c r="S1194" s="17">
        <v>0.11988363926222199</v>
      </c>
      <c r="T1194" s="17">
        <v>0.201656274996829</v>
      </c>
      <c r="U1194" s="17">
        <v>0.13482717903490901</v>
      </c>
      <c r="V1194" s="17">
        <v>0.12756373472611801</v>
      </c>
      <c r="W1194" s="17"/>
      <c r="X1194" s="17">
        <v>0.13947139968033601</v>
      </c>
      <c r="Y1194" s="17">
        <v>7.1984010606361407E-2</v>
      </c>
      <c r="Z1194" s="17"/>
      <c r="AA1194" s="17">
        <v>0.13263381041918401</v>
      </c>
      <c r="AB1194" s="17">
        <v>9.2785525138523006E-2</v>
      </c>
      <c r="AC1194" s="17"/>
      <c r="AD1194" s="17">
        <v>9.2466589142915098E-2</v>
      </c>
      <c r="AE1194" s="17">
        <v>0.156426594736468</v>
      </c>
    </row>
    <row r="1195" spans="2:31" x14ac:dyDescent="0.35">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row>
    <row r="1196" spans="2:31" x14ac:dyDescent="0.35">
      <c r="B1196" s="6" t="s">
        <v>469</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row>
    <row r="1197" spans="2:31" x14ac:dyDescent="0.35">
      <c r="B1197" s="24" t="s">
        <v>66</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row>
    <row r="1198" spans="2:31" x14ac:dyDescent="0.35">
      <c r="B1198" t="s">
        <v>458</v>
      </c>
      <c r="C1198" s="17">
        <v>0.121281823149939</v>
      </c>
      <c r="D1198" s="17">
        <v>0.14159800199570199</v>
      </c>
      <c r="E1198" s="17">
        <v>0.100959933276001</v>
      </c>
      <c r="F1198" s="17"/>
      <c r="G1198" s="17">
        <v>7.4597338601492799E-2</v>
      </c>
      <c r="H1198" s="17">
        <v>0.102679094815366</v>
      </c>
      <c r="I1198" s="17">
        <v>9.6274552521189397E-2</v>
      </c>
      <c r="J1198" s="17">
        <v>0.10193118383802199</v>
      </c>
      <c r="K1198" s="17">
        <v>9.5329697599746493E-2</v>
      </c>
      <c r="L1198" s="17">
        <v>0.19134406638072701</v>
      </c>
      <c r="M1198" s="17"/>
      <c r="N1198" s="17">
        <v>0.21620367357831</v>
      </c>
      <c r="O1198" s="17">
        <v>7.6156395888974104E-2</v>
      </c>
      <c r="P1198" s="17">
        <v>0.104231477420288</v>
      </c>
      <c r="Q1198" s="17">
        <v>0.108099468446266</v>
      </c>
      <c r="R1198" s="17">
        <v>8.7508051417987898E-2</v>
      </c>
      <c r="S1198" s="17">
        <v>6.8173722683681201E-2</v>
      </c>
      <c r="T1198" s="17">
        <v>0.102727838572634</v>
      </c>
      <c r="U1198" s="17">
        <v>0.27257338833758099</v>
      </c>
      <c r="V1198" s="17">
        <v>0.104721564074877</v>
      </c>
      <c r="W1198" s="17"/>
      <c r="X1198" s="17">
        <v>0.10930238617363</v>
      </c>
      <c r="Y1198" s="17">
        <v>0.13549642546729199</v>
      </c>
      <c r="Z1198" s="17"/>
      <c r="AA1198" s="17">
        <v>0.1072343459446</v>
      </c>
      <c r="AB1198" s="17">
        <v>0.178980608182642</v>
      </c>
      <c r="AC1198" s="17"/>
      <c r="AD1198" s="17">
        <v>0.14190249310889</v>
      </c>
      <c r="AE1198" s="17">
        <v>7.0005008579331895E-2</v>
      </c>
    </row>
    <row r="1199" spans="2:31" x14ac:dyDescent="0.35">
      <c r="B1199" t="s">
        <v>459</v>
      </c>
      <c r="C1199" s="17">
        <v>0.20761925692739699</v>
      </c>
      <c r="D1199" s="17">
        <v>0.214593922138334</v>
      </c>
      <c r="E1199" s="17">
        <v>0.20064263108647001</v>
      </c>
      <c r="F1199" s="17"/>
      <c r="G1199" s="17">
        <v>0.172173663283301</v>
      </c>
      <c r="H1199" s="17">
        <v>0.22607188182973101</v>
      </c>
      <c r="I1199" s="17">
        <v>0.212368680681502</v>
      </c>
      <c r="J1199" s="17">
        <v>0.195646529718628</v>
      </c>
      <c r="K1199" s="17">
        <v>0.22681846544638401</v>
      </c>
      <c r="L1199" s="17">
        <v>0.210704077055479</v>
      </c>
      <c r="M1199" s="17"/>
      <c r="N1199" s="17">
        <v>0.234285623159039</v>
      </c>
      <c r="O1199" s="17">
        <v>0.23834108146526101</v>
      </c>
      <c r="P1199" s="17">
        <v>0.15560947408506201</v>
      </c>
      <c r="Q1199" s="17">
        <v>0.221095192537556</v>
      </c>
      <c r="R1199" s="17">
        <v>0.26086378105960301</v>
      </c>
      <c r="S1199" s="17">
        <v>0.21932295707885699</v>
      </c>
      <c r="T1199" s="17">
        <v>0.18543427602498899</v>
      </c>
      <c r="U1199" s="17">
        <v>9.2492765312823605E-2</v>
      </c>
      <c r="V1199" s="17">
        <v>0.18138489416043899</v>
      </c>
      <c r="W1199" s="17"/>
      <c r="X1199" s="17">
        <v>0.20212271194068099</v>
      </c>
      <c r="Y1199" s="17">
        <v>0.246915869254446</v>
      </c>
      <c r="Z1199" s="17"/>
      <c r="AA1199" s="17">
        <v>0.192136503125522</v>
      </c>
      <c r="AB1199" s="17">
        <v>0.26924627530599099</v>
      </c>
      <c r="AC1199" s="17"/>
      <c r="AD1199" s="17">
        <v>0.22626163216397199</v>
      </c>
      <c r="AE1199" s="17">
        <v>0.182261588306914</v>
      </c>
    </row>
    <row r="1200" spans="2:31" x14ac:dyDescent="0.35">
      <c r="B1200" t="s">
        <v>460</v>
      </c>
      <c r="C1200" s="17">
        <v>0.42888225135816299</v>
      </c>
      <c r="D1200" s="17">
        <v>0.409950198911258</v>
      </c>
      <c r="E1200" s="17">
        <v>0.447819625745073</v>
      </c>
      <c r="F1200" s="17"/>
      <c r="G1200" s="17">
        <v>0.42756309541989901</v>
      </c>
      <c r="H1200" s="17">
        <v>0.38172740104236003</v>
      </c>
      <c r="I1200" s="17">
        <v>0.412013119974733</v>
      </c>
      <c r="J1200" s="17">
        <v>0.44434040289953902</v>
      </c>
      <c r="K1200" s="17">
        <v>0.46935159947808602</v>
      </c>
      <c r="L1200" s="17">
        <v>0.43513039949419902</v>
      </c>
      <c r="M1200" s="17"/>
      <c r="N1200" s="17">
        <v>0.375707501610274</v>
      </c>
      <c r="O1200" s="17">
        <v>0.428838250560932</v>
      </c>
      <c r="P1200" s="17">
        <v>0.41914505911396599</v>
      </c>
      <c r="Q1200" s="17">
        <v>0.44905626233829399</v>
      </c>
      <c r="R1200" s="17">
        <v>0.40142203507553498</v>
      </c>
      <c r="S1200" s="17">
        <v>0.47480668424820299</v>
      </c>
      <c r="T1200" s="17">
        <v>0.445947007928094</v>
      </c>
      <c r="U1200" s="17">
        <v>0.39098422945476302</v>
      </c>
      <c r="V1200" s="17">
        <v>0.46999234256036299</v>
      </c>
      <c r="W1200" s="17"/>
      <c r="X1200" s="17">
        <v>0.43877061678072099</v>
      </c>
      <c r="Y1200" s="17">
        <v>0.411826992614584</v>
      </c>
      <c r="Z1200" s="17"/>
      <c r="AA1200" s="17">
        <v>0.458284920487882</v>
      </c>
      <c r="AB1200" s="17">
        <v>0.31764920508120398</v>
      </c>
      <c r="AC1200" s="17"/>
      <c r="AD1200" s="17">
        <v>0.42389173512587203</v>
      </c>
      <c r="AE1200" s="17">
        <v>0.47668534640180799</v>
      </c>
    </row>
    <row r="1201" spans="2:31" x14ac:dyDescent="0.35">
      <c r="B1201" t="s">
        <v>461</v>
      </c>
      <c r="C1201" s="17">
        <v>6.6426974062121905E-2</v>
      </c>
      <c r="D1201" s="17">
        <v>7.0876187143527003E-2</v>
      </c>
      <c r="E1201" s="17">
        <v>6.1976510274003603E-2</v>
      </c>
      <c r="F1201" s="17"/>
      <c r="G1201" s="17">
        <v>7.0952904702769701E-2</v>
      </c>
      <c r="H1201" s="17">
        <v>9.1304501353983006E-2</v>
      </c>
      <c r="I1201" s="17">
        <v>6.3282528153946693E-2</v>
      </c>
      <c r="J1201" s="17">
        <v>6.9089529543950895E-2</v>
      </c>
      <c r="K1201" s="17">
        <v>5.0340478257371098E-2</v>
      </c>
      <c r="L1201" s="17">
        <v>5.90204044181213E-2</v>
      </c>
      <c r="M1201" s="17"/>
      <c r="N1201" s="17">
        <v>6.4987666739050404E-2</v>
      </c>
      <c r="O1201" s="17">
        <v>7.5662896278459901E-2</v>
      </c>
      <c r="P1201" s="17">
        <v>8.8591119192741499E-2</v>
      </c>
      <c r="Q1201" s="17">
        <v>3.9505150223083998E-2</v>
      </c>
      <c r="R1201" s="17">
        <v>8.7644761986516606E-2</v>
      </c>
      <c r="S1201" s="17">
        <v>0.10861218807407801</v>
      </c>
      <c r="T1201" s="17">
        <v>2.1055794735939101E-2</v>
      </c>
      <c r="U1201" s="17">
        <v>4.60423106620532E-2</v>
      </c>
      <c r="V1201" s="17">
        <v>5.7970685027251501E-2</v>
      </c>
      <c r="W1201" s="17"/>
      <c r="X1201" s="17">
        <v>6.7961938363776397E-2</v>
      </c>
      <c r="Y1201" s="17">
        <v>5.0408862726280701E-2</v>
      </c>
      <c r="Z1201" s="17"/>
      <c r="AA1201" s="17">
        <v>6.4891397970948894E-2</v>
      </c>
      <c r="AB1201" s="17">
        <v>7.3983590040246003E-2</v>
      </c>
      <c r="AC1201" s="17"/>
      <c r="AD1201" s="17">
        <v>7.4598538916135201E-2</v>
      </c>
      <c r="AE1201" s="17">
        <v>4.8171124377550799E-2</v>
      </c>
    </row>
    <row r="1202" spans="2:31" x14ac:dyDescent="0.35">
      <c r="B1202" t="s">
        <v>462</v>
      </c>
      <c r="C1202" s="17">
        <v>3.5472060836145798E-2</v>
      </c>
      <c r="D1202" s="17">
        <v>4.7790049454307898E-2</v>
      </c>
      <c r="E1202" s="17">
        <v>2.3150609540252699E-2</v>
      </c>
      <c r="F1202" s="17"/>
      <c r="G1202" s="17">
        <v>4.2095238972783403E-2</v>
      </c>
      <c r="H1202" s="17">
        <v>5.0441926364958201E-2</v>
      </c>
      <c r="I1202" s="17">
        <v>6.1272999619349497E-2</v>
      </c>
      <c r="J1202" s="17">
        <v>2.4690371610557201E-2</v>
      </c>
      <c r="K1202" s="17">
        <v>3.9418514749712898E-2</v>
      </c>
      <c r="L1202" s="17">
        <v>1.45074543378417E-2</v>
      </c>
      <c r="M1202" s="17"/>
      <c r="N1202" s="17">
        <v>2.9820760059597301E-2</v>
      </c>
      <c r="O1202" s="17">
        <v>3.7206250659686503E-2</v>
      </c>
      <c r="P1202" s="17">
        <v>9.0206631344526295E-3</v>
      </c>
      <c r="Q1202" s="17">
        <v>6.3933244317704904E-2</v>
      </c>
      <c r="R1202" s="17">
        <v>4.4129432712022097E-2</v>
      </c>
      <c r="S1202" s="17">
        <v>2.5056629754501202E-2</v>
      </c>
      <c r="T1202" s="17">
        <v>5.6351033796525202E-2</v>
      </c>
      <c r="U1202" s="17">
        <v>1.6329531868820999E-2</v>
      </c>
      <c r="V1202" s="17">
        <v>3.0011327153088501E-2</v>
      </c>
      <c r="W1202" s="17"/>
      <c r="X1202" s="17">
        <v>3.1658387602737099E-2</v>
      </c>
      <c r="Y1202" s="17">
        <v>3.6766645532278298E-2</v>
      </c>
      <c r="Z1202" s="17"/>
      <c r="AA1202" s="17">
        <v>3.14119838100742E-2</v>
      </c>
      <c r="AB1202" s="17">
        <v>5.21583072558214E-2</v>
      </c>
      <c r="AC1202" s="17"/>
      <c r="AD1202" s="17">
        <v>3.9693599189015702E-2</v>
      </c>
      <c r="AE1202" s="17">
        <v>3.1487273958861799E-2</v>
      </c>
    </row>
    <row r="1203" spans="2:31" x14ac:dyDescent="0.35">
      <c r="B1203" t="s">
        <v>247</v>
      </c>
      <c r="C1203" s="17">
        <v>0.14031763366623201</v>
      </c>
      <c r="D1203" s="17">
        <v>0.115191640356871</v>
      </c>
      <c r="E1203" s="17">
        <v>0.16545069007820001</v>
      </c>
      <c r="F1203" s="17"/>
      <c r="G1203" s="17">
        <v>0.21261775901975399</v>
      </c>
      <c r="H1203" s="17">
        <v>0.147775194593601</v>
      </c>
      <c r="I1203" s="17">
        <v>0.154788119049279</v>
      </c>
      <c r="J1203" s="17">
        <v>0.16430198238930299</v>
      </c>
      <c r="K1203" s="17">
        <v>0.11874124446870001</v>
      </c>
      <c r="L1203" s="17">
        <v>8.9293598313632205E-2</v>
      </c>
      <c r="M1203" s="17"/>
      <c r="N1203" s="17">
        <v>7.8994774853728605E-2</v>
      </c>
      <c r="O1203" s="17">
        <v>0.14379512514668699</v>
      </c>
      <c r="P1203" s="17">
        <v>0.22340220705349001</v>
      </c>
      <c r="Q1203" s="17">
        <v>0.118310682137095</v>
      </c>
      <c r="R1203" s="17">
        <v>0.11843193774833501</v>
      </c>
      <c r="S1203" s="17">
        <v>0.10402781816067901</v>
      </c>
      <c r="T1203" s="17">
        <v>0.188484048941818</v>
      </c>
      <c r="U1203" s="17">
        <v>0.181577774363957</v>
      </c>
      <c r="V1203" s="17">
        <v>0.155919187023981</v>
      </c>
      <c r="W1203" s="17"/>
      <c r="X1203" s="17">
        <v>0.150183959138454</v>
      </c>
      <c r="Y1203" s="17">
        <v>0.11858520440511899</v>
      </c>
      <c r="Z1203" s="17"/>
      <c r="AA1203" s="17">
        <v>0.146040848660973</v>
      </c>
      <c r="AB1203" s="17">
        <v>0.107982014134095</v>
      </c>
      <c r="AC1203" s="17"/>
      <c r="AD1203" s="17">
        <v>9.3652001496115397E-2</v>
      </c>
      <c r="AE1203" s="17">
        <v>0.19138965837553401</v>
      </c>
    </row>
    <row r="1204" spans="2:31" x14ac:dyDescent="0.35">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row>
    <row r="1205" spans="2:31" x14ac:dyDescent="0.35">
      <c r="B1205" s="6" t="s">
        <v>470</v>
      </c>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row>
    <row r="1206" spans="2:31" x14ac:dyDescent="0.35">
      <c r="B1206" s="24" t="s">
        <v>66</v>
      </c>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row>
    <row r="1207" spans="2:31" x14ac:dyDescent="0.35">
      <c r="B1207" t="s">
        <v>458</v>
      </c>
      <c r="C1207" s="17">
        <v>0.147443033970038</v>
      </c>
      <c r="D1207" s="17">
        <v>0.12524484093909</v>
      </c>
      <c r="E1207" s="17">
        <v>0.16964746707727299</v>
      </c>
      <c r="F1207" s="17"/>
      <c r="G1207" s="17">
        <v>9.6647814438611104E-2</v>
      </c>
      <c r="H1207" s="17">
        <v>0.1461662228775</v>
      </c>
      <c r="I1207" s="17">
        <v>0.1671062742576</v>
      </c>
      <c r="J1207" s="17">
        <v>0.164380676484848</v>
      </c>
      <c r="K1207" s="17">
        <v>0.13670204265896299</v>
      </c>
      <c r="L1207" s="17">
        <v>0.16235109441341</v>
      </c>
      <c r="M1207" s="17"/>
      <c r="N1207" s="17">
        <v>0.15073052683718999</v>
      </c>
      <c r="O1207" s="17">
        <v>0.15536908273514299</v>
      </c>
      <c r="P1207" s="17">
        <v>0.133404941248151</v>
      </c>
      <c r="Q1207" s="17">
        <v>0.11971902744258001</v>
      </c>
      <c r="R1207" s="17">
        <v>0.210613636968254</v>
      </c>
      <c r="S1207" s="17">
        <v>0.119741199771515</v>
      </c>
      <c r="T1207" s="17">
        <v>0.163713184137568</v>
      </c>
      <c r="U1207" s="17">
        <v>0.20771732724362299</v>
      </c>
      <c r="V1207" s="17">
        <v>0.109395221389729</v>
      </c>
      <c r="W1207" s="17"/>
      <c r="X1207" s="17">
        <v>0.148600924414344</v>
      </c>
      <c r="Y1207" s="17">
        <v>0.16069750322683099</v>
      </c>
      <c r="Z1207" s="17"/>
      <c r="AA1207" s="17">
        <v>0.154181609849986</v>
      </c>
      <c r="AB1207" s="17">
        <v>0.124596627223694</v>
      </c>
      <c r="AC1207" s="17"/>
      <c r="AD1207" s="17">
        <v>0.160213275639388</v>
      </c>
      <c r="AE1207" s="17">
        <v>0.11923968561270699</v>
      </c>
    </row>
    <row r="1208" spans="2:31" x14ac:dyDescent="0.35">
      <c r="B1208" t="s">
        <v>459</v>
      </c>
      <c r="C1208" s="17">
        <v>0.25767332503437901</v>
      </c>
      <c r="D1208" s="17">
        <v>0.28024461580260002</v>
      </c>
      <c r="E1208" s="17">
        <v>0.235095689309336</v>
      </c>
      <c r="F1208" s="17"/>
      <c r="G1208" s="17">
        <v>0.21926240203854899</v>
      </c>
      <c r="H1208" s="17">
        <v>0.27727143132163801</v>
      </c>
      <c r="I1208" s="17">
        <v>0.20768594965846299</v>
      </c>
      <c r="J1208" s="17">
        <v>0.21282481715698201</v>
      </c>
      <c r="K1208" s="17">
        <v>0.24675527576592299</v>
      </c>
      <c r="L1208" s="17">
        <v>0.320606767369296</v>
      </c>
      <c r="M1208" s="17"/>
      <c r="N1208" s="17">
        <v>0.28227751049378103</v>
      </c>
      <c r="O1208" s="17">
        <v>0.24403055240721599</v>
      </c>
      <c r="P1208" s="17">
        <v>0.17105565918739701</v>
      </c>
      <c r="Q1208" s="17">
        <v>0.327726584414538</v>
      </c>
      <c r="R1208" s="17">
        <v>0.25142417661196897</v>
      </c>
      <c r="S1208" s="17">
        <v>0.28146367379528298</v>
      </c>
      <c r="T1208" s="17">
        <v>0.16844704309251399</v>
      </c>
      <c r="U1208" s="17">
        <v>0.244024702316949</v>
      </c>
      <c r="V1208" s="17">
        <v>0.31239584239416601</v>
      </c>
      <c r="W1208" s="17"/>
      <c r="X1208" s="17">
        <v>0.25081522598952999</v>
      </c>
      <c r="Y1208" s="17">
        <v>0.27587347751716301</v>
      </c>
      <c r="Z1208" s="17"/>
      <c r="AA1208" s="17">
        <v>0.24550954257122801</v>
      </c>
      <c r="AB1208" s="17">
        <v>0.30751746532283097</v>
      </c>
      <c r="AC1208" s="17"/>
      <c r="AD1208" s="17">
        <v>0.29528057182296102</v>
      </c>
      <c r="AE1208" s="17">
        <v>0.18199885374305599</v>
      </c>
    </row>
    <row r="1209" spans="2:31" x14ac:dyDescent="0.35">
      <c r="B1209" t="s">
        <v>460</v>
      </c>
      <c r="C1209" s="17">
        <v>0.33930766149868302</v>
      </c>
      <c r="D1209" s="17">
        <v>0.33778459590119297</v>
      </c>
      <c r="E1209" s="17">
        <v>0.34083115524118102</v>
      </c>
      <c r="F1209" s="17"/>
      <c r="G1209" s="17">
        <v>0.33615338755277302</v>
      </c>
      <c r="H1209" s="17">
        <v>0.27587731561630202</v>
      </c>
      <c r="I1209" s="17">
        <v>0.38999030846958699</v>
      </c>
      <c r="J1209" s="17">
        <v>0.35950647845538602</v>
      </c>
      <c r="K1209" s="17">
        <v>0.35899237502588199</v>
      </c>
      <c r="L1209" s="17">
        <v>0.32961298519327797</v>
      </c>
      <c r="M1209" s="17"/>
      <c r="N1209" s="17">
        <v>0.28350846239861799</v>
      </c>
      <c r="O1209" s="17">
        <v>0.35843479555582802</v>
      </c>
      <c r="P1209" s="17">
        <v>0.36394000696152401</v>
      </c>
      <c r="Q1209" s="17">
        <v>0.34233316581099399</v>
      </c>
      <c r="R1209" s="17">
        <v>0.31470266664742302</v>
      </c>
      <c r="S1209" s="17">
        <v>0.42836408554042998</v>
      </c>
      <c r="T1209" s="17">
        <v>0.41338447627571601</v>
      </c>
      <c r="U1209" s="17">
        <v>0.25530777311770902</v>
      </c>
      <c r="V1209" s="17">
        <v>0.28618248505702099</v>
      </c>
      <c r="W1209" s="17"/>
      <c r="X1209" s="17">
        <v>0.34832895496961802</v>
      </c>
      <c r="Y1209" s="17">
        <v>0.22394686530555399</v>
      </c>
      <c r="Z1209" s="17"/>
      <c r="AA1209" s="17">
        <v>0.35111325734250898</v>
      </c>
      <c r="AB1209" s="17">
        <v>0.29768841855810102</v>
      </c>
      <c r="AC1209" s="17"/>
      <c r="AD1209" s="17">
        <v>0.33145576927186798</v>
      </c>
      <c r="AE1209" s="17">
        <v>0.39568287494448501</v>
      </c>
    </row>
    <row r="1210" spans="2:31" x14ac:dyDescent="0.35">
      <c r="B1210" t="s">
        <v>461</v>
      </c>
      <c r="C1210" s="17">
        <v>5.6415107482760497E-2</v>
      </c>
      <c r="D1210" s="17">
        <v>5.88806672315145E-2</v>
      </c>
      <c r="E1210" s="17">
        <v>5.3948854646920397E-2</v>
      </c>
      <c r="F1210" s="17"/>
      <c r="G1210" s="17">
        <v>0.10023548944218</v>
      </c>
      <c r="H1210" s="17">
        <v>0.110814542416918</v>
      </c>
      <c r="I1210" s="17">
        <v>2.3363371397625701E-2</v>
      </c>
      <c r="J1210" s="17">
        <v>3.5069248478909798E-2</v>
      </c>
      <c r="K1210" s="17">
        <v>3.7844952236269998E-2</v>
      </c>
      <c r="L1210" s="17">
        <v>4.0440928742423603E-2</v>
      </c>
      <c r="M1210" s="17"/>
      <c r="N1210" s="17">
        <v>8.8912131640913897E-2</v>
      </c>
      <c r="O1210" s="17">
        <v>6.2713776800757695E-2</v>
      </c>
      <c r="P1210" s="17">
        <v>6.4293312115509302E-2</v>
      </c>
      <c r="Q1210" s="17">
        <v>3.8053522509630899E-2</v>
      </c>
      <c r="R1210" s="17">
        <v>2.8106470445478499E-2</v>
      </c>
      <c r="S1210" s="17">
        <v>3.14841632739086E-2</v>
      </c>
      <c r="T1210" s="17">
        <v>4.44135771634993E-2</v>
      </c>
      <c r="U1210" s="17">
        <v>7.7313631304560398E-2</v>
      </c>
      <c r="V1210" s="17">
        <v>5.8268979197064502E-2</v>
      </c>
      <c r="W1210" s="17"/>
      <c r="X1210" s="17">
        <v>5.4319620126371003E-2</v>
      </c>
      <c r="Y1210" s="17">
        <v>9.5438020577390703E-2</v>
      </c>
      <c r="Z1210" s="17"/>
      <c r="AA1210" s="17">
        <v>5.3908007209374199E-2</v>
      </c>
      <c r="AB1210" s="17">
        <v>6.4519626200846905E-2</v>
      </c>
      <c r="AC1210" s="17"/>
      <c r="AD1210" s="17">
        <v>5.7460894503701399E-2</v>
      </c>
      <c r="AE1210" s="17">
        <v>4.8035128711477797E-2</v>
      </c>
    </row>
    <row r="1211" spans="2:31" x14ac:dyDescent="0.35">
      <c r="B1211" t="s">
        <v>462</v>
      </c>
      <c r="C1211" s="17">
        <v>2.8754443207729501E-2</v>
      </c>
      <c r="D1211" s="17">
        <v>3.6272427351383599E-2</v>
      </c>
      <c r="E1211" s="17">
        <v>2.1234345703113201E-2</v>
      </c>
      <c r="F1211" s="17"/>
      <c r="G1211" s="17">
        <v>2.54502666077304E-2</v>
      </c>
      <c r="H1211" s="17">
        <v>3.5191251045092797E-2</v>
      </c>
      <c r="I1211" s="17">
        <v>3.70113727199863E-2</v>
      </c>
      <c r="J1211" s="17">
        <v>2.6799216901641901E-2</v>
      </c>
      <c r="K1211" s="17">
        <v>3.5475794157166798E-2</v>
      </c>
      <c r="L1211" s="17">
        <v>2.0575184928997101E-2</v>
      </c>
      <c r="M1211" s="17"/>
      <c r="N1211" s="17">
        <v>2.9173392097577001E-2</v>
      </c>
      <c r="O1211" s="17">
        <v>2.2498639754834598E-2</v>
      </c>
      <c r="P1211" s="17">
        <v>9.9188095058074001E-3</v>
      </c>
      <c r="Q1211" s="17">
        <v>5.17299316985406E-2</v>
      </c>
      <c r="R1211" s="17">
        <v>3.5779329025521903E-2</v>
      </c>
      <c r="S1211" s="17">
        <v>2.8975632561201E-2</v>
      </c>
      <c r="T1211" s="17">
        <v>3.3290424639472301E-2</v>
      </c>
      <c r="U1211" s="17">
        <v>4.8430107168338697E-2</v>
      </c>
      <c r="V1211" s="17">
        <v>1.4919208254763699E-2</v>
      </c>
      <c r="W1211" s="17"/>
      <c r="X1211" s="17">
        <v>2.29754140690831E-2</v>
      </c>
      <c r="Y1211" s="17">
        <v>5.6864291870564798E-2</v>
      </c>
      <c r="Z1211" s="17"/>
      <c r="AA1211" s="17">
        <v>2.30167437065057E-2</v>
      </c>
      <c r="AB1211" s="17">
        <v>4.83129890793755E-2</v>
      </c>
      <c r="AC1211" s="17"/>
      <c r="AD1211" s="17">
        <v>3.0887461578747E-2</v>
      </c>
      <c r="AE1211" s="17">
        <v>2.6052104161036999E-2</v>
      </c>
    </row>
    <row r="1212" spans="2:31" x14ac:dyDescent="0.35">
      <c r="B1212" t="s">
        <v>247</v>
      </c>
      <c r="C1212" s="17">
        <v>0.17040642880640999</v>
      </c>
      <c r="D1212" s="17">
        <v>0.16157285277422001</v>
      </c>
      <c r="E1212" s="17">
        <v>0.17924248802217499</v>
      </c>
      <c r="F1212" s="17"/>
      <c r="G1212" s="17">
        <v>0.22225063992015601</v>
      </c>
      <c r="H1212" s="17">
        <v>0.15467923672254899</v>
      </c>
      <c r="I1212" s="17">
        <v>0.17484272349673699</v>
      </c>
      <c r="J1212" s="17">
        <v>0.201419562522233</v>
      </c>
      <c r="K1212" s="17">
        <v>0.184229560155796</v>
      </c>
      <c r="L1212" s="17">
        <v>0.12641303935259501</v>
      </c>
      <c r="M1212" s="17"/>
      <c r="N1212" s="17">
        <v>0.16539797653192001</v>
      </c>
      <c r="O1212" s="17">
        <v>0.15695315274622099</v>
      </c>
      <c r="P1212" s="17">
        <v>0.25738727098161102</v>
      </c>
      <c r="Q1212" s="17">
        <v>0.120437768123716</v>
      </c>
      <c r="R1212" s="17">
        <v>0.159373720301352</v>
      </c>
      <c r="S1212" s="17">
        <v>0.10997124505766299</v>
      </c>
      <c r="T1212" s="17">
        <v>0.17675129469123099</v>
      </c>
      <c r="U1212" s="17">
        <v>0.16720645884881999</v>
      </c>
      <c r="V1212" s="17">
        <v>0.21883826370725501</v>
      </c>
      <c r="W1212" s="17"/>
      <c r="X1212" s="17">
        <v>0.17495986043105399</v>
      </c>
      <c r="Y1212" s="17">
        <v>0.187179841502496</v>
      </c>
      <c r="Z1212" s="17"/>
      <c r="AA1212" s="17">
        <v>0.172270839320396</v>
      </c>
      <c r="AB1212" s="17">
        <v>0.157364873615151</v>
      </c>
      <c r="AC1212" s="17"/>
      <c r="AD1212" s="17">
        <v>0.12470202718333501</v>
      </c>
      <c r="AE1212" s="17">
        <v>0.22899135282723701</v>
      </c>
    </row>
    <row r="1213" spans="2:31" x14ac:dyDescent="0.35">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row>
    <row r="1214" spans="2:31" x14ac:dyDescent="0.35">
      <c r="B1214" s="6" t="s">
        <v>471</v>
      </c>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row>
    <row r="1215" spans="2:31" x14ac:dyDescent="0.35">
      <c r="B1215" s="24" t="s">
        <v>66</v>
      </c>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row>
    <row r="1216" spans="2:31" x14ac:dyDescent="0.35">
      <c r="B1216" t="s">
        <v>458</v>
      </c>
      <c r="C1216" s="17">
        <v>5.2939831346597202E-2</v>
      </c>
      <c r="D1216" s="17">
        <v>6.9874746833568896E-2</v>
      </c>
      <c r="E1216" s="17">
        <v>3.6000155329594698E-2</v>
      </c>
      <c r="F1216" s="17"/>
      <c r="G1216" s="17">
        <v>2.0018366641813799E-2</v>
      </c>
      <c r="H1216" s="17">
        <v>6.9287093649043993E-2</v>
      </c>
      <c r="I1216" s="17">
        <v>5.4160898809191498E-2</v>
      </c>
      <c r="J1216" s="17">
        <v>5.20367452086836E-2</v>
      </c>
      <c r="K1216" s="17">
        <v>3.7672664579689E-2</v>
      </c>
      <c r="L1216" s="17">
        <v>6.9295576337146697E-2</v>
      </c>
      <c r="M1216" s="17"/>
      <c r="N1216" s="17">
        <v>8.8070311312672095E-2</v>
      </c>
      <c r="O1216" s="17">
        <v>4.8753927377732598E-2</v>
      </c>
      <c r="P1216" s="17">
        <v>4.6138874548543998E-2</v>
      </c>
      <c r="Q1216" s="17">
        <v>2.7993247112957E-2</v>
      </c>
      <c r="R1216" s="17">
        <v>0</v>
      </c>
      <c r="S1216" s="17">
        <v>4.2189796447742699E-2</v>
      </c>
      <c r="T1216" s="17">
        <v>5.34119737441748E-2</v>
      </c>
      <c r="U1216" s="17">
        <v>0.19068043704623</v>
      </c>
      <c r="V1216" s="17">
        <v>3.2674146285221403E-2</v>
      </c>
      <c r="W1216" s="17"/>
      <c r="X1216" s="17">
        <v>4.7647766163194397E-2</v>
      </c>
      <c r="Y1216" s="17">
        <v>3.2170540385311898E-2</v>
      </c>
      <c r="Z1216" s="17"/>
      <c r="AA1216" s="17">
        <v>5.5657436473755997E-2</v>
      </c>
      <c r="AB1216" s="17">
        <v>4.3572819976542901E-2</v>
      </c>
      <c r="AC1216" s="17"/>
      <c r="AD1216" s="17">
        <v>5.9318187068062703E-2</v>
      </c>
      <c r="AE1216" s="17">
        <v>3.9255423464275803E-2</v>
      </c>
    </row>
    <row r="1217" spans="2:31" x14ac:dyDescent="0.35">
      <c r="B1217" t="s">
        <v>459</v>
      </c>
      <c r="C1217" s="17">
        <v>0.10570945481275699</v>
      </c>
      <c r="D1217" s="17">
        <v>0.12019985999155899</v>
      </c>
      <c r="E1217" s="17">
        <v>9.1214976273856899E-2</v>
      </c>
      <c r="F1217" s="17"/>
      <c r="G1217" s="17">
        <v>0.100011969074326</v>
      </c>
      <c r="H1217" s="17">
        <v>0.103610641093468</v>
      </c>
      <c r="I1217" s="17">
        <v>9.2445713728279505E-2</v>
      </c>
      <c r="J1217" s="17">
        <v>0.13128704475365399</v>
      </c>
      <c r="K1217" s="17">
        <v>0.12275995671394201</v>
      </c>
      <c r="L1217" s="17">
        <v>9.5101803608626703E-2</v>
      </c>
      <c r="M1217" s="17"/>
      <c r="N1217" s="17">
        <v>0.17178660898341599</v>
      </c>
      <c r="O1217" s="17">
        <v>5.6482276606786397E-2</v>
      </c>
      <c r="P1217" s="17">
        <v>7.6927018926212801E-2</v>
      </c>
      <c r="Q1217" s="17">
        <v>0.117224496698451</v>
      </c>
      <c r="R1217" s="17">
        <v>9.4887321318292403E-2</v>
      </c>
      <c r="S1217" s="17">
        <v>0.12704918302044099</v>
      </c>
      <c r="T1217" s="17">
        <v>0.10442901362040299</v>
      </c>
      <c r="U1217" s="17">
        <v>8.77105453448591E-2</v>
      </c>
      <c r="V1217" s="17">
        <v>9.6486404055126804E-2</v>
      </c>
      <c r="W1217" s="17"/>
      <c r="X1217" s="17">
        <v>0.10143308807889601</v>
      </c>
      <c r="Y1217" s="17">
        <v>0.11145206724651401</v>
      </c>
      <c r="Z1217" s="17"/>
      <c r="AA1217" s="17">
        <v>9.8444530859023702E-2</v>
      </c>
      <c r="AB1217" s="17">
        <v>0.136559585388176</v>
      </c>
      <c r="AC1217" s="17"/>
      <c r="AD1217" s="17">
        <v>0.115726660763358</v>
      </c>
      <c r="AE1217" s="17">
        <v>8.0807014926248699E-2</v>
      </c>
    </row>
    <row r="1218" spans="2:31" x14ac:dyDescent="0.35">
      <c r="B1218" t="s">
        <v>460</v>
      </c>
      <c r="C1218" s="17">
        <v>0.47601342624398801</v>
      </c>
      <c r="D1218" s="17">
        <v>0.45762930156443199</v>
      </c>
      <c r="E1218" s="17">
        <v>0.49440271883699999</v>
      </c>
      <c r="F1218" s="17"/>
      <c r="G1218" s="17">
        <v>0.43713913273597399</v>
      </c>
      <c r="H1218" s="17">
        <v>0.41176663630914001</v>
      </c>
      <c r="I1218" s="17">
        <v>0.50646330376425197</v>
      </c>
      <c r="J1218" s="17">
        <v>0.477409778922608</v>
      </c>
      <c r="K1218" s="17">
        <v>0.49258975854763898</v>
      </c>
      <c r="L1218" s="17">
        <v>0.50690949698795795</v>
      </c>
      <c r="M1218" s="17"/>
      <c r="N1218" s="17">
        <v>0.35079009819290002</v>
      </c>
      <c r="O1218" s="17">
        <v>0.54104067009840195</v>
      </c>
      <c r="P1218" s="17">
        <v>0.49840261880590803</v>
      </c>
      <c r="Q1218" s="17">
        <v>0.45688358523946399</v>
      </c>
      <c r="R1218" s="17">
        <v>0.53523067036481298</v>
      </c>
      <c r="S1218" s="17">
        <v>0.49601224857443299</v>
      </c>
      <c r="T1218" s="17">
        <v>0.44208887770196698</v>
      </c>
      <c r="U1218" s="17">
        <v>0.42034404844270801</v>
      </c>
      <c r="V1218" s="17">
        <v>0.54008541897308204</v>
      </c>
      <c r="W1218" s="17"/>
      <c r="X1218" s="17">
        <v>0.48740102471674401</v>
      </c>
      <c r="Y1218" s="17">
        <v>0.45919054563759898</v>
      </c>
      <c r="Z1218" s="17"/>
      <c r="AA1218" s="17">
        <v>0.49018150122829901</v>
      </c>
      <c r="AB1218" s="17">
        <v>0.42166730018423298</v>
      </c>
      <c r="AC1218" s="17"/>
      <c r="AD1218" s="17">
        <v>0.48093618796731102</v>
      </c>
      <c r="AE1218" s="17">
        <v>0.50955237813145704</v>
      </c>
    </row>
    <row r="1219" spans="2:31" x14ac:dyDescent="0.35">
      <c r="B1219" t="s">
        <v>461</v>
      </c>
      <c r="C1219" s="17">
        <v>0.121736249775034</v>
      </c>
      <c r="D1219" s="17">
        <v>0.12611687248828099</v>
      </c>
      <c r="E1219" s="17">
        <v>0.117354395636334</v>
      </c>
      <c r="F1219" s="17"/>
      <c r="G1219" s="17">
        <v>0.106501871850638</v>
      </c>
      <c r="H1219" s="17">
        <v>0.17289377483084001</v>
      </c>
      <c r="I1219" s="17">
        <v>0.10164067024536499</v>
      </c>
      <c r="J1219" s="17">
        <v>0.10319057847935501</v>
      </c>
      <c r="K1219" s="17">
        <v>0.13790387464175599</v>
      </c>
      <c r="L1219" s="17">
        <v>0.113753231534449</v>
      </c>
      <c r="M1219" s="17"/>
      <c r="N1219" s="17">
        <v>0.133632744657004</v>
      </c>
      <c r="O1219" s="17">
        <v>0.12894233959054199</v>
      </c>
      <c r="P1219" s="17">
        <v>0.101001081983842</v>
      </c>
      <c r="Q1219" s="17">
        <v>0.14653776786542899</v>
      </c>
      <c r="R1219" s="17">
        <v>0.19216140193870601</v>
      </c>
      <c r="S1219" s="17">
        <v>9.9581937366312295E-2</v>
      </c>
      <c r="T1219" s="17">
        <v>6.2201272958971397E-2</v>
      </c>
      <c r="U1219" s="17">
        <v>0.10325720636437601</v>
      </c>
      <c r="V1219" s="17">
        <v>0.11463634204428599</v>
      </c>
      <c r="W1219" s="17"/>
      <c r="X1219" s="17">
        <v>0.120020966027041</v>
      </c>
      <c r="Y1219" s="17">
        <v>0.124324773793698</v>
      </c>
      <c r="Z1219" s="17"/>
      <c r="AA1219" s="17">
        <v>0.121854057285479</v>
      </c>
      <c r="AB1219" s="17">
        <v>0.12413682466567599</v>
      </c>
      <c r="AC1219" s="17"/>
      <c r="AD1219" s="17">
        <v>0.12840056672258701</v>
      </c>
      <c r="AE1219" s="17">
        <v>0.113585051931045</v>
      </c>
    </row>
    <row r="1220" spans="2:31" x14ac:dyDescent="0.35">
      <c r="B1220" t="s">
        <v>462</v>
      </c>
      <c r="C1220" s="17">
        <v>6.7943089812042598E-2</v>
      </c>
      <c r="D1220" s="17">
        <v>7.5492322783614105E-2</v>
      </c>
      <c r="E1220" s="17">
        <v>6.0391734695232201E-2</v>
      </c>
      <c r="F1220" s="17"/>
      <c r="G1220" s="17">
        <v>5.7469596140171997E-2</v>
      </c>
      <c r="H1220" s="17">
        <v>7.8858235029924395E-2</v>
      </c>
      <c r="I1220" s="17">
        <v>6.60336152731925E-2</v>
      </c>
      <c r="J1220" s="17">
        <v>5.5346777850910203E-2</v>
      </c>
      <c r="K1220" s="17">
        <v>8.0689229727699902E-2</v>
      </c>
      <c r="L1220" s="17">
        <v>6.8583226267229402E-2</v>
      </c>
      <c r="M1220" s="17"/>
      <c r="N1220" s="17">
        <v>6.62805830421654E-2</v>
      </c>
      <c r="O1220" s="17">
        <v>6.8168589036782398E-2</v>
      </c>
      <c r="P1220" s="17">
        <v>1.7911131336544098E-2</v>
      </c>
      <c r="Q1220" s="17">
        <v>0.119639650440293</v>
      </c>
      <c r="R1220" s="17">
        <v>7.6963241526283102E-2</v>
      </c>
      <c r="S1220" s="17">
        <v>8.4037573348603997E-2</v>
      </c>
      <c r="T1220" s="17">
        <v>8.3312680822128393E-2</v>
      </c>
      <c r="U1220" s="17">
        <v>6.3495883768266995E-2</v>
      </c>
      <c r="V1220" s="17">
        <v>3.5844199599933603E-2</v>
      </c>
      <c r="W1220" s="17"/>
      <c r="X1220" s="17">
        <v>5.9143428543909901E-2</v>
      </c>
      <c r="Y1220" s="17">
        <v>8.0427482335394498E-2</v>
      </c>
      <c r="Z1220" s="17"/>
      <c r="AA1220" s="17">
        <v>6.7456130658547997E-2</v>
      </c>
      <c r="AB1220" s="17">
        <v>7.1440967112352802E-2</v>
      </c>
      <c r="AC1220" s="17"/>
      <c r="AD1220" s="17">
        <v>8.4057216720177894E-2</v>
      </c>
      <c r="AE1220" s="17">
        <v>3.88987388193303E-2</v>
      </c>
    </row>
    <row r="1221" spans="2:31" x14ac:dyDescent="0.35">
      <c r="B1221" t="s">
        <v>247</v>
      </c>
      <c r="C1221" s="17">
        <v>0.17565794800958201</v>
      </c>
      <c r="D1221" s="17">
        <v>0.15068689633854501</v>
      </c>
      <c r="E1221" s="17">
        <v>0.20063601922798299</v>
      </c>
      <c r="F1221" s="17"/>
      <c r="G1221" s="17">
        <v>0.27885906355707601</v>
      </c>
      <c r="H1221" s="17">
        <v>0.16358361908758401</v>
      </c>
      <c r="I1221" s="17">
        <v>0.17925579817972001</v>
      </c>
      <c r="J1221" s="17">
        <v>0.180729074784789</v>
      </c>
      <c r="K1221" s="17">
        <v>0.12838451578927301</v>
      </c>
      <c r="L1221" s="17">
        <v>0.14635666526459001</v>
      </c>
      <c r="M1221" s="17"/>
      <c r="N1221" s="17">
        <v>0.189439653811843</v>
      </c>
      <c r="O1221" s="17">
        <v>0.15661219728975401</v>
      </c>
      <c r="P1221" s="17">
        <v>0.25961927439895</v>
      </c>
      <c r="Q1221" s="17">
        <v>0.13172125264340601</v>
      </c>
      <c r="R1221" s="17">
        <v>0.10075736485190601</v>
      </c>
      <c r="S1221" s="17">
        <v>0.15112926124246701</v>
      </c>
      <c r="T1221" s="17">
        <v>0.25455618115235601</v>
      </c>
      <c r="U1221" s="17">
        <v>0.13451187903355999</v>
      </c>
      <c r="V1221" s="17">
        <v>0.18027348904234999</v>
      </c>
      <c r="W1221" s="17"/>
      <c r="X1221" s="17">
        <v>0.184353726470216</v>
      </c>
      <c r="Y1221" s="17">
        <v>0.19243459060148299</v>
      </c>
      <c r="Z1221" s="17"/>
      <c r="AA1221" s="17">
        <v>0.166406343494895</v>
      </c>
      <c r="AB1221" s="17">
        <v>0.20262250267302001</v>
      </c>
      <c r="AC1221" s="17"/>
      <c r="AD1221" s="17">
        <v>0.13156118075850301</v>
      </c>
      <c r="AE1221" s="17">
        <v>0.217901392727643</v>
      </c>
    </row>
    <row r="1222" spans="2:31" x14ac:dyDescent="0.35">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row>
    <row r="1223" spans="2:31" x14ac:dyDescent="0.35">
      <c r="B1223" s="6" t="s">
        <v>472</v>
      </c>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row>
    <row r="1224" spans="2:31" x14ac:dyDescent="0.35">
      <c r="B1224" s="24" t="s">
        <v>66</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row>
    <row r="1225" spans="2:31" x14ac:dyDescent="0.35">
      <c r="B1225" t="s">
        <v>458</v>
      </c>
      <c r="C1225" s="17">
        <v>0.116156240004643</v>
      </c>
      <c r="D1225" s="17">
        <v>0.115464383074695</v>
      </c>
      <c r="E1225" s="17">
        <v>0.116848291420692</v>
      </c>
      <c r="F1225" s="17"/>
      <c r="G1225" s="17">
        <v>8.4143089129898804E-2</v>
      </c>
      <c r="H1225" s="17">
        <v>0.111469754678239</v>
      </c>
      <c r="I1225" s="17">
        <v>0.13270915837179401</v>
      </c>
      <c r="J1225" s="17">
        <v>0.13829087409122501</v>
      </c>
      <c r="K1225" s="17">
        <v>9.5890462935232595E-2</v>
      </c>
      <c r="L1225" s="17">
        <v>0.126573815251041</v>
      </c>
      <c r="M1225" s="17"/>
      <c r="N1225" s="17">
        <v>0.121511190038062</v>
      </c>
      <c r="O1225" s="17">
        <v>0.14002031685067301</v>
      </c>
      <c r="P1225" s="17">
        <v>0.132102206761502</v>
      </c>
      <c r="Q1225" s="17">
        <v>7.4392995429865494E-2</v>
      </c>
      <c r="R1225" s="17">
        <v>7.2666607114678497E-2</v>
      </c>
      <c r="S1225" s="17">
        <v>0.138561202189214</v>
      </c>
      <c r="T1225" s="17">
        <v>0.10566830484626701</v>
      </c>
      <c r="U1225" s="17">
        <v>0.17209311405278099</v>
      </c>
      <c r="V1225" s="17">
        <v>0.102510295725718</v>
      </c>
      <c r="W1225" s="17"/>
      <c r="X1225" s="17">
        <v>0.11506849505984899</v>
      </c>
      <c r="Y1225" s="17">
        <v>0.13094063164679101</v>
      </c>
      <c r="Z1225" s="17"/>
      <c r="AA1225" s="17">
        <v>0.115941572019322</v>
      </c>
      <c r="AB1225" s="17">
        <v>0.116203668761672</v>
      </c>
      <c r="AC1225" s="17"/>
      <c r="AD1225" s="17">
        <v>0.120542999383806</v>
      </c>
      <c r="AE1225" s="17">
        <v>0.10403555818647101</v>
      </c>
    </row>
    <row r="1226" spans="2:31" x14ac:dyDescent="0.35">
      <c r="B1226" t="s">
        <v>459</v>
      </c>
      <c r="C1226" s="17">
        <v>0.265317873742273</v>
      </c>
      <c r="D1226" s="17">
        <v>0.25177531892612098</v>
      </c>
      <c r="E1226" s="17">
        <v>0.27886423547077399</v>
      </c>
      <c r="F1226" s="17"/>
      <c r="G1226" s="17">
        <v>0.26126565906425098</v>
      </c>
      <c r="H1226" s="17">
        <v>0.25839258739911197</v>
      </c>
      <c r="I1226" s="17">
        <v>0.23588075933615199</v>
      </c>
      <c r="J1226" s="17">
        <v>0.29143399698868599</v>
      </c>
      <c r="K1226" s="17">
        <v>0.27501090119876997</v>
      </c>
      <c r="L1226" s="17">
        <v>0.26789035644964099</v>
      </c>
      <c r="M1226" s="17"/>
      <c r="N1226" s="17">
        <v>0.32544503222503202</v>
      </c>
      <c r="O1226" s="17">
        <v>0.171642914172245</v>
      </c>
      <c r="P1226" s="17">
        <v>0.24870515564092199</v>
      </c>
      <c r="Q1226" s="17">
        <v>0.32457244059371698</v>
      </c>
      <c r="R1226" s="17">
        <v>0.27254508408724998</v>
      </c>
      <c r="S1226" s="17">
        <v>0.22281879000699101</v>
      </c>
      <c r="T1226" s="17">
        <v>0.19542766878751699</v>
      </c>
      <c r="U1226" s="17">
        <v>0.26976052194806099</v>
      </c>
      <c r="V1226" s="17">
        <v>0.34975941204988498</v>
      </c>
      <c r="W1226" s="17"/>
      <c r="X1226" s="17">
        <v>0.27466679373694602</v>
      </c>
      <c r="Y1226" s="17">
        <v>0.239460233516578</v>
      </c>
      <c r="Z1226" s="17"/>
      <c r="AA1226" s="17">
        <v>0.27820685828146202</v>
      </c>
      <c r="AB1226" s="17">
        <v>0.221226787824435</v>
      </c>
      <c r="AC1226" s="17"/>
      <c r="AD1226" s="17">
        <v>0.29338350029899102</v>
      </c>
      <c r="AE1226" s="17">
        <v>0.21701866088840299</v>
      </c>
    </row>
    <row r="1227" spans="2:31" x14ac:dyDescent="0.35">
      <c r="B1227" t="s">
        <v>460</v>
      </c>
      <c r="C1227" s="17">
        <v>0.30888430408309703</v>
      </c>
      <c r="D1227" s="17">
        <v>0.314371374111375</v>
      </c>
      <c r="E1227" s="17">
        <v>0.30339569159884</v>
      </c>
      <c r="F1227" s="17"/>
      <c r="G1227" s="17">
        <v>0.26712341198117501</v>
      </c>
      <c r="H1227" s="17">
        <v>0.31150095793145599</v>
      </c>
      <c r="I1227" s="17">
        <v>0.35269672195104801</v>
      </c>
      <c r="J1227" s="17">
        <v>0.28520181439103298</v>
      </c>
      <c r="K1227" s="17">
        <v>0.32825112614714902</v>
      </c>
      <c r="L1227" s="17">
        <v>0.31012417826430999</v>
      </c>
      <c r="M1227" s="17"/>
      <c r="N1227" s="17">
        <v>0.25022613009155498</v>
      </c>
      <c r="O1227" s="17">
        <v>0.37840308412232199</v>
      </c>
      <c r="P1227" s="17">
        <v>0.293512170878513</v>
      </c>
      <c r="Q1227" s="17">
        <v>0.30437184486822499</v>
      </c>
      <c r="R1227" s="17">
        <v>0.31111389869939299</v>
      </c>
      <c r="S1227" s="17">
        <v>0.32474778646435398</v>
      </c>
      <c r="T1227" s="17">
        <v>0.32274934442272701</v>
      </c>
      <c r="U1227" s="17">
        <v>0.29422908733192599</v>
      </c>
      <c r="V1227" s="17">
        <v>0.29231383404752098</v>
      </c>
      <c r="W1227" s="17"/>
      <c r="X1227" s="17">
        <v>0.31298736901649998</v>
      </c>
      <c r="Y1227" s="17">
        <v>0.28825042520468303</v>
      </c>
      <c r="Z1227" s="17"/>
      <c r="AA1227" s="17">
        <v>0.304178149772872</v>
      </c>
      <c r="AB1227" s="17">
        <v>0.32430611733075898</v>
      </c>
      <c r="AC1227" s="17"/>
      <c r="AD1227" s="17">
        <v>0.29588528228246103</v>
      </c>
      <c r="AE1227" s="17">
        <v>0.35131737031700999</v>
      </c>
    </row>
    <row r="1228" spans="2:31" x14ac:dyDescent="0.35">
      <c r="B1228" t="s">
        <v>461</v>
      </c>
      <c r="C1228" s="17">
        <v>0.12470724391129</v>
      </c>
      <c r="D1228" s="17">
        <v>0.128851303628707</v>
      </c>
      <c r="E1228" s="17">
        <v>0.120562019268027</v>
      </c>
      <c r="F1228" s="17"/>
      <c r="G1228" s="17">
        <v>0.15990396584644301</v>
      </c>
      <c r="H1228" s="17">
        <v>0.14313318545468201</v>
      </c>
      <c r="I1228" s="17">
        <v>0.102712671616942</v>
      </c>
      <c r="J1228" s="17">
        <v>9.6258537883543105E-2</v>
      </c>
      <c r="K1228" s="17">
        <v>0.120396385239624</v>
      </c>
      <c r="L1228" s="17">
        <v>0.123456415985177</v>
      </c>
      <c r="M1228" s="17"/>
      <c r="N1228" s="17">
        <v>0.12164531774157</v>
      </c>
      <c r="O1228" s="17">
        <v>0.137819272095031</v>
      </c>
      <c r="P1228" s="17">
        <v>0.10755806598076301</v>
      </c>
      <c r="Q1228" s="17">
        <v>0.12889608498611199</v>
      </c>
      <c r="R1228" s="17">
        <v>0.17073350135819401</v>
      </c>
      <c r="S1228" s="17">
        <v>0.13304228882204699</v>
      </c>
      <c r="T1228" s="17">
        <v>0.14722611689326701</v>
      </c>
      <c r="U1228" s="17">
        <v>5.9407092788280803E-2</v>
      </c>
      <c r="V1228" s="17">
        <v>9.1368924525702999E-2</v>
      </c>
      <c r="W1228" s="17"/>
      <c r="X1228" s="17">
        <v>0.11980943329610801</v>
      </c>
      <c r="Y1228" s="17">
        <v>0.105646863119706</v>
      </c>
      <c r="Z1228" s="17"/>
      <c r="AA1228" s="17">
        <v>0.121710249167026</v>
      </c>
      <c r="AB1228" s="17">
        <v>0.139339494074845</v>
      </c>
      <c r="AC1228" s="17"/>
      <c r="AD1228" s="17">
        <v>0.138557352969785</v>
      </c>
      <c r="AE1228" s="17">
        <v>0.10368923249878401</v>
      </c>
    </row>
    <row r="1229" spans="2:31" x14ac:dyDescent="0.35">
      <c r="B1229" t="s">
        <v>462</v>
      </c>
      <c r="C1229" s="17">
        <v>6.54951850695107E-2</v>
      </c>
      <c r="D1229" s="17">
        <v>7.8484430977552699E-2</v>
      </c>
      <c r="E1229" s="17">
        <v>5.2502287788347299E-2</v>
      </c>
      <c r="F1229" s="17"/>
      <c r="G1229" s="17">
        <v>5.2382246932265501E-2</v>
      </c>
      <c r="H1229" s="17">
        <v>6.3102389264564906E-2</v>
      </c>
      <c r="I1229" s="17">
        <v>5.19342203473609E-2</v>
      </c>
      <c r="J1229" s="17">
        <v>5.8950281570612599E-2</v>
      </c>
      <c r="K1229" s="17">
        <v>4.6119587822495402E-2</v>
      </c>
      <c r="L1229" s="17">
        <v>9.35382770088415E-2</v>
      </c>
      <c r="M1229" s="17"/>
      <c r="N1229" s="17">
        <v>5.9618444749989501E-2</v>
      </c>
      <c r="O1229" s="17">
        <v>8.47624271859405E-2</v>
      </c>
      <c r="P1229" s="17">
        <v>3.3336745614093097E-2</v>
      </c>
      <c r="Q1229" s="17">
        <v>5.8998276750536101E-2</v>
      </c>
      <c r="R1229" s="17">
        <v>9.6919522729474197E-2</v>
      </c>
      <c r="S1229" s="17">
        <v>4.8592176285077497E-2</v>
      </c>
      <c r="T1229" s="17">
        <v>8.8568677325060699E-2</v>
      </c>
      <c r="U1229" s="17">
        <v>8.3778633681013806E-2</v>
      </c>
      <c r="V1229" s="17">
        <v>4.5624531830932902E-2</v>
      </c>
      <c r="W1229" s="17"/>
      <c r="X1229" s="17">
        <v>5.4593704695709899E-2</v>
      </c>
      <c r="Y1229" s="17">
        <v>0.13674026841807499</v>
      </c>
      <c r="Z1229" s="17"/>
      <c r="AA1229" s="17">
        <v>5.4870295396138802E-2</v>
      </c>
      <c r="AB1229" s="17">
        <v>0.108519473452028</v>
      </c>
      <c r="AC1229" s="17"/>
      <c r="AD1229" s="17">
        <v>7.2784603055823294E-2</v>
      </c>
      <c r="AE1229" s="17">
        <v>5.9336284234531501E-2</v>
      </c>
    </row>
    <row r="1230" spans="2:31" x14ac:dyDescent="0.35">
      <c r="B1230" t="s">
        <v>247</v>
      </c>
      <c r="C1230" s="17">
        <v>0.11943915318918601</v>
      </c>
      <c r="D1230" s="17">
        <v>0.111053189281548</v>
      </c>
      <c r="E1230" s="17">
        <v>0.12782747445331899</v>
      </c>
      <c r="F1230" s="17"/>
      <c r="G1230" s="17">
        <v>0.17518162704596699</v>
      </c>
      <c r="H1230" s="17">
        <v>0.112401125271946</v>
      </c>
      <c r="I1230" s="17">
        <v>0.124066468376703</v>
      </c>
      <c r="J1230" s="17">
        <v>0.129864495074901</v>
      </c>
      <c r="K1230" s="17">
        <v>0.13433153665672801</v>
      </c>
      <c r="L1230" s="17">
        <v>7.8416957040988597E-2</v>
      </c>
      <c r="M1230" s="17"/>
      <c r="N1230" s="17">
        <v>0.12155388515379199</v>
      </c>
      <c r="O1230" s="17">
        <v>8.7351985573788898E-2</v>
      </c>
      <c r="P1230" s="17">
        <v>0.184785655124207</v>
      </c>
      <c r="Q1230" s="17">
        <v>0.108768357371544</v>
      </c>
      <c r="R1230" s="17">
        <v>7.6021386011011299E-2</v>
      </c>
      <c r="S1230" s="17">
        <v>0.13223775623231601</v>
      </c>
      <c r="T1230" s="17">
        <v>0.140359887725161</v>
      </c>
      <c r="U1230" s="17">
        <v>0.12073155019793699</v>
      </c>
      <c r="V1230" s="17">
        <v>0.11842300182024</v>
      </c>
      <c r="W1230" s="17"/>
      <c r="X1230" s="17">
        <v>0.122874204194887</v>
      </c>
      <c r="Y1230" s="17">
        <v>9.8961578094166502E-2</v>
      </c>
      <c r="Z1230" s="17"/>
      <c r="AA1230" s="17">
        <v>0.12509287536317901</v>
      </c>
      <c r="AB1230" s="17">
        <v>9.0404458556262002E-2</v>
      </c>
      <c r="AC1230" s="17"/>
      <c r="AD1230" s="17">
        <v>7.8846262009133694E-2</v>
      </c>
      <c r="AE1230" s="17">
        <v>0.16460289387480001</v>
      </c>
    </row>
    <row r="1231" spans="2:31" x14ac:dyDescent="0.35">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row>
    <row r="1232" spans="2:31" x14ac:dyDescent="0.35">
      <c r="B1232" s="6" t="s">
        <v>473</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row>
    <row r="1233" spans="2:31" x14ac:dyDescent="0.35">
      <c r="B1233" s="24" t="s">
        <v>66</v>
      </c>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row>
    <row r="1234" spans="2:31" x14ac:dyDescent="0.35">
      <c r="B1234" t="s">
        <v>458</v>
      </c>
      <c r="C1234" s="17">
        <v>8.2627022563449198E-2</v>
      </c>
      <c r="D1234" s="17">
        <v>0.100781889713619</v>
      </c>
      <c r="E1234" s="17">
        <v>6.4467051945810802E-2</v>
      </c>
      <c r="F1234" s="17"/>
      <c r="G1234" s="17">
        <v>6.07959905829678E-2</v>
      </c>
      <c r="H1234" s="17">
        <v>6.5221655506226703E-2</v>
      </c>
      <c r="I1234" s="17">
        <v>5.5243750123618499E-2</v>
      </c>
      <c r="J1234" s="17">
        <v>9.2473318509629199E-2</v>
      </c>
      <c r="K1234" s="17">
        <v>7.7568147144505703E-2</v>
      </c>
      <c r="L1234" s="17">
        <v>0.114832124160074</v>
      </c>
      <c r="M1234" s="17"/>
      <c r="N1234" s="17">
        <v>8.3962511089104394E-2</v>
      </c>
      <c r="O1234" s="17">
        <v>7.9817282472314496E-2</v>
      </c>
      <c r="P1234" s="17">
        <v>5.35844847585418E-2</v>
      </c>
      <c r="Q1234" s="17">
        <v>0.115827315827599</v>
      </c>
      <c r="R1234" s="17">
        <v>8.7707503647960997E-2</v>
      </c>
      <c r="S1234" s="17">
        <v>8.7206210644407894E-2</v>
      </c>
      <c r="T1234" s="17">
        <v>9.3444492713793598E-2</v>
      </c>
      <c r="U1234" s="17">
        <v>0.122305790814103</v>
      </c>
      <c r="V1234" s="17">
        <v>4.8047485269116702E-2</v>
      </c>
      <c r="W1234" s="17"/>
      <c r="X1234" s="17">
        <v>7.3257308149730402E-2</v>
      </c>
      <c r="Y1234" s="17">
        <v>3.2543302707471203E-2</v>
      </c>
      <c r="Z1234" s="17"/>
      <c r="AA1234" s="17">
        <v>9.0109131715670296E-2</v>
      </c>
      <c r="AB1234" s="17">
        <v>5.18342251373742E-2</v>
      </c>
      <c r="AC1234" s="17"/>
      <c r="AD1234" s="17">
        <v>9.1173929629301806E-2</v>
      </c>
      <c r="AE1234" s="17">
        <v>5.7512622906221597E-2</v>
      </c>
    </row>
    <row r="1235" spans="2:31" x14ac:dyDescent="0.35">
      <c r="B1235" t="s">
        <v>459</v>
      </c>
      <c r="C1235" s="17">
        <v>0.217895821890809</v>
      </c>
      <c r="D1235" s="17">
        <v>0.194987478792779</v>
      </c>
      <c r="E1235" s="17">
        <v>0.240810604693564</v>
      </c>
      <c r="F1235" s="17"/>
      <c r="G1235" s="17">
        <v>0.221810662889148</v>
      </c>
      <c r="H1235" s="17">
        <v>0.19495525977320199</v>
      </c>
      <c r="I1235" s="17">
        <v>0.25875134895018997</v>
      </c>
      <c r="J1235" s="17">
        <v>0.23666876406096299</v>
      </c>
      <c r="K1235" s="17">
        <v>0.21817349986852499</v>
      </c>
      <c r="L1235" s="17">
        <v>0.19814275549746799</v>
      </c>
      <c r="M1235" s="17"/>
      <c r="N1235" s="17">
        <v>0.25973292140200499</v>
      </c>
      <c r="O1235" s="17">
        <v>0.21347197724981001</v>
      </c>
      <c r="P1235" s="17">
        <v>0.217999458351291</v>
      </c>
      <c r="Q1235" s="17">
        <v>0.21362389806875101</v>
      </c>
      <c r="R1235" s="17">
        <v>0.227455965030713</v>
      </c>
      <c r="S1235" s="17">
        <v>0.17975235853847299</v>
      </c>
      <c r="T1235" s="17">
        <v>0.14488531389058301</v>
      </c>
      <c r="U1235" s="17">
        <v>0.19029738857822401</v>
      </c>
      <c r="V1235" s="17">
        <v>0.26544728496005299</v>
      </c>
      <c r="W1235" s="17"/>
      <c r="X1235" s="17">
        <v>0.23107168278679599</v>
      </c>
      <c r="Y1235" s="17">
        <v>0.20822299324315399</v>
      </c>
      <c r="Z1235" s="17"/>
      <c r="AA1235" s="17">
        <v>0.207794937345505</v>
      </c>
      <c r="AB1235" s="17">
        <v>0.26245522310813402</v>
      </c>
      <c r="AC1235" s="17"/>
      <c r="AD1235" s="17">
        <v>0.229257580800484</v>
      </c>
      <c r="AE1235" s="17">
        <v>0.19716958273895999</v>
      </c>
    </row>
    <row r="1236" spans="2:31" x14ac:dyDescent="0.35">
      <c r="B1236" t="s">
        <v>460</v>
      </c>
      <c r="C1236" s="17">
        <v>0.341642637661209</v>
      </c>
      <c r="D1236" s="17">
        <v>0.356715641826646</v>
      </c>
      <c r="E1236" s="17">
        <v>0.32656539636278897</v>
      </c>
      <c r="F1236" s="17"/>
      <c r="G1236" s="17">
        <v>0.28042631069685398</v>
      </c>
      <c r="H1236" s="17">
        <v>0.34491526252229399</v>
      </c>
      <c r="I1236" s="17">
        <v>0.341057796983124</v>
      </c>
      <c r="J1236" s="17">
        <v>0.32548351447652002</v>
      </c>
      <c r="K1236" s="17">
        <v>0.42512462360376302</v>
      </c>
      <c r="L1236" s="17">
        <v>0.33911611991101698</v>
      </c>
      <c r="M1236" s="17"/>
      <c r="N1236" s="17">
        <v>0.27037854170874198</v>
      </c>
      <c r="O1236" s="17">
        <v>0.32719881252720301</v>
      </c>
      <c r="P1236" s="17">
        <v>0.44354535932179801</v>
      </c>
      <c r="Q1236" s="17">
        <v>0.39587123030962201</v>
      </c>
      <c r="R1236" s="17">
        <v>0.33676982990346599</v>
      </c>
      <c r="S1236" s="17">
        <v>0.38088406082898102</v>
      </c>
      <c r="T1236" s="17">
        <v>0.32074309921869298</v>
      </c>
      <c r="U1236" s="17">
        <v>0.23088468610246499</v>
      </c>
      <c r="V1236" s="17">
        <v>0.354590832545912</v>
      </c>
      <c r="W1236" s="17"/>
      <c r="X1236" s="17">
        <v>0.34366533711953001</v>
      </c>
      <c r="Y1236" s="17">
        <v>0.37491156834487799</v>
      </c>
      <c r="Z1236" s="17"/>
      <c r="AA1236" s="17">
        <v>0.35857744646231499</v>
      </c>
      <c r="AB1236" s="17">
        <v>0.27984334238225</v>
      </c>
      <c r="AC1236" s="17"/>
      <c r="AD1236" s="17">
        <v>0.330581137544049</v>
      </c>
      <c r="AE1236" s="17">
        <v>0.38758722714357502</v>
      </c>
    </row>
    <row r="1237" spans="2:31" x14ac:dyDescent="0.35">
      <c r="B1237" t="s">
        <v>461</v>
      </c>
      <c r="C1237" s="17">
        <v>0.15245619147057601</v>
      </c>
      <c r="D1237" s="17">
        <v>0.152582468316006</v>
      </c>
      <c r="E1237" s="17">
        <v>0.15232987912779</v>
      </c>
      <c r="F1237" s="17"/>
      <c r="G1237" s="17">
        <v>0.17518290704105</v>
      </c>
      <c r="H1237" s="17">
        <v>0.126376902741789</v>
      </c>
      <c r="I1237" s="17">
        <v>0.15222305677960599</v>
      </c>
      <c r="J1237" s="17">
        <v>0.146046841784961</v>
      </c>
      <c r="K1237" s="17">
        <v>8.9544034862965499E-2</v>
      </c>
      <c r="L1237" s="17">
        <v>0.189136277945569</v>
      </c>
      <c r="M1237" s="17"/>
      <c r="N1237" s="17">
        <v>0.154790554403714</v>
      </c>
      <c r="O1237" s="17">
        <v>0.174121065758747</v>
      </c>
      <c r="P1237" s="17">
        <v>0.12658216460140001</v>
      </c>
      <c r="Q1237" s="17">
        <v>0.13826430766254399</v>
      </c>
      <c r="R1237" s="17">
        <v>0.21060953587933101</v>
      </c>
      <c r="S1237" s="17">
        <v>0.16446118626974099</v>
      </c>
      <c r="T1237" s="17">
        <v>0.162318442803569</v>
      </c>
      <c r="U1237" s="17">
        <v>0.15412940643095599</v>
      </c>
      <c r="V1237" s="17">
        <v>9.6785047139721997E-2</v>
      </c>
      <c r="W1237" s="17"/>
      <c r="X1237" s="17">
        <v>0.145467572137258</v>
      </c>
      <c r="Y1237" s="17">
        <v>0.182788466934725</v>
      </c>
      <c r="Z1237" s="17"/>
      <c r="AA1237" s="17">
        <v>0.151274518575999</v>
      </c>
      <c r="AB1237" s="17">
        <v>0.15414540140639901</v>
      </c>
      <c r="AC1237" s="17"/>
      <c r="AD1237" s="17">
        <v>0.16997896707815</v>
      </c>
      <c r="AE1237" s="17">
        <v>0.131519366770914</v>
      </c>
    </row>
    <row r="1238" spans="2:31" x14ac:dyDescent="0.35">
      <c r="B1238" t="s">
        <v>462</v>
      </c>
      <c r="C1238" s="17">
        <v>8.4673935900471703E-2</v>
      </c>
      <c r="D1238" s="17">
        <v>8.3827567852646001E-2</v>
      </c>
      <c r="E1238" s="17">
        <v>8.5520541868617198E-2</v>
      </c>
      <c r="F1238" s="17"/>
      <c r="G1238" s="17">
        <v>8.9247809468239903E-2</v>
      </c>
      <c r="H1238" s="17">
        <v>0.129131271001622</v>
      </c>
      <c r="I1238" s="17">
        <v>6.9429955149348702E-2</v>
      </c>
      <c r="J1238" s="17">
        <v>5.88632104605398E-2</v>
      </c>
      <c r="K1238" s="17">
        <v>6.1641817890151301E-2</v>
      </c>
      <c r="L1238" s="17">
        <v>9.0578395708385995E-2</v>
      </c>
      <c r="M1238" s="17"/>
      <c r="N1238" s="17">
        <v>8.5340593784713703E-2</v>
      </c>
      <c r="O1238" s="17">
        <v>9.77017038422342E-2</v>
      </c>
      <c r="P1238" s="17">
        <v>1.8499697862249399E-2</v>
      </c>
      <c r="Q1238" s="17">
        <v>6.2642252689792496E-2</v>
      </c>
      <c r="R1238" s="17">
        <v>5.9952020234376999E-2</v>
      </c>
      <c r="S1238" s="17">
        <v>6.49441669673127E-2</v>
      </c>
      <c r="T1238" s="17">
        <v>0.104453594692138</v>
      </c>
      <c r="U1238" s="17">
        <v>0.183922645608564</v>
      </c>
      <c r="V1238" s="17">
        <v>0.11643271324200501</v>
      </c>
      <c r="W1238" s="17"/>
      <c r="X1238" s="17">
        <v>7.7319120172689701E-2</v>
      </c>
      <c r="Y1238" s="17">
        <v>0.122758787358785</v>
      </c>
      <c r="Z1238" s="17"/>
      <c r="AA1238" s="17">
        <v>6.9651285733513105E-2</v>
      </c>
      <c r="AB1238" s="17">
        <v>0.14532010828692901</v>
      </c>
      <c r="AC1238" s="17"/>
      <c r="AD1238" s="17">
        <v>9.5209480203922198E-2</v>
      </c>
      <c r="AE1238" s="17">
        <v>6.7427551615027698E-2</v>
      </c>
    </row>
    <row r="1239" spans="2:31" x14ac:dyDescent="0.35">
      <c r="B1239" t="s">
        <v>247</v>
      </c>
      <c r="C1239" s="17">
        <v>0.120704390513485</v>
      </c>
      <c r="D1239" s="17">
        <v>0.111104953498305</v>
      </c>
      <c r="E1239" s="17">
        <v>0.130306526001429</v>
      </c>
      <c r="F1239" s="17"/>
      <c r="G1239" s="17">
        <v>0.17253631932174099</v>
      </c>
      <c r="H1239" s="17">
        <v>0.13939964845486699</v>
      </c>
      <c r="I1239" s="17">
        <v>0.123294092014112</v>
      </c>
      <c r="J1239" s="17">
        <v>0.140464350707387</v>
      </c>
      <c r="K1239" s="17">
        <v>0.12794787663009</v>
      </c>
      <c r="L1239" s="17">
        <v>6.8194326777485395E-2</v>
      </c>
      <c r="M1239" s="17"/>
      <c r="N1239" s="17">
        <v>0.145794877611722</v>
      </c>
      <c r="O1239" s="17">
        <v>0.107689158149691</v>
      </c>
      <c r="P1239" s="17">
        <v>0.13978883510472001</v>
      </c>
      <c r="Q1239" s="17">
        <v>7.3770995441690301E-2</v>
      </c>
      <c r="R1239" s="17">
        <v>7.7505145304152506E-2</v>
      </c>
      <c r="S1239" s="17">
        <v>0.12275201675108401</v>
      </c>
      <c r="T1239" s="17">
        <v>0.174155056681223</v>
      </c>
      <c r="U1239" s="17">
        <v>0.118460082465688</v>
      </c>
      <c r="V1239" s="17">
        <v>0.118696636843191</v>
      </c>
      <c r="W1239" s="17"/>
      <c r="X1239" s="17">
        <v>0.12921897963399501</v>
      </c>
      <c r="Y1239" s="17">
        <v>7.8774881410986403E-2</v>
      </c>
      <c r="Z1239" s="17"/>
      <c r="AA1239" s="17">
        <v>0.12259268016699799</v>
      </c>
      <c r="AB1239" s="17">
        <v>0.106401699678914</v>
      </c>
      <c r="AC1239" s="17"/>
      <c r="AD1239" s="17">
        <v>8.3798904744093003E-2</v>
      </c>
      <c r="AE1239" s="17">
        <v>0.15878364882530199</v>
      </c>
    </row>
    <row r="1240" spans="2:31" x14ac:dyDescent="0.35">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row>
    <row r="1241" spans="2:31" x14ac:dyDescent="0.35">
      <c r="B1241" s="6" t="s">
        <v>474</v>
      </c>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row>
    <row r="1242" spans="2:31" x14ac:dyDescent="0.35">
      <c r="B1242" s="24" t="s">
        <v>66</v>
      </c>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row>
    <row r="1243" spans="2:31" x14ac:dyDescent="0.35">
      <c r="B1243" t="s">
        <v>458</v>
      </c>
      <c r="C1243" s="17">
        <v>5.56052739497985E-2</v>
      </c>
      <c r="D1243" s="17">
        <v>6.8450467216282507E-2</v>
      </c>
      <c r="E1243" s="17">
        <v>4.2756469804456403E-2</v>
      </c>
      <c r="F1243" s="17"/>
      <c r="G1243" s="17">
        <v>6.1044851679611399E-2</v>
      </c>
      <c r="H1243" s="17">
        <v>6.0482469854528299E-2</v>
      </c>
      <c r="I1243" s="17">
        <v>7.1401222806566897E-2</v>
      </c>
      <c r="J1243" s="17">
        <v>4.1018614283928098E-2</v>
      </c>
      <c r="K1243" s="17">
        <v>5.4422935272098703E-2</v>
      </c>
      <c r="L1243" s="17">
        <v>5.0131805789741198E-2</v>
      </c>
      <c r="M1243" s="17"/>
      <c r="N1243" s="17">
        <v>5.9204399638968903E-2</v>
      </c>
      <c r="O1243" s="17">
        <v>3.8751056369158599E-2</v>
      </c>
      <c r="P1243" s="17">
        <v>1.9182457845813902E-2</v>
      </c>
      <c r="Q1243" s="17">
        <v>8.9272686713606095E-2</v>
      </c>
      <c r="R1243" s="17">
        <v>4.6469208187341002E-2</v>
      </c>
      <c r="S1243" s="17">
        <v>8.4203573514781596E-2</v>
      </c>
      <c r="T1243" s="17">
        <v>3.7159256911096998E-2</v>
      </c>
      <c r="U1243" s="17">
        <v>0.132883164813004</v>
      </c>
      <c r="V1243" s="17">
        <v>4.0277786315323298E-2</v>
      </c>
      <c r="W1243" s="17"/>
      <c r="X1243" s="17">
        <v>3.8802014802745699E-2</v>
      </c>
      <c r="Y1243" s="17">
        <v>6.9520684185593803E-2</v>
      </c>
      <c r="Z1243" s="17"/>
      <c r="AA1243" s="17">
        <v>5.56537517890675E-2</v>
      </c>
      <c r="AB1243" s="17">
        <v>5.3202413133768597E-2</v>
      </c>
      <c r="AC1243" s="17"/>
      <c r="AD1243" s="17">
        <v>6.7315250164566104E-2</v>
      </c>
      <c r="AE1243" s="17">
        <v>3.4746375876225401E-2</v>
      </c>
    </row>
    <row r="1244" spans="2:31" x14ac:dyDescent="0.35">
      <c r="B1244" t="s">
        <v>459</v>
      </c>
      <c r="C1244" s="17">
        <v>0.100449638459577</v>
      </c>
      <c r="D1244" s="17">
        <v>0.110941268703404</v>
      </c>
      <c r="E1244" s="17">
        <v>8.9955058940868804E-2</v>
      </c>
      <c r="F1244" s="17"/>
      <c r="G1244" s="17">
        <v>9.8985044850754003E-2</v>
      </c>
      <c r="H1244" s="17">
        <v>9.7647036226049505E-2</v>
      </c>
      <c r="I1244" s="17">
        <v>9.5317491867604298E-2</v>
      </c>
      <c r="J1244" s="17">
        <v>0.130621590933966</v>
      </c>
      <c r="K1244" s="17">
        <v>6.1101030435732E-2</v>
      </c>
      <c r="L1244" s="17">
        <v>0.109890214870403</v>
      </c>
      <c r="M1244" s="17"/>
      <c r="N1244" s="17">
        <v>0.18103327353694901</v>
      </c>
      <c r="O1244" s="17">
        <v>9.7869323479155404E-2</v>
      </c>
      <c r="P1244" s="17">
        <v>7.1051406967980402E-2</v>
      </c>
      <c r="Q1244" s="17">
        <v>7.2361375952792406E-2</v>
      </c>
      <c r="R1244" s="17">
        <v>0.104498627447893</v>
      </c>
      <c r="S1244" s="17">
        <v>8.1618614296606398E-2</v>
      </c>
      <c r="T1244" s="17">
        <v>3.6612658836709701E-2</v>
      </c>
      <c r="U1244" s="17">
        <v>0.111342571081139</v>
      </c>
      <c r="V1244" s="17">
        <v>0.107825238180255</v>
      </c>
      <c r="W1244" s="17"/>
      <c r="X1244" s="17">
        <v>9.45631881702899E-2</v>
      </c>
      <c r="Y1244" s="17">
        <v>0.12984836999878599</v>
      </c>
      <c r="Z1244" s="17"/>
      <c r="AA1244" s="17">
        <v>9.4412360612050397E-2</v>
      </c>
      <c r="AB1244" s="17">
        <v>0.126382783345967</v>
      </c>
      <c r="AC1244" s="17"/>
      <c r="AD1244" s="17">
        <v>0.114650647561816</v>
      </c>
      <c r="AE1244" s="17">
        <v>7.8750040293553897E-2</v>
      </c>
    </row>
    <row r="1245" spans="2:31" x14ac:dyDescent="0.35">
      <c r="B1245" t="s">
        <v>460</v>
      </c>
      <c r="C1245" s="17">
        <v>0.39236325343086798</v>
      </c>
      <c r="D1245" s="17">
        <v>0.37998005938616403</v>
      </c>
      <c r="E1245" s="17">
        <v>0.40474992848303099</v>
      </c>
      <c r="F1245" s="17"/>
      <c r="G1245" s="17">
        <v>0.38765795361662297</v>
      </c>
      <c r="H1245" s="17">
        <v>0.28900339670734099</v>
      </c>
      <c r="I1245" s="17">
        <v>0.42188426382643202</v>
      </c>
      <c r="J1245" s="17">
        <v>0.42608733710653601</v>
      </c>
      <c r="K1245" s="17">
        <v>0.447074138333316</v>
      </c>
      <c r="L1245" s="17">
        <v>0.39101991846111001</v>
      </c>
      <c r="M1245" s="17"/>
      <c r="N1245" s="17">
        <v>0.26357414916883398</v>
      </c>
      <c r="O1245" s="17">
        <v>0.450413550225993</v>
      </c>
      <c r="P1245" s="17">
        <v>0.44320836301567101</v>
      </c>
      <c r="Q1245" s="17">
        <v>0.37351109599114102</v>
      </c>
      <c r="R1245" s="17">
        <v>0.37174492713368001</v>
      </c>
      <c r="S1245" s="17">
        <v>0.47977843130930797</v>
      </c>
      <c r="T1245" s="17">
        <v>0.40490363203060797</v>
      </c>
      <c r="U1245" s="17">
        <v>0.33954211177656801</v>
      </c>
      <c r="V1245" s="17">
        <v>0.41348898601507</v>
      </c>
      <c r="W1245" s="17"/>
      <c r="X1245" s="17">
        <v>0.41347077844582603</v>
      </c>
      <c r="Y1245" s="17">
        <v>0.369015134499588</v>
      </c>
      <c r="Z1245" s="17"/>
      <c r="AA1245" s="17">
        <v>0.410231086986517</v>
      </c>
      <c r="AB1245" s="17">
        <v>0.32461585971510198</v>
      </c>
      <c r="AC1245" s="17"/>
      <c r="AD1245" s="17">
        <v>0.36907281101115302</v>
      </c>
      <c r="AE1245" s="17">
        <v>0.47134700073382202</v>
      </c>
    </row>
    <row r="1246" spans="2:31" x14ac:dyDescent="0.35">
      <c r="B1246" t="s">
        <v>461</v>
      </c>
      <c r="C1246" s="17">
        <v>0.203458143092454</v>
      </c>
      <c r="D1246" s="17">
        <v>0.20270818121742401</v>
      </c>
      <c r="E1246" s="17">
        <v>0.20420831578731499</v>
      </c>
      <c r="F1246" s="17"/>
      <c r="G1246" s="17">
        <v>0.19298843393256601</v>
      </c>
      <c r="H1246" s="17">
        <v>0.25718541859031002</v>
      </c>
      <c r="I1246" s="17">
        <v>0.16824814415117401</v>
      </c>
      <c r="J1246" s="17">
        <v>0.15207035772326499</v>
      </c>
      <c r="K1246" s="17">
        <v>0.16681376734912801</v>
      </c>
      <c r="L1246" s="17">
        <v>0.242054394123702</v>
      </c>
      <c r="M1246" s="17"/>
      <c r="N1246" s="17">
        <v>0.239602552926304</v>
      </c>
      <c r="O1246" s="17">
        <v>0.150931206025638</v>
      </c>
      <c r="P1246" s="17">
        <v>0.219191980575169</v>
      </c>
      <c r="Q1246" s="17">
        <v>0.20075881857212999</v>
      </c>
      <c r="R1246" s="17">
        <v>0.30602520804844402</v>
      </c>
      <c r="S1246" s="17">
        <v>0.18103803965335899</v>
      </c>
      <c r="T1246" s="17">
        <v>0.187561260789575</v>
      </c>
      <c r="U1246" s="17">
        <v>0.20566834863727801</v>
      </c>
      <c r="V1246" s="17">
        <v>0.17105889507215499</v>
      </c>
      <c r="W1246" s="17"/>
      <c r="X1246" s="17">
        <v>0.201264885874366</v>
      </c>
      <c r="Y1246" s="17">
        <v>0.209931994026401</v>
      </c>
      <c r="Z1246" s="17"/>
      <c r="AA1246" s="17">
        <v>0.19950102911155401</v>
      </c>
      <c r="AB1246" s="17">
        <v>0.220679512688114</v>
      </c>
      <c r="AC1246" s="17"/>
      <c r="AD1246" s="17">
        <v>0.22367461877332601</v>
      </c>
      <c r="AE1246" s="17">
        <v>0.163657089752972</v>
      </c>
    </row>
    <row r="1247" spans="2:31" x14ac:dyDescent="0.35">
      <c r="B1247" t="s">
        <v>462</v>
      </c>
      <c r="C1247" s="17">
        <v>0.11372882521245201</v>
      </c>
      <c r="D1247" s="17">
        <v>0.12372509475354999</v>
      </c>
      <c r="E1247" s="17">
        <v>0.103729745646031</v>
      </c>
      <c r="F1247" s="17"/>
      <c r="G1247" s="17">
        <v>7.4081927112770701E-2</v>
      </c>
      <c r="H1247" s="17">
        <v>0.163207210079228</v>
      </c>
      <c r="I1247" s="17">
        <v>9.2943996505115895E-2</v>
      </c>
      <c r="J1247" s="17">
        <v>0.103538053372079</v>
      </c>
      <c r="K1247" s="17">
        <v>0.108378389739705</v>
      </c>
      <c r="L1247" s="17">
        <v>0.12662974788491899</v>
      </c>
      <c r="M1247" s="17"/>
      <c r="N1247" s="17">
        <v>0.143612014722168</v>
      </c>
      <c r="O1247" s="17">
        <v>0.14552549418598301</v>
      </c>
      <c r="P1247" s="17">
        <v>3.6410829198793501E-2</v>
      </c>
      <c r="Q1247" s="17">
        <v>0.157633261749269</v>
      </c>
      <c r="R1247" s="17">
        <v>7.6940438897078703E-2</v>
      </c>
      <c r="S1247" s="17">
        <v>6.2210944431573399E-2</v>
      </c>
      <c r="T1247" s="17">
        <v>0.123650438169548</v>
      </c>
      <c r="U1247" s="17">
        <v>7.5736624657101806E-2</v>
      </c>
      <c r="V1247" s="17">
        <v>0.13309278773990399</v>
      </c>
      <c r="W1247" s="17"/>
      <c r="X1247" s="17">
        <v>0.105037165670918</v>
      </c>
      <c r="Y1247" s="17">
        <v>0.12664318376647599</v>
      </c>
      <c r="Z1247" s="17"/>
      <c r="AA1247" s="17">
        <v>0.102010194477372</v>
      </c>
      <c r="AB1247" s="17">
        <v>0.16215706102741001</v>
      </c>
      <c r="AC1247" s="17"/>
      <c r="AD1247" s="17">
        <v>0.13023108636765399</v>
      </c>
      <c r="AE1247" s="17">
        <v>8.1854599665185296E-2</v>
      </c>
    </row>
    <row r="1248" spans="2:31" x14ac:dyDescent="0.35">
      <c r="B1248" t="s">
        <v>247</v>
      </c>
      <c r="C1248" s="17">
        <v>0.134394865854851</v>
      </c>
      <c r="D1248" s="17">
        <v>0.11419492872317499</v>
      </c>
      <c r="E1248" s="17">
        <v>0.15460048133829801</v>
      </c>
      <c r="F1248" s="17"/>
      <c r="G1248" s="17">
        <v>0.185241788807675</v>
      </c>
      <c r="H1248" s="17">
        <v>0.13247446854254399</v>
      </c>
      <c r="I1248" s="17">
        <v>0.15020488084310701</v>
      </c>
      <c r="J1248" s="17">
        <v>0.146664046580225</v>
      </c>
      <c r="K1248" s="17">
        <v>0.16220973887002099</v>
      </c>
      <c r="L1248" s="17">
        <v>8.0273918870123695E-2</v>
      </c>
      <c r="M1248" s="17"/>
      <c r="N1248" s="17">
        <v>0.112973610006777</v>
      </c>
      <c r="O1248" s="17">
        <v>0.116509369714071</v>
      </c>
      <c r="P1248" s="17">
        <v>0.21095496239657199</v>
      </c>
      <c r="Q1248" s="17">
        <v>0.106462761021062</v>
      </c>
      <c r="R1248" s="17">
        <v>9.4321590285563695E-2</v>
      </c>
      <c r="S1248" s="17">
        <v>0.111150396794372</v>
      </c>
      <c r="T1248" s="17">
        <v>0.21011275326246301</v>
      </c>
      <c r="U1248" s="17">
        <v>0.13482717903490901</v>
      </c>
      <c r="V1248" s="17">
        <v>0.13425630667729299</v>
      </c>
      <c r="W1248" s="17"/>
      <c r="X1248" s="17">
        <v>0.146861967035855</v>
      </c>
      <c r="Y1248" s="17">
        <v>9.5040633523154797E-2</v>
      </c>
      <c r="Z1248" s="17"/>
      <c r="AA1248" s="17">
        <v>0.13819157702343801</v>
      </c>
      <c r="AB1248" s="17">
        <v>0.112962370089639</v>
      </c>
      <c r="AC1248" s="17"/>
      <c r="AD1248" s="17">
        <v>9.5055586121484195E-2</v>
      </c>
      <c r="AE1248" s="17">
        <v>0.16964489367824101</v>
      </c>
    </row>
    <row r="1249" spans="2:31" x14ac:dyDescent="0.35">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row>
    <row r="1250" spans="2:31" x14ac:dyDescent="0.35">
      <c r="B1250" s="6" t="s">
        <v>475</v>
      </c>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row>
    <row r="1251" spans="2:31" x14ac:dyDescent="0.35">
      <c r="B1251" s="24" t="s">
        <v>66</v>
      </c>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row>
    <row r="1252" spans="2:31" x14ac:dyDescent="0.35">
      <c r="B1252" t="s">
        <v>458</v>
      </c>
      <c r="C1252" s="17">
        <v>8.1576441498140195E-2</v>
      </c>
      <c r="D1252" s="17">
        <v>7.9831356128441097E-2</v>
      </c>
      <c r="E1252" s="17">
        <v>8.3322017424247205E-2</v>
      </c>
      <c r="F1252" s="17"/>
      <c r="G1252" s="17">
        <v>5.0010482110698501E-2</v>
      </c>
      <c r="H1252" s="17">
        <v>9.3417656169463403E-2</v>
      </c>
      <c r="I1252" s="17">
        <v>0.112602443493351</v>
      </c>
      <c r="J1252" s="17">
        <v>7.6012026804421595E-2</v>
      </c>
      <c r="K1252" s="17">
        <v>8.38613015801975E-2</v>
      </c>
      <c r="L1252" s="17">
        <v>7.82953832023323E-2</v>
      </c>
      <c r="M1252" s="17"/>
      <c r="N1252" s="17">
        <v>0.105268832020216</v>
      </c>
      <c r="O1252" s="17">
        <v>8.3949681914671406E-2</v>
      </c>
      <c r="P1252" s="17">
        <v>8.8163891658036703E-2</v>
      </c>
      <c r="Q1252" s="17">
        <v>6.0234410382509901E-2</v>
      </c>
      <c r="R1252" s="17">
        <v>7.5858057064792206E-2</v>
      </c>
      <c r="S1252" s="17">
        <v>5.0970293691475099E-2</v>
      </c>
      <c r="T1252" s="17">
        <v>7.6178488975798597E-2</v>
      </c>
      <c r="U1252" s="17">
        <v>0.162282692227671</v>
      </c>
      <c r="V1252" s="17">
        <v>6.3003667603764996E-2</v>
      </c>
      <c r="W1252" s="17"/>
      <c r="X1252" s="17">
        <v>7.8004857135719502E-2</v>
      </c>
      <c r="Y1252" s="17">
        <v>6.3051895135965597E-2</v>
      </c>
      <c r="Z1252" s="17"/>
      <c r="AA1252" s="17">
        <v>8.6539253196553395E-2</v>
      </c>
      <c r="AB1252" s="17">
        <v>6.4115839567395305E-2</v>
      </c>
      <c r="AC1252" s="17"/>
      <c r="AD1252" s="17">
        <v>9.0884194323670897E-2</v>
      </c>
      <c r="AE1252" s="17">
        <v>6.1984062704698702E-2</v>
      </c>
    </row>
    <row r="1253" spans="2:31" x14ac:dyDescent="0.35">
      <c r="B1253" t="s">
        <v>459</v>
      </c>
      <c r="C1253" s="17">
        <v>0.24806774616951499</v>
      </c>
      <c r="D1253" s="17">
        <v>0.24013124266111599</v>
      </c>
      <c r="E1253" s="17">
        <v>0.25600648068776599</v>
      </c>
      <c r="F1253" s="17"/>
      <c r="G1253" s="17">
        <v>0.189375303938283</v>
      </c>
      <c r="H1253" s="17">
        <v>0.23592906090000301</v>
      </c>
      <c r="I1253" s="17">
        <v>0.216849956012933</v>
      </c>
      <c r="J1253" s="17">
        <v>0.32124371149198799</v>
      </c>
      <c r="K1253" s="17">
        <v>0.26856121325464</v>
      </c>
      <c r="L1253" s="17">
        <v>0.25447725494438</v>
      </c>
      <c r="M1253" s="17"/>
      <c r="N1253" s="17">
        <v>0.266424614658125</v>
      </c>
      <c r="O1253" s="17">
        <v>0.191891138363422</v>
      </c>
      <c r="P1253" s="17">
        <v>0.21966766359477499</v>
      </c>
      <c r="Q1253" s="17">
        <v>0.35147731020114398</v>
      </c>
      <c r="R1253" s="17">
        <v>0.28067785626252001</v>
      </c>
      <c r="S1253" s="17">
        <v>0.26569852917308301</v>
      </c>
      <c r="T1253" s="17">
        <v>0.168693324639035</v>
      </c>
      <c r="U1253" s="17">
        <v>0.30452128947844997</v>
      </c>
      <c r="V1253" s="17">
        <v>0.23251683234379</v>
      </c>
      <c r="W1253" s="17"/>
      <c r="X1253" s="17">
        <v>0.24606526974092099</v>
      </c>
      <c r="Y1253" s="17">
        <v>0.24155778483246801</v>
      </c>
      <c r="Z1253" s="17"/>
      <c r="AA1253" s="17">
        <v>0.25962785844303798</v>
      </c>
      <c r="AB1253" s="17">
        <v>0.208759948568043</v>
      </c>
      <c r="AC1253" s="17"/>
      <c r="AD1253" s="17">
        <v>0.27890239228114599</v>
      </c>
      <c r="AE1253" s="17">
        <v>0.18970827663125001</v>
      </c>
    </row>
    <row r="1254" spans="2:31" x14ac:dyDescent="0.35">
      <c r="B1254" t="s">
        <v>460</v>
      </c>
      <c r="C1254" s="17">
        <v>0.39365793696239998</v>
      </c>
      <c r="D1254" s="17">
        <v>0.41040500436635302</v>
      </c>
      <c r="E1254" s="17">
        <v>0.37690616183390102</v>
      </c>
      <c r="F1254" s="17"/>
      <c r="G1254" s="17">
        <v>0.378409820924685</v>
      </c>
      <c r="H1254" s="17">
        <v>0.39600092976289097</v>
      </c>
      <c r="I1254" s="17">
        <v>0.421426548924622</v>
      </c>
      <c r="J1254" s="17">
        <v>0.30529169814759499</v>
      </c>
      <c r="K1254" s="17">
        <v>0.397283792425626</v>
      </c>
      <c r="L1254" s="17">
        <v>0.42921847113134798</v>
      </c>
      <c r="M1254" s="17"/>
      <c r="N1254" s="17">
        <v>0.35740097181293801</v>
      </c>
      <c r="O1254" s="17">
        <v>0.45154896837141001</v>
      </c>
      <c r="P1254" s="17">
        <v>0.41584170112531699</v>
      </c>
      <c r="Q1254" s="17">
        <v>0.37729775093415002</v>
      </c>
      <c r="R1254" s="17">
        <v>0.41932205159942199</v>
      </c>
      <c r="S1254" s="17">
        <v>0.37313733256191001</v>
      </c>
      <c r="T1254" s="17">
        <v>0.41859814918641303</v>
      </c>
      <c r="U1254" s="17">
        <v>0.29079725486777602</v>
      </c>
      <c r="V1254" s="17">
        <v>0.38216131707225498</v>
      </c>
      <c r="W1254" s="17"/>
      <c r="X1254" s="17">
        <v>0.40490327590224701</v>
      </c>
      <c r="Y1254" s="17">
        <v>0.42703678293187097</v>
      </c>
      <c r="Z1254" s="17"/>
      <c r="AA1254" s="17">
        <v>0.39264030498893299</v>
      </c>
      <c r="AB1254" s="17">
        <v>0.39967997793952398</v>
      </c>
      <c r="AC1254" s="17"/>
      <c r="AD1254" s="17">
        <v>0.38011585293941702</v>
      </c>
      <c r="AE1254" s="17">
        <v>0.44715144640593102</v>
      </c>
    </row>
    <row r="1255" spans="2:31" x14ac:dyDescent="0.35">
      <c r="B1255" t="s">
        <v>461</v>
      </c>
      <c r="C1255" s="17">
        <v>0.1229498531227</v>
      </c>
      <c r="D1255" s="17">
        <v>0.124514781667232</v>
      </c>
      <c r="E1255" s="17">
        <v>0.121384484665177</v>
      </c>
      <c r="F1255" s="17"/>
      <c r="G1255" s="17">
        <v>0.13425693949801701</v>
      </c>
      <c r="H1255" s="17">
        <v>0.136323956859319</v>
      </c>
      <c r="I1255" s="17">
        <v>7.9647386834967901E-2</v>
      </c>
      <c r="J1255" s="17">
        <v>0.12951778983179399</v>
      </c>
      <c r="K1255" s="17">
        <v>0.11352993825032801</v>
      </c>
      <c r="L1255" s="17">
        <v>0.132776442535049</v>
      </c>
      <c r="M1255" s="17"/>
      <c r="N1255" s="17">
        <v>0.10354995456447</v>
      </c>
      <c r="O1255" s="17">
        <v>0.14919163701938001</v>
      </c>
      <c r="P1255" s="17">
        <v>7.8921810746360094E-2</v>
      </c>
      <c r="Q1255" s="17">
        <v>0.119096278587</v>
      </c>
      <c r="R1255" s="17">
        <v>0.12065049522234</v>
      </c>
      <c r="S1255" s="17">
        <v>0.131941955701083</v>
      </c>
      <c r="T1255" s="17">
        <v>0.12699634115323999</v>
      </c>
      <c r="U1255" s="17">
        <v>7.8522009647254407E-2</v>
      </c>
      <c r="V1255" s="17">
        <v>0.16059144838858999</v>
      </c>
      <c r="W1255" s="17"/>
      <c r="X1255" s="17">
        <v>0.114873301175608</v>
      </c>
      <c r="Y1255" s="17">
        <v>0.13475015184911901</v>
      </c>
      <c r="Z1255" s="17"/>
      <c r="AA1255" s="17">
        <v>0.11825967758613801</v>
      </c>
      <c r="AB1255" s="17">
        <v>0.14415189635547601</v>
      </c>
      <c r="AC1255" s="17"/>
      <c r="AD1255" s="17">
        <v>0.14089208571827999</v>
      </c>
      <c r="AE1255" s="17">
        <v>9.0913976378388106E-2</v>
      </c>
    </row>
    <row r="1256" spans="2:31" x14ac:dyDescent="0.35">
      <c r="B1256" t="s">
        <v>462</v>
      </c>
      <c r="C1256" s="17">
        <v>4.0428547911295597E-2</v>
      </c>
      <c r="D1256" s="17">
        <v>3.81815670376063E-2</v>
      </c>
      <c r="E1256" s="17">
        <v>4.2676160427931903E-2</v>
      </c>
      <c r="F1256" s="17"/>
      <c r="G1256" s="17">
        <v>4.7968636576489199E-2</v>
      </c>
      <c r="H1256" s="17">
        <v>4.0795340093365398E-2</v>
      </c>
      <c r="I1256" s="17">
        <v>4.2522202860762498E-2</v>
      </c>
      <c r="J1256" s="17">
        <v>4.5131852802193603E-2</v>
      </c>
      <c r="K1256" s="17">
        <v>1.15784864965125E-2</v>
      </c>
      <c r="L1256" s="17">
        <v>4.7273789239935401E-2</v>
      </c>
      <c r="M1256" s="17"/>
      <c r="N1256" s="17">
        <v>5.1974133762273E-2</v>
      </c>
      <c r="O1256" s="17">
        <v>2.3085663962458002E-2</v>
      </c>
      <c r="P1256" s="17">
        <v>3.8746746861643699E-2</v>
      </c>
      <c r="Q1256" s="17">
        <v>3.1194384692555002E-2</v>
      </c>
      <c r="R1256" s="17">
        <v>2.7312987730610899E-2</v>
      </c>
      <c r="S1256" s="17">
        <v>4.3784052576602901E-2</v>
      </c>
      <c r="T1256" s="17">
        <v>6.53836070040162E-2</v>
      </c>
      <c r="U1256" s="17">
        <v>4.5103419934595101E-2</v>
      </c>
      <c r="V1256" s="17">
        <v>4.2081965883544299E-2</v>
      </c>
      <c r="W1256" s="17"/>
      <c r="X1256" s="17">
        <v>3.5228360329906103E-2</v>
      </c>
      <c r="Y1256" s="17">
        <v>4.8981297625095503E-2</v>
      </c>
      <c r="Z1256" s="17"/>
      <c r="AA1256" s="17">
        <v>2.87295432721794E-2</v>
      </c>
      <c r="AB1256" s="17">
        <v>8.4047551572597398E-2</v>
      </c>
      <c r="AC1256" s="17"/>
      <c r="AD1256" s="17">
        <v>4.4363308036366102E-2</v>
      </c>
      <c r="AE1256" s="17">
        <v>3.5144185064952899E-2</v>
      </c>
    </row>
    <row r="1257" spans="2:31" x14ac:dyDescent="0.35">
      <c r="B1257" t="s">
        <v>247</v>
      </c>
      <c r="C1257" s="17">
        <v>0.11331947433594899</v>
      </c>
      <c r="D1257" s="17">
        <v>0.10693604813925101</v>
      </c>
      <c r="E1257" s="17">
        <v>0.11970469496097701</v>
      </c>
      <c r="F1257" s="17"/>
      <c r="G1257" s="17">
        <v>0.19997881695182701</v>
      </c>
      <c r="H1257" s="17">
        <v>9.7533056214957795E-2</v>
      </c>
      <c r="I1257" s="17">
        <v>0.12695146187336401</v>
      </c>
      <c r="J1257" s="17">
        <v>0.12280292092200901</v>
      </c>
      <c r="K1257" s="17">
        <v>0.125185267992697</v>
      </c>
      <c r="L1257" s="17">
        <v>5.7958658946954199E-2</v>
      </c>
      <c r="M1257" s="17"/>
      <c r="N1257" s="17">
        <v>0.115381493181978</v>
      </c>
      <c r="O1257" s="17">
        <v>0.100332910368659</v>
      </c>
      <c r="P1257" s="17">
        <v>0.158658186013867</v>
      </c>
      <c r="Q1257" s="17">
        <v>6.0699865202641402E-2</v>
      </c>
      <c r="R1257" s="17">
        <v>7.6178552120314297E-2</v>
      </c>
      <c r="S1257" s="17">
        <v>0.13446783629584599</v>
      </c>
      <c r="T1257" s="17">
        <v>0.14415008904149701</v>
      </c>
      <c r="U1257" s="17">
        <v>0.11877333384425399</v>
      </c>
      <c r="V1257" s="17">
        <v>0.119644768708056</v>
      </c>
      <c r="W1257" s="17"/>
      <c r="X1257" s="17">
        <v>0.12092493571559799</v>
      </c>
      <c r="Y1257" s="17">
        <v>8.4622087625480499E-2</v>
      </c>
      <c r="Z1257" s="17"/>
      <c r="AA1257" s="17">
        <v>0.114203362513158</v>
      </c>
      <c r="AB1257" s="17">
        <v>9.9244785996964194E-2</v>
      </c>
      <c r="AC1257" s="17"/>
      <c r="AD1257" s="17">
        <v>6.4842166701119294E-2</v>
      </c>
      <c r="AE1257" s="17">
        <v>0.175098052814779</v>
      </c>
    </row>
    <row r="1258" spans="2:31" x14ac:dyDescent="0.35">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row>
    <row r="1259" spans="2:31" x14ac:dyDescent="0.35">
      <c r="B1259" s="6" t="s">
        <v>476</v>
      </c>
      <c r="C1259" s="17"/>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c r="AD1259" s="17"/>
      <c r="AE1259" s="17"/>
    </row>
    <row r="1260" spans="2:31" x14ac:dyDescent="0.35">
      <c r="B1260" s="24" t="s">
        <v>66</v>
      </c>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row>
    <row r="1261" spans="2:31" x14ac:dyDescent="0.35">
      <c r="B1261" t="s">
        <v>458</v>
      </c>
      <c r="C1261" s="17">
        <v>5.5679155720663003E-2</v>
      </c>
      <c r="D1261" s="17">
        <v>7.4886781231447E-2</v>
      </c>
      <c r="E1261" s="17">
        <v>3.6466130804246599E-2</v>
      </c>
      <c r="F1261" s="17"/>
      <c r="G1261" s="17">
        <v>3.8283951213790197E-2</v>
      </c>
      <c r="H1261" s="17">
        <v>7.0770541844587906E-2</v>
      </c>
      <c r="I1261" s="17">
        <v>4.2198855507291903E-2</v>
      </c>
      <c r="J1261" s="17">
        <v>3.9596842789779901E-2</v>
      </c>
      <c r="K1261" s="17">
        <v>4.2570461877050797E-2</v>
      </c>
      <c r="L1261" s="17">
        <v>7.82698786303066E-2</v>
      </c>
      <c r="M1261" s="17"/>
      <c r="N1261" s="17">
        <v>0.101509878254364</v>
      </c>
      <c r="O1261" s="17">
        <v>2.8281168630230499E-2</v>
      </c>
      <c r="P1261" s="17">
        <v>7.8517722002959894E-2</v>
      </c>
      <c r="Q1261" s="17">
        <v>5.9187631805512002E-2</v>
      </c>
      <c r="R1261" s="17">
        <v>4.6469208187341002E-2</v>
      </c>
      <c r="S1261" s="17">
        <v>5.7176616963078998E-2</v>
      </c>
      <c r="T1261" s="17">
        <v>1.44995628578229E-2</v>
      </c>
      <c r="U1261" s="17">
        <v>7.5317996250207006E-2</v>
      </c>
      <c r="V1261" s="17">
        <v>4.18601059397763E-2</v>
      </c>
      <c r="W1261" s="17"/>
      <c r="X1261" s="17">
        <v>3.7136010527264701E-2</v>
      </c>
      <c r="Y1261" s="17">
        <v>9.4293285802155194E-2</v>
      </c>
      <c r="Z1261" s="17"/>
      <c r="AA1261" s="17">
        <v>4.67456742562644E-2</v>
      </c>
      <c r="AB1261" s="17">
        <v>9.1868619891791806E-2</v>
      </c>
      <c r="AC1261" s="17"/>
      <c r="AD1261" s="17">
        <v>7.3918441036689E-2</v>
      </c>
      <c r="AE1261" s="17">
        <v>1.43198903018297E-2</v>
      </c>
    </row>
    <row r="1262" spans="2:31" x14ac:dyDescent="0.35">
      <c r="B1262" t="s">
        <v>459</v>
      </c>
      <c r="C1262" s="17">
        <v>9.0900667107177605E-2</v>
      </c>
      <c r="D1262" s="17">
        <v>9.3044322822832495E-2</v>
      </c>
      <c r="E1262" s="17">
        <v>8.8756408794041994E-2</v>
      </c>
      <c r="F1262" s="17"/>
      <c r="G1262" s="17">
        <v>8.7664517592590099E-2</v>
      </c>
      <c r="H1262" s="17">
        <v>0.108380444595261</v>
      </c>
      <c r="I1262" s="17">
        <v>0.11169500764370301</v>
      </c>
      <c r="J1262" s="17">
        <v>7.7554327673388601E-2</v>
      </c>
      <c r="K1262" s="17">
        <v>6.1376218347971898E-2</v>
      </c>
      <c r="L1262" s="17">
        <v>9.44327846312457E-2</v>
      </c>
      <c r="M1262" s="17"/>
      <c r="N1262" s="17">
        <v>0.15268606923698799</v>
      </c>
      <c r="O1262" s="17">
        <v>7.1662244936502001E-2</v>
      </c>
      <c r="P1262" s="17">
        <v>6.0123993291843598E-2</v>
      </c>
      <c r="Q1262" s="17">
        <v>5.0739349426065797E-2</v>
      </c>
      <c r="R1262" s="17">
        <v>0.13615205349194001</v>
      </c>
      <c r="S1262" s="17">
        <v>0.11282719213388299</v>
      </c>
      <c r="T1262" s="17">
        <v>7.7589107767142895E-2</v>
      </c>
      <c r="U1262" s="17">
        <v>7.6253769612233999E-2</v>
      </c>
      <c r="V1262" s="17">
        <v>6.3697263115404898E-2</v>
      </c>
      <c r="W1262" s="17"/>
      <c r="X1262" s="17">
        <v>8.6497283571979194E-2</v>
      </c>
      <c r="Y1262" s="17">
        <v>7.3666099900343507E-2</v>
      </c>
      <c r="Z1262" s="17"/>
      <c r="AA1262" s="17">
        <v>8.7479731426709895E-2</v>
      </c>
      <c r="AB1262" s="17">
        <v>0.103383632409406</v>
      </c>
      <c r="AC1262" s="17"/>
      <c r="AD1262" s="17">
        <v>0.111863256505153</v>
      </c>
      <c r="AE1262" s="17">
        <v>4.8568739411068901E-2</v>
      </c>
    </row>
    <row r="1263" spans="2:31" x14ac:dyDescent="0.35">
      <c r="B1263" t="s">
        <v>460</v>
      </c>
      <c r="C1263" s="17">
        <v>0.42778969235915498</v>
      </c>
      <c r="D1263" s="17">
        <v>0.40204945875282899</v>
      </c>
      <c r="E1263" s="17">
        <v>0.45353716173557901</v>
      </c>
      <c r="F1263" s="17"/>
      <c r="G1263" s="17">
        <v>0.45035735611504102</v>
      </c>
      <c r="H1263" s="17">
        <v>0.42691961454166399</v>
      </c>
      <c r="I1263" s="17">
        <v>0.40464073879155998</v>
      </c>
      <c r="J1263" s="17">
        <v>0.42193945293847601</v>
      </c>
      <c r="K1263" s="17">
        <v>0.46111283986317098</v>
      </c>
      <c r="L1263" s="17">
        <v>0.41395522827263898</v>
      </c>
      <c r="M1263" s="17"/>
      <c r="N1263" s="17">
        <v>0.37877894103744603</v>
      </c>
      <c r="O1263" s="17">
        <v>0.480065846052804</v>
      </c>
      <c r="P1263" s="17">
        <v>0.40074965341492003</v>
      </c>
      <c r="Q1263" s="17">
        <v>0.43794955062944901</v>
      </c>
      <c r="R1263" s="17">
        <v>0.44123027961081601</v>
      </c>
      <c r="S1263" s="17">
        <v>0.41903580584425998</v>
      </c>
      <c r="T1263" s="17">
        <v>0.46691222120794101</v>
      </c>
      <c r="U1263" s="17">
        <v>0.35594366280568901</v>
      </c>
      <c r="V1263" s="17">
        <v>0.43105827480379999</v>
      </c>
      <c r="W1263" s="17"/>
      <c r="X1263" s="17">
        <v>0.44279866544776803</v>
      </c>
      <c r="Y1263" s="17">
        <v>0.42313242864110301</v>
      </c>
      <c r="Z1263" s="17"/>
      <c r="AA1263" s="17">
        <v>0.45071484226564001</v>
      </c>
      <c r="AB1263" s="17">
        <v>0.34112826683728498</v>
      </c>
      <c r="AC1263" s="17"/>
      <c r="AD1263" s="17">
        <v>0.39122833641848398</v>
      </c>
      <c r="AE1263" s="17">
        <v>0.53821852215856902</v>
      </c>
    </row>
    <row r="1264" spans="2:31" x14ac:dyDescent="0.35">
      <c r="B1264" t="s">
        <v>461</v>
      </c>
      <c r="C1264" s="17">
        <v>0.22957343571067601</v>
      </c>
      <c r="D1264" s="17">
        <v>0.25171812241906999</v>
      </c>
      <c r="E1264" s="17">
        <v>0.20742252396701899</v>
      </c>
      <c r="F1264" s="17"/>
      <c r="G1264" s="17">
        <v>0.16626776681922401</v>
      </c>
      <c r="H1264" s="17">
        <v>0.196506663680004</v>
      </c>
      <c r="I1264" s="17">
        <v>0.22197819021917001</v>
      </c>
      <c r="J1264" s="17">
        <v>0.23881450703593499</v>
      </c>
      <c r="K1264" s="17">
        <v>0.25970124993194299</v>
      </c>
      <c r="L1264" s="17">
        <v>0.265091560897671</v>
      </c>
      <c r="M1264" s="17"/>
      <c r="N1264" s="17">
        <v>0.18767413927532101</v>
      </c>
      <c r="O1264" s="17">
        <v>0.21110987545042001</v>
      </c>
      <c r="P1264" s="17">
        <v>0.22903905487144599</v>
      </c>
      <c r="Q1264" s="17">
        <v>0.28313739306844499</v>
      </c>
      <c r="R1264" s="17">
        <v>0.20930587182695701</v>
      </c>
      <c r="S1264" s="17">
        <v>0.21676511440644899</v>
      </c>
      <c r="T1264" s="17">
        <v>0.20998262712986901</v>
      </c>
      <c r="U1264" s="17">
        <v>0.22293014790245</v>
      </c>
      <c r="V1264" s="17">
        <v>0.30091414607975697</v>
      </c>
      <c r="W1264" s="17"/>
      <c r="X1264" s="17">
        <v>0.234163529713379</v>
      </c>
      <c r="Y1264" s="17">
        <v>0.208273918842138</v>
      </c>
      <c r="Z1264" s="17"/>
      <c r="AA1264" s="17">
        <v>0.226493073890465</v>
      </c>
      <c r="AB1264" s="17">
        <v>0.24699534185035499</v>
      </c>
      <c r="AC1264" s="17"/>
      <c r="AD1264" s="17">
        <v>0.247052236549724</v>
      </c>
      <c r="AE1264" s="17">
        <v>0.20177138168700601</v>
      </c>
    </row>
    <row r="1265" spans="2:31" x14ac:dyDescent="0.35">
      <c r="B1265" t="s">
        <v>462</v>
      </c>
      <c r="C1265" s="17">
        <v>8.8256657601819902E-2</v>
      </c>
      <c r="D1265" s="17">
        <v>8.8172865554481394E-2</v>
      </c>
      <c r="E1265" s="17">
        <v>8.8340473203722694E-2</v>
      </c>
      <c r="F1265" s="17"/>
      <c r="G1265" s="17">
        <v>8.5366448031158407E-2</v>
      </c>
      <c r="H1265" s="17">
        <v>8.54016133443148E-2</v>
      </c>
      <c r="I1265" s="17">
        <v>0.10454129882025499</v>
      </c>
      <c r="J1265" s="17">
        <v>8.3607677953268095E-2</v>
      </c>
      <c r="K1265" s="17">
        <v>7.5736725508486494E-2</v>
      </c>
      <c r="L1265" s="17">
        <v>9.1822097721697707E-2</v>
      </c>
      <c r="M1265" s="17"/>
      <c r="N1265" s="17">
        <v>0.10405695341731</v>
      </c>
      <c r="O1265" s="17">
        <v>0.102971934100759</v>
      </c>
      <c r="P1265" s="17">
        <v>6.8542175149048506E-2</v>
      </c>
      <c r="Q1265" s="17">
        <v>8.2566711692480393E-2</v>
      </c>
      <c r="R1265" s="17">
        <v>9.0821200871934002E-2</v>
      </c>
      <c r="S1265" s="17">
        <v>7.5153411335944498E-2</v>
      </c>
      <c r="T1265" s="17">
        <v>9.3915114787350901E-2</v>
      </c>
      <c r="U1265" s="17">
        <v>0.13552212465059299</v>
      </c>
      <c r="V1265" s="17">
        <v>5.6401712188542598E-2</v>
      </c>
      <c r="W1265" s="17"/>
      <c r="X1265" s="17">
        <v>8.3123192238434604E-2</v>
      </c>
      <c r="Y1265" s="17">
        <v>0.125313204877991</v>
      </c>
      <c r="Z1265" s="17"/>
      <c r="AA1265" s="17">
        <v>7.6491589168719995E-2</v>
      </c>
      <c r="AB1265" s="17">
        <v>0.13626766608979099</v>
      </c>
      <c r="AC1265" s="17"/>
      <c r="AD1265" s="17">
        <v>0.103387250167471</v>
      </c>
      <c r="AE1265" s="17">
        <v>5.6658736501723102E-2</v>
      </c>
    </row>
    <row r="1266" spans="2:31" x14ac:dyDescent="0.35">
      <c r="B1266" t="s">
        <v>247</v>
      </c>
      <c r="C1266" s="17">
        <v>0.10780039150050801</v>
      </c>
      <c r="D1266" s="17">
        <v>9.0128449219340004E-2</v>
      </c>
      <c r="E1266" s="17">
        <v>0.12547730149539099</v>
      </c>
      <c r="F1266" s="17"/>
      <c r="G1266" s="17">
        <v>0.172059960228197</v>
      </c>
      <c r="H1266" s="17">
        <v>0.112021121994168</v>
      </c>
      <c r="I1266" s="17">
        <v>0.11494590901802</v>
      </c>
      <c r="J1266" s="17">
        <v>0.13848719160915199</v>
      </c>
      <c r="K1266" s="17">
        <v>9.9502504471376499E-2</v>
      </c>
      <c r="L1266" s="17">
        <v>5.6428449846440201E-2</v>
      </c>
      <c r="M1266" s="17"/>
      <c r="N1266" s="17">
        <v>7.5294018778570296E-2</v>
      </c>
      <c r="O1266" s="17">
        <v>0.105908930829285</v>
      </c>
      <c r="P1266" s="17">
        <v>0.16302740126978199</v>
      </c>
      <c r="Q1266" s="17">
        <v>8.6419363378047495E-2</v>
      </c>
      <c r="R1266" s="17">
        <v>7.6021386011011299E-2</v>
      </c>
      <c r="S1266" s="17">
        <v>0.119041859316384</v>
      </c>
      <c r="T1266" s="17">
        <v>0.13710136624987401</v>
      </c>
      <c r="U1266" s="17">
        <v>0.134032298778828</v>
      </c>
      <c r="V1266" s="17">
        <v>0.10606849787271801</v>
      </c>
      <c r="W1266" s="17"/>
      <c r="X1266" s="17">
        <v>0.116281318501175</v>
      </c>
      <c r="Y1266" s="17">
        <v>7.5321061936269001E-2</v>
      </c>
      <c r="Z1266" s="17"/>
      <c r="AA1266" s="17">
        <v>0.11207508899220101</v>
      </c>
      <c r="AB1266" s="17">
        <v>8.0356472921370506E-2</v>
      </c>
      <c r="AC1266" s="17"/>
      <c r="AD1266" s="17">
        <v>7.25504793224791E-2</v>
      </c>
      <c r="AE1266" s="17">
        <v>0.14046272993980299</v>
      </c>
    </row>
    <row r="1267" spans="2:31" x14ac:dyDescent="0.35">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row>
    <row r="1268" spans="2:31" x14ac:dyDescent="0.35">
      <c r="B1268" s="6" t="s">
        <v>477</v>
      </c>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row>
    <row r="1269" spans="2:31" x14ac:dyDescent="0.35">
      <c r="B1269" s="24" t="s">
        <v>66</v>
      </c>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row>
    <row r="1270" spans="2:31" x14ac:dyDescent="0.35">
      <c r="B1270" t="s">
        <v>458</v>
      </c>
      <c r="C1270" s="17">
        <v>0.149493505632843</v>
      </c>
      <c r="D1270" s="17">
        <v>0.17416377335578501</v>
      </c>
      <c r="E1270" s="17">
        <v>0.12481630291512801</v>
      </c>
      <c r="F1270" s="17"/>
      <c r="G1270" s="17">
        <v>0.129311995430377</v>
      </c>
      <c r="H1270" s="17">
        <v>0.13289069710808801</v>
      </c>
      <c r="I1270" s="17">
        <v>0.131640511220186</v>
      </c>
      <c r="J1270" s="17">
        <v>0.12141534614761899</v>
      </c>
      <c r="K1270" s="17">
        <v>0.113653296390983</v>
      </c>
      <c r="L1270" s="17">
        <v>0.21010240888597001</v>
      </c>
      <c r="M1270" s="17"/>
      <c r="N1270" s="17">
        <v>0.248197574569333</v>
      </c>
      <c r="O1270" s="17">
        <v>0.11852592766921601</v>
      </c>
      <c r="P1270" s="17">
        <v>0.114063872216839</v>
      </c>
      <c r="Q1270" s="17">
        <v>0.138480871079704</v>
      </c>
      <c r="R1270" s="17">
        <v>9.7535872891796105E-2</v>
      </c>
      <c r="S1270" s="17">
        <v>0.14035476869352201</v>
      </c>
      <c r="T1270" s="17">
        <v>0.19725818062783099</v>
      </c>
      <c r="U1270" s="17">
        <v>0.230043275064095</v>
      </c>
      <c r="V1270" s="17">
        <v>7.7871005903314597E-2</v>
      </c>
      <c r="W1270" s="17"/>
      <c r="X1270" s="17">
        <v>0.143859260760481</v>
      </c>
      <c r="Y1270" s="17">
        <v>0.11146335860204799</v>
      </c>
      <c r="Z1270" s="17"/>
      <c r="AA1270" s="17">
        <v>0.12965287124816299</v>
      </c>
      <c r="AB1270" s="17">
        <v>0.23047480949565399</v>
      </c>
      <c r="AC1270" s="17"/>
      <c r="AD1270" s="17">
        <v>0.17776270704955999</v>
      </c>
      <c r="AE1270" s="17">
        <v>9.5015705142542303E-2</v>
      </c>
    </row>
    <row r="1271" spans="2:31" x14ac:dyDescent="0.35">
      <c r="B1271" t="s">
        <v>459</v>
      </c>
      <c r="C1271" s="17">
        <v>0.32460785268166797</v>
      </c>
      <c r="D1271" s="17">
        <v>0.324551626277362</v>
      </c>
      <c r="E1271" s="17">
        <v>0.324664094891632</v>
      </c>
      <c r="F1271" s="17"/>
      <c r="G1271" s="17">
        <v>0.26469933282597602</v>
      </c>
      <c r="H1271" s="17">
        <v>0.303513157413769</v>
      </c>
      <c r="I1271" s="17">
        <v>0.31169519197058898</v>
      </c>
      <c r="J1271" s="17">
        <v>0.34946296131321902</v>
      </c>
      <c r="K1271" s="17">
        <v>0.33815634541441902</v>
      </c>
      <c r="L1271" s="17">
        <v>0.35505014751743402</v>
      </c>
      <c r="M1271" s="17"/>
      <c r="N1271" s="17">
        <v>0.30660609763494101</v>
      </c>
      <c r="O1271" s="17">
        <v>0.36861224338558801</v>
      </c>
      <c r="P1271" s="17">
        <v>0.29014941407520001</v>
      </c>
      <c r="Q1271" s="17">
        <v>0.32688533578501999</v>
      </c>
      <c r="R1271" s="17">
        <v>0.29842488323746902</v>
      </c>
      <c r="S1271" s="17">
        <v>0.31129521901032797</v>
      </c>
      <c r="T1271" s="17">
        <v>0.22902492479137301</v>
      </c>
      <c r="U1271" s="17">
        <v>0.248794452315974</v>
      </c>
      <c r="V1271" s="17">
        <v>0.44930525973215402</v>
      </c>
      <c r="W1271" s="17"/>
      <c r="X1271" s="17">
        <v>0.320846721188358</v>
      </c>
      <c r="Y1271" s="17">
        <v>0.340252072074333</v>
      </c>
      <c r="Z1271" s="17"/>
      <c r="AA1271" s="17">
        <v>0.32955398782420903</v>
      </c>
      <c r="AB1271" s="17">
        <v>0.312923117810327</v>
      </c>
      <c r="AC1271" s="17"/>
      <c r="AD1271" s="17">
        <v>0.36808683668238701</v>
      </c>
      <c r="AE1271" s="17">
        <v>0.24333773968869299</v>
      </c>
    </row>
    <row r="1272" spans="2:31" x14ac:dyDescent="0.35">
      <c r="B1272" t="s">
        <v>460</v>
      </c>
      <c r="C1272" s="17">
        <v>0.36830513147622801</v>
      </c>
      <c r="D1272" s="17">
        <v>0.36762425843942997</v>
      </c>
      <c r="E1272" s="17">
        <v>0.36898619591147502</v>
      </c>
      <c r="F1272" s="17"/>
      <c r="G1272" s="17">
        <v>0.39997894543330398</v>
      </c>
      <c r="H1272" s="17">
        <v>0.37722699883387301</v>
      </c>
      <c r="I1272" s="17">
        <v>0.38248850691445202</v>
      </c>
      <c r="J1272" s="17">
        <v>0.35656972243568502</v>
      </c>
      <c r="K1272" s="17">
        <v>0.43657523502874301</v>
      </c>
      <c r="L1272" s="17">
        <v>0.31119265311751798</v>
      </c>
      <c r="M1272" s="17"/>
      <c r="N1272" s="17">
        <v>0.31842262347678302</v>
      </c>
      <c r="O1272" s="17">
        <v>0.38818871918175402</v>
      </c>
      <c r="P1272" s="17">
        <v>0.39109552680113002</v>
      </c>
      <c r="Q1272" s="17">
        <v>0.44222913919046902</v>
      </c>
      <c r="R1272" s="17">
        <v>0.41903211672943003</v>
      </c>
      <c r="S1272" s="17">
        <v>0.35579316454905102</v>
      </c>
      <c r="T1272" s="17">
        <v>0.38268995854802701</v>
      </c>
      <c r="U1272" s="17">
        <v>0.32871212871799599</v>
      </c>
      <c r="V1272" s="17">
        <v>0.30366862186858901</v>
      </c>
      <c r="W1272" s="17"/>
      <c r="X1272" s="17">
        <v>0.38178129992496401</v>
      </c>
      <c r="Y1272" s="17">
        <v>0.39936497788375103</v>
      </c>
      <c r="Z1272" s="17"/>
      <c r="AA1272" s="17">
        <v>0.39478089834562502</v>
      </c>
      <c r="AB1272" s="17">
        <v>0.26286222960648897</v>
      </c>
      <c r="AC1272" s="17"/>
      <c r="AD1272" s="17">
        <v>0.32307941247593602</v>
      </c>
      <c r="AE1272" s="17">
        <v>0.49269735742014997</v>
      </c>
    </row>
    <row r="1273" spans="2:31" x14ac:dyDescent="0.35">
      <c r="B1273" t="s">
        <v>461</v>
      </c>
      <c r="C1273" s="17">
        <v>4.6778718219186201E-2</v>
      </c>
      <c r="D1273" s="17">
        <v>4.0297511825291198E-2</v>
      </c>
      <c r="E1273" s="17">
        <v>5.3261746528147601E-2</v>
      </c>
      <c r="F1273" s="17"/>
      <c r="G1273" s="17">
        <v>3.9842671825900601E-2</v>
      </c>
      <c r="H1273" s="17">
        <v>7.9400648095154805E-2</v>
      </c>
      <c r="I1273" s="17">
        <v>5.7609296233147297E-2</v>
      </c>
      <c r="J1273" s="17">
        <v>3.1379921082320399E-2</v>
      </c>
      <c r="K1273" s="17">
        <v>2.60754592775625E-2</v>
      </c>
      <c r="L1273" s="17">
        <v>4.5768556258295699E-2</v>
      </c>
      <c r="M1273" s="17"/>
      <c r="N1273" s="17">
        <v>2.8202659965317199E-2</v>
      </c>
      <c r="O1273" s="17">
        <v>4.2193751245645901E-2</v>
      </c>
      <c r="P1273" s="17">
        <v>3.5388834724402803E-2</v>
      </c>
      <c r="Q1273" s="17">
        <v>3.0621623670811698E-2</v>
      </c>
      <c r="R1273" s="17">
        <v>9.0982049763344203E-2</v>
      </c>
      <c r="S1273" s="17">
        <v>6.5195981293202906E-2</v>
      </c>
      <c r="T1273" s="17">
        <v>4.3831796069995703E-2</v>
      </c>
      <c r="U1273" s="17">
        <v>7.4471690313762703E-2</v>
      </c>
      <c r="V1273" s="17">
        <v>4.4271233396816601E-2</v>
      </c>
      <c r="W1273" s="17"/>
      <c r="X1273" s="17">
        <v>4.2533089861420001E-2</v>
      </c>
      <c r="Y1273" s="17">
        <v>3.10868109982828E-2</v>
      </c>
      <c r="Z1273" s="17"/>
      <c r="AA1273" s="17">
        <v>3.7076443511922602E-2</v>
      </c>
      <c r="AB1273" s="17">
        <v>8.2750630897587302E-2</v>
      </c>
      <c r="AC1273" s="17"/>
      <c r="AD1273" s="17">
        <v>5.74178159301501E-2</v>
      </c>
      <c r="AE1273" s="17">
        <v>2.3275859396505699E-2</v>
      </c>
    </row>
    <row r="1274" spans="2:31" x14ac:dyDescent="0.35">
      <c r="B1274" t="s">
        <v>462</v>
      </c>
      <c r="C1274" s="17">
        <v>1.8679340412758899E-2</v>
      </c>
      <c r="D1274" s="17">
        <v>1.6399096777924799E-2</v>
      </c>
      <c r="E1274" s="17">
        <v>2.09602250409484E-2</v>
      </c>
      <c r="F1274" s="17"/>
      <c r="G1274" s="17">
        <v>1.9719645257442402E-2</v>
      </c>
      <c r="H1274" s="17">
        <v>1.32413964689413E-2</v>
      </c>
      <c r="I1274" s="17">
        <v>0</v>
      </c>
      <c r="J1274" s="17">
        <v>2.89073401713471E-2</v>
      </c>
      <c r="K1274" s="17">
        <v>6.39658020893132E-3</v>
      </c>
      <c r="L1274" s="17">
        <v>3.1368491982097201E-2</v>
      </c>
      <c r="M1274" s="17"/>
      <c r="N1274" s="17">
        <v>3.6239718494539302E-2</v>
      </c>
      <c r="O1274" s="17">
        <v>2.5102331446226901E-2</v>
      </c>
      <c r="P1274" s="17">
        <v>8.8968150314166806E-3</v>
      </c>
      <c r="Q1274" s="17">
        <v>0</v>
      </c>
      <c r="R1274" s="17">
        <v>1.8003691366949501E-2</v>
      </c>
      <c r="S1274" s="17">
        <v>3.5691726839266302E-2</v>
      </c>
      <c r="T1274" s="17">
        <v>1.3459285249905599E-2</v>
      </c>
      <c r="U1274" s="17">
        <v>1.46470021933039E-2</v>
      </c>
      <c r="V1274" s="17">
        <v>5.3837098839804301E-3</v>
      </c>
      <c r="W1274" s="17"/>
      <c r="X1274" s="17">
        <v>1.38295089103345E-2</v>
      </c>
      <c r="Y1274" s="17">
        <v>5.4081600242445502E-2</v>
      </c>
      <c r="Z1274" s="17"/>
      <c r="AA1274" s="17">
        <v>1.5538056849243699E-2</v>
      </c>
      <c r="AB1274" s="17">
        <v>3.1383527721585397E-2</v>
      </c>
      <c r="AC1274" s="17"/>
      <c r="AD1274" s="17">
        <v>2.2576465638767401E-2</v>
      </c>
      <c r="AE1274" s="17">
        <v>1.26091178890864E-2</v>
      </c>
    </row>
    <row r="1275" spans="2:31" x14ac:dyDescent="0.35">
      <c r="B1275" t="s">
        <v>247</v>
      </c>
      <c r="C1275" s="17">
        <v>9.2135451577316105E-2</v>
      </c>
      <c r="D1275" s="17">
        <v>7.6963733324207598E-2</v>
      </c>
      <c r="E1275" s="17">
        <v>0.107311434712669</v>
      </c>
      <c r="F1275" s="17"/>
      <c r="G1275" s="17">
        <v>0.146447409227</v>
      </c>
      <c r="H1275" s="17">
        <v>9.3727102080173999E-2</v>
      </c>
      <c r="I1275" s="17">
        <v>0.116566493661626</v>
      </c>
      <c r="J1275" s="17">
        <v>0.11226470884981</v>
      </c>
      <c r="K1275" s="17">
        <v>7.9143083679360807E-2</v>
      </c>
      <c r="L1275" s="17">
        <v>4.6517742238685302E-2</v>
      </c>
      <c r="M1275" s="17"/>
      <c r="N1275" s="17">
        <v>6.23313258590866E-2</v>
      </c>
      <c r="O1275" s="17">
        <v>5.7377027071567999E-2</v>
      </c>
      <c r="P1275" s="17">
        <v>0.160405537151012</v>
      </c>
      <c r="Q1275" s="17">
        <v>6.1783030273994503E-2</v>
      </c>
      <c r="R1275" s="17">
        <v>7.6021386011011299E-2</v>
      </c>
      <c r="S1275" s="17">
        <v>9.1669139614629497E-2</v>
      </c>
      <c r="T1275" s="17">
        <v>0.133735854712868</v>
      </c>
      <c r="U1275" s="17">
        <v>0.103331451394869</v>
      </c>
      <c r="V1275" s="17">
        <v>0.119500169215145</v>
      </c>
      <c r="W1275" s="17"/>
      <c r="X1275" s="17">
        <v>9.7150119354442205E-2</v>
      </c>
      <c r="Y1275" s="17">
        <v>6.3751180199138696E-2</v>
      </c>
      <c r="Z1275" s="17"/>
      <c r="AA1275" s="17">
        <v>9.3397742220836105E-2</v>
      </c>
      <c r="AB1275" s="17">
        <v>7.9605684468356794E-2</v>
      </c>
      <c r="AC1275" s="17"/>
      <c r="AD1275" s="17">
        <v>5.1076762223199103E-2</v>
      </c>
      <c r="AE1275" s="17">
        <v>0.13306422046302299</v>
      </c>
    </row>
    <row r="1276" spans="2:31" x14ac:dyDescent="0.35">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row>
    <row r="1277" spans="2:31" x14ac:dyDescent="0.35">
      <c r="B1277" s="6" t="s">
        <v>487</v>
      </c>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row>
    <row r="1278" spans="2:31" x14ac:dyDescent="0.35">
      <c r="B1278" s="24" t="s">
        <v>365</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row>
    <row r="1279" spans="2:31" x14ac:dyDescent="0.35">
      <c r="B1279" t="s">
        <v>478</v>
      </c>
      <c r="C1279" s="17">
        <v>0.158767794639363</v>
      </c>
      <c r="D1279" s="17">
        <v>0.15689053893202701</v>
      </c>
      <c r="E1279" s="17">
        <v>0.16057819176607499</v>
      </c>
      <c r="F1279" s="17"/>
      <c r="G1279" s="17">
        <v>0.17136318986333299</v>
      </c>
      <c r="H1279" s="17">
        <v>0.100115170036634</v>
      </c>
      <c r="I1279" s="17">
        <v>0.11543964192921501</v>
      </c>
      <c r="J1279" s="17">
        <v>0.143889893451905</v>
      </c>
      <c r="K1279" s="17">
        <v>0.12795112073920401</v>
      </c>
      <c r="L1279" s="17">
        <v>0.25186693811306898</v>
      </c>
      <c r="M1279" s="17"/>
      <c r="N1279" s="17">
        <v>0.22837280631232201</v>
      </c>
      <c r="O1279" s="17">
        <v>0.11192377301509</v>
      </c>
      <c r="P1279" s="17">
        <v>0</v>
      </c>
      <c r="Q1279" s="17">
        <v>0.131781664164482</v>
      </c>
      <c r="R1279" s="17">
        <v>0</v>
      </c>
      <c r="S1279" s="17">
        <v>0.257243718310257</v>
      </c>
      <c r="T1279" s="17">
        <v>0.105907060762485</v>
      </c>
      <c r="U1279" s="17">
        <v>0.32055908329904798</v>
      </c>
      <c r="V1279" s="17">
        <v>0.14889234917209601</v>
      </c>
      <c r="W1279" s="17"/>
      <c r="X1279" s="17">
        <v>0.15324998303361501</v>
      </c>
      <c r="Y1279" s="17">
        <v>9.6434466052828197E-2</v>
      </c>
      <c r="Z1279" s="17"/>
      <c r="AA1279" s="17">
        <v>0.145322698887457</v>
      </c>
      <c r="AB1279" s="17">
        <v>0.193811455739405</v>
      </c>
      <c r="AC1279" s="17"/>
      <c r="AD1279" s="17">
        <v>0.15994935848029401</v>
      </c>
      <c r="AE1279" s="17">
        <v>0.157968621381711</v>
      </c>
    </row>
    <row r="1280" spans="2:31" x14ac:dyDescent="0.35">
      <c r="B1280" t="s">
        <v>479</v>
      </c>
      <c r="C1280" s="17">
        <v>0.20185383659278799</v>
      </c>
      <c r="D1280" s="17">
        <v>0.24154008554200301</v>
      </c>
      <c r="E1280" s="17">
        <v>0.16358101590732599</v>
      </c>
      <c r="F1280" s="17"/>
      <c r="G1280" s="17">
        <v>0.13157707160985199</v>
      </c>
      <c r="H1280" s="17">
        <v>0.20192984203803299</v>
      </c>
      <c r="I1280" s="17">
        <v>0.20403767190285099</v>
      </c>
      <c r="J1280" s="17">
        <v>0.119147654606074</v>
      </c>
      <c r="K1280" s="17">
        <v>0.243673388892201</v>
      </c>
      <c r="L1280" s="17">
        <v>0.29886094377495698</v>
      </c>
      <c r="M1280" s="17"/>
      <c r="N1280" s="17">
        <v>0.13149392747449001</v>
      </c>
      <c r="O1280" s="17">
        <v>0.27644107180442201</v>
      </c>
      <c r="P1280" s="17">
        <v>0.203767176717354</v>
      </c>
      <c r="Q1280" s="17">
        <v>0.297525500557909</v>
      </c>
      <c r="R1280" s="17">
        <v>9.4976871665677004E-2</v>
      </c>
      <c r="S1280" s="17">
        <v>0.16409667476491999</v>
      </c>
      <c r="T1280" s="17">
        <v>0.16495732762012499</v>
      </c>
      <c r="U1280" s="17">
        <v>0.207953123511007</v>
      </c>
      <c r="V1280" s="17">
        <v>0.22968890423668001</v>
      </c>
      <c r="W1280" s="17"/>
      <c r="X1280" s="17">
        <v>0.21536610265904299</v>
      </c>
      <c r="Y1280" s="17">
        <v>0.157386908273104</v>
      </c>
      <c r="Z1280" s="17"/>
      <c r="AA1280" s="17">
        <v>0.200079760440071</v>
      </c>
      <c r="AB1280" s="17">
        <v>0.21102630859537</v>
      </c>
      <c r="AC1280" s="17"/>
      <c r="AD1280" s="17">
        <v>0.23731735967496101</v>
      </c>
      <c r="AE1280" s="17">
        <v>0.131962259119041</v>
      </c>
    </row>
    <row r="1281" spans="2:31" x14ac:dyDescent="0.35">
      <c r="B1281" t="s">
        <v>480</v>
      </c>
      <c r="C1281" s="17">
        <v>0.213923466643786</v>
      </c>
      <c r="D1281" s="17">
        <v>0.25912870820220701</v>
      </c>
      <c r="E1281" s="17">
        <v>0.170328212619592</v>
      </c>
      <c r="F1281" s="17"/>
      <c r="G1281" s="17">
        <v>0.26202552633702603</v>
      </c>
      <c r="H1281" s="17">
        <v>0.28721397995822701</v>
      </c>
      <c r="I1281" s="17">
        <v>0.16656005361534201</v>
      </c>
      <c r="J1281" s="17">
        <v>0.18389544189905699</v>
      </c>
      <c r="K1281" s="17">
        <v>0.27972490599890099</v>
      </c>
      <c r="L1281" s="17">
        <v>0.115087112087884</v>
      </c>
      <c r="M1281" s="17"/>
      <c r="N1281" s="17">
        <v>0.30704713005553003</v>
      </c>
      <c r="O1281" s="17">
        <v>0.240601102101934</v>
      </c>
      <c r="P1281" s="17">
        <v>0.15350917512002099</v>
      </c>
      <c r="Q1281" s="17">
        <v>0.18027771123164099</v>
      </c>
      <c r="R1281" s="17">
        <v>0.23722230257124999</v>
      </c>
      <c r="S1281" s="17">
        <v>0.12268315775726001</v>
      </c>
      <c r="T1281" s="17">
        <v>0.172230463644408</v>
      </c>
      <c r="U1281" s="17">
        <v>0.141696663796365</v>
      </c>
      <c r="V1281" s="17">
        <v>0.25413492515758601</v>
      </c>
      <c r="W1281" s="17"/>
      <c r="X1281" s="17">
        <v>0.21576265449925799</v>
      </c>
      <c r="Y1281" s="17">
        <v>0.215007586359376</v>
      </c>
      <c r="Z1281" s="17"/>
      <c r="AA1281" s="17">
        <v>0.22221674752606799</v>
      </c>
      <c r="AB1281" s="17">
        <v>0.18787378526133899</v>
      </c>
      <c r="AC1281" s="17"/>
      <c r="AD1281" s="17">
        <v>0.2269257228994</v>
      </c>
      <c r="AE1281" s="17">
        <v>0.18824756418117999</v>
      </c>
    </row>
    <row r="1282" spans="2:31" x14ac:dyDescent="0.35">
      <c r="B1282" t="s">
        <v>481</v>
      </c>
      <c r="C1282" s="17">
        <v>0.16840075010318201</v>
      </c>
      <c r="D1282" s="17">
        <v>0.14421675902532199</v>
      </c>
      <c r="E1282" s="17">
        <v>0.19172342681082899</v>
      </c>
      <c r="F1282" s="17"/>
      <c r="G1282" s="17">
        <v>0.21793767919331</v>
      </c>
      <c r="H1282" s="17">
        <v>0.206186365338798</v>
      </c>
      <c r="I1282" s="17">
        <v>0.132447880168477</v>
      </c>
      <c r="J1282" s="17">
        <v>0.24053986453992701</v>
      </c>
      <c r="K1282" s="17">
        <v>0.15336116845515299</v>
      </c>
      <c r="L1282" s="17">
        <v>6.7109157359972693E-2</v>
      </c>
      <c r="M1282" s="17"/>
      <c r="N1282" s="17">
        <v>0.120752967315395</v>
      </c>
      <c r="O1282" s="17">
        <v>0.13495773731133101</v>
      </c>
      <c r="P1282" s="17">
        <v>0.20094372475642999</v>
      </c>
      <c r="Q1282" s="17">
        <v>0.18751351356023099</v>
      </c>
      <c r="R1282" s="17">
        <v>0.336931760992079</v>
      </c>
      <c r="S1282" s="17">
        <v>0.17523612258685101</v>
      </c>
      <c r="T1282" s="17">
        <v>0.25973531979485398</v>
      </c>
      <c r="U1282" s="17">
        <v>0.103708904495973</v>
      </c>
      <c r="V1282" s="17">
        <v>0.142634483707933</v>
      </c>
      <c r="W1282" s="17"/>
      <c r="X1282" s="17">
        <v>0.18130327553793499</v>
      </c>
      <c r="Y1282" s="17">
        <v>0.21417369974073799</v>
      </c>
      <c r="Z1282" s="17"/>
      <c r="AA1282" s="17">
        <v>0.18384945786097601</v>
      </c>
      <c r="AB1282" s="17">
        <v>0.116530179731772</v>
      </c>
      <c r="AC1282" s="17"/>
      <c r="AD1282" s="17">
        <v>0.17775648337025601</v>
      </c>
      <c r="AE1282" s="17">
        <v>0.144166320408008</v>
      </c>
    </row>
    <row r="1283" spans="2:31" x14ac:dyDescent="0.35">
      <c r="B1283" t="s">
        <v>482</v>
      </c>
      <c r="C1283" s="17">
        <v>9.9820900143971297E-2</v>
      </c>
      <c r="D1283" s="17">
        <v>9.3485430757912602E-2</v>
      </c>
      <c r="E1283" s="17">
        <v>0.105930731387563</v>
      </c>
      <c r="F1283" s="17"/>
      <c r="G1283" s="17">
        <v>7.3614426189132706E-2</v>
      </c>
      <c r="H1283" s="17">
        <v>0.120221089845838</v>
      </c>
      <c r="I1283" s="17">
        <v>8.1605832214854304E-2</v>
      </c>
      <c r="J1283" s="17">
        <v>0.10697830782821401</v>
      </c>
      <c r="K1283" s="17">
        <v>6.13006570574329E-2</v>
      </c>
      <c r="L1283" s="17">
        <v>0.14309306804706801</v>
      </c>
      <c r="M1283" s="17"/>
      <c r="N1283" s="17">
        <v>6.3565653948562797E-2</v>
      </c>
      <c r="O1283" s="17">
        <v>7.9919575884152105E-2</v>
      </c>
      <c r="P1283" s="17">
        <v>9.8538502157250102E-2</v>
      </c>
      <c r="Q1283" s="17">
        <v>0.121694068708322</v>
      </c>
      <c r="R1283" s="17">
        <v>0.33086906477099398</v>
      </c>
      <c r="S1283" s="17">
        <v>0.162747439786951</v>
      </c>
      <c r="T1283" s="17">
        <v>5.7689504816286499E-2</v>
      </c>
      <c r="U1283" s="17">
        <v>0.13167259232745199</v>
      </c>
      <c r="V1283" s="17">
        <v>5.1184382466399399E-2</v>
      </c>
      <c r="W1283" s="17"/>
      <c r="X1283" s="17">
        <v>7.7859446720282999E-2</v>
      </c>
      <c r="Y1283" s="17">
        <v>7.1059837761185796E-2</v>
      </c>
      <c r="Z1283" s="17"/>
      <c r="AA1283" s="17">
        <v>9.1170323029052605E-2</v>
      </c>
      <c r="AB1283" s="17">
        <v>0.131688277864076</v>
      </c>
      <c r="AC1283" s="17"/>
      <c r="AD1283" s="17">
        <v>8.1811730197526897E-2</v>
      </c>
      <c r="AE1283" s="17">
        <v>0.15245595775468901</v>
      </c>
    </row>
    <row r="1284" spans="2:31" x14ac:dyDescent="0.35">
      <c r="B1284" t="s">
        <v>483</v>
      </c>
      <c r="C1284" s="17">
        <v>1.1127203983657699E-2</v>
      </c>
      <c r="D1284" s="17">
        <v>0</v>
      </c>
      <c r="E1284" s="17">
        <v>2.1858111894406802E-2</v>
      </c>
      <c r="F1284" s="17"/>
      <c r="G1284" s="17">
        <v>0</v>
      </c>
      <c r="H1284" s="17">
        <v>2.0122161908241998E-2</v>
      </c>
      <c r="I1284" s="17">
        <v>2.2925433354933199E-2</v>
      </c>
      <c r="J1284" s="17">
        <v>3.11425535764638E-2</v>
      </c>
      <c r="K1284" s="17">
        <v>0</v>
      </c>
      <c r="L1284" s="17">
        <v>0</v>
      </c>
      <c r="M1284" s="17"/>
      <c r="N1284" s="17">
        <v>0</v>
      </c>
      <c r="O1284" s="17">
        <v>0</v>
      </c>
      <c r="P1284" s="17">
        <v>0</v>
      </c>
      <c r="Q1284" s="17">
        <v>0</v>
      </c>
      <c r="R1284" s="17">
        <v>0</v>
      </c>
      <c r="S1284" s="17">
        <v>0</v>
      </c>
      <c r="T1284" s="17">
        <v>3.0484159667974998E-2</v>
      </c>
      <c r="U1284" s="17">
        <v>0</v>
      </c>
      <c r="V1284" s="17">
        <v>4.7924726608030398E-2</v>
      </c>
      <c r="W1284" s="17"/>
      <c r="X1284" s="17">
        <v>1.04669250788723E-2</v>
      </c>
      <c r="Y1284" s="17">
        <v>2.75217100871318E-2</v>
      </c>
      <c r="Z1284" s="17"/>
      <c r="AA1284" s="17">
        <v>3.9432635300804698E-3</v>
      </c>
      <c r="AB1284" s="17">
        <v>3.6548285237830103E-2</v>
      </c>
      <c r="AC1284" s="17"/>
      <c r="AD1284" s="17">
        <v>8.3906961790655207E-3</v>
      </c>
      <c r="AE1284" s="17">
        <v>1.8782789818948702E-2</v>
      </c>
    </row>
    <row r="1285" spans="2:31" x14ac:dyDescent="0.35">
      <c r="B1285" t="s">
        <v>484</v>
      </c>
      <c r="C1285" s="17">
        <v>1.69217115572192E-2</v>
      </c>
      <c r="D1285" s="17">
        <v>2.2735793187612902E-2</v>
      </c>
      <c r="E1285" s="17">
        <v>1.1314698811433E-2</v>
      </c>
      <c r="F1285" s="17"/>
      <c r="G1285" s="17">
        <v>0</v>
      </c>
      <c r="H1285" s="17">
        <v>2.13029671252104E-2</v>
      </c>
      <c r="I1285" s="17">
        <v>2.26437360149691E-2</v>
      </c>
      <c r="J1285" s="17">
        <v>0</v>
      </c>
      <c r="K1285" s="17">
        <v>0</v>
      </c>
      <c r="L1285" s="17">
        <v>5.3819243844074098E-2</v>
      </c>
      <c r="M1285" s="17"/>
      <c r="N1285" s="17">
        <v>1.36639198636078E-2</v>
      </c>
      <c r="O1285" s="17">
        <v>0</v>
      </c>
      <c r="P1285" s="17">
        <v>0.13957240488943301</v>
      </c>
      <c r="Q1285" s="17">
        <v>0</v>
      </c>
      <c r="R1285" s="17">
        <v>0</v>
      </c>
      <c r="S1285" s="17">
        <v>0</v>
      </c>
      <c r="T1285" s="17">
        <v>0</v>
      </c>
      <c r="U1285" s="17">
        <v>4.6430114548860299E-2</v>
      </c>
      <c r="V1285" s="17">
        <v>0</v>
      </c>
      <c r="W1285" s="17"/>
      <c r="X1285" s="17">
        <v>7.0301179226156798E-3</v>
      </c>
      <c r="Y1285" s="17">
        <v>0.12039938960407801</v>
      </c>
      <c r="Z1285" s="17"/>
      <c r="AA1285" s="17">
        <v>7.4219012377657696E-3</v>
      </c>
      <c r="AB1285" s="17">
        <v>5.0569819965613702E-2</v>
      </c>
      <c r="AC1285" s="17"/>
      <c r="AD1285" s="17">
        <v>2.4404389430847499E-2</v>
      </c>
      <c r="AE1285" s="17">
        <v>0</v>
      </c>
    </row>
    <row r="1286" spans="2:31" x14ac:dyDescent="0.35">
      <c r="B1286" t="s">
        <v>485</v>
      </c>
      <c r="C1286" s="17">
        <v>0</v>
      </c>
      <c r="D1286" s="17">
        <v>0</v>
      </c>
      <c r="E1286" s="17">
        <v>0</v>
      </c>
      <c r="F1286" s="17"/>
      <c r="G1286" s="17">
        <v>0</v>
      </c>
      <c r="H1286" s="17">
        <v>0</v>
      </c>
      <c r="I1286" s="17">
        <v>0</v>
      </c>
      <c r="J1286" s="17">
        <v>0</v>
      </c>
      <c r="K1286" s="17">
        <v>0</v>
      </c>
      <c r="L1286" s="17">
        <v>0</v>
      </c>
      <c r="M1286" s="17"/>
      <c r="N1286" s="17">
        <v>0</v>
      </c>
      <c r="O1286" s="17">
        <v>0</v>
      </c>
      <c r="P1286" s="17">
        <v>0</v>
      </c>
      <c r="Q1286" s="17">
        <v>0</v>
      </c>
      <c r="R1286" s="17">
        <v>0</v>
      </c>
      <c r="S1286" s="17">
        <v>0</v>
      </c>
      <c r="T1286" s="17">
        <v>0</v>
      </c>
      <c r="U1286" s="17">
        <v>0</v>
      </c>
      <c r="V1286" s="17">
        <v>0</v>
      </c>
      <c r="W1286" s="17"/>
      <c r="X1286" s="17">
        <v>0</v>
      </c>
      <c r="Y1286" s="17">
        <v>0</v>
      </c>
      <c r="Z1286" s="17"/>
      <c r="AA1286" s="17">
        <v>0</v>
      </c>
      <c r="AB1286" s="17">
        <v>0</v>
      </c>
      <c r="AC1286" s="17"/>
      <c r="AD1286" s="17">
        <v>0</v>
      </c>
      <c r="AE1286" s="17">
        <v>0</v>
      </c>
    </row>
    <row r="1287" spans="2:31" x14ac:dyDescent="0.35">
      <c r="B1287" t="s">
        <v>486</v>
      </c>
      <c r="C1287" s="17">
        <v>3.86890632701627E-3</v>
      </c>
      <c r="D1287" s="17">
        <v>0</v>
      </c>
      <c r="E1287" s="17">
        <v>7.6000213107535099E-3</v>
      </c>
      <c r="F1287" s="17"/>
      <c r="G1287" s="17">
        <v>0</v>
      </c>
      <c r="H1287" s="17">
        <v>0</v>
      </c>
      <c r="I1287" s="17">
        <v>0</v>
      </c>
      <c r="J1287" s="17">
        <v>2.1845217780496799E-2</v>
      </c>
      <c r="K1287" s="17">
        <v>0</v>
      </c>
      <c r="L1287" s="17">
        <v>0</v>
      </c>
      <c r="M1287" s="17"/>
      <c r="N1287" s="17">
        <v>0</v>
      </c>
      <c r="O1287" s="17">
        <v>0</v>
      </c>
      <c r="P1287" s="17">
        <v>4.8378660917758901E-2</v>
      </c>
      <c r="Q1287" s="17">
        <v>0</v>
      </c>
      <c r="R1287" s="17">
        <v>0</v>
      </c>
      <c r="S1287" s="17">
        <v>0</v>
      </c>
      <c r="T1287" s="17">
        <v>0</v>
      </c>
      <c r="U1287" s="17">
        <v>0</v>
      </c>
      <c r="V1287" s="17">
        <v>0</v>
      </c>
      <c r="W1287" s="17"/>
      <c r="X1287" s="17">
        <v>4.7220917604100703E-3</v>
      </c>
      <c r="Y1287" s="17">
        <v>0</v>
      </c>
      <c r="Z1287" s="17"/>
      <c r="AA1287" s="17">
        <v>0</v>
      </c>
      <c r="AB1287" s="17">
        <v>1.75285377845758E-2</v>
      </c>
      <c r="AC1287" s="17"/>
      <c r="AD1287" s="17">
        <v>5.5797131606166502E-3</v>
      </c>
      <c r="AE1287" s="17">
        <v>0</v>
      </c>
    </row>
    <row r="1288" spans="2:31" x14ac:dyDescent="0.35">
      <c r="B1288" t="s">
        <v>56</v>
      </c>
      <c r="C1288" s="17">
        <v>0.12531543000901699</v>
      </c>
      <c r="D1288" s="17">
        <v>8.2002684352915703E-2</v>
      </c>
      <c r="E1288" s="17">
        <v>0.16708558949202301</v>
      </c>
      <c r="F1288" s="17"/>
      <c r="G1288" s="17">
        <v>0.14348210680734599</v>
      </c>
      <c r="H1288" s="17">
        <v>4.2908423749016399E-2</v>
      </c>
      <c r="I1288" s="17">
        <v>0.254339750799357</v>
      </c>
      <c r="J1288" s="17">
        <v>0.15256106631786301</v>
      </c>
      <c r="K1288" s="17">
        <v>0.13398875885710801</v>
      </c>
      <c r="L1288" s="17">
        <v>7.0163536772975196E-2</v>
      </c>
      <c r="M1288" s="17"/>
      <c r="N1288" s="17">
        <v>0.13510359503009201</v>
      </c>
      <c r="O1288" s="17">
        <v>0.15615673988306999</v>
      </c>
      <c r="P1288" s="17">
        <v>0.15529035544175299</v>
      </c>
      <c r="Q1288" s="17">
        <v>8.1207541777414502E-2</v>
      </c>
      <c r="R1288" s="17">
        <v>0</v>
      </c>
      <c r="S1288" s="17">
        <v>0.11799288679376101</v>
      </c>
      <c r="T1288" s="17">
        <v>0.208996163693867</v>
      </c>
      <c r="U1288" s="17">
        <v>4.7979518021294097E-2</v>
      </c>
      <c r="V1288" s="17">
        <v>0.12554022865127601</v>
      </c>
      <c r="W1288" s="17"/>
      <c r="X1288" s="17">
        <v>0.134239402787968</v>
      </c>
      <c r="Y1288" s="17">
        <v>9.8016402121558294E-2</v>
      </c>
      <c r="Z1288" s="17"/>
      <c r="AA1288" s="17">
        <v>0.14599584748853001</v>
      </c>
      <c r="AB1288" s="17">
        <v>5.44233498200185E-2</v>
      </c>
      <c r="AC1288" s="17"/>
      <c r="AD1288" s="17">
        <v>7.7864546607032306E-2</v>
      </c>
      <c r="AE1288" s="17">
        <v>0.20641648733642201</v>
      </c>
    </row>
    <row r="1289" spans="2:31" x14ac:dyDescent="0.35">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row>
    <row r="1290" spans="2:31" x14ac:dyDescent="0.35">
      <c r="B1290" s="6" t="s">
        <v>497</v>
      </c>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row>
    <row r="1291" spans="2:31" x14ac:dyDescent="0.35">
      <c r="B1291" s="24" t="s">
        <v>365</v>
      </c>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row>
    <row r="1292" spans="2:31" x14ac:dyDescent="0.35">
      <c r="B1292" t="s">
        <v>488</v>
      </c>
      <c r="C1292" s="17">
        <v>9.3156379482606202E-2</v>
      </c>
      <c r="D1292" s="17">
        <v>5.78623447138399E-2</v>
      </c>
      <c r="E1292" s="17">
        <v>0.13526169983084699</v>
      </c>
      <c r="F1292" s="17"/>
      <c r="G1292" s="17">
        <v>9.9861775788721102E-2</v>
      </c>
      <c r="H1292" s="17">
        <v>0.10041617535757601</v>
      </c>
      <c r="I1292" s="17">
        <v>3.5157546866830397E-2</v>
      </c>
      <c r="J1292" s="17">
        <v>6.7336603075422705E-2</v>
      </c>
      <c r="K1292" s="17">
        <v>5.9110567612046402E-2</v>
      </c>
      <c r="L1292" s="17">
        <v>0.147990535404489</v>
      </c>
      <c r="M1292" s="17"/>
      <c r="N1292" s="17">
        <v>7.9476118584850305E-2</v>
      </c>
      <c r="O1292" s="17">
        <v>0.12819545957224199</v>
      </c>
      <c r="P1292" s="17">
        <v>0.14069641037703301</v>
      </c>
      <c r="Q1292" s="17">
        <v>6.2506301097690606E-2</v>
      </c>
      <c r="R1292" s="17">
        <v>6.5938238810803199E-2</v>
      </c>
      <c r="S1292" s="17">
        <v>6.9837571366170595E-2</v>
      </c>
      <c r="T1292" s="17">
        <v>0</v>
      </c>
      <c r="U1292" s="17">
        <v>5.2596605492533602E-2</v>
      </c>
      <c r="V1292" s="17">
        <v>0.208257460598786</v>
      </c>
      <c r="W1292" s="17"/>
      <c r="X1292" s="17">
        <v>7.6618472138913998E-2</v>
      </c>
      <c r="Y1292" s="17">
        <v>0.18055073198323299</v>
      </c>
      <c r="Z1292" s="17"/>
      <c r="AA1292" s="17">
        <v>9.8033591517347807E-2</v>
      </c>
      <c r="AB1292" s="17">
        <v>7.6773207883119005E-2</v>
      </c>
      <c r="AC1292" s="17"/>
      <c r="AD1292" s="17">
        <v>9.8649063249061503E-2</v>
      </c>
      <c r="AE1292" s="17">
        <v>9.7058397250384607E-2</v>
      </c>
    </row>
    <row r="1293" spans="2:31" x14ac:dyDescent="0.35">
      <c r="B1293" t="s">
        <v>489</v>
      </c>
      <c r="C1293" s="17">
        <v>0.15406405529721301</v>
      </c>
      <c r="D1293" s="17">
        <v>0.13417477758254001</v>
      </c>
      <c r="E1293" s="17">
        <v>0.17779170262226501</v>
      </c>
      <c r="F1293" s="17"/>
      <c r="G1293" s="17">
        <v>0.207117624145229</v>
      </c>
      <c r="H1293" s="17">
        <v>0.17233288532830601</v>
      </c>
      <c r="I1293" s="17">
        <v>0.218470865447848</v>
      </c>
      <c r="J1293" s="17">
        <v>0.19654229185633901</v>
      </c>
      <c r="K1293" s="17">
        <v>8.4203129970523302E-2</v>
      </c>
      <c r="L1293" s="17">
        <v>0.10285044586776899</v>
      </c>
      <c r="M1293" s="17"/>
      <c r="N1293" s="17">
        <v>0.17988018117031199</v>
      </c>
      <c r="O1293" s="17">
        <v>0.12317193235296001</v>
      </c>
      <c r="P1293" s="17">
        <v>6.4180318672330094E-2</v>
      </c>
      <c r="Q1293" s="17">
        <v>0.158380977724599</v>
      </c>
      <c r="R1293" s="17">
        <v>0.29060053968245497</v>
      </c>
      <c r="S1293" s="17">
        <v>0.26846788048882902</v>
      </c>
      <c r="T1293" s="17">
        <v>0.13095055537498501</v>
      </c>
      <c r="U1293" s="17">
        <v>4.2826196843903097E-2</v>
      </c>
      <c r="V1293" s="17">
        <v>7.6927061945456898E-2</v>
      </c>
      <c r="W1293" s="17"/>
      <c r="X1293" s="17">
        <v>0.13316923196477701</v>
      </c>
      <c r="Y1293" s="17">
        <v>0.26843797557842097</v>
      </c>
      <c r="Z1293" s="17"/>
      <c r="AA1293" s="17">
        <v>0.17202076741029601</v>
      </c>
      <c r="AB1293" s="17">
        <v>8.2867542403941397E-2</v>
      </c>
      <c r="AC1293" s="17"/>
      <c r="AD1293" s="17">
        <v>0.162890648559298</v>
      </c>
      <c r="AE1293" s="17">
        <v>0.124752815408204</v>
      </c>
    </row>
    <row r="1294" spans="2:31" x14ac:dyDescent="0.35">
      <c r="B1294" t="s">
        <v>490</v>
      </c>
      <c r="C1294" s="17">
        <v>0.20158888229592301</v>
      </c>
      <c r="D1294" s="17">
        <v>0.24520851451839401</v>
      </c>
      <c r="E1294" s="17">
        <v>0.14955123343451099</v>
      </c>
      <c r="F1294" s="17"/>
      <c r="G1294" s="17">
        <v>0.17930458604365301</v>
      </c>
      <c r="H1294" s="17">
        <v>0.139773386052368</v>
      </c>
      <c r="I1294" s="17">
        <v>0.20147991459915801</v>
      </c>
      <c r="J1294" s="17">
        <v>0.13761600626054599</v>
      </c>
      <c r="K1294" s="17">
        <v>0.17492356124578501</v>
      </c>
      <c r="L1294" s="17">
        <v>0.29549853838379397</v>
      </c>
      <c r="M1294" s="17"/>
      <c r="N1294" s="17">
        <v>0.19083897402137301</v>
      </c>
      <c r="O1294" s="17">
        <v>0.26853074711400698</v>
      </c>
      <c r="P1294" s="17">
        <v>0.17160951155996099</v>
      </c>
      <c r="Q1294" s="17">
        <v>0.18552764928489501</v>
      </c>
      <c r="R1294" s="17">
        <v>9.4300076904011806E-2</v>
      </c>
      <c r="S1294" s="17">
        <v>0.26428233063380402</v>
      </c>
      <c r="T1294" s="17">
        <v>0.219189751682623</v>
      </c>
      <c r="U1294" s="17">
        <v>0.191539689429226</v>
      </c>
      <c r="V1294" s="17">
        <v>0.18040182692020101</v>
      </c>
      <c r="W1294" s="17"/>
      <c r="X1294" s="17">
        <v>0.20492599952287899</v>
      </c>
      <c r="Y1294" s="17">
        <v>0.15181713086586099</v>
      </c>
      <c r="Z1294" s="17"/>
      <c r="AA1294" s="17">
        <v>0.17381807968542701</v>
      </c>
      <c r="AB1294" s="17">
        <v>0.33702392245152801</v>
      </c>
      <c r="AC1294" s="17"/>
      <c r="AD1294" s="17">
        <v>0.22835047237713499</v>
      </c>
      <c r="AE1294" s="17">
        <v>0.159451268140442</v>
      </c>
    </row>
    <row r="1295" spans="2:31" x14ac:dyDescent="0.35">
      <c r="B1295" t="s">
        <v>491</v>
      </c>
      <c r="C1295" s="17">
        <v>0.16448737421228801</v>
      </c>
      <c r="D1295" s="17">
        <v>0.15667050050974199</v>
      </c>
      <c r="E1295" s="17">
        <v>0.17381280196583901</v>
      </c>
      <c r="F1295" s="17"/>
      <c r="G1295" s="17">
        <v>0.13898016394361901</v>
      </c>
      <c r="H1295" s="17">
        <v>0.14363712294684799</v>
      </c>
      <c r="I1295" s="17">
        <v>0.112030319368689</v>
      </c>
      <c r="J1295" s="17">
        <v>0.234328055644966</v>
      </c>
      <c r="K1295" s="17">
        <v>0.23398821093738401</v>
      </c>
      <c r="L1295" s="17">
        <v>0.144926848039797</v>
      </c>
      <c r="M1295" s="17"/>
      <c r="N1295" s="17">
        <v>0.19074830679379501</v>
      </c>
      <c r="O1295" s="17">
        <v>0.163111278453723</v>
      </c>
      <c r="P1295" s="17">
        <v>6.6289308130888694E-2</v>
      </c>
      <c r="Q1295" s="17">
        <v>0.32194526190559603</v>
      </c>
      <c r="R1295" s="17">
        <v>0.20566704171546801</v>
      </c>
      <c r="S1295" s="17">
        <v>5.7763165293800101E-2</v>
      </c>
      <c r="T1295" s="17">
        <v>0.25249723918133399</v>
      </c>
      <c r="U1295" s="17">
        <v>0.102168292793041</v>
      </c>
      <c r="V1295" s="17">
        <v>7.7688144559909203E-2</v>
      </c>
      <c r="W1295" s="17"/>
      <c r="X1295" s="17">
        <v>0.189000084427114</v>
      </c>
      <c r="Y1295" s="17">
        <v>7.5461073258702299E-2</v>
      </c>
      <c r="Z1295" s="17"/>
      <c r="AA1295" s="17">
        <v>0.171272943054255</v>
      </c>
      <c r="AB1295" s="17">
        <v>0.143702208072265</v>
      </c>
      <c r="AC1295" s="17"/>
      <c r="AD1295" s="17">
        <v>0.151116458567851</v>
      </c>
      <c r="AE1295" s="17">
        <v>0.221112405802359</v>
      </c>
    </row>
    <row r="1296" spans="2:31" x14ac:dyDescent="0.35">
      <c r="B1296" t="s">
        <v>492</v>
      </c>
      <c r="C1296" s="17">
        <v>8.5164289487153794E-2</v>
      </c>
      <c r="D1296" s="17">
        <v>0.10567724236930399</v>
      </c>
      <c r="E1296" s="17">
        <v>6.0692605871211801E-2</v>
      </c>
      <c r="F1296" s="17"/>
      <c r="G1296" s="17">
        <v>2.65888463645736E-2</v>
      </c>
      <c r="H1296" s="17">
        <v>0.13164764291219599</v>
      </c>
      <c r="I1296" s="17">
        <v>6.18661194495604E-2</v>
      </c>
      <c r="J1296" s="17">
        <v>6.2001092108491002E-2</v>
      </c>
      <c r="K1296" s="17">
        <v>0.104377945618731</v>
      </c>
      <c r="L1296" s="17">
        <v>9.1862300796265006E-2</v>
      </c>
      <c r="M1296" s="17"/>
      <c r="N1296" s="17">
        <v>8.7661662936368401E-2</v>
      </c>
      <c r="O1296" s="17">
        <v>2.1177081235760301E-2</v>
      </c>
      <c r="P1296" s="17">
        <v>0.227546618486554</v>
      </c>
      <c r="Q1296" s="17">
        <v>0</v>
      </c>
      <c r="R1296" s="17">
        <v>7.2680926438649707E-2</v>
      </c>
      <c r="S1296" s="17">
        <v>6.0504437903993201E-2</v>
      </c>
      <c r="T1296" s="17">
        <v>0.121522672412921</v>
      </c>
      <c r="U1296" s="17">
        <v>0.105183322500572</v>
      </c>
      <c r="V1296" s="17">
        <v>0.13512293569783401</v>
      </c>
      <c r="W1296" s="17"/>
      <c r="X1296" s="17">
        <v>0.100197446376712</v>
      </c>
      <c r="Y1296" s="17">
        <v>0</v>
      </c>
      <c r="Z1296" s="17"/>
      <c r="AA1296" s="17">
        <v>9.48581351035193E-2</v>
      </c>
      <c r="AB1296" s="17">
        <v>3.1662655328027402E-2</v>
      </c>
      <c r="AC1296" s="17"/>
      <c r="AD1296" s="17">
        <v>8.4557637302232203E-2</v>
      </c>
      <c r="AE1296" s="17">
        <v>8.23292823174262E-2</v>
      </c>
    </row>
    <row r="1297" spans="2:31" x14ac:dyDescent="0.35">
      <c r="B1297" t="s">
        <v>493</v>
      </c>
      <c r="C1297" s="17">
        <v>3.2279169432166098E-2</v>
      </c>
      <c r="D1297" s="17">
        <v>3.3068574767591397E-2</v>
      </c>
      <c r="E1297" s="17">
        <v>3.1337419225638E-2</v>
      </c>
      <c r="F1297" s="17"/>
      <c r="G1297" s="17">
        <v>7.8695124800584701E-2</v>
      </c>
      <c r="H1297" s="17">
        <v>0</v>
      </c>
      <c r="I1297" s="17">
        <v>5.3668769563473703E-2</v>
      </c>
      <c r="J1297" s="17">
        <v>4.5620952371999299E-2</v>
      </c>
      <c r="K1297" s="17">
        <v>2.3766001513430699E-2</v>
      </c>
      <c r="L1297" s="17">
        <v>2.1417390820564101E-2</v>
      </c>
      <c r="M1297" s="17"/>
      <c r="N1297" s="17">
        <v>5.4078849132837802E-2</v>
      </c>
      <c r="O1297" s="17">
        <v>4.3419254302883299E-2</v>
      </c>
      <c r="P1297" s="17">
        <v>3.0747591475949399E-2</v>
      </c>
      <c r="Q1297" s="17">
        <v>0</v>
      </c>
      <c r="R1297" s="17">
        <v>7.0624469655569094E-2</v>
      </c>
      <c r="S1297" s="17">
        <v>4.0981091750137498E-2</v>
      </c>
      <c r="T1297" s="17">
        <v>3.5079376561060499E-2</v>
      </c>
      <c r="U1297" s="17">
        <v>0</v>
      </c>
      <c r="V1297" s="17">
        <v>0</v>
      </c>
      <c r="W1297" s="17"/>
      <c r="X1297" s="17">
        <v>3.6334099441655603E-2</v>
      </c>
      <c r="Y1297" s="17">
        <v>2.4370651091334902E-2</v>
      </c>
      <c r="Z1297" s="17"/>
      <c r="AA1297" s="17">
        <v>2.2661023166640901E-2</v>
      </c>
      <c r="AB1297" s="17">
        <v>7.7024284608025795E-2</v>
      </c>
      <c r="AC1297" s="17"/>
      <c r="AD1297" s="17">
        <v>2.24219110973847E-2</v>
      </c>
      <c r="AE1297" s="17">
        <v>5.8985621902465299E-2</v>
      </c>
    </row>
    <row r="1298" spans="2:31" x14ac:dyDescent="0.35">
      <c r="B1298" t="s">
        <v>494</v>
      </c>
      <c r="C1298" s="17">
        <v>2.8771168267572901E-2</v>
      </c>
      <c r="D1298" s="17">
        <v>2.8599590477012202E-2</v>
      </c>
      <c r="E1298" s="17">
        <v>2.8975858320255499E-2</v>
      </c>
      <c r="F1298" s="17"/>
      <c r="G1298" s="17">
        <v>8.3967862386928604E-2</v>
      </c>
      <c r="H1298" s="17">
        <v>1.5217559830863E-2</v>
      </c>
      <c r="I1298" s="17">
        <v>4.8322505520251802E-2</v>
      </c>
      <c r="J1298" s="17">
        <v>5.2777535331954999E-2</v>
      </c>
      <c r="K1298" s="17">
        <v>1.6938799817188498E-2</v>
      </c>
      <c r="L1298" s="17">
        <v>0</v>
      </c>
      <c r="M1298" s="17"/>
      <c r="N1298" s="17">
        <v>3.1346748243655097E-2</v>
      </c>
      <c r="O1298" s="17">
        <v>4.0386638389085697E-2</v>
      </c>
      <c r="P1298" s="17">
        <v>0</v>
      </c>
      <c r="Q1298" s="17">
        <v>3.4576037091855097E-2</v>
      </c>
      <c r="R1298" s="17">
        <v>3.0240943133092699E-2</v>
      </c>
      <c r="S1298" s="17">
        <v>4.11416306886698E-2</v>
      </c>
      <c r="T1298" s="17">
        <v>3.6370910763204201E-2</v>
      </c>
      <c r="U1298" s="17">
        <v>0</v>
      </c>
      <c r="V1298" s="17">
        <v>2.5181461419031399E-2</v>
      </c>
      <c r="W1298" s="17"/>
      <c r="X1298" s="17">
        <v>2.6410579405320801E-2</v>
      </c>
      <c r="Y1298" s="17">
        <v>2.7742490626484099E-2</v>
      </c>
      <c r="Z1298" s="17"/>
      <c r="AA1298" s="17">
        <v>3.2903591745255603E-2</v>
      </c>
      <c r="AB1298" s="17">
        <v>1.20016744709475E-2</v>
      </c>
      <c r="AC1298" s="17"/>
      <c r="AD1298" s="17">
        <v>2.7711713771282901E-2</v>
      </c>
      <c r="AE1298" s="17">
        <v>3.5917636585415399E-2</v>
      </c>
    </row>
    <row r="1299" spans="2:31" x14ac:dyDescent="0.35">
      <c r="B1299" t="s">
        <v>495</v>
      </c>
      <c r="C1299" s="17">
        <v>1.62225539497068E-2</v>
      </c>
      <c r="D1299" s="17">
        <v>1.16077330271049E-2</v>
      </c>
      <c r="E1299" s="17">
        <v>2.1727974754354101E-2</v>
      </c>
      <c r="F1299" s="17"/>
      <c r="G1299" s="17">
        <v>2.65888463645736E-2</v>
      </c>
      <c r="H1299" s="17">
        <v>5.8817779539277797E-2</v>
      </c>
      <c r="I1299" s="17">
        <v>0</v>
      </c>
      <c r="J1299" s="17">
        <v>2.0783013785245399E-2</v>
      </c>
      <c r="K1299" s="17">
        <v>0</v>
      </c>
      <c r="L1299" s="17">
        <v>0</v>
      </c>
      <c r="M1299" s="17"/>
      <c r="N1299" s="17">
        <v>0</v>
      </c>
      <c r="O1299" s="17">
        <v>4.19892177836498E-2</v>
      </c>
      <c r="P1299" s="17">
        <v>0</v>
      </c>
      <c r="Q1299" s="17">
        <v>3.0956231983696E-2</v>
      </c>
      <c r="R1299" s="17">
        <v>0</v>
      </c>
      <c r="S1299" s="17">
        <v>0</v>
      </c>
      <c r="T1299" s="17">
        <v>3.5686335487126901E-2</v>
      </c>
      <c r="U1299" s="17">
        <v>4.7993543448675E-2</v>
      </c>
      <c r="V1299" s="17">
        <v>0</v>
      </c>
      <c r="W1299" s="17"/>
      <c r="X1299" s="17">
        <v>8.2339811013411503E-3</v>
      </c>
      <c r="Y1299" s="17">
        <v>2.8027498774829501E-2</v>
      </c>
      <c r="Z1299" s="17"/>
      <c r="AA1299" s="17">
        <v>1.48846679345423E-2</v>
      </c>
      <c r="AB1299" s="17">
        <v>2.3122161019597201E-2</v>
      </c>
      <c r="AC1299" s="17"/>
      <c r="AD1299" s="17">
        <v>2.0599160642326399E-2</v>
      </c>
      <c r="AE1299" s="17">
        <v>9.5287096913331693E-3</v>
      </c>
    </row>
    <row r="1300" spans="2:31" x14ac:dyDescent="0.35">
      <c r="B1300" t="s">
        <v>496</v>
      </c>
      <c r="C1300" s="17">
        <v>3.7278449863581302E-2</v>
      </c>
      <c r="D1300" s="17">
        <v>5.1694896748394302E-2</v>
      </c>
      <c r="E1300" s="17">
        <v>2.00798179036666E-2</v>
      </c>
      <c r="F1300" s="17"/>
      <c r="G1300" s="17">
        <v>0</v>
      </c>
      <c r="H1300" s="17">
        <v>5.4624380303006301E-2</v>
      </c>
      <c r="I1300" s="17">
        <v>4.6941481094557598E-2</v>
      </c>
      <c r="J1300" s="17">
        <v>0</v>
      </c>
      <c r="K1300" s="17">
        <v>0</v>
      </c>
      <c r="L1300" s="17">
        <v>7.3325006625908698E-2</v>
      </c>
      <c r="M1300" s="17"/>
      <c r="N1300" s="17">
        <v>3.1346748243655097E-2</v>
      </c>
      <c r="O1300" s="17">
        <v>0</v>
      </c>
      <c r="P1300" s="17">
        <v>3.5541716654939298E-2</v>
      </c>
      <c r="Q1300" s="17">
        <v>0</v>
      </c>
      <c r="R1300" s="17">
        <v>0</v>
      </c>
      <c r="S1300" s="17">
        <v>7.2829953236550796E-2</v>
      </c>
      <c r="T1300" s="17">
        <v>0</v>
      </c>
      <c r="U1300" s="17">
        <v>0.17103673041457401</v>
      </c>
      <c r="V1300" s="17">
        <v>9.4288206138017694E-2</v>
      </c>
      <c r="W1300" s="17"/>
      <c r="X1300" s="17">
        <v>3.7282926844568298E-2</v>
      </c>
      <c r="Y1300" s="17">
        <v>0</v>
      </c>
      <c r="Z1300" s="17"/>
      <c r="AA1300" s="17">
        <v>4.0457025229582597E-2</v>
      </c>
      <c r="AB1300" s="17">
        <v>2.52519289712392E-2</v>
      </c>
      <c r="AC1300" s="17"/>
      <c r="AD1300" s="17">
        <v>5.7492161707334302E-2</v>
      </c>
      <c r="AE1300" s="17">
        <v>0</v>
      </c>
    </row>
    <row r="1301" spans="2:31" x14ac:dyDescent="0.35">
      <c r="B1301" t="s">
        <v>56</v>
      </c>
      <c r="C1301" s="17">
        <v>0.18698767771178901</v>
      </c>
      <c r="D1301" s="17">
        <v>0.17543582528607701</v>
      </c>
      <c r="E1301" s="17">
        <v>0.20076888607141299</v>
      </c>
      <c r="F1301" s="17"/>
      <c r="G1301" s="17">
        <v>0.15889517016211799</v>
      </c>
      <c r="H1301" s="17">
        <v>0.18353306772955999</v>
      </c>
      <c r="I1301" s="17">
        <v>0.222062478089631</v>
      </c>
      <c r="J1301" s="17">
        <v>0.18299444956503499</v>
      </c>
      <c r="K1301" s="17">
        <v>0.30269178328491098</v>
      </c>
      <c r="L1301" s="17">
        <v>0.122128934061412</v>
      </c>
      <c r="M1301" s="17"/>
      <c r="N1301" s="17">
        <v>0.15462241087315401</v>
      </c>
      <c r="O1301" s="17">
        <v>0.17001839079569001</v>
      </c>
      <c r="P1301" s="17">
        <v>0.26338852464234502</v>
      </c>
      <c r="Q1301" s="17">
        <v>0.206107540911668</v>
      </c>
      <c r="R1301" s="17">
        <v>0.16994776365995101</v>
      </c>
      <c r="S1301" s="17">
        <v>0.12419193863804499</v>
      </c>
      <c r="T1301" s="17">
        <v>0.168703158536745</v>
      </c>
      <c r="U1301" s="17">
        <v>0.286655619077475</v>
      </c>
      <c r="V1301" s="17">
        <v>0.20213290272076301</v>
      </c>
      <c r="W1301" s="17"/>
      <c r="X1301" s="17">
        <v>0.18782717877671801</v>
      </c>
      <c r="Y1301" s="17">
        <v>0.24359244782113401</v>
      </c>
      <c r="Z1301" s="17"/>
      <c r="AA1301" s="17">
        <v>0.179090175153133</v>
      </c>
      <c r="AB1301" s="17">
        <v>0.19057041479130901</v>
      </c>
      <c r="AC1301" s="17"/>
      <c r="AD1301" s="17">
        <v>0.14621077272609401</v>
      </c>
      <c r="AE1301" s="17">
        <v>0.21086386290197001</v>
      </c>
    </row>
    <row r="1302" spans="2:31" x14ac:dyDescent="0.35">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row>
    <row r="1303" spans="2:31" x14ac:dyDescent="0.35">
      <c r="B1303" s="6" t="s">
        <v>487</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row>
    <row r="1304" spans="2:31" x14ac:dyDescent="0.35">
      <c r="B1304" s="24" t="s">
        <v>365</v>
      </c>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row>
    <row r="1305" spans="2:31" x14ac:dyDescent="0.35">
      <c r="B1305" t="s">
        <v>498</v>
      </c>
      <c r="C1305" s="17">
        <v>5.0591857870456801E-2</v>
      </c>
      <c r="D1305" s="17">
        <v>6.2964678272715305E-2</v>
      </c>
      <c r="E1305" s="17">
        <v>3.7809125854552698E-2</v>
      </c>
      <c r="F1305" s="17"/>
      <c r="G1305" s="17">
        <v>4.7754436555747098E-2</v>
      </c>
      <c r="H1305" s="17">
        <v>6.3561199329738305E-2</v>
      </c>
      <c r="I1305" s="17">
        <v>3.1359721923246098E-2</v>
      </c>
      <c r="J1305" s="17">
        <v>6.6252721791189198E-2</v>
      </c>
      <c r="K1305" s="17">
        <v>2.49307355673575E-2</v>
      </c>
      <c r="L1305" s="17">
        <v>5.9604539431237197E-2</v>
      </c>
      <c r="M1305" s="17"/>
      <c r="N1305" s="17">
        <v>0.17004550455178799</v>
      </c>
      <c r="O1305" s="17">
        <v>3.2088650862981398E-2</v>
      </c>
      <c r="P1305" s="17">
        <v>2.2577059940675302E-2</v>
      </c>
      <c r="Q1305" s="17">
        <v>5.6128830506584799E-2</v>
      </c>
      <c r="R1305" s="17">
        <v>6.1352233569842402E-2</v>
      </c>
      <c r="S1305" s="17">
        <v>0</v>
      </c>
      <c r="T1305" s="17">
        <v>2.56606538645466E-2</v>
      </c>
      <c r="U1305" s="17">
        <v>7.4862199680943306E-2</v>
      </c>
      <c r="V1305" s="17">
        <v>0</v>
      </c>
      <c r="W1305" s="17"/>
      <c r="X1305" s="17">
        <v>4.4455693619686799E-2</v>
      </c>
      <c r="Y1305" s="17">
        <v>0.130444712282169</v>
      </c>
      <c r="Z1305" s="17"/>
      <c r="AA1305" s="17">
        <v>2.6389704651287899E-2</v>
      </c>
      <c r="AB1305" s="17">
        <v>0.13615074931076199</v>
      </c>
      <c r="AC1305" s="17"/>
      <c r="AD1305" s="17">
        <v>6.4018945837462995E-2</v>
      </c>
      <c r="AE1305" s="17">
        <v>3.3136331890175799E-2</v>
      </c>
    </row>
    <row r="1306" spans="2:31" x14ac:dyDescent="0.35">
      <c r="B1306" t="s">
        <v>499</v>
      </c>
      <c r="C1306" s="17">
        <v>7.3940881792340596E-2</v>
      </c>
      <c r="D1306" s="17">
        <v>6.99294400997576E-2</v>
      </c>
      <c r="E1306" s="17">
        <v>7.80852225720996E-2</v>
      </c>
      <c r="F1306" s="17"/>
      <c r="G1306" s="17">
        <v>3.8641408444811703E-2</v>
      </c>
      <c r="H1306" s="17">
        <v>0.16250868322384299</v>
      </c>
      <c r="I1306" s="17">
        <v>4.9495557074233899E-2</v>
      </c>
      <c r="J1306" s="17">
        <v>8.5858412882427904E-2</v>
      </c>
      <c r="K1306" s="17">
        <v>3.6408194700444103E-2</v>
      </c>
      <c r="L1306" s="17">
        <v>7.7301657417860895E-2</v>
      </c>
      <c r="M1306" s="17"/>
      <c r="N1306" s="17">
        <v>0.15744084878883799</v>
      </c>
      <c r="O1306" s="17">
        <v>0</v>
      </c>
      <c r="P1306" s="17">
        <v>7.2533269386425001E-2</v>
      </c>
      <c r="Q1306" s="17">
        <v>5.8863270166471401E-2</v>
      </c>
      <c r="R1306" s="17">
        <v>8.5410112981831807E-2</v>
      </c>
      <c r="S1306" s="17">
        <v>7.37752924474325E-2</v>
      </c>
      <c r="T1306" s="17">
        <v>9.0008978605829501E-2</v>
      </c>
      <c r="U1306" s="17">
        <v>0</v>
      </c>
      <c r="V1306" s="17">
        <v>8.6404236148591204E-2</v>
      </c>
      <c r="W1306" s="17"/>
      <c r="X1306" s="17">
        <v>6.7353115842470404E-2</v>
      </c>
      <c r="Y1306" s="17">
        <v>0.20163596280377799</v>
      </c>
      <c r="Z1306" s="17"/>
      <c r="AA1306" s="17">
        <v>6.9085010452947196E-2</v>
      </c>
      <c r="AB1306" s="17">
        <v>9.1107245669674805E-2</v>
      </c>
      <c r="AC1306" s="17"/>
      <c r="AD1306" s="17">
        <v>9.8407155661154405E-2</v>
      </c>
      <c r="AE1306" s="17">
        <v>2.61465938376679E-2</v>
      </c>
    </row>
    <row r="1307" spans="2:31" x14ac:dyDescent="0.35">
      <c r="B1307" t="s">
        <v>500</v>
      </c>
      <c r="C1307" s="17">
        <v>0.18449668578534201</v>
      </c>
      <c r="D1307" s="17">
        <v>0.16294179152010599</v>
      </c>
      <c r="E1307" s="17">
        <v>0.20676569382601301</v>
      </c>
      <c r="F1307" s="17"/>
      <c r="G1307" s="17">
        <v>0.12614095039315801</v>
      </c>
      <c r="H1307" s="17">
        <v>0.16770615615521201</v>
      </c>
      <c r="I1307" s="17">
        <v>0.18616293165159201</v>
      </c>
      <c r="J1307" s="17">
        <v>0.141431130473332</v>
      </c>
      <c r="K1307" s="17">
        <v>0.23656089115812301</v>
      </c>
      <c r="L1307" s="17">
        <v>0.216442406027642</v>
      </c>
      <c r="M1307" s="17"/>
      <c r="N1307" s="17">
        <v>0.15430518939200299</v>
      </c>
      <c r="O1307" s="17">
        <v>0.21124034043092699</v>
      </c>
      <c r="P1307" s="17">
        <v>0.112620653366614</v>
      </c>
      <c r="Q1307" s="17">
        <v>0.19361322912822199</v>
      </c>
      <c r="R1307" s="17">
        <v>0.10754600651844499</v>
      </c>
      <c r="S1307" s="17">
        <v>0.36301897998501098</v>
      </c>
      <c r="T1307" s="17">
        <v>0.26057876447095102</v>
      </c>
      <c r="U1307" s="17">
        <v>0</v>
      </c>
      <c r="V1307" s="17">
        <v>0.204959892593781</v>
      </c>
      <c r="W1307" s="17"/>
      <c r="X1307" s="17">
        <v>0.17329539804907301</v>
      </c>
      <c r="Y1307" s="17">
        <v>0.23128191095336101</v>
      </c>
      <c r="Z1307" s="17"/>
      <c r="AA1307" s="17">
        <v>0.186773108245745</v>
      </c>
      <c r="AB1307" s="17">
        <v>0.176449129834511</v>
      </c>
      <c r="AC1307" s="17"/>
      <c r="AD1307" s="17">
        <v>0.19132078044703699</v>
      </c>
      <c r="AE1307" s="17">
        <v>0.17315598838638999</v>
      </c>
    </row>
    <row r="1308" spans="2:31" x14ac:dyDescent="0.35">
      <c r="B1308" t="s">
        <v>501</v>
      </c>
      <c r="C1308" s="17">
        <v>0.116226452554375</v>
      </c>
      <c r="D1308" s="17">
        <v>0.15725584144285701</v>
      </c>
      <c r="E1308" s="17">
        <v>7.3837759767559602E-2</v>
      </c>
      <c r="F1308" s="17"/>
      <c r="G1308" s="17">
        <v>0.11855173901944099</v>
      </c>
      <c r="H1308" s="17">
        <v>0.11099678116159201</v>
      </c>
      <c r="I1308" s="17">
        <v>0.149077990192022</v>
      </c>
      <c r="J1308" s="17">
        <v>0.101518441200659</v>
      </c>
      <c r="K1308" s="17">
        <v>0.14639125240642401</v>
      </c>
      <c r="L1308" s="17">
        <v>9.5802066782007297E-2</v>
      </c>
      <c r="M1308" s="17"/>
      <c r="N1308" s="17">
        <v>0.12599459444931799</v>
      </c>
      <c r="O1308" s="17">
        <v>5.2281177726165501E-2</v>
      </c>
      <c r="P1308" s="17">
        <v>0.181513667417426</v>
      </c>
      <c r="Q1308" s="17">
        <v>0.108261203872458</v>
      </c>
      <c r="R1308" s="17">
        <v>5.26254655683829E-2</v>
      </c>
      <c r="S1308" s="17">
        <v>3.3586885200643402E-2</v>
      </c>
      <c r="T1308" s="17">
        <v>0.23757332424571601</v>
      </c>
      <c r="U1308" s="17">
        <v>0.30443717730273101</v>
      </c>
      <c r="V1308" s="17">
        <v>5.9137902189881297E-2</v>
      </c>
      <c r="W1308" s="17"/>
      <c r="X1308" s="17">
        <v>0.13191869494644001</v>
      </c>
      <c r="Y1308" s="17">
        <v>0</v>
      </c>
      <c r="Z1308" s="17"/>
      <c r="AA1308" s="17">
        <v>9.2461311259674606E-2</v>
      </c>
      <c r="AB1308" s="17">
        <v>0.20024042956227001</v>
      </c>
      <c r="AC1308" s="17"/>
      <c r="AD1308" s="17">
        <v>0.145799283975489</v>
      </c>
      <c r="AE1308" s="17">
        <v>7.0890058393527799E-2</v>
      </c>
    </row>
    <row r="1309" spans="2:31" x14ac:dyDescent="0.35">
      <c r="B1309" t="s">
        <v>502</v>
      </c>
      <c r="C1309" s="17">
        <v>0.22968688514985799</v>
      </c>
      <c r="D1309" s="17">
        <v>0.19086752702405901</v>
      </c>
      <c r="E1309" s="17">
        <v>0.26979232884165599</v>
      </c>
      <c r="F1309" s="17"/>
      <c r="G1309" s="17">
        <v>0.29567834007017901</v>
      </c>
      <c r="H1309" s="17">
        <v>0.123080219048348</v>
      </c>
      <c r="I1309" s="17">
        <v>0.268940603264817</v>
      </c>
      <c r="J1309" s="17">
        <v>0.244002648662039</v>
      </c>
      <c r="K1309" s="17">
        <v>0.267364804429779</v>
      </c>
      <c r="L1309" s="17">
        <v>0.200203110559903</v>
      </c>
      <c r="M1309" s="17"/>
      <c r="N1309" s="17">
        <v>0.145668485939487</v>
      </c>
      <c r="O1309" s="17">
        <v>0.308468310582654</v>
      </c>
      <c r="P1309" s="17">
        <v>0.26186853795281201</v>
      </c>
      <c r="Q1309" s="17">
        <v>9.7041742492972399E-2</v>
      </c>
      <c r="R1309" s="17">
        <v>0.37467803360003799</v>
      </c>
      <c r="S1309" s="17">
        <v>0.11395404259009299</v>
      </c>
      <c r="T1309" s="17">
        <v>0.118659190987359</v>
      </c>
      <c r="U1309" s="17">
        <v>0.34041468270785602</v>
      </c>
      <c r="V1309" s="17">
        <v>0.28396853740731698</v>
      </c>
      <c r="W1309" s="17"/>
      <c r="X1309" s="17">
        <v>0.22176323494776701</v>
      </c>
      <c r="Y1309" s="17">
        <v>0.22625437483734501</v>
      </c>
      <c r="Z1309" s="17"/>
      <c r="AA1309" s="17">
        <v>0.251776694523838</v>
      </c>
      <c r="AB1309" s="17">
        <v>0.15159550274060801</v>
      </c>
      <c r="AC1309" s="17"/>
      <c r="AD1309" s="17">
        <v>0.241807823347369</v>
      </c>
      <c r="AE1309" s="17">
        <v>0.26104461327490502</v>
      </c>
    </row>
    <row r="1310" spans="2:31" x14ac:dyDescent="0.35">
      <c r="B1310" t="s">
        <v>503</v>
      </c>
      <c r="C1310" s="17">
        <v>2.3480707839228801E-2</v>
      </c>
      <c r="D1310" s="17">
        <v>3.8256367180114402E-2</v>
      </c>
      <c r="E1310" s="17">
        <v>8.2155308163442201E-3</v>
      </c>
      <c r="F1310" s="17"/>
      <c r="G1310" s="17">
        <v>4.5836611791055901E-2</v>
      </c>
      <c r="H1310" s="17">
        <v>5.8901210456738497E-2</v>
      </c>
      <c r="I1310" s="17">
        <v>1.6887487694412898E-2</v>
      </c>
      <c r="J1310" s="17">
        <v>0</v>
      </c>
      <c r="K1310" s="17">
        <v>0</v>
      </c>
      <c r="L1310" s="17">
        <v>2.0695436473888499E-2</v>
      </c>
      <c r="M1310" s="17"/>
      <c r="N1310" s="17">
        <v>4.3403617433932E-2</v>
      </c>
      <c r="O1310" s="17">
        <v>0</v>
      </c>
      <c r="P1310" s="17">
        <v>0</v>
      </c>
      <c r="Q1310" s="17">
        <v>0.10447030428804301</v>
      </c>
      <c r="R1310" s="17">
        <v>3.02243362710592E-2</v>
      </c>
      <c r="S1310" s="17">
        <v>0</v>
      </c>
      <c r="T1310" s="17">
        <v>0</v>
      </c>
      <c r="U1310" s="17">
        <v>7.6157498650759006E-2</v>
      </c>
      <c r="V1310" s="17">
        <v>1.8305609489945501E-2</v>
      </c>
      <c r="W1310" s="17"/>
      <c r="X1310" s="17">
        <v>2.6657367630849998E-2</v>
      </c>
      <c r="Y1310" s="17">
        <v>0</v>
      </c>
      <c r="Z1310" s="17"/>
      <c r="AA1310" s="17">
        <v>2.1890230722757999E-2</v>
      </c>
      <c r="AB1310" s="17">
        <v>2.91033256994708E-2</v>
      </c>
      <c r="AC1310" s="17"/>
      <c r="AD1310" s="17">
        <v>2.9499699129913501E-2</v>
      </c>
      <c r="AE1310" s="17">
        <v>0</v>
      </c>
    </row>
    <row r="1311" spans="2:31" x14ac:dyDescent="0.35">
      <c r="B1311" t="s">
        <v>504</v>
      </c>
      <c r="C1311" s="17">
        <v>2.68916779859E-2</v>
      </c>
      <c r="D1311" s="17">
        <v>3.1892758075190202E-2</v>
      </c>
      <c r="E1311" s="17">
        <v>2.17249120834546E-2</v>
      </c>
      <c r="F1311" s="17"/>
      <c r="G1311" s="17">
        <v>3.8305475699334901E-2</v>
      </c>
      <c r="H1311" s="17">
        <v>4.1216640302303799E-2</v>
      </c>
      <c r="I1311" s="17">
        <v>4.63888744615224E-2</v>
      </c>
      <c r="J1311" s="17">
        <v>2.03508276979701E-2</v>
      </c>
      <c r="K1311" s="17">
        <v>0</v>
      </c>
      <c r="L1311" s="17">
        <v>2.0695436473888499E-2</v>
      </c>
      <c r="M1311" s="17"/>
      <c r="N1311" s="17">
        <v>4.3403617433932E-2</v>
      </c>
      <c r="O1311" s="17">
        <v>6.7320593641676293E-2</v>
      </c>
      <c r="P1311" s="17">
        <v>0</v>
      </c>
      <c r="Q1311" s="17">
        <v>5.0085577583237097E-2</v>
      </c>
      <c r="R1311" s="17">
        <v>0</v>
      </c>
      <c r="S1311" s="17">
        <v>3.3586885200643402E-2</v>
      </c>
      <c r="T1311" s="17">
        <v>0</v>
      </c>
      <c r="U1311" s="17">
        <v>6.0955707496347399E-2</v>
      </c>
      <c r="V1311" s="17">
        <v>0</v>
      </c>
      <c r="W1311" s="17"/>
      <c r="X1311" s="17">
        <v>3.3953115959425101E-2</v>
      </c>
      <c r="Y1311" s="17">
        <v>0</v>
      </c>
      <c r="Z1311" s="17"/>
      <c r="AA1311" s="17">
        <v>2.3179322628471902E-2</v>
      </c>
      <c r="AB1311" s="17">
        <v>4.0015510652262103E-2</v>
      </c>
      <c r="AC1311" s="17"/>
      <c r="AD1311" s="17">
        <v>1.8147303221664701E-2</v>
      </c>
      <c r="AE1311" s="17">
        <v>4.3684973852087403E-2</v>
      </c>
    </row>
    <row r="1312" spans="2:31" x14ac:dyDescent="0.35">
      <c r="B1312" t="s">
        <v>505</v>
      </c>
      <c r="C1312" s="17">
        <v>2.9476086864559099E-3</v>
      </c>
      <c r="D1312" s="17">
        <v>0</v>
      </c>
      <c r="E1312" s="17">
        <v>5.9928716662563403E-3</v>
      </c>
      <c r="F1312" s="17"/>
      <c r="G1312" s="17">
        <v>0</v>
      </c>
      <c r="H1312" s="17">
        <v>0</v>
      </c>
      <c r="I1312" s="17">
        <v>0</v>
      </c>
      <c r="J1312" s="17">
        <v>0</v>
      </c>
      <c r="K1312" s="17">
        <v>2.2287578753273401E-2</v>
      </c>
      <c r="L1312" s="17">
        <v>0</v>
      </c>
      <c r="M1312" s="17"/>
      <c r="N1312" s="17">
        <v>0</v>
      </c>
      <c r="O1312" s="17">
        <v>1.7295819558847202E-2</v>
      </c>
      <c r="P1312" s="17">
        <v>0</v>
      </c>
      <c r="Q1312" s="17">
        <v>0</v>
      </c>
      <c r="R1312" s="17">
        <v>0</v>
      </c>
      <c r="S1312" s="17">
        <v>0</v>
      </c>
      <c r="T1312" s="17">
        <v>0</v>
      </c>
      <c r="U1312" s="17">
        <v>0</v>
      </c>
      <c r="V1312" s="17">
        <v>0</v>
      </c>
      <c r="W1312" s="17"/>
      <c r="X1312" s="17">
        <v>3.7216160176661598E-3</v>
      </c>
      <c r="Y1312" s="17">
        <v>0</v>
      </c>
      <c r="Z1312" s="17"/>
      <c r="AA1312" s="17">
        <v>3.7814025313601799E-3</v>
      </c>
      <c r="AB1312" s="17">
        <v>0</v>
      </c>
      <c r="AC1312" s="17"/>
      <c r="AD1312" s="17">
        <v>4.5823640453593302E-3</v>
      </c>
      <c r="AE1312" s="17">
        <v>0</v>
      </c>
    </row>
    <row r="1313" spans="2:31" x14ac:dyDescent="0.35">
      <c r="B1313" t="s">
        <v>506</v>
      </c>
      <c r="C1313" s="17">
        <v>1.22700112757777E-2</v>
      </c>
      <c r="D1313" s="17">
        <v>2.021153197963E-2</v>
      </c>
      <c r="E1313" s="17">
        <v>4.0653879436901002E-3</v>
      </c>
      <c r="F1313" s="17"/>
      <c r="G1313" s="17">
        <v>0</v>
      </c>
      <c r="H1313" s="17">
        <v>2.0162542600920999E-2</v>
      </c>
      <c r="I1313" s="17">
        <v>1.42634154149416E-2</v>
      </c>
      <c r="J1313" s="17">
        <v>0</v>
      </c>
      <c r="K1313" s="17">
        <v>0</v>
      </c>
      <c r="L1313" s="17">
        <v>2.4829960646129801E-2</v>
      </c>
      <c r="M1313" s="17"/>
      <c r="N1313" s="17">
        <v>1.7390317318018E-2</v>
      </c>
      <c r="O1313" s="17">
        <v>0</v>
      </c>
      <c r="P1313" s="17">
        <v>0</v>
      </c>
      <c r="Q1313" s="17">
        <v>0</v>
      </c>
      <c r="R1313" s="17">
        <v>7.4015549958891994E-2</v>
      </c>
      <c r="S1313" s="17">
        <v>2.6882610199585599E-2</v>
      </c>
      <c r="T1313" s="17">
        <v>0</v>
      </c>
      <c r="U1313" s="17">
        <v>0</v>
      </c>
      <c r="V1313" s="17">
        <v>0</v>
      </c>
      <c r="W1313" s="17"/>
      <c r="X1313" s="17">
        <v>2.5246348882213502E-3</v>
      </c>
      <c r="Y1313" s="17">
        <v>0</v>
      </c>
      <c r="Z1313" s="17"/>
      <c r="AA1313" s="17">
        <v>5.8636662349599404E-3</v>
      </c>
      <c r="AB1313" s="17">
        <v>3.4917573867123297E-2</v>
      </c>
      <c r="AC1313" s="17"/>
      <c r="AD1313" s="17">
        <v>1.90750077391992E-2</v>
      </c>
      <c r="AE1313" s="17">
        <v>0</v>
      </c>
    </row>
    <row r="1314" spans="2:31" x14ac:dyDescent="0.35">
      <c r="B1314" t="s">
        <v>56</v>
      </c>
      <c r="C1314" s="17">
        <v>0.279467231060264</v>
      </c>
      <c r="D1314" s="17">
        <v>0.26568006440557002</v>
      </c>
      <c r="E1314" s="17">
        <v>0.29371116662837399</v>
      </c>
      <c r="F1314" s="17"/>
      <c r="G1314" s="17">
        <v>0.28909103802627201</v>
      </c>
      <c r="H1314" s="17">
        <v>0.251866567721304</v>
      </c>
      <c r="I1314" s="17">
        <v>0.23742341832321201</v>
      </c>
      <c r="J1314" s="17">
        <v>0.34058581729238302</v>
      </c>
      <c r="K1314" s="17">
        <v>0.26605654298459902</v>
      </c>
      <c r="L1314" s="17">
        <v>0.28442538618744301</v>
      </c>
      <c r="M1314" s="17"/>
      <c r="N1314" s="17">
        <v>0.14234782469268401</v>
      </c>
      <c r="O1314" s="17">
        <v>0.31130510719674898</v>
      </c>
      <c r="P1314" s="17">
        <v>0.34888681193604698</v>
      </c>
      <c r="Q1314" s="17">
        <v>0.33153584196201102</v>
      </c>
      <c r="R1314" s="17">
        <v>0.21414826153150801</v>
      </c>
      <c r="S1314" s="17">
        <v>0.35519530437659103</v>
      </c>
      <c r="T1314" s="17">
        <v>0.26751908782559802</v>
      </c>
      <c r="U1314" s="17">
        <v>0.143172734161363</v>
      </c>
      <c r="V1314" s="17">
        <v>0.34722382217048398</v>
      </c>
      <c r="W1314" s="17"/>
      <c r="X1314" s="17">
        <v>0.29435712809839998</v>
      </c>
      <c r="Y1314" s="17">
        <v>0.21038303912334699</v>
      </c>
      <c r="Z1314" s="17"/>
      <c r="AA1314" s="17">
        <v>0.318799548748957</v>
      </c>
      <c r="AB1314" s="17">
        <v>0.140420532663317</v>
      </c>
      <c r="AC1314" s="17"/>
      <c r="AD1314" s="17">
        <v>0.18734163659535</v>
      </c>
      <c r="AE1314" s="17">
        <v>0.39194144036524597</v>
      </c>
    </row>
    <row r="1315" spans="2:31" x14ac:dyDescent="0.35">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row>
    <row r="1316" spans="2:31" x14ac:dyDescent="0.35">
      <c r="B1316" s="6" t="s">
        <v>487</v>
      </c>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row>
    <row r="1317" spans="2:31" x14ac:dyDescent="0.35">
      <c r="B1317" s="24" t="s">
        <v>365</v>
      </c>
      <c r="C1317" s="17"/>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c r="AD1317" s="17"/>
      <c r="AE1317" s="17"/>
    </row>
    <row r="1318" spans="2:31" x14ac:dyDescent="0.35">
      <c r="B1318" t="s">
        <v>507</v>
      </c>
      <c r="C1318" s="17">
        <v>9.4995592400298798E-2</v>
      </c>
      <c r="D1318" s="17">
        <v>0.100195585312681</v>
      </c>
      <c r="E1318" s="17">
        <v>9.0680118898318895E-2</v>
      </c>
      <c r="F1318" s="17"/>
      <c r="G1318" s="17">
        <v>0.16076887510388399</v>
      </c>
      <c r="H1318" s="17">
        <v>9.2521630309639002E-2</v>
      </c>
      <c r="I1318" s="17">
        <v>0.100469794948792</v>
      </c>
      <c r="J1318" s="17">
        <v>9.9864891765372402E-2</v>
      </c>
      <c r="K1318" s="17">
        <v>0.12743955483434999</v>
      </c>
      <c r="L1318" s="17">
        <v>4.6754420065390503E-2</v>
      </c>
      <c r="M1318" s="17"/>
      <c r="N1318" s="17">
        <v>0.13350352534325</v>
      </c>
      <c r="O1318" s="17">
        <v>0.141172385179338</v>
      </c>
      <c r="P1318" s="17">
        <v>5.7071129395681403E-2</v>
      </c>
      <c r="Q1318" s="17">
        <v>0.13453450428198699</v>
      </c>
      <c r="R1318" s="17">
        <v>0</v>
      </c>
      <c r="S1318" s="17">
        <v>0.13424924144442399</v>
      </c>
      <c r="T1318" s="17">
        <v>0.10543295684248501</v>
      </c>
      <c r="U1318" s="17">
        <v>8.9896502900554107E-2</v>
      </c>
      <c r="V1318" s="17">
        <v>2.0392495976797501E-2</v>
      </c>
      <c r="W1318" s="17"/>
      <c r="X1318" s="17">
        <v>0.106324136359693</v>
      </c>
      <c r="Y1318" s="17">
        <v>2.0447318934288399E-2</v>
      </c>
      <c r="Z1318" s="17"/>
      <c r="AA1318" s="17">
        <v>8.86451890022633E-2</v>
      </c>
      <c r="AB1318" s="17">
        <v>0.124628348160019</v>
      </c>
      <c r="AC1318" s="17"/>
      <c r="AD1318" s="17">
        <v>0.12651528239453499</v>
      </c>
      <c r="AE1318" s="17">
        <v>2.4743212424073398E-2</v>
      </c>
    </row>
    <row r="1319" spans="2:31" x14ac:dyDescent="0.35">
      <c r="B1319" t="s">
        <v>508</v>
      </c>
      <c r="C1319" s="17">
        <v>0.12596963731385499</v>
      </c>
      <c r="D1319" s="17">
        <v>8.7122880275292705E-2</v>
      </c>
      <c r="E1319" s="17">
        <v>0.15820855637825601</v>
      </c>
      <c r="F1319" s="17"/>
      <c r="G1319" s="17">
        <v>0.11680138608139699</v>
      </c>
      <c r="H1319" s="17">
        <v>0.14544268310448799</v>
      </c>
      <c r="I1319" s="17">
        <v>3.3719738978194899E-2</v>
      </c>
      <c r="J1319" s="17">
        <v>0.1037781627138</v>
      </c>
      <c r="K1319" s="17">
        <v>4.8333634196575798E-2</v>
      </c>
      <c r="L1319" s="17">
        <v>0.20389600962024401</v>
      </c>
      <c r="M1319" s="17"/>
      <c r="N1319" s="17">
        <v>5.5598977582666499E-2</v>
      </c>
      <c r="O1319" s="17">
        <v>0.17635805295634099</v>
      </c>
      <c r="P1319" s="17">
        <v>0</v>
      </c>
      <c r="Q1319" s="17">
        <v>4.5326820753396502E-2</v>
      </c>
      <c r="R1319" s="17">
        <v>0.29011369434829298</v>
      </c>
      <c r="S1319" s="17">
        <v>0.106748227405943</v>
      </c>
      <c r="T1319" s="17">
        <v>0.124217606064528</v>
      </c>
      <c r="U1319" s="17">
        <v>8.5720442649039094E-2</v>
      </c>
      <c r="V1319" s="17">
        <v>0.13946009817122201</v>
      </c>
      <c r="W1319" s="17"/>
      <c r="X1319" s="17">
        <v>0.12307281607520799</v>
      </c>
      <c r="Y1319" s="17">
        <v>0.197067926390878</v>
      </c>
      <c r="Z1319" s="17"/>
      <c r="AA1319" s="17">
        <v>0.140914491193665</v>
      </c>
      <c r="AB1319" s="17">
        <v>6.6378647172182906E-2</v>
      </c>
      <c r="AC1319" s="17"/>
      <c r="AD1319" s="17">
        <v>0.15220931342319299</v>
      </c>
      <c r="AE1319" s="17">
        <v>7.4573432811374102E-2</v>
      </c>
    </row>
    <row r="1320" spans="2:31" x14ac:dyDescent="0.35">
      <c r="B1320" t="s">
        <v>509</v>
      </c>
      <c r="C1320" s="17">
        <v>0.251579923283757</v>
      </c>
      <c r="D1320" s="17">
        <v>0.253901453812716</v>
      </c>
      <c r="E1320" s="17">
        <v>0.249653285372789</v>
      </c>
      <c r="F1320" s="17"/>
      <c r="G1320" s="17">
        <v>0.230261729898526</v>
      </c>
      <c r="H1320" s="17">
        <v>0.205456898110849</v>
      </c>
      <c r="I1320" s="17">
        <v>0.24915917307435001</v>
      </c>
      <c r="J1320" s="17">
        <v>0.37231988195846499</v>
      </c>
      <c r="K1320" s="17">
        <v>0.126727855930473</v>
      </c>
      <c r="L1320" s="17">
        <v>0.28517139402970498</v>
      </c>
      <c r="M1320" s="17"/>
      <c r="N1320" s="17">
        <v>0.24014459338241601</v>
      </c>
      <c r="O1320" s="17">
        <v>0.26284343526307902</v>
      </c>
      <c r="P1320" s="17">
        <v>0.38681438978557198</v>
      </c>
      <c r="Q1320" s="17">
        <v>0.25616837518789598</v>
      </c>
      <c r="R1320" s="17">
        <v>0.123826080804644</v>
      </c>
      <c r="S1320" s="17">
        <v>0.36191493430458499</v>
      </c>
      <c r="T1320" s="17">
        <v>0.25959261274081502</v>
      </c>
      <c r="U1320" s="17">
        <v>0.16221157638581299</v>
      </c>
      <c r="V1320" s="17">
        <v>0.23490065557672099</v>
      </c>
      <c r="W1320" s="17"/>
      <c r="X1320" s="17">
        <v>0.25820400230067603</v>
      </c>
      <c r="Y1320" s="17">
        <v>0.18071171794053101</v>
      </c>
      <c r="Z1320" s="17"/>
      <c r="AA1320" s="17">
        <v>0.240642245368064</v>
      </c>
      <c r="AB1320" s="17">
        <v>0.30517151538876103</v>
      </c>
      <c r="AC1320" s="17"/>
      <c r="AD1320" s="17">
        <v>0.28000166054414899</v>
      </c>
      <c r="AE1320" s="17">
        <v>0.19596882512546199</v>
      </c>
    </row>
    <row r="1321" spans="2:31" x14ac:dyDescent="0.35">
      <c r="B1321" t="s">
        <v>510</v>
      </c>
      <c r="C1321" s="17">
        <v>0.111573530291031</v>
      </c>
      <c r="D1321" s="17">
        <v>0.126629061428915</v>
      </c>
      <c r="E1321" s="17">
        <v>9.9078946783223806E-2</v>
      </c>
      <c r="F1321" s="17"/>
      <c r="G1321" s="17">
        <v>5.9166113867520499E-2</v>
      </c>
      <c r="H1321" s="17">
        <v>0.136614836355576</v>
      </c>
      <c r="I1321" s="17">
        <v>0.17111197301056399</v>
      </c>
      <c r="J1321" s="17">
        <v>0.158500455300397</v>
      </c>
      <c r="K1321" s="17">
        <v>7.7090408377352801E-2</v>
      </c>
      <c r="L1321" s="17">
        <v>9.2597109939885194E-2</v>
      </c>
      <c r="M1321" s="17"/>
      <c r="N1321" s="17">
        <v>7.2511885146711294E-2</v>
      </c>
      <c r="O1321" s="17">
        <v>9.7463484870987702E-2</v>
      </c>
      <c r="P1321" s="17">
        <v>0.16655439876528</v>
      </c>
      <c r="Q1321" s="17">
        <v>0</v>
      </c>
      <c r="R1321" s="17">
        <v>0.19434747254249801</v>
      </c>
      <c r="S1321" s="17">
        <v>8.0639690073651502E-2</v>
      </c>
      <c r="T1321" s="17">
        <v>7.9240606341829001E-2</v>
      </c>
      <c r="U1321" s="17">
        <v>0.18950920949723499</v>
      </c>
      <c r="V1321" s="17">
        <v>0.19581292863115099</v>
      </c>
      <c r="W1321" s="17"/>
      <c r="X1321" s="17">
        <v>0.112151628150695</v>
      </c>
      <c r="Y1321" s="17">
        <v>0.17068407085152201</v>
      </c>
      <c r="Z1321" s="17"/>
      <c r="AA1321" s="17">
        <v>0.121024769662141</v>
      </c>
      <c r="AB1321" s="17">
        <v>5.8799409106250797E-2</v>
      </c>
      <c r="AC1321" s="17"/>
      <c r="AD1321" s="17">
        <v>0.12944545783599501</v>
      </c>
      <c r="AE1321" s="17">
        <v>6.9165361359127403E-2</v>
      </c>
    </row>
    <row r="1322" spans="2:31" x14ac:dyDescent="0.35">
      <c r="B1322" t="s">
        <v>511</v>
      </c>
      <c r="C1322" s="17">
        <v>9.8075172823796797E-2</v>
      </c>
      <c r="D1322" s="17">
        <v>0.100315044378652</v>
      </c>
      <c r="E1322" s="17">
        <v>9.6216303685764296E-2</v>
      </c>
      <c r="F1322" s="17"/>
      <c r="G1322" s="17">
        <v>9.1589159487745E-2</v>
      </c>
      <c r="H1322" s="17">
        <v>3.95200885123713E-2</v>
      </c>
      <c r="I1322" s="17">
        <v>0.118204202988235</v>
      </c>
      <c r="J1322" s="17">
        <v>6.6837085080217906E-2</v>
      </c>
      <c r="K1322" s="17">
        <v>0.102211534336019</v>
      </c>
      <c r="L1322" s="17">
        <v>0.12814971577816101</v>
      </c>
      <c r="M1322" s="17"/>
      <c r="N1322" s="17">
        <v>0.11262415498799</v>
      </c>
      <c r="O1322" s="17">
        <v>7.6149865208403403E-2</v>
      </c>
      <c r="P1322" s="17">
        <v>5.5177494742539301E-2</v>
      </c>
      <c r="Q1322" s="17">
        <v>0.13584179311176001</v>
      </c>
      <c r="R1322" s="17">
        <v>5.02086344344954E-2</v>
      </c>
      <c r="S1322" s="17">
        <v>0.17820792617416201</v>
      </c>
      <c r="T1322" s="17">
        <v>6.0792691470305901E-2</v>
      </c>
      <c r="U1322" s="17">
        <v>0.20991844613188401</v>
      </c>
      <c r="V1322" s="17">
        <v>9.0992943351894201E-2</v>
      </c>
      <c r="W1322" s="17"/>
      <c r="X1322" s="17">
        <v>9.2919978093485997E-2</v>
      </c>
      <c r="Y1322" s="17">
        <v>6.5198115084696001E-2</v>
      </c>
      <c r="Z1322" s="17"/>
      <c r="AA1322" s="17">
        <v>8.9538203959916296E-2</v>
      </c>
      <c r="AB1322" s="17">
        <v>0.124038338735349</v>
      </c>
      <c r="AC1322" s="17"/>
      <c r="AD1322" s="17">
        <v>6.7473329663181494E-2</v>
      </c>
      <c r="AE1322" s="17">
        <v>0.19504984285270499</v>
      </c>
    </row>
    <row r="1323" spans="2:31" x14ac:dyDescent="0.35">
      <c r="B1323" t="s">
        <v>512</v>
      </c>
      <c r="C1323" s="17">
        <v>3.7171558027618498E-2</v>
      </c>
      <c r="D1323" s="17">
        <v>5.7096559819920401E-2</v>
      </c>
      <c r="E1323" s="17">
        <v>2.0635801400561399E-2</v>
      </c>
      <c r="F1323" s="17"/>
      <c r="G1323" s="17">
        <v>6.7135119023682605E-2</v>
      </c>
      <c r="H1323" s="17">
        <v>3.7684870230584699E-2</v>
      </c>
      <c r="I1323" s="17">
        <v>0</v>
      </c>
      <c r="J1323" s="17">
        <v>2.3874802820949802E-2</v>
      </c>
      <c r="K1323" s="17">
        <v>3.1132580360606801E-2</v>
      </c>
      <c r="L1323" s="17">
        <v>4.7346119340924399E-2</v>
      </c>
      <c r="M1323" s="17"/>
      <c r="N1323" s="17">
        <v>0.110358455236497</v>
      </c>
      <c r="O1323" s="17">
        <v>4.5325394660924202E-2</v>
      </c>
      <c r="P1323" s="17">
        <v>0</v>
      </c>
      <c r="Q1323" s="17">
        <v>4.61963306206159E-2</v>
      </c>
      <c r="R1323" s="17">
        <v>2.9707881990765999E-2</v>
      </c>
      <c r="S1323" s="17">
        <v>0</v>
      </c>
      <c r="T1323" s="17">
        <v>0</v>
      </c>
      <c r="U1323" s="17">
        <v>0</v>
      </c>
      <c r="V1323" s="17">
        <v>2.2348340814774902E-2</v>
      </c>
      <c r="W1323" s="17"/>
      <c r="X1323" s="17">
        <v>3.6396467885353799E-2</v>
      </c>
      <c r="Y1323" s="17">
        <v>5.0810739999717101E-2</v>
      </c>
      <c r="Z1323" s="17"/>
      <c r="AA1323" s="17">
        <v>2.8785802608412198E-2</v>
      </c>
      <c r="AB1323" s="17">
        <v>7.3739577170688006E-2</v>
      </c>
      <c r="AC1323" s="17"/>
      <c r="AD1323" s="17">
        <v>4.8979050421801201E-2</v>
      </c>
      <c r="AE1323" s="17">
        <v>1.1094219907876899E-2</v>
      </c>
    </row>
    <row r="1324" spans="2:31" x14ac:dyDescent="0.35">
      <c r="B1324" t="s">
        <v>513</v>
      </c>
      <c r="C1324" s="17">
        <v>1.17396821366607E-2</v>
      </c>
      <c r="D1324" s="17">
        <v>1.36652036111972E-2</v>
      </c>
      <c r="E1324" s="17">
        <v>1.01416920930457E-2</v>
      </c>
      <c r="F1324" s="17"/>
      <c r="G1324" s="17">
        <v>1.6266789615191998E-2</v>
      </c>
      <c r="H1324" s="17">
        <v>2.11648223025711E-2</v>
      </c>
      <c r="I1324" s="17">
        <v>1.8662569433582101E-2</v>
      </c>
      <c r="J1324" s="17">
        <v>2.8292528615376601E-2</v>
      </c>
      <c r="K1324" s="17">
        <v>0</v>
      </c>
      <c r="L1324" s="17">
        <v>0</v>
      </c>
      <c r="M1324" s="17"/>
      <c r="N1324" s="17">
        <v>1.6517806053920399E-2</v>
      </c>
      <c r="O1324" s="17">
        <v>0</v>
      </c>
      <c r="P1324" s="17">
        <v>0</v>
      </c>
      <c r="Q1324" s="17">
        <v>0</v>
      </c>
      <c r="R1324" s="17">
        <v>5.1783449615376502E-2</v>
      </c>
      <c r="S1324" s="17">
        <v>0</v>
      </c>
      <c r="T1324" s="17">
        <v>2.75133228164882E-2</v>
      </c>
      <c r="U1324" s="17">
        <v>0</v>
      </c>
      <c r="V1324" s="17">
        <v>0</v>
      </c>
      <c r="W1324" s="17"/>
      <c r="X1324" s="17">
        <v>1.1786091981028099E-2</v>
      </c>
      <c r="Y1324" s="17">
        <v>2.0748625022522199E-2</v>
      </c>
      <c r="Z1324" s="17"/>
      <c r="AA1324" s="17">
        <v>1.45941899956047E-2</v>
      </c>
      <c r="AB1324" s="17">
        <v>0</v>
      </c>
      <c r="AC1324" s="17"/>
      <c r="AD1324" s="17">
        <v>8.3544614479583602E-3</v>
      </c>
      <c r="AE1324" s="17">
        <v>2.26017719372902E-2</v>
      </c>
    </row>
    <row r="1325" spans="2:31" x14ac:dyDescent="0.35">
      <c r="B1325" t="s">
        <v>514</v>
      </c>
      <c r="C1325" s="17">
        <v>2.0856918381794501E-2</v>
      </c>
      <c r="D1325" s="17">
        <v>1.7791433950660199E-2</v>
      </c>
      <c r="E1325" s="17">
        <v>2.3400963548046601E-2</v>
      </c>
      <c r="F1325" s="17"/>
      <c r="G1325" s="17">
        <v>1.79647925247499E-2</v>
      </c>
      <c r="H1325" s="17">
        <v>1.7640593220685299E-2</v>
      </c>
      <c r="I1325" s="17">
        <v>2.9608511451293399E-2</v>
      </c>
      <c r="J1325" s="17">
        <v>0</v>
      </c>
      <c r="K1325" s="17">
        <v>3.0338876281277301E-2</v>
      </c>
      <c r="L1325" s="17">
        <v>2.3819675325286699E-2</v>
      </c>
      <c r="M1325" s="17"/>
      <c r="N1325" s="17">
        <v>1.6206907002940599E-2</v>
      </c>
      <c r="O1325" s="17">
        <v>0</v>
      </c>
      <c r="P1325" s="17">
        <v>0</v>
      </c>
      <c r="Q1325" s="17">
        <v>4.1222485494122101E-2</v>
      </c>
      <c r="R1325" s="17">
        <v>6.1052335930425701E-2</v>
      </c>
      <c r="S1325" s="17">
        <v>0</v>
      </c>
      <c r="T1325" s="17">
        <v>2.7135581979894501E-2</v>
      </c>
      <c r="U1325" s="17">
        <v>0.10214568092001799</v>
      </c>
      <c r="V1325" s="17">
        <v>0</v>
      </c>
      <c r="W1325" s="17"/>
      <c r="X1325" s="17">
        <v>2.2190458900912102E-2</v>
      </c>
      <c r="Y1325" s="17">
        <v>0</v>
      </c>
      <c r="Z1325" s="17"/>
      <c r="AA1325" s="17">
        <v>1.3525596673573E-2</v>
      </c>
      <c r="AB1325" s="17">
        <v>5.2488940562816701E-2</v>
      </c>
      <c r="AC1325" s="17"/>
      <c r="AD1325" s="17">
        <v>2.6232261386404498E-2</v>
      </c>
      <c r="AE1325" s="17">
        <v>9.5800403286183996E-3</v>
      </c>
    </row>
    <row r="1326" spans="2:31" x14ac:dyDescent="0.35">
      <c r="B1326" t="s">
        <v>56</v>
      </c>
      <c r="C1326" s="17">
        <v>0.24803798534118801</v>
      </c>
      <c r="D1326" s="17">
        <v>0.24328277740996601</v>
      </c>
      <c r="E1326" s="17">
        <v>0.25198433183999402</v>
      </c>
      <c r="F1326" s="17"/>
      <c r="G1326" s="17">
        <v>0.24004603439730299</v>
      </c>
      <c r="H1326" s="17">
        <v>0.30395357785323501</v>
      </c>
      <c r="I1326" s="17">
        <v>0.27906403611498898</v>
      </c>
      <c r="J1326" s="17">
        <v>0.14653219174542201</v>
      </c>
      <c r="K1326" s="17">
        <v>0.456725555683345</v>
      </c>
      <c r="L1326" s="17">
        <v>0.17226555590040299</v>
      </c>
      <c r="M1326" s="17"/>
      <c r="N1326" s="17">
        <v>0.24253369526360799</v>
      </c>
      <c r="O1326" s="17">
        <v>0.20068738186092699</v>
      </c>
      <c r="P1326" s="17">
        <v>0.33438258731092702</v>
      </c>
      <c r="Q1326" s="17">
        <v>0.34070969055022199</v>
      </c>
      <c r="R1326" s="17">
        <v>0.19896045033350099</v>
      </c>
      <c r="S1326" s="17">
        <v>0.138239980597234</v>
      </c>
      <c r="T1326" s="17">
        <v>0.31607462174365297</v>
      </c>
      <c r="U1326" s="17">
        <v>0.16059814151545801</v>
      </c>
      <c r="V1326" s="17">
        <v>0.29609253747743902</v>
      </c>
      <c r="W1326" s="17"/>
      <c r="X1326" s="17">
        <v>0.23695442025294799</v>
      </c>
      <c r="Y1326" s="17">
        <v>0.294331485775845</v>
      </c>
      <c r="Z1326" s="17"/>
      <c r="AA1326" s="17">
        <v>0.26232951153636103</v>
      </c>
      <c r="AB1326" s="17">
        <v>0.194755223703933</v>
      </c>
      <c r="AC1326" s="17"/>
      <c r="AD1326" s="17">
        <v>0.16078918288278099</v>
      </c>
      <c r="AE1326" s="17">
        <v>0.397223293253473</v>
      </c>
    </row>
    <row r="1327" spans="2:31" x14ac:dyDescent="0.35">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row>
    <row r="1328" spans="2:31" x14ac:dyDescent="0.35">
      <c r="B1328" s="6" t="s">
        <v>532</v>
      </c>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row>
    <row r="1329" spans="2:31" x14ac:dyDescent="0.35">
      <c r="B1329" s="24" t="s">
        <v>66</v>
      </c>
      <c r="C1329" s="17"/>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c r="AD1329" s="17"/>
      <c r="AE1329" s="17"/>
    </row>
    <row r="1330" spans="2:31" x14ac:dyDescent="0.35">
      <c r="B1330" t="s">
        <v>515</v>
      </c>
      <c r="C1330" s="17">
        <v>0.40244864354868498</v>
      </c>
      <c r="D1330" s="17">
        <v>0.35550456801727498</v>
      </c>
      <c r="E1330" s="17">
        <v>0.44940591540702801</v>
      </c>
      <c r="F1330" s="17"/>
      <c r="G1330" s="17">
        <v>0.48511044346843302</v>
      </c>
      <c r="H1330" s="17">
        <v>0.38869396914038001</v>
      </c>
      <c r="I1330" s="17">
        <v>0.375012443183869</v>
      </c>
      <c r="J1330" s="17">
        <v>0.43052487463677802</v>
      </c>
      <c r="K1330" s="17">
        <v>0.40105084582930201</v>
      </c>
      <c r="L1330" s="17">
        <v>0.365931758212237</v>
      </c>
      <c r="M1330" s="17"/>
      <c r="N1330" s="17">
        <v>0.34910091612704602</v>
      </c>
      <c r="O1330" s="17">
        <v>0.47921747848706098</v>
      </c>
      <c r="P1330" s="17">
        <v>0.38399197509477401</v>
      </c>
      <c r="Q1330" s="17">
        <v>0.40857704640131698</v>
      </c>
      <c r="R1330" s="17">
        <v>0.37449815244770501</v>
      </c>
      <c r="S1330" s="17">
        <v>0.438640134294847</v>
      </c>
      <c r="T1330" s="17">
        <v>0.433287088353492</v>
      </c>
      <c r="U1330" s="17">
        <v>0.325782439715259</v>
      </c>
      <c r="V1330" s="17">
        <v>0.379959758276954</v>
      </c>
      <c r="W1330" s="17"/>
      <c r="X1330" s="17">
        <v>0.39802602045472102</v>
      </c>
      <c r="Y1330" s="17">
        <v>0.40471109830882801</v>
      </c>
      <c r="Z1330" s="17"/>
      <c r="AA1330" s="17">
        <v>0.40872912084364199</v>
      </c>
      <c r="AB1330" s="17">
        <v>0.38437283137774197</v>
      </c>
      <c r="AC1330" s="17"/>
      <c r="AD1330" s="17">
        <v>0.39872629298321299</v>
      </c>
      <c r="AE1330" s="17">
        <v>0.43546717172139798</v>
      </c>
    </row>
    <row r="1331" spans="2:31" x14ac:dyDescent="0.35">
      <c r="B1331" t="s">
        <v>516</v>
      </c>
      <c r="C1331" s="17">
        <v>0.39722697324004602</v>
      </c>
      <c r="D1331" s="17">
        <v>0.36049372401764701</v>
      </c>
      <c r="E1331" s="17">
        <v>0.43397054845055999</v>
      </c>
      <c r="F1331" s="17"/>
      <c r="G1331" s="17">
        <v>0.41402413664531601</v>
      </c>
      <c r="H1331" s="17">
        <v>0.343029940987571</v>
      </c>
      <c r="I1331" s="17">
        <v>0.34078535809753302</v>
      </c>
      <c r="J1331" s="17">
        <v>0.38442615325209001</v>
      </c>
      <c r="K1331" s="17">
        <v>0.44697551996964502</v>
      </c>
      <c r="L1331" s="17">
        <v>0.42680146283110698</v>
      </c>
      <c r="M1331" s="17"/>
      <c r="N1331" s="17">
        <v>0.36677653183237002</v>
      </c>
      <c r="O1331" s="17">
        <v>0.49848683496827401</v>
      </c>
      <c r="P1331" s="17">
        <v>0.30562272901155901</v>
      </c>
      <c r="Q1331" s="17">
        <v>0.38208776539079797</v>
      </c>
      <c r="R1331" s="17">
        <v>0.37327644513719199</v>
      </c>
      <c r="S1331" s="17">
        <v>0.398462599429937</v>
      </c>
      <c r="T1331" s="17">
        <v>0.48565502449627401</v>
      </c>
      <c r="U1331" s="17">
        <v>0.26247453444355001</v>
      </c>
      <c r="V1331" s="17">
        <v>0.39314954470387298</v>
      </c>
      <c r="W1331" s="17"/>
      <c r="X1331" s="17">
        <v>0.39282191244008702</v>
      </c>
      <c r="Y1331" s="17">
        <v>0.39286803184387398</v>
      </c>
      <c r="Z1331" s="17"/>
      <c r="AA1331" s="17">
        <v>0.38680938772915002</v>
      </c>
      <c r="AB1331" s="17">
        <v>0.44373996795958998</v>
      </c>
      <c r="AC1331" s="17"/>
      <c r="AD1331" s="17">
        <v>0.40141651943921203</v>
      </c>
      <c r="AE1331" s="17">
        <v>0.40327348023275</v>
      </c>
    </row>
    <row r="1332" spans="2:31" x14ac:dyDescent="0.35">
      <c r="B1332" t="s">
        <v>517</v>
      </c>
      <c r="C1332" s="17">
        <v>0.35968006710573602</v>
      </c>
      <c r="D1332" s="17">
        <v>0.35280158984555599</v>
      </c>
      <c r="E1332" s="17">
        <v>0.366560477956762</v>
      </c>
      <c r="F1332" s="17"/>
      <c r="G1332" s="17">
        <v>0.31988874635092701</v>
      </c>
      <c r="H1332" s="17">
        <v>0.37155021007886602</v>
      </c>
      <c r="I1332" s="17">
        <v>0.35858254184943</v>
      </c>
      <c r="J1332" s="17">
        <v>0.35360613826743398</v>
      </c>
      <c r="K1332" s="17">
        <v>0.338542996407313</v>
      </c>
      <c r="L1332" s="17">
        <v>0.38879082276980598</v>
      </c>
      <c r="M1332" s="17"/>
      <c r="N1332" s="17">
        <v>0.41401496935865501</v>
      </c>
      <c r="O1332" s="17">
        <v>0.38800854076006702</v>
      </c>
      <c r="P1332" s="17">
        <v>0.30946998951286497</v>
      </c>
      <c r="Q1332" s="17">
        <v>0.32181504547148199</v>
      </c>
      <c r="R1332" s="17">
        <v>0.434463655080704</v>
      </c>
      <c r="S1332" s="17">
        <v>0.36746755904615702</v>
      </c>
      <c r="T1332" s="17">
        <v>0.29134873887657098</v>
      </c>
      <c r="U1332" s="17">
        <v>0.31685761752386898</v>
      </c>
      <c r="V1332" s="17">
        <v>0.340048390040949</v>
      </c>
      <c r="W1332" s="17"/>
      <c r="X1332" s="17">
        <v>0.346789490050808</v>
      </c>
      <c r="Y1332" s="17">
        <v>0.35988763588640699</v>
      </c>
      <c r="Z1332" s="17"/>
      <c r="AA1332" s="17">
        <v>0.34858133769739202</v>
      </c>
      <c r="AB1332" s="17">
        <v>0.40797033654338499</v>
      </c>
      <c r="AC1332" s="17"/>
      <c r="AD1332" s="17">
        <v>0.38929300686609802</v>
      </c>
      <c r="AE1332" s="17">
        <v>0.30476694300840701</v>
      </c>
    </row>
    <row r="1333" spans="2:31" x14ac:dyDescent="0.35">
      <c r="B1333" t="s">
        <v>518</v>
      </c>
      <c r="C1333" s="17">
        <v>0.35583503241905101</v>
      </c>
      <c r="D1333" s="17">
        <v>0.37864751975684302</v>
      </c>
      <c r="E1333" s="17">
        <v>0.33301613232229799</v>
      </c>
      <c r="F1333" s="17"/>
      <c r="G1333" s="17">
        <v>0.342598402172342</v>
      </c>
      <c r="H1333" s="17">
        <v>0.387802857117787</v>
      </c>
      <c r="I1333" s="17">
        <v>0.33133710828475199</v>
      </c>
      <c r="J1333" s="17">
        <v>0.36155298338605502</v>
      </c>
      <c r="K1333" s="17">
        <v>0.33702365082133601</v>
      </c>
      <c r="L1333" s="17">
        <v>0.36460519153716398</v>
      </c>
      <c r="M1333" s="17"/>
      <c r="N1333" s="17">
        <v>0.33348582341991301</v>
      </c>
      <c r="O1333" s="17">
        <v>0.34318700602552299</v>
      </c>
      <c r="P1333" s="17">
        <v>0.37707566769134399</v>
      </c>
      <c r="Q1333" s="17">
        <v>0.41548864291336302</v>
      </c>
      <c r="R1333" s="17">
        <v>0.39919939139947502</v>
      </c>
      <c r="S1333" s="17">
        <v>0.32921716953678398</v>
      </c>
      <c r="T1333" s="17">
        <v>0.32167384588402997</v>
      </c>
      <c r="U1333" s="17">
        <v>0.35734106281945199</v>
      </c>
      <c r="V1333" s="17">
        <v>0.34836605551246402</v>
      </c>
      <c r="W1333" s="17"/>
      <c r="X1333" s="17">
        <v>0.35828625759357502</v>
      </c>
      <c r="Y1333" s="17">
        <v>0.32389669328873399</v>
      </c>
      <c r="Z1333" s="17"/>
      <c r="AA1333" s="17">
        <v>0.34570167921948503</v>
      </c>
      <c r="AB1333" s="17">
        <v>0.396192126539608</v>
      </c>
      <c r="AC1333" s="17"/>
      <c r="AD1333" s="17">
        <v>0.34301984031560501</v>
      </c>
      <c r="AE1333" s="17">
        <v>0.39800092502060602</v>
      </c>
    </row>
    <row r="1334" spans="2:31" x14ac:dyDescent="0.35">
      <c r="B1334" t="s">
        <v>519</v>
      </c>
      <c r="C1334" s="17">
        <v>0.352338680051897</v>
      </c>
      <c r="D1334" s="17">
        <v>0.32663042197480502</v>
      </c>
      <c r="E1334" s="17">
        <v>0.37805416491052801</v>
      </c>
      <c r="F1334" s="17"/>
      <c r="G1334" s="17">
        <v>0.30090436604027399</v>
      </c>
      <c r="H1334" s="17">
        <v>0.32713551963793902</v>
      </c>
      <c r="I1334" s="17">
        <v>0.311900248040064</v>
      </c>
      <c r="J1334" s="17">
        <v>0.40789358850382501</v>
      </c>
      <c r="K1334" s="17">
        <v>0.33524341063393798</v>
      </c>
      <c r="L1334" s="17">
        <v>0.39413904072162798</v>
      </c>
      <c r="M1334" s="17"/>
      <c r="N1334" s="17">
        <v>0.358942541307403</v>
      </c>
      <c r="O1334" s="17">
        <v>0.366722458047683</v>
      </c>
      <c r="P1334" s="17">
        <v>0.286305484298993</v>
      </c>
      <c r="Q1334" s="17">
        <v>0.37965624265965903</v>
      </c>
      <c r="R1334" s="17">
        <v>0.42466555040929999</v>
      </c>
      <c r="S1334" s="17">
        <v>0.32780555214905299</v>
      </c>
      <c r="T1334" s="17">
        <v>0.29937239491602802</v>
      </c>
      <c r="U1334" s="17">
        <v>0.50421971649462305</v>
      </c>
      <c r="V1334" s="17">
        <v>0.305323366076104</v>
      </c>
      <c r="W1334" s="17"/>
      <c r="X1334" s="17">
        <v>0.34833839710154102</v>
      </c>
      <c r="Y1334" s="17">
        <v>0.38834082649817098</v>
      </c>
      <c r="Z1334" s="17"/>
      <c r="AA1334" s="17">
        <v>0.34523452760390599</v>
      </c>
      <c r="AB1334" s="17">
        <v>0.37726579817037598</v>
      </c>
      <c r="AC1334" s="17"/>
      <c r="AD1334" s="17">
        <v>0.36749416514796401</v>
      </c>
      <c r="AE1334" s="17">
        <v>0.34514390584647497</v>
      </c>
    </row>
    <row r="1335" spans="2:31" x14ac:dyDescent="0.35">
      <c r="B1335" t="s">
        <v>520</v>
      </c>
      <c r="C1335" s="17">
        <v>0.35090494345756701</v>
      </c>
      <c r="D1335" s="17">
        <v>0.32774585825948999</v>
      </c>
      <c r="E1335" s="17">
        <v>0.37407053884582903</v>
      </c>
      <c r="F1335" s="17"/>
      <c r="G1335" s="17">
        <v>0.36477454655505598</v>
      </c>
      <c r="H1335" s="17">
        <v>0.33998648136805099</v>
      </c>
      <c r="I1335" s="17">
        <v>0.321673133236831</v>
      </c>
      <c r="J1335" s="17">
        <v>0.39659749586355297</v>
      </c>
      <c r="K1335" s="17">
        <v>0.35242155735686098</v>
      </c>
      <c r="L1335" s="17">
        <v>0.34021668035264002</v>
      </c>
      <c r="M1335" s="17"/>
      <c r="N1335" s="17">
        <v>0.32671703826938098</v>
      </c>
      <c r="O1335" s="17">
        <v>0.403054613393378</v>
      </c>
      <c r="P1335" s="17">
        <v>0.39765717629031899</v>
      </c>
      <c r="Q1335" s="17">
        <v>0.37031960658778201</v>
      </c>
      <c r="R1335" s="17">
        <v>0.35321795830839697</v>
      </c>
      <c r="S1335" s="17">
        <v>0.30302991593052198</v>
      </c>
      <c r="T1335" s="17">
        <v>0.35377206699429198</v>
      </c>
      <c r="U1335" s="17">
        <v>0.31524413582104799</v>
      </c>
      <c r="V1335" s="17">
        <v>0.31088671367340498</v>
      </c>
      <c r="W1335" s="17"/>
      <c r="X1335" s="17">
        <v>0.34334269430812903</v>
      </c>
      <c r="Y1335" s="17">
        <v>0.367665106014332</v>
      </c>
      <c r="Z1335" s="17"/>
      <c r="AA1335" s="17">
        <v>0.34336417418527498</v>
      </c>
      <c r="AB1335" s="17">
        <v>0.36810591503057599</v>
      </c>
      <c r="AC1335" s="17"/>
      <c r="AD1335" s="17">
        <v>0.34165155169665401</v>
      </c>
      <c r="AE1335" s="17">
        <v>0.377833648998886</v>
      </c>
    </row>
    <row r="1336" spans="2:31" x14ac:dyDescent="0.35">
      <c r="B1336" t="s">
        <v>521</v>
      </c>
      <c r="C1336" s="17">
        <v>0.33625282628866399</v>
      </c>
      <c r="D1336" s="17">
        <v>0.32462200998021201</v>
      </c>
      <c r="E1336" s="17">
        <v>0.347886912105627</v>
      </c>
      <c r="F1336" s="17"/>
      <c r="G1336" s="17">
        <v>0.353499399618314</v>
      </c>
      <c r="H1336" s="17">
        <v>0.26860123341872</v>
      </c>
      <c r="I1336" s="17">
        <v>0.28278390284858301</v>
      </c>
      <c r="J1336" s="17">
        <v>0.36141948114126499</v>
      </c>
      <c r="K1336" s="17">
        <v>0.36929861271331099</v>
      </c>
      <c r="L1336" s="17">
        <v>0.36062696702508301</v>
      </c>
      <c r="M1336" s="17"/>
      <c r="N1336" s="17">
        <v>0.38610119439818802</v>
      </c>
      <c r="O1336" s="17">
        <v>0.33165637365342299</v>
      </c>
      <c r="P1336" s="17">
        <v>0.29046701580232598</v>
      </c>
      <c r="Q1336" s="17">
        <v>0.34195777077017903</v>
      </c>
      <c r="R1336" s="17">
        <v>0.30012482527101098</v>
      </c>
      <c r="S1336" s="17">
        <v>0.35272796812267398</v>
      </c>
      <c r="T1336" s="17">
        <v>0.32369061251266001</v>
      </c>
      <c r="U1336" s="17">
        <v>0.30929853328495599</v>
      </c>
      <c r="V1336" s="17">
        <v>0.34372815542448798</v>
      </c>
      <c r="W1336" s="17"/>
      <c r="X1336" s="17">
        <v>0.33780226210703101</v>
      </c>
      <c r="Y1336" s="17">
        <v>0.34061704086264399</v>
      </c>
      <c r="Z1336" s="17"/>
      <c r="AA1336" s="17">
        <v>0.34189199200560799</v>
      </c>
      <c r="AB1336" s="17">
        <v>0.315118669594187</v>
      </c>
      <c r="AC1336" s="17"/>
      <c r="AD1336" s="17">
        <v>0.34857865369774299</v>
      </c>
      <c r="AE1336" s="17">
        <v>0.32018755819162098</v>
      </c>
    </row>
    <row r="1337" spans="2:31" x14ac:dyDescent="0.35">
      <c r="B1337" t="s">
        <v>522</v>
      </c>
      <c r="C1337" s="17">
        <v>0.33539665042283101</v>
      </c>
      <c r="D1337" s="17">
        <v>0.31123740363396102</v>
      </c>
      <c r="E1337" s="17">
        <v>0.35956268855470702</v>
      </c>
      <c r="F1337" s="17"/>
      <c r="G1337" s="17">
        <v>0.38489931048915699</v>
      </c>
      <c r="H1337" s="17">
        <v>0.37492282472303201</v>
      </c>
      <c r="I1337" s="17">
        <v>0.27598362040667601</v>
      </c>
      <c r="J1337" s="17">
        <v>0.337704699449491</v>
      </c>
      <c r="K1337" s="17">
        <v>0.324513037945731</v>
      </c>
      <c r="L1337" s="17">
        <v>0.32174949275306097</v>
      </c>
      <c r="M1337" s="17"/>
      <c r="N1337" s="17">
        <v>0.34156178225940298</v>
      </c>
      <c r="O1337" s="17">
        <v>0.32771367671598101</v>
      </c>
      <c r="P1337" s="17">
        <v>0.34013268997191898</v>
      </c>
      <c r="Q1337" s="17">
        <v>0.30527171330862801</v>
      </c>
      <c r="R1337" s="17">
        <v>0.36573215850067697</v>
      </c>
      <c r="S1337" s="17">
        <v>0.30531976887704898</v>
      </c>
      <c r="T1337" s="17">
        <v>0.36321799420798601</v>
      </c>
      <c r="U1337" s="17">
        <v>0.35563785169594397</v>
      </c>
      <c r="V1337" s="17">
        <v>0.33181410263792999</v>
      </c>
      <c r="W1337" s="17"/>
      <c r="X1337" s="17">
        <v>0.34566704654453501</v>
      </c>
      <c r="Y1337" s="17">
        <v>0.246892147955043</v>
      </c>
      <c r="Z1337" s="17"/>
      <c r="AA1337" s="17">
        <v>0.32422908283504898</v>
      </c>
      <c r="AB1337" s="17">
        <v>0.38338508933058701</v>
      </c>
      <c r="AC1337" s="17"/>
      <c r="AD1337" s="17">
        <v>0.35226380045140399</v>
      </c>
      <c r="AE1337" s="17">
        <v>0.30962142730986802</v>
      </c>
    </row>
    <row r="1338" spans="2:31" x14ac:dyDescent="0.35">
      <c r="B1338" t="s">
        <v>523</v>
      </c>
      <c r="C1338" s="17">
        <v>0.25594927566112102</v>
      </c>
      <c r="D1338" s="17">
        <v>0.22647087394701201</v>
      </c>
      <c r="E1338" s="17">
        <v>0.28543596397203902</v>
      </c>
      <c r="F1338" s="17"/>
      <c r="G1338" s="17">
        <v>0.31047303382320102</v>
      </c>
      <c r="H1338" s="17">
        <v>0.27281622221306501</v>
      </c>
      <c r="I1338" s="17">
        <v>0.20447299403000899</v>
      </c>
      <c r="J1338" s="17">
        <v>0.29367278487388199</v>
      </c>
      <c r="K1338" s="17">
        <v>0.28312446484769999</v>
      </c>
      <c r="L1338" s="17">
        <v>0.210914028687335</v>
      </c>
      <c r="M1338" s="17"/>
      <c r="N1338" s="17">
        <v>0.169264441707631</v>
      </c>
      <c r="O1338" s="17">
        <v>0.269091904519769</v>
      </c>
      <c r="P1338" s="17">
        <v>0.19240951653825</v>
      </c>
      <c r="Q1338" s="17">
        <v>0.32464402035425399</v>
      </c>
      <c r="R1338" s="17">
        <v>0.28126104769514498</v>
      </c>
      <c r="S1338" s="17">
        <v>0.27557537999729598</v>
      </c>
      <c r="T1338" s="17">
        <v>0.25404830860141098</v>
      </c>
      <c r="U1338" s="17">
        <v>0.32752251933855298</v>
      </c>
      <c r="V1338" s="17">
        <v>0.27865160733646799</v>
      </c>
      <c r="W1338" s="17"/>
      <c r="X1338" s="17">
        <v>0.262620411451983</v>
      </c>
      <c r="Y1338" s="17">
        <v>0.27844311534409499</v>
      </c>
      <c r="Z1338" s="17"/>
      <c r="AA1338" s="17">
        <v>0.260842429378292</v>
      </c>
      <c r="AB1338" s="17">
        <v>0.239361168033805</v>
      </c>
      <c r="AC1338" s="17"/>
      <c r="AD1338" s="17">
        <v>0.25676219415499901</v>
      </c>
      <c r="AE1338" s="17">
        <v>0.25567551069606798</v>
      </c>
    </row>
    <row r="1339" spans="2:31" x14ac:dyDescent="0.35">
      <c r="B1339" t="s">
        <v>524</v>
      </c>
      <c r="C1339" s="17">
        <v>0.23814926563248801</v>
      </c>
      <c r="D1339" s="17">
        <v>0.27729636400121099</v>
      </c>
      <c r="E1339" s="17">
        <v>0.198991162724795</v>
      </c>
      <c r="F1339" s="17"/>
      <c r="G1339" s="17">
        <v>0.21346779552881401</v>
      </c>
      <c r="H1339" s="17">
        <v>0.237934694155578</v>
      </c>
      <c r="I1339" s="17">
        <v>0.21280829680628499</v>
      </c>
      <c r="J1339" s="17">
        <v>0.252497578728056</v>
      </c>
      <c r="K1339" s="17">
        <v>0.22031265720027601</v>
      </c>
      <c r="L1339" s="17">
        <v>0.26582706640606202</v>
      </c>
      <c r="M1339" s="17"/>
      <c r="N1339" s="17">
        <v>0.29092147654749301</v>
      </c>
      <c r="O1339" s="17">
        <v>0.25830085913685302</v>
      </c>
      <c r="P1339" s="17">
        <v>0.18280799514101101</v>
      </c>
      <c r="Q1339" s="17">
        <v>0.22823251049858101</v>
      </c>
      <c r="R1339" s="17">
        <v>0.174983100158393</v>
      </c>
      <c r="S1339" s="17">
        <v>0.22971234444216301</v>
      </c>
      <c r="T1339" s="17">
        <v>0.19531583048088899</v>
      </c>
      <c r="U1339" s="17">
        <v>0.31841731190154898</v>
      </c>
      <c r="V1339" s="17">
        <v>0.25219385458664101</v>
      </c>
      <c r="W1339" s="17"/>
      <c r="X1339" s="17">
        <v>0.225685733991835</v>
      </c>
      <c r="Y1339" s="17">
        <v>0.27245165584126602</v>
      </c>
      <c r="Z1339" s="17"/>
      <c r="AA1339" s="17">
        <v>0.239144738151709</v>
      </c>
      <c r="AB1339" s="17">
        <v>0.232774769731252</v>
      </c>
      <c r="AC1339" s="17"/>
      <c r="AD1339" s="17">
        <v>0.25111176259955198</v>
      </c>
      <c r="AE1339" s="17">
        <v>0.22392763200753299</v>
      </c>
    </row>
    <row r="1340" spans="2:31" x14ac:dyDescent="0.35">
      <c r="B1340" t="s">
        <v>525</v>
      </c>
      <c r="C1340" s="17">
        <v>0.22503971607591999</v>
      </c>
      <c r="D1340" s="17">
        <v>0.201994951385293</v>
      </c>
      <c r="E1340" s="17">
        <v>0.248090958820392</v>
      </c>
      <c r="F1340" s="17"/>
      <c r="G1340" s="17">
        <v>0.224727348908248</v>
      </c>
      <c r="H1340" s="17">
        <v>0.23208787774939399</v>
      </c>
      <c r="I1340" s="17">
        <v>0.23026430341225301</v>
      </c>
      <c r="J1340" s="17">
        <v>0.198230141312085</v>
      </c>
      <c r="K1340" s="17">
        <v>0.204261345511591</v>
      </c>
      <c r="L1340" s="17">
        <v>0.242708064453902</v>
      </c>
      <c r="M1340" s="17"/>
      <c r="N1340" s="17">
        <v>0.23784293248663299</v>
      </c>
      <c r="O1340" s="17">
        <v>0.27002052215168498</v>
      </c>
      <c r="P1340" s="17">
        <v>0.20622495793356299</v>
      </c>
      <c r="Q1340" s="17">
        <v>0.25894916346763402</v>
      </c>
      <c r="R1340" s="17">
        <v>0.245440916121659</v>
      </c>
      <c r="S1340" s="17">
        <v>0.240129091924389</v>
      </c>
      <c r="T1340" s="17">
        <v>0.12956686108257601</v>
      </c>
      <c r="U1340" s="17">
        <v>0.19241524299446</v>
      </c>
      <c r="V1340" s="17">
        <v>0.20042771392386899</v>
      </c>
      <c r="W1340" s="17"/>
      <c r="X1340" s="17">
        <v>0.209908135416807</v>
      </c>
      <c r="Y1340" s="17">
        <v>0.253012341253951</v>
      </c>
      <c r="Z1340" s="17"/>
      <c r="AA1340" s="17">
        <v>0.22758891039019499</v>
      </c>
      <c r="AB1340" s="17">
        <v>0.20907599212816899</v>
      </c>
      <c r="AC1340" s="17"/>
      <c r="AD1340" s="17">
        <v>0.243076500381748</v>
      </c>
      <c r="AE1340" s="17">
        <v>0.18385439864698599</v>
      </c>
    </row>
    <row r="1341" spans="2:31" x14ac:dyDescent="0.35">
      <c r="B1341" t="s">
        <v>526</v>
      </c>
      <c r="C1341" s="17">
        <v>0.22400194974287799</v>
      </c>
      <c r="D1341" s="17">
        <v>0.20354235901159901</v>
      </c>
      <c r="E1341" s="17">
        <v>0.244467291816476</v>
      </c>
      <c r="F1341" s="17"/>
      <c r="G1341" s="17">
        <v>0.21108803938248399</v>
      </c>
      <c r="H1341" s="17">
        <v>0.179501115159869</v>
      </c>
      <c r="I1341" s="17">
        <v>0.24974247777004399</v>
      </c>
      <c r="J1341" s="17">
        <v>0.23065667852623301</v>
      </c>
      <c r="K1341" s="17">
        <v>0.204131851561767</v>
      </c>
      <c r="L1341" s="17">
        <v>0.24847356542205701</v>
      </c>
      <c r="M1341" s="17"/>
      <c r="N1341" s="17">
        <v>0.19956669545898201</v>
      </c>
      <c r="O1341" s="17">
        <v>0.25951608133867898</v>
      </c>
      <c r="P1341" s="17">
        <v>0.210905443095071</v>
      </c>
      <c r="Q1341" s="17">
        <v>0.24547310798757899</v>
      </c>
      <c r="R1341" s="17">
        <v>0.22182023172995699</v>
      </c>
      <c r="S1341" s="17">
        <v>0.19199516171869599</v>
      </c>
      <c r="T1341" s="17">
        <v>0.17216742189106299</v>
      </c>
      <c r="U1341" s="17">
        <v>0.32146617603919198</v>
      </c>
      <c r="V1341" s="17">
        <v>0.23106727083902801</v>
      </c>
      <c r="W1341" s="17"/>
      <c r="X1341" s="17">
        <v>0.224938485189594</v>
      </c>
      <c r="Y1341" s="17">
        <v>0.20690476884470399</v>
      </c>
      <c r="Z1341" s="17"/>
      <c r="AA1341" s="17">
        <v>0.21933853522946301</v>
      </c>
      <c r="AB1341" s="17">
        <v>0.23675231906222899</v>
      </c>
      <c r="AC1341" s="17"/>
      <c r="AD1341" s="17">
        <v>0.23748381593839499</v>
      </c>
      <c r="AE1341" s="17">
        <v>0.18442423009506401</v>
      </c>
    </row>
    <row r="1342" spans="2:31" x14ac:dyDescent="0.35">
      <c r="B1342" t="s">
        <v>527</v>
      </c>
      <c r="C1342" s="17">
        <v>0.16586370435828299</v>
      </c>
      <c r="D1342" s="17">
        <v>0.17545511435858999</v>
      </c>
      <c r="E1342" s="17">
        <v>0.15626959814166699</v>
      </c>
      <c r="F1342" s="17"/>
      <c r="G1342" s="17">
        <v>0.14962422553141</v>
      </c>
      <c r="H1342" s="17">
        <v>0.14694138272143301</v>
      </c>
      <c r="I1342" s="17">
        <v>0.18669087350521099</v>
      </c>
      <c r="J1342" s="17">
        <v>0.138450898619569</v>
      </c>
      <c r="K1342" s="17">
        <v>0.14301998907966201</v>
      </c>
      <c r="L1342" s="17">
        <v>0.199476231584787</v>
      </c>
      <c r="M1342" s="17"/>
      <c r="N1342" s="17">
        <v>0.171550471039046</v>
      </c>
      <c r="O1342" s="17">
        <v>0.17138502229444699</v>
      </c>
      <c r="P1342" s="17">
        <v>0.14422874293847501</v>
      </c>
      <c r="Q1342" s="17">
        <v>0.208051095211707</v>
      </c>
      <c r="R1342" s="17">
        <v>0.13566192434843799</v>
      </c>
      <c r="S1342" s="17">
        <v>0.14470943090135199</v>
      </c>
      <c r="T1342" s="17">
        <v>0.161764073172179</v>
      </c>
      <c r="U1342" s="17">
        <v>0.15035357934070101</v>
      </c>
      <c r="V1342" s="17">
        <v>0.17978558219970001</v>
      </c>
      <c r="W1342" s="17"/>
      <c r="X1342" s="17">
        <v>0.16456460824380201</v>
      </c>
      <c r="Y1342" s="17">
        <v>0.16580372973319901</v>
      </c>
      <c r="Z1342" s="17"/>
      <c r="AA1342" s="17">
        <v>0.14900264614719799</v>
      </c>
      <c r="AB1342" s="17">
        <v>0.232098906404271</v>
      </c>
      <c r="AC1342" s="17"/>
      <c r="AD1342" s="17">
        <v>0.18449279526280499</v>
      </c>
      <c r="AE1342" s="17">
        <v>0.13938566230341001</v>
      </c>
    </row>
    <row r="1343" spans="2:31" x14ac:dyDescent="0.35">
      <c r="B1343" t="s">
        <v>528</v>
      </c>
      <c r="C1343" s="17">
        <v>0.16186519657363099</v>
      </c>
      <c r="D1343" s="17">
        <v>0.17688582630466501</v>
      </c>
      <c r="E1343" s="17">
        <v>0.146840344432455</v>
      </c>
      <c r="F1343" s="17"/>
      <c r="G1343" s="17">
        <v>0.17543664865199901</v>
      </c>
      <c r="H1343" s="17">
        <v>0.105557199572472</v>
      </c>
      <c r="I1343" s="17">
        <v>0.19945522874431701</v>
      </c>
      <c r="J1343" s="17">
        <v>0.16576885563361099</v>
      </c>
      <c r="K1343" s="17">
        <v>0.13926797911441799</v>
      </c>
      <c r="L1343" s="17">
        <v>0.17533890434539501</v>
      </c>
      <c r="M1343" s="17"/>
      <c r="N1343" s="17">
        <v>0.188124235723023</v>
      </c>
      <c r="O1343" s="17">
        <v>0.18056238655536599</v>
      </c>
      <c r="P1343" s="17">
        <v>0.14690582028771501</v>
      </c>
      <c r="Q1343" s="17">
        <v>0.16340839207705599</v>
      </c>
      <c r="R1343" s="17">
        <v>0.14975315335740499</v>
      </c>
      <c r="S1343" s="17">
        <v>0.174389496857283</v>
      </c>
      <c r="T1343" s="17">
        <v>0.11628509567011</v>
      </c>
      <c r="U1343" s="17">
        <v>0.175816715261087</v>
      </c>
      <c r="V1343" s="17">
        <v>0.145392694122045</v>
      </c>
      <c r="W1343" s="17"/>
      <c r="X1343" s="17">
        <v>0.15968879565885399</v>
      </c>
      <c r="Y1343" s="17">
        <v>0.16728850531360301</v>
      </c>
      <c r="Z1343" s="17"/>
      <c r="AA1343" s="17">
        <v>0.14355244152375601</v>
      </c>
      <c r="AB1343" s="17">
        <v>0.23066445552433201</v>
      </c>
      <c r="AC1343" s="17"/>
      <c r="AD1343" s="17">
        <v>0.174833397189879</v>
      </c>
      <c r="AE1343" s="17">
        <v>0.14080756609961601</v>
      </c>
    </row>
    <row r="1344" spans="2:31" x14ac:dyDescent="0.35">
      <c r="B1344" t="s">
        <v>529</v>
      </c>
      <c r="C1344" s="17">
        <v>0.14935412798283701</v>
      </c>
      <c r="D1344" s="17">
        <v>0.17626862010157701</v>
      </c>
      <c r="E1344" s="17">
        <v>0.12243207000124599</v>
      </c>
      <c r="F1344" s="17"/>
      <c r="G1344" s="17">
        <v>0.13639744565980999</v>
      </c>
      <c r="H1344" s="17">
        <v>0.21259490256908101</v>
      </c>
      <c r="I1344" s="17">
        <v>0.13606209181445</v>
      </c>
      <c r="J1344" s="17">
        <v>0.12917359550863799</v>
      </c>
      <c r="K1344" s="17">
        <v>0.156695632989578</v>
      </c>
      <c r="L1344" s="17">
        <v>0.13555620883865699</v>
      </c>
      <c r="M1344" s="17"/>
      <c r="N1344" s="17">
        <v>0.21442750315254699</v>
      </c>
      <c r="O1344" s="17">
        <v>0.13621286954789999</v>
      </c>
      <c r="P1344" s="17">
        <v>6.6071329455810596E-2</v>
      </c>
      <c r="Q1344" s="17">
        <v>0.11027129486929101</v>
      </c>
      <c r="R1344" s="17">
        <v>0.13545142407374</v>
      </c>
      <c r="S1344" s="17">
        <v>0.25206753339626697</v>
      </c>
      <c r="T1344" s="17">
        <v>0.111636777493569</v>
      </c>
      <c r="U1344" s="17">
        <v>0.12963031930364299</v>
      </c>
      <c r="V1344" s="17">
        <v>0.149879047037147</v>
      </c>
      <c r="W1344" s="17"/>
      <c r="X1344" s="17">
        <v>0.13121312228760501</v>
      </c>
      <c r="Y1344" s="17">
        <v>0.166685747955505</v>
      </c>
      <c r="Z1344" s="17"/>
      <c r="AA1344" s="17">
        <v>0.14260568268190699</v>
      </c>
      <c r="AB1344" s="17">
        <v>0.17620301965488699</v>
      </c>
      <c r="AC1344" s="17"/>
      <c r="AD1344" s="17">
        <v>0.15502986788358999</v>
      </c>
      <c r="AE1344" s="17">
        <v>0.14863270871756801</v>
      </c>
    </row>
    <row r="1345" spans="2:31" x14ac:dyDescent="0.35">
      <c r="B1345" t="s">
        <v>530</v>
      </c>
      <c r="C1345" s="17">
        <v>0.127316158499265</v>
      </c>
      <c r="D1345" s="17">
        <v>0.14420940316119699</v>
      </c>
      <c r="E1345" s="17">
        <v>0.11041816502127901</v>
      </c>
      <c r="F1345" s="17"/>
      <c r="G1345" s="17">
        <v>0.14075007505433901</v>
      </c>
      <c r="H1345" s="17">
        <v>8.3525746959375702E-2</v>
      </c>
      <c r="I1345" s="17">
        <v>0.11976155929711201</v>
      </c>
      <c r="J1345" s="17">
        <v>0.15355885993290899</v>
      </c>
      <c r="K1345" s="17">
        <v>7.4722778593979106E-2</v>
      </c>
      <c r="L1345" s="17">
        <v>0.16051597933099701</v>
      </c>
      <c r="M1345" s="17"/>
      <c r="N1345" s="17">
        <v>0.192812832941097</v>
      </c>
      <c r="O1345" s="17">
        <v>0.13974094466110101</v>
      </c>
      <c r="P1345" s="17">
        <v>8.1420348461906697E-2</v>
      </c>
      <c r="Q1345" s="17">
        <v>5.0653943448407401E-2</v>
      </c>
      <c r="R1345" s="17">
        <v>0.14944402344754301</v>
      </c>
      <c r="S1345" s="17">
        <v>0.14483306844688701</v>
      </c>
      <c r="T1345" s="17">
        <v>8.5953910659768304E-2</v>
      </c>
      <c r="U1345" s="17">
        <v>0.11936566753486499</v>
      </c>
      <c r="V1345" s="17">
        <v>0.13774823487841201</v>
      </c>
      <c r="W1345" s="17"/>
      <c r="X1345" s="17">
        <v>0.116378673785364</v>
      </c>
      <c r="Y1345" s="17">
        <v>0.10226113267556899</v>
      </c>
      <c r="Z1345" s="17"/>
      <c r="AA1345" s="17">
        <v>0.11484170555099101</v>
      </c>
      <c r="AB1345" s="17">
        <v>0.175517904557661</v>
      </c>
      <c r="AC1345" s="17"/>
      <c r="AD1345" s="17">
        <v>0.13012460141419199</v>
      </c>
      <c r="AE1345" s="17">
        <v>0.12532230499510599</v>
      </c>
    </row>
    <row r="1346" spans="2:31" x14ac:dyDescent="0.35">
      <c r="B1346" t="s">
        <v>531</v>
      </c>
      <c r="C1346" s="17">
        <v>0.110464219292059</v>
      </c>
      <c r="D1346" s="17">
        <v>0.121069466999179</v>
      </c>
      <c r="E1346" s="17">
        <v>9.9855990371348805E-2</v>
      </c>
      <c r="F1346" s="17"/>
      <c r="G1346" s="17">
        <v>0.124939483342141</v>
      </c>
      <c r="H1346" s="17">
        <v>0.17815100719955401</v>
      </c>
      <c r="I1346" s="17">
        <v>0.15140337708608101</v>
      </c>
      <c r="J1346" s="17">
        <v>9.9434693228320103E-2</v>
      </c>
      <c r="K1346" s="17">
        <v>7.8103072048786804E-2</v>
      </c>
      <c r="L1346" s="17">
        <v>6.7935991826260297E-2</v>
      </c>
      <c r="M1346" s="17"/>
      <c r="N1346" s="17">
        <v>0.14769126401125299</v>
      </c>
      <c r="O1346" s="17">
        <v>0.102045383191008</v>
      </c>
      <c r="P1346" s="17">
        <v>6.3101274293043505E-2</v>
      </c>
      <c r="Q1346" s="17">
        <v>8.5023028178235802E-2</v>
      </c>
      <c r="R1346" s="17">
        <v>0.153867743189914</v>
      </c>
      <c r="S1346" s="17">
        <v>0.110474220381684</v>
      </c>
      <c r="T1346" s="17">
        <v>0.118193068805185</v>
      </c>
      <c r="U1346" s="17">
        <v>0.104849199871662</v>
      </c>
      <c r="V1346" s="17">
        <v>9.9070092611123095E-2</v>
      </c>
      <c r="W1346" s="17"/>
      <c r="X1346" s="17">
        <v>0.100110228840659</v>
      </c>
      <c r="Y1346" s="17">
        <v>0.11728778211794599</v>
      </c>
      <c r="Z1346" s="17"/>
      <c r="AA1346" s="17">
        <v>0.104320180980777</v>
      </c>
      <c r="AB1346" s="17">
        <v>0.134039345895138</v>
      </c>
      <c r="AC1346" s="17"/>
      <c r="AD1346" s="17">
        <v>0.114523360581693</v>
      </c>
      <c r="AE1346" s="17">
        <v>0.102120994861699</v>
      </c>
    </row>
    <row r="1347" spans="2:31" x14ac:dyDescent="0.35">
      <c r="B1347" t="s">
        <v>56</v>
      </c>
      <c r="C1347" s="17">
        <v>4.8387780821475802E-2</v>
      </c>
      <c r="D1347" s="17">
        <v>5.2513488593834201E-2</v>
      </c>
      <c r="E1347" s="17">
        <v>4.4260913282139797E-2</v>
      </c>
      <c r="F1347" s="17"/>
      <c r="G1347" s="17">
        <v>6.7595899194417705E-2</v>
      </c>
      <c r="H1347" s="17">
        <v>4.1362828734953602E-2</v>
      </c>
      <c r="I1347" s="17">
        <v>5.3950417436714297E-2</v>
      </c>
      <c r="J1347" s="17">
        <v>6.0477069262989E-2</v>
      </c>
      <c r="K1347" s="17">
        <v>7.8116179945942596E-2</v>
      </c>
      <c r="L1347" s="17">
        <v>1.81316992628308E-2</v>
      </c>
      <c r="M1347" s="17"/>
      <c r="N1347" s="17">
        <v>4.4034201103705602E-2</v>
      </c>
      <c r="O1347" s="17">
        <v>3.0766301276180599E-2</v>
      </c>
      <c r="P1347" s="17">
        <v>8.0796646794636606E-2</v>
      </c>
      <c r="Q1347" s="17">
        <v>4.4122836970187602E-2</v>
      </c>
      <c r="R1347" s="17">
        <v>1.6659278872108201E-2</v>
      </c>
      <c r="S1347" s="17">
        <v>4.3460554782018899E-2</v>
      </c>
      <c r="T1347" s="17">
        <v>3.8410303507966599E-2</v>
      </c>
      <c r="U1347" s="17">
        <v>7.5728376971389205E-2</v>
      </c>
      <c r="V1347" s="17">
        <v>7.7045243143389397E-2</v>
      </c>
      <c r="W1347" s="17"/>
      <c r="X1347" s="17">
        <v>5.2005838515989999E-2</v>
      </c>
      <c r="Y1347" s="17">
        <v>4.39110800833835E-2</v>
      </c>
      <c r="Z1347" s="17"/>
      <c r="AA1347" s="17">
        <v>5.1430150549334301E-2</v>
      </c>
      <c r="AB1347" s="17">
        <v>3.7645749726382599E-2</v>
      </c>
      <c r="AC1347" s="17"/>
      <c r="AD1347" s="17">
        <v>2.40546801110668E-2</v>
      </c>
      <c r="AE1347" s="17">
        <v>7.4683073367987296E-2</v>
      </c>
    </row>
    <row r="1348" spans="2:31" x14ac:dyDescent="0.35">
      <c r="B1348" t="s">
        <v>64</v>
      </c>
      <c r="C1348" s="17">
        <v>1.7483304851461299E-2</v>
      </c>
      <c r="D1348" s="17">
        <v>1.9838372424066102E-2</v>
      </c>
      <c r="E1348" s="17">
        <v>1.51275752519387E-2</v>
      </c>
      <c r="F1348" s="17"/>
      <c r="G1348" s="17">
        <v>0</v>
      </c>
      <c r="H1348" s="17">
        <v>2.0753616019815499E-2</v>
      </c>
      <c r="I1348" s="17">
        <v>1.2410816549773799E-2</v>
      </c>
      <c r="J1348" s="17">
        <v>1.7309487244049002E-2</v>
      </c>
      <c r="K1348" s="17">
        <v>1.0468907571620899E-2</v>
      </c>
      <c r="L1348" s="17">
        <v>3.1209089850811202E-2</v>
      </c>
      <c r="M1348" s="17"/>
      <c r="N1348" s="17">
        <v>4.3894748126249404E-3</v>
      </c>
      <c r="O1348" s="17">
        <v>1.5640293516506299E-2</v>
      </c>
      <c r="P1348" s="17">
        <v>3.1537275655979899E-2</v>
      </c>
      <c r="Q1348" s="17">
        <v>2.7993247112957E-2</v>
      </c>
      <c r="R1348" s="17">
        <v>9.3092963636613301E-3</v>
      </c>
      <c r="S1348" s="17">
        <v>5.4308123420637698E-3</v>
      </c>
      <c r="T1348" s="17">
        <v>2.5421260018836999E-2</v>
      </c>
      <c r="U1348" s="17">
        <v>0</v>
      </c>
      <c r="V1348" s="17">
        <v>3.1780664677390498E-2</v>
      </c>
      <c r="W1348" s="17"/>
      <c r="X1348" s="17">
        <v>1.6273479802806998E-2</v>
      </c>
      <c r="Y1348" s="17">
        <v>2.6261457266025499E-2</v>
      </c>
      <c r="Z1348" s="17"/>
      <c r="AA1348" s="17">
        <v>2.1349381605888999E-2</v>
      </c>
      <c r="AB1348" s="17">
        <v>2.79888514642819E-3</v>
      </c>
      <c r="AC1348" s="17"/>
      <c r="AD1348" s="17">
        <v>8.9568418369366503E-3</v>
      </c>
      <c r="AE1348" s="17">
        <v>4.0685265408120397E-2</v>
      </c>
    </row>
    <row r="1349" spans="2:31" x14ac:dyDescent="0.35">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row>
    <row r="1350" spans="2:31" x14ac:dyDescent="0.35">
      <c r="B1350" s="6" t="s">
        <v>533</v>
      </c>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row>
    <row r="1351" spans="2:31" x14ac:dyDescent="0.35">
      <c r="B1351" s="24" t="s">
        <v>534</v>
      </c>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row>
    <row r="1352" spans="2:31" x14ac:dyDescent="0.35">
      <c r="B1352" t="s">
        <v>519</v>
      </c>
      <c r="C1352" s="17">
        <v>7.1579248009071603E-2</v>
      </c>
      <c r="D1352" s="17">
        <v>7.1474180302345897E-2</v>
      </c>
      <c r="E1352" s="17">
        <v>7.1682896816042299E-2</v>
      </c>
      <c r="F1352" s="17"/>
      <c r="G1352" s="17">
        <v>6.15295854159481E-2</v>
      </c>
      <c r="H1352" s="17">
        <v>5.6585716793429698E-2</v>
      </c>
      <c r="I1352" s="17">
        <v>0.112386805889929</v>
      </c>
      <c r="J1352" s="17">
        <v>0.10440072452537</v>
      </c>
      <c r="K1352" s="17">
        <v>5.9282494726095897E-2</v>
      </c>
      <c r="L1352" s="17">
        <v>5.4716350818855099E-2</v>
      </c>
      <c r="M1352" s="17"/>
      <c r="N1352" s="17">
        <v>9.3491709454119207E-2</v>
      </c>
      <c r="O1352" s="17">
        <v>5.0536996068485697E-2</v>
      </c>
      <c r="P1352" s="17">
        <v>8.0711545764410003E-2</v>
      </c>
      <c r="Q1352" s="17">
        <v>4.3843737745240599E-2</v>
      </c>
      <c r="R1352" s="17">
        <v>0.115353189620878</v>
      </c>
      <c r="S1352" s="17">
        <v>5.7752044744877697E-2</v>
      </c>
      <c r="T1352" s="17">
        <v>6.8051758951064703E-2</v>
      </c>
      <c r="U1352" s="17">
        <v>0.14579810326436601</v>
      </c>
      <c r="V1352" s="17">
        <v>3.8982111714223097E-2</v>
      </c>
      <c r="W1352" s="17"/>
      <c r="X1352" s="17">
        <v>6.9216489152957902E-2</v>
      </c>
      <c r="Y1352" s="17">
        <v>0.10756479586663199</v>
      </c>
      <c r="Z1352" s="17"/>
      <c r="AA1352" s="17">
        <v>7.4200964818728496E-2</v>
      </c>
      <c r="AB1352" s="17">
        <v>6.3440469728279006E-2</v>
      </c>
      <c r="AC1352" s="17"/>
      <c r="AD1352" s="17">
        <v>8.11054106295611E-2</v>
      </c>
      <c r="AE1352" s="17">
        <v>5.1672835931182E-2</v>
      </c>
    </row>
    <row r="1353" spans="2:31" x14ac:dyDescent="0.35">
      <c r="B1353" t="s">
        <v>530</v>
      </c>
      <c r="C1353" s="17">
        <v>1.4216847392395199E-2</v>
      </c>
      <c r="D1353" s="17">
        <v>2.2738210937560999E-2</v>
      </c>
      <c r="E1353" s="17">
        <v>5.8105616482407299E-3</v>
      </c>
      <c r="F1353" s="17"/>
      <c r="G1353" s="17">
        <v>2.0586904932065601E-2</v>
      </c>
      <c r="H1353" s="17">
        <v>4.9939973088487799E-3</v>
      </c>
      <c r="I1353" s="17">
        <v>1.0470976915119201E-2</v>
      </c>
      <c r="J1353" s="17">
        <v>2.1569042300041301E-2</v>
      </c>
      <c r="K1353" s="17">
        <v>0</v>
      </c>
      <c r="L1353" s="17">
        <v>2.08329076860625E-2</v>
      </c>
      <c r="M1353" s="17"/>
      <c r="N1353" s="17">
        <v>2.9499096102499098E-2</v>
      </c>
      <c r="O1353" s="17">
        <v>4.8532031882469098E-3</v>
      </c>
      <c r="P1353" s="17">
        <v>8.94358483728111E-3</v>
      </c>
      <c r="Q1353" s="17">
        <v>0</v>
      </c>
      <c r="R1353" s="17">
        <v>2.3854060046671E-2</v>
      </c>
      <c r="S1353" s="17">
        <v>3.2088897444633002E-2</v>
      </c>
      <c r="T1353" s="17">
        <v>0</v>
      </c>
      <c r="U1353" s="17">
        <v>1.80063769488591E-2</v>
      </c>
      <c r="V1353" s="17">
        <v>1.0960075517576899E-2</v>
      </c>
      <c r="W1353" s="17"/>
      <c r="X1353" s="17">
        <v>1.38477464505967E-2</v>
      </c>
      <c r="Y1353" s="17">
        <v>2.39472111983536E-2</v>
      </c>
      <c r="Z1353" s="17"/>
      <c r="AA1353" s="17">
        <v>1.4556553319099899E-2</v>
      </c>
      <c r="AB1353" s="17">
        <v>1.3283297613800199E-2</v>
      </c>
      <c r="AC1353" s="17"/>
      <c r="AD1353" s="17">
        <v>1.14940895656203E-2</v>
      </c>
      <c r="AE1353" s="17">
        <v>2.0182293729368202E-2</v>
      </c>
    </row>
    <row r="1354" spans="2:31" x14ac:dyDescent="0.35">
      <c r="B1354" t="s">
        <v>523</v>
      </c>
      <c r="C1354" s="17">
        <v>4.9304277110549501E-2</v>
      </c>
      <c r="D1354" s="17">
        <v>4.3825090510850498E-2</v>
      </c>
      <c r="E1354" s="17">
        <v>5.4709469361587999E-2</v>
      </c>
      <c r="F1354" s="17"/>
      <c r="G1354" s="17">
        <v>3.7095367036222501E-2</v>
      </c>
      <c r="H1354" s="17">
        <v>8.5070544569119194E-2</v>
      </c>
      <c r="I1354" s="17">
        <v>2.0134837026326301E-2</v>
      </c>
      <c r="J1354" s="17">
        <v>6.6015801279415406E-2</v>
      </c>
      <c r="K1354" s="17">
        <v>3.7906742198583802E-2</v>
      </c>
      <c r="L1354" s="17">
        <v>4.8477252536699003E-2</v>
      </c>
      <c r="M1354" s="17"/>
      <c r="N1354" s="17">
        <v>3.1251329842030398E-2</v>
      </c>
      <c r="O1354" s="17">
        <v>4.0526067715439602E-2</v>
      </c>
      <c r="P1354" s="17">
        <v>4.8066485442349802E-2</v>
      </c>
      <c r="Q1354" s="17">
        <v>5.6612491371415503E-2</v>
      </c>
      <c r="R1354" s="17">
        <v>4.9685456460609997E-2</v>
      </c>
      <c r="S1354" s="17">
        <v>5.7376001272194402E-2</v>
      </c>
      <c r="T1354" s="17">
        <v>5.9275870824897298E-2</v>
      </c>
      <c r="U1354" s="17">
        <v>0.103119115907349</v>
      </c>
      <c r="V1354" s="17">
        <v>4.24651480511474E-2</v>
      </c>
      <c r="W1354" s="17"/>
      <c r="X1354" s="17">
        <v>5.1827984516363501E-2</v>
      </c>
      <c r="Y1354" s="17">
        <v>4.9530404980327798E-2</v>
      </c>
      <c r="Z1354" s="17"/>
      <c r="AA1354" s="17">
        <v>5.09144015330956E-2</v>
      </c>
      <c r="AB1354" s="17">
        <v>4.0792427454540502E-2</v>
      </c>
      <c r="AC1354" s="17"/>
      <c r="AD1354" s="17">
        <v>4.8125666922746599E-2</v>
      </c>
      <c r="AE1354" s="17">
        <v>4.9676500541947298E-2</v>
      </c>
    </row>
    <row r="1355" spans="2:31" x14ac:dyDescent="0.35">
      <c r="B1355" t="s">
        <v>526</v>
      </c>
      <c r="C1355" s="17">
        <v>3.8258811582840599E-2</v>
      </c>
      <c r="D1355" s="17">
        <v>2.3880749692804099E-2</v>
      </c>
      <c r="E1355" s="17">
        <v>5.2442703169457899E-2</v>
      </c>
      <c r="F1355" s="17"/>
      <c r="G1355" s="17">
        <v>3.6212156664751402E-2</v>
      </c>
      <c r="H1355" s="17">
        <v>1.01270862345206E-2</v>
      </c>
      <c r="I1355" s="17">
        <v>3.0740566113981301E-2</v>
      </c>
      <c r="J1355" s="17">
        <v>4.0043547914621502E-2</v>
      </c>
      <c r="K1355" s="17">
        <v>6.2534490978352494E-2</v>
      </c>
      <c r="L1355" s="17">
        <v>4.5294192600607998E-2</v>
      </c>
      <c r="M1355" s="17"/>
      <c r="N1355" s="17">
        <v>4.0674155593382999E-2</v>
      </c>
      <c r="O1355" s="17">
        <v>2.7121473990282901E-2</v>
      </c>
      <c r="P1355" s="17">
        <v>6.1112784928804502E-2</v>
      </c>
      <c r="Q1355" s="17">
        <v>3.4747216368794E-2</v>
      </c>
      <c r="R1355" s="17">
        <v>4.9225797572477602E-2</v>
      </c>
      <c r="S1355" s="17">
        <v>1.7805385794005198E-2</v>
      </c>
      <c r="T1355" s="17">
        <v>2.09706426003099E-2</v>
      </c>
      <c r="U1355" s="17">
        <v>6.1328649564460103E-2</v>
      </c>
      <c r="V1355" s="17">
        <v>4.8576988344187201E-2</v>
      </c>
      <c r="W1355" s="17"/>
      <c r="X1355" s="17">
        <v>4.0762128893823302E-2</v>
      </c>
      <c r="Y1355" s="17">
        <v>2.91599620339014E-2</v>
      </c>
      <c r="Z1355" s="17"/>
      <c r="AA1355" s="17">
        <v>4.0046388042605498E-2</v>
      </c>
      <c r="AB1355" s="17">
        <v>3.2451249190691499E-2</v>
      </c>
      <c r="AC1355" s="17"/>
      <c r="AD1355" s="17">
        <v>4.20151669730187E-2</v>
      </c>
      <c r="AE1355" s="17">
        <v>2.6225567170922701E-2</v>
      </c>
    </row>
    <row r="1356" spans="2:31" x14ac:dyDescent="0.35">
      <c r="B1356" t="s">
        <v>521</v>
      </c>
      <c r="C1356" s="17">
        <v>4.7237234838910298E-2</v>
      </c>
      <c r="D1356" s="17">
        <v>4.88071028990196E-2</v>
      </c>
      <c r="E1356" s="17">
        <v>4.5688567254907601E-2</v>
      </c>
      <c r="F1356" s="17"/>
      <c r="G1356" s="17">
        <v>5.4781333959010303E-2</v>
      </c>
      <c r="H1356" s="17">
        <v>3.2888778523104699E-2</v>
      </c>
      <c r="I1356" s="17">
        <v>5.5857286950368699E-2</v>
      </c>
      <c r="J1356" s="17">
        <v>4.3158304274800198E-2</v>
      </c>
      <c r="K1356" s="17">
        <v>4.2381042616654603E-2</v>
      </c>
      <c r="L1356" s="17">
        <v>5.0947836163570702E-2</v>
      </c>
      <c r="M1356" s="17"/>
      <c r="N1356" s="17">
        <v>7.9447910504863703E-2</v>
      </c>
      <c r="O1356" s="17">
        <v>1.7175650847918899E-2</v>
      </c>
      <c r="P1356" s="17">
        <v>2.0177780574866699E-2</v>
      </c>
      <c r="Q1356" s="17">
        <v>8.5217952277076098E-2</v>
      </c>
      <c r="R1356" s="17">
        <v>1.8432895034585599E-2</v>
      </c>
      <c r="S1356" s="17">
        <v>7.9276986036477606E-2</v>
      </c>
      <c r="T1356" s="17">
        <v>4.0998382206404602E-2</v>
      </c>
      <c r="U1356" s="17">
        <v>1.41408599162853E-2</v>
      </c>
      <c r="V1356" s="17">
        <v>4.5785895282137397E-2</v>
      </c>
      <c r="W1356" s="17"/>
      <c r="X1356" s="17">
        <v>4.0909097045475899E-2</v>
      </c>
      <c r="Y1356" s="17">
        <v>0.110475566900927</v>
      </c>
      <c r="Z1356" s="17"/>
      <c r="AA1356" s="17">
        <v>4.5146017208380601E-2</v>
      </c>
      <c r="AB1356" s="17">
        <v>5.2615524193337197E-2</v>
      </c>
      <c r="AC1356" s="17"/>
      <c r="AD1356" s="17">
        <v>4.6097561400362398E-2</v>
      </c>
      <c r="AE1356" s="17">
        <v>5.42931743599799E-2</v>
      </c>
    </row>
    <row r="1357" spans="2:31" x14ac:dyDescent="0.35">
      <c r="B1357" t="s">
        <v>520</v>
      </c>
      <c r="C1357" s="17">
        <v>8.7921517812325101E-2</v>
      </c>
      <c r="D1357" s="17">
        <v>8.1650280342320802E-2</v>
      </c>
      <c r="E1357" s="17">
        <v>9.4108064585372006E-2</v>
      </c>
      <c r="F1357" s="17"/>
      <c r="G1357" s="17">
        <v>8.8638385613038606E-2</v>
      </c>
      <c r="H1357" s="17">
        <v>9.9875941821016098E-2</v>
      </c>
      <c r="I1357" s="17">
        <v>8.3697300984634806E-2</v>
      </c>
      <c r="J1357" s="17">
        <v>7.9135318986690004E-2</v>
      </c>
      <c r="K1357" s="17">
        <v>0.102605707973851</v>
      </c>
      <c r="L1357" s="17">
        <v>8.0526803881022402E-2</v>
      </c>
      <c r="M1357" s="17"/>
      <c r="N1357" s="17">
        <v>5.6216795907231498E-2</v>
      </c>
      <c r="O1357" s="17">
        <v>9.7580525895798298E-2</v>
      </c>
      <c r="P1357" s="17">
        <v>5.1538876725315999E-2</v>
      </c>
      <c r="Q1357" s="17">
        <v>0.11490203930205201</v>
      </c>
      <c r="R1357" s="17">
        <v>0.12781085868216099</v>
      </c>
      <c r="S1357" s="17">
        <v>6.6796838002870701E-2</v>
      </c>
      <c r="T1357" s="17">
        <v>0.120641165491446</v>
      </c>
      <c r="U1357" s="17">
        <v>9.0907327705635199E-2</v>
      </c>
      <c r="V1357" s="17">
        <v>8.0481765218567994E-2</v>
      </c>
      <c r="W1357" s="17"/>
      <c r="X1357" s="17">
        <v>8.6544365162647199E-2</v>
      </c>
      <c r="Y1357" s="17">
        <v>0.106408151323465</v>
      </c>
      <c r="Z1357" s="17"/>
      <c r="AA1357" s="17">
        <v>8.3843780536396198E-2</v>
      </c>
      <c r="AB1357" s="17">
        <v>9.9527162624471199E-2</v>
      </c>
      <c r="AC1357" s="17"/>
      <c r="AD1357" s="17">
        <v>8.8713036931523701E-2</v>
      </c>
      <c r="AE1357" s="17">
        <v>9.4198901350929898E-2</v>
      </c>
    </row>
    <row r="1358" spans="2:31" x14ac:dyDescent="0.35">
      <c r="B1358" t="s">
        <v>522</v>
      </c>
      <c r="C1358" s="17">
        <v>9.27381768193761E-2</v>
      </c>
      <c r="D1358" s="17">
        <v>0.109980334325033</v>
      </c>
      <c r="E1358" s="17">
        <v>7.5728868148289996E-2</v>
      </c>
      <c r="F1358" s="17"/>
      <c r="G1358" s="17">
        <v>0.10796452721923901</v>
      </c>
      <c r="H1358" s="17">
        <v>9.9539322310548503E-2</v>
      </c>
      <c r="I1358" s="17">
        <v>5.5957527499902598E-2</v>
      </c>
      <c r="J1358" s="17">
        <v>8.8758706726359493E-2</v>
      </c>
      <c r="K1358" s="17">
        <v>8.0276001927923807E-2</v>
      </c>
      <c r="L1358" s="17">
        <v>0.10710791068809</v>
      </c>
      <c r="M1358" s="17"/>
      <c r="N1358" s="17">
        <v>8.6343600776401797E-2</v>
      </c>
      <c r="O1358" s="17">
        <v>0.102401101365616</v>
      </c>
      <c r="P1358" s="17">
        <v>0.104369455121277</v>
      </c>
      <c r="Q1358" s="17">
        <v>9.5216894256733103E-2</v>
      </c>
      <c r="R1358" s="17">
        <v>9.3687811450810607E-2</v>
      </c>
      <c r="S1358" s="17">
        <v>4.8544180267085797E-2</v>
      </c>
      <c r="T1358" s="17">
        <v>7.80894957856033E-2</v>
      </c>
      <c r="U1358" s="17">
        <v>0.106843219384405</v>
      </c>
      <c r="V1358" s="17">
        <v>0.11932261407860199</v>
      </c>
      <c r="W1358" s="17"/>
      <c r="X1358" s="17">
        <v>9.4552937136542101E-2</v>
      </c>
      <c r="Y1358" s="17">
        <v>9.0415720253078993E-2</v>
      </c>
      <c r="Z1358" s="17"/>
      <c r="AA1358" s="17">
        <v>8.0619294157353305E-2</v>
      </c>
      <c r="AB1358" s="17">
        <v>0.14073328981143701</v>
      </c>
      <c r="AC1358" s="17"/>
      <c r="AD1358" s="17">
        <v>9.1772086000479702E-2</v>
      </c>
      <c r="AE1358" s="17">
        <v>9.9996060786103402E-2</v>
      </c>
    </row>
    <row r="1359" spans="2:31" x14ac:dyDescent="0.35">
      <c r="B1359" t="s">
        <v>518</v>
      </c>
      <c r="C1359" s="17">
        <v>6.6629429018310898E-2</v>
      </c>
      <c r="D1359" s="17">
        <v>7.2876041332673794E-2</v>
      </c>
      <c r="E1359" s="17">
        <v>6.0467174847465499E-2</v>
      </c>
      <c r="F1359" s="17"/>
      <c r="G1359" s="17">
        <v>2.9002972300146201E-2</v>
      </c>
      <c r="H1359" s="17">
        <v>8.2027697285350698E-2</v>
      </c>
      <c r="I1359" s="17">
        <v>0.104378000920923</v>
      </c>
      <c r="J1359" s="17">
        <v>6.62030766993007E-2</v>
      </c>
      <c r="K1359" s="17">
        <v>4.9298052097047698E-2</v>
      </c>
      <c r="L1359" s="17">
        <v>6.8293852162486304E-2</v>
      </c>
      <c r="M1359" s="17"/>
      <c r="N1359" s="17">
        <v>3.7795879892332303E-2</v>
      </c>
      <c r="O1359" s="17">
        <v>4.4434498870198999E-2</v>
      </c>
      <c r="P1359" s="17">
        <v>0.16184847117354101</v>
      </c>
      <c r="Q1359" s="17">
        <v>5.30440525993933E-2</v>
      </c>
      <c r="R1359" s="17">
        <v>4.1289765399818497E-2</v>
      </c>
      <c r="S1359" s="17">
        <v>6.3252068497134994E-2</v>
      </c>
      <c r="T1359" s="17">
        <v>7.1399842521968404E-2</v>
      </c>
      <c r="U1359" s="17">
        <v>0.16810919931764501</v>
      </c>
      <c r="V1359" s="17">
        <v>4.9777429581266797E-2</v>
      </c>
      <c r="W1359" s="17"/>
      <c r="X1359" s="17">
        <v>7.3997262600611097E-2</v>
      </c>
      <c r="Y1359" s="17">
        <v>3.8963713927341499E-2</v>
      </c>
      <c r="Z1359" s="17"/>
      <c r="AA1359" s="17">
        <v>7.1534492461837407E-2</v>
      </c>
      <c r="AB1359" s="17">
        <v>4.9754454161159603E-2</v>
      </c>
      <c r="AC1359" s="17"/>
      <c r="AD1359" s="17">
        <v>6.01083315011985E-2</v>
      </c>
      <c r="AE1359" s="17">
        <v>7.5164161659134601E-2</v>
      </c>
    </row>
    <row r="1360" spans="2:31" x14ac:dyDescent="0.35">
      <c r="B1360" t="s">
        <v>531</v>
      </c>
      <c r="C1360" s="17">
        <v>1.28626777751499E-2</v>
      </c>
      <c r="D1360" s="17">
        <v>7.9479904608238307E-3</v>
      </c>
      <c r="E1360" s="17">
        <v>1.77109940907746E-2</v>
      </c>
      <c r="F1360" s="17"/>
      <c r="G1360" s="17">
        <v>1.16685146791837E-2</v>
      </c>
      <c r="H1360" s="17">
        <v>3.0989648819951601E-2</v>
      </c>
      <c r="I1360" s="17">
        <v>2.4855698798902402E-2</v>
      </c>
      <c r="J1360" s="17">
        <v>1.0054506721424199E-2</v>
      </c>
      <c r="K1360" s="17">
        <v>0</v>
      </c>
      <c r="L1360" s="17">
        <v>5.6172560270146103E-3</v>
      </c>
      <c r="M1360" s="17"/>
      <c r="N1360" s="17">
        <v>1.7452157312393499E-2</v>
      </c>
      <c r="O1360" s="17">
        <v>1.9466398312367399E-2</v>
      </c>
      <c r="P1360" s="17">
        <v>1.00227047720225E-2</v>
      </c>
      <c r="Q1360" s="17">
        <v>0</v>
      </c>
      <c r="R1360" s="17">
        <v>7.6497209445443104E-3</v>
      </c>
      <c r="S1360" s="17">
        <v>2.1380168070889698E-2</v>
      </c>
      <c r="T1360" s="17">
        <v>0</v>
      </c>
      <c r="U1360" s="17">
        <v>3.3514535435614001E-2</v>
      </c>
      <c r="V1360" s="17">
        <v>1.07253852408407E-2</v>
      </c>
      <c r="W1360" s="17"/>
      <c r="X1360" s="17">
        <v>1.24994972880603E-2</v>
      </c>
      <c r="Y1360" s="17">
        <v>0</v>
      </c>
      <c r="Z1360" s="17"/>
      <c r="AA1360" s="17">
        <v>1.3295923423879299E-2</v>
      </c>
      <c r="AB1360" s="17">
        <v>1.15430445626946E-2</v>
      </c>
      <c r="AC1360" s="17"/>
      <c r="AD1360" s="17">
        <v>1.1202922146174099E-2</v>
      </c>
      <c r="AE1360" s="17">
        <v>1.62558581015484E-2</v>
      </c>
    </row>
    <row r="1361" spans="2:31" x14ac:dyDescent="0.35">
      <c r="B1361" t="s">
        <v>529</v>
      </c>
      <c r="C1361" s="17">
        <v>3.19581796316733E-2</v>
      </c>
      <c r="D1361" s="17">
        <v>3.8465597425788603E-2</v>
      </c>
      <c r="E1361" s="17">
        <v>2.5538642060721799E-2</v>
      </c>
      <c r="F1361" s="17"/>
      <c r="G1361" s="17">
        <v>3.4121124040506802E-2</v>
      </c>
      <c r="H1361" s="17">
        <v>6.5663400315881498E-2</v>
      </c>
      <c r="I1361" s="17">
        <v>1.97391030643927E-2</v>
      </c>
      <c r="J1361" s="17">
        <v>1.0551301381327E-2</v>
      </c>
      <c r="K1361" s="17">
        <v>2.8260684719894898E-2</v>
      </c>
      <c r="L1361" s="17">
        <v>3.1236634471292601E-2</v>
      </c>
      <c r="M1361" s="17"/>
      <c r="N1361" s="17">
        <v>7.07242731556674E-2</v>
      </c>
      <c r="O1361" s="17">
        <v>3.00385513368496E-2</v>
      </c>
      <c r="P1361" s="17">
        <v>2.2562417599072099E-2</v>
      </c>
      <c r="Q1361" s="17">
        <v>1.2087631477754599E-2</v>
      </c>
      <c r="R1361" s="17">
        <v>1.6822737683602498E-2</v>
      </c>
      <c r="S1361" s="17">
        <v>3.1650061101088103E-2</v>
      </c>
      <c r="T1361" s="17">
        <v>8.0979333661410809E-3</v>
      </c>
      <c r="U1361" s="17">
        <v>0</v>
      </c>
      <c r="V1361" s="17">
        <v>5.2252242478387799E-2</v>
      </c>
      <c r="W1361" s="17"/>
      <c r="X1361" s="17">
        <v>2.75932523458302E-2</v>
      </c>
      <c r="Y1361" s="17">
        <v>2.01330411023306E-2</v>
      </c>
      <c r="Z1361" s="17"/>
      <c r="AA1361" s="17">
        <v>3.2561874410485997E-2</v>
      </c>
      <c r="AB1361" s="17">
        <v>3.0463066921172899E-2</v>
      </c>
      <c r="AC1361" s="17"/>
      <c r="AD1361" s="17">
        <v>3.6073637302347798E-2</v>
      </c>
      <c r="AE1361" s="17">
        <v>2.2947419400389499E-2</v>
      </c>
    </row>
    <row r="1362" spans="2:31" x14ac:dyDescent="0.35">
      <c r="B1362" t="s">
        <v>525</v>
      </c>
      <c r="C1362" s="17">
        <v>4.5475462390519403E-2</v>
      </c>
      <c r="D1362" s="17">
        <v>4.3531706101058297E-2</v>
      </c>
      <c r="E1362" s="17">
        <v>4.7392968984341102E-2</v>
      </c>
      <c r="F1362" s="17"/>
      <c r="G1362" s="17">
        <v>3.52303513895302E-2</v>
      </c>
      <c r="H1362" s="17">
        <v>8.4302981666463397E-2</v>
      </c>
      <c r="I1362" s="17">
        <v>2.9679520958813699E-2</v>
      </c>
      <c r="J1362" s="17">
        <v>4.4035759514431297E-2</v>
      </c>
      <c r="K1362" s="17">
        <v>4.4451506870873903E-2</v>
      </c>
      <c r="L1362" s="17">
        <v>3.9304230420674803E-2</v>
      </c>
      <c r="M1362" s="17"/>
      <c r="N1362" s="17">
        <v>6.4543547947254601E-2</v>
      </c>
      <c r="O1362" s="17">
        <v>5.5060867454970797E-2</v>
      </c>
      <c r="P1362" s="17">
        <v>2.9121365412147798E-2</v>
      </c>
      <c r="Q1362" s="17">
        <v>4.60027972799706E-2</v>
      </c>
      <c r="R1362" s="17">
        <v>5.0071733173985403E-2</v>
      </c>
      <c r="S1362" s="17">
        <v>3.8215264223805598E-2</v>
      </c>
      <c r="T1362" s="17">
        <v>8.2380473995451505E-3</v>
      </c>
      <c r="U1362" s="17">
        <v>1.58470755007162E-2</v>
      </c>
      <c r="V1362" s="17">
        <v>6.4601943016733401E-2</v>
      </c>
      <c r="W1362" s="17"/>
      <c r="X1362" s="17">
        <v>4.2321394788070399E-2</v>
      </c>
      <c r="Y1362" s="17">
        <v>5.1138056915997501E-2</v>
      </c>
      <c r="Z1362" s="17"/>
      <c r="AA1362" s="17">
        <v>4.86044175286513E-2</v>
      </c>
      <c r="AB1362" s="17">
        <v>3.0922889120832402E-2</v>
      </c>
      <c r="AC1362" s="17"/>
      <c r="AD1362" s="17">
        <v>5.1000084370342202E-2</v>
      </c>
      <c r="AE1362" s="17">
        <v>2.8166175157035001E-2</v>
      </c>
    </row>
    <row r="1363" spans="2:31" x14ac:dyDescent="0.35">
      <c r="B1363" t="s">
        <v>515</v>
      </c>
      <c r="C1363" s="17">
        <v>0.15929655005603299</v>
      </c>
      <c r="D1363" s="17">
        <v>0.148634549332893</v>
      </c>
      <c r="E1363" s="17">
        <v>0.16981456448037199</v>
      </c>
      <c r="F1363" s="17"/>
      <c r="G1363" s="17">
        <v>0.20098696567980201</v>
      </c>
      <c r="H1363" s="17">
        <v>0.122996793804516</v>
      </c>
      <c r="I1363" s="17">
        <v>0.145980393599209</v>
      </c>
      <c r="J1363" s="17">
        <v>0.14125930786420299</v>
      </c>
      <c r="K1363" s="17">
        <v>0.14784519980453001</v>
      </c>
      <c r="L1363" s="17">
        <v>0.17738624066619299</v>
      </c>
      <c r="M1363" s="17"/>
      <c r="N1363" s="17">
        <v>0.114491475111325</v>
      </c>
      <c r="O1363" s="17">
        <v>0.19974727842676199</v>
      </c>
      <c r="P1363" s="17">
        <v>0.108425841393994</v>
      </c>
      <c r="Q1363" s="17">
        <v>0.16385729145463501</v>
      </c>
      <c r="R1363" s="17">
        <v>9.6812851197992406E-2</v>
      </c>
      <c r="S1363" s="17">
        <v>0.19548207749412599</v>
      </c>
      <c r="T1363" s="17">
        <v>0.20235241271202101</v>
      </c>
      <c r="U1363" s="17">
        <v>3.3214044439213601E-2</v>
      </c>
      <c r="V1363" s="17">
        <v>0.233460530307773</v>
      </c>
      <c r="W1363" s="17"/>
      <c r="X1363" s="17">
        <v>0.14348777164611601</v>
      </c>
      <c r="Y1363" s="17">
        <v>0.18359526833745701</v>
      </c>
      <c r="Z1363" s="17"/>
      <c r="AA1363" s="17">
        <v>0.164836997853612</v>
      </c>
      <c r="AB1363" s="17">
        <v>0.13915649666077301</v>
      </c>
      <c r="AC1363" s="17"/>
      <c r="AD1363" s="17">
        <v>0.15234512919780499</v>
      </c>
      <c r="AE1363" s="17">
        <v>0.18739718110303799</v>
      </c>
    </row>
    <row r="1364" spans="2:31" x14ac:dyDescent="0.35">
      <c r="B1364" t="s">
        <v>524</v>
      </c>
      <c r="C1364" s="17">
        <v>2.4393379110996899E-2</v>
      </c>
      <c r="D1364" s="17">
        <v>3.5531666817958302E-2</v>
      </c>
      <c r="E1364" s="17">
        <v>1.340550977893E-2</v>
      </c>
      <c r="F1364" s="17"/>
      <c r="G1364" s="17">
        <v>2.4338741092543401E-2</v>
      </c>
      <c r="H1364" s="17">
        <v>1.9093851117145198E-2</v>
      </c>
      <c r="I1364" s="17">
        <v>1.5242931362726E-2</v>
      </c>
      <c r="J1364" s="17">
        <v>5.0745113301219398E-2</v>
      </c>
      <c r="K1364" s="17">
        <v>3.3714603793631698E-2</v>
      </c>
      <c r="L1364" s="17">
        <v>1.4388418563127101E-2</v>
      </c>
      <c r="M1364" s="17"/>
      <c r="N1364" s="17">
        <v>2.6804737262083302E-2</v>
      </c>
      <c r="O1364" s="17">
        <v>3.08468227061665E-2</v>
      </c>
      <c r="P1364" s="17">
        <v>2.14949655768151E-2</v>
      </c>
      <c r="Q1364" s="17">
        <v>2.0914327701060598E-2</v>
      </c>
      <c r="R1364" s="17">
        <v>0</v>
      </c>
      <c r="S1364" s="17">
        <v>5.39819585039105E-2</v>
      </c>
      <c r="T1364" s="17">
        <v>2.4395139431579001E-2</v>
      </c>
      <c r="U1364" s="17">
        <v>0</v>
      </c>
      <c r="V1364" s="17">
        <v>2.1930764869395401E-2</v>
      </c>
      <c r="W1364" s="17"/>
      <c r="X1364" s="17">
        <v>2.42668399634027E-2</v>
      </c>
      <c r="Y1364" s="17">
        <v>6.2052217953909097E-3</v>
      </c>
      <c r="Z1364" s="17"/>
      <c r="AA1364" s="17">
        <v>2.5365335855995399E-2</v>
      </c>
      <c r="AB1364" s="17">
        <v>2.1323577402344099E-2</v>
      </c>
      <c r="AC1364" s="17"/>
      <c r="AD1364" s="17">
        <v>2.5006539781287199E-2</v>
      </c>
      <c r="AE1364" s="17">
        <v>2.6397773087255001E-2</v>
      </c>
    </row>
    <row r="1365" spans="2:31" x14ac:dyDescent="0.35">
      <c r="B1365" t="s">
        <v>528</v>
      </c>
      <c r="C1365" s="17">
        <v>2.1110591837735702E-2</v>
      </c>
      <c r="D1365" s="17">
        <v>1.8894390067278201E-2</v>
      </c>
      <c r="E1365" s="17">
        <v>2.32968646390804E-2</v>
      </c>
      <c r="F1365" s="17"/>
      <c r="G1365" s="17">
        <v>1.91664717462562E-2</v>
      </c>
      <c r="H1365" s="17">
        <v>2.8888860707697799E-2</v>
      </c>
      <c r="I1365" s="17">
        <v>1.8128430660374201E-2</v>
      </c>
      <c r="J1365" s="17">
        <v>3.0000581908684699E-2</v>
      </c>
      <c r="K1365" s="17">
        <v>1.23099248373085E-2</v>
      </c>
      <c r="L1365" s="17">
        <v>1.93958907065792E-2</v>
      </c>
      <c r="M1365" s="17"/>
      <c r="N1365" s="17">
        <v>3.8997308185979997E-2</v>
      </c>
      <c r="O1365" s="17">
        <v>2.7830350287956801E-2</v>
      </c>
      <c r="P1365" s="17">
        <v>1.1388385204829101E-2</v>
      </c>
      <c r="Q1365" s="17">
        <v>2.1095262186295E-2</v>
      </c>
      <c r="R1365" s="17">
        <v>8.2683069294675997E-3</v>
      </c>
      <c r="S1365" s="17">
        <v>1.21979966911151E-2</v>
      </c>
      <c r="T1365" s="17">
        <v>3.1578182263156E-2</v>
      </c>
      <c r="U1365" s="17">
        <v>3.3216260911873102E-2</v>
      </c>
      <c r="V1365" s="17">
        <v>0</v>
      </c>
      <c r="W1365" s="17"/>
      <c r="X1365" s="17">
        <v>2.4027032212709801E-2</v>
      </c>
      <c r="Y1365" s="17">
        <v>6.7687456474748E-3</v>
      </c>
      <c r="Z1365" s="17"/>
      <c r="AA1365" s="17">
        <v>1.38822108784396E-2</v>
      </c>
      <c r="AB1365" s="17">
        <v>4.8899973885151798E-2</v>
      </c>
      <c r="AC1365" s="17"/>
      <c r="AD1365" s="17">
        <v>2.7299850004228601E-2</v>
      </c>
      <c r="AE1365" s="17">
        <v>5.2568583342176801E-3</v>
      </c>
    </row>
    <row r="1366" spans="2:31" x14ac:dyDescent="0.35">
      <c r="B1366" t="s">
        <v>527</v>
      </c>
      <c r="C1366" s="17">
        <v>1.4936993055462399E-2</v>
      </c>
      <c r="D1366" s="17">
        <v>2.1481444796355598E-2</v>
      </c>
      <c r="E1366" s="17">
        <v>8.4809216672175093E-3</v>
      </c>
      <c r="F1366" s="17"/>
      <c r="G1366" s="17">
        <v>1.7902974670731899E-2</v>
      </c>
      <c r="H1366" s="17">
        <v>1.5838058057109399E-2</v>
      </c>
      <c r="I1366" s="17">
        <v>2.3495321985817899E-2</v>
      </c>
      <c r="J1366" s="17">
        <v>1.0700040229667101E-2</v>
      </c>
      <c r="K1366" s="17">
        <v>1.02493369874747E-2</v>
      </c>
      <c r="L1366" s="17">
        <v>1.30353591359072E-2</v>
      </c>
      <c r="M1366" s="17"/>
      <c r="N1366" s="17">
        <v>9.1472354999597699E-3</v>
      </c>
      <c r="O1366" s="17">
        <v>0</v>
      </c>
      <c r="P1366" s="17">
        <v>2.9275554879391302E-2</v>
      </c>
      <c r="Q1366" s="17">
        <v>1.2919682044332401E-2</v>
      </c>
      <c r="R1366" s="17">
        <v>1.8249552536639201E-2</v>
      </c>
      <c r="S1366" s="17">
        <v>7.1339977456673798E-3</v>
      </c>
      <c r="T1366" s="17">
        <v>4.1372692377646403E-2</v>
      </c>
      <c r="U1366" s="17">
        <v>0</v>
      </c>
      <c r="V1366" s="17">
        <v>2.13798091998646E-2</v>
      </c>
      <c r="W1366" s="17"/>
      <c r="X1366" s="17">
        <v>1.72112215052036E-2</v>
      </c>
      <c r="Y1366" s="17">
        <v>7.0845967675544699E-3</v>
      </c>
      <c r="Z1366" s="17"/>
      <c r="AA1366" s="17">
        <v>1.3924407311976901E-2</v>
      </c>
      <c r="AB1366" s="17">
        <v>1.9123225495408101E-2</v>
      </c>
      <c r="AC1366" s="17"/>
      <c r="AD1366" s="17">
        <v>1.1585417554326899E-2</v>
      </c>
      <c r="AE1366" s="17">
        <v>2.5830145680449199E-2</v>
      </c>
    </row>
    <row r="1367" spans="2:31" x14ac:dyDescent="0.35">
      <c r="B1367" t="s">
        <v>516</v>
      </c>
      <c r="C1367" s="17">
        <v>8.51893152040826E-2</v>
      </c>
      <c r="D1367" s="17">
        <v>7.9193561794534198E-2</v>
      </c>
      <c r="E1367" s="17">
        <v>9.11040982250165E-2</v>
      </c>
      <c r="F1367" s="17"/>
      <c r="G1367" s="17">
        <v>8.2700177994219401E-2</v>
      </c>
      <c r="H1367" s="17">
        <v>7.1785626443242198E-2</v>
      </c>
      <c r="I1367" s="17">
        <v>0.103447904813924</v>
      </c>
      <c r="J1367" s="17">
        <v>8.3787701106983303E-2</v>
      </c>
      <c r="K1367" s="17">
        <v>0.12201580865537701</v>
      </c>
      <c r="L1367" s="17">
        <v>6.7592977826176404E-2</v>
      </c>
      <c r="M1367" s="17"/>
      <c r="N1367" s="17">
        <v>9.5508219558676694E-2</v>
      </c>
      <c r="O1367" s="17">
        <v>0.12042154703736201</v>
      </c>
      <c r="P1367" s="17">
        <v>4.0837112744005602E-2</v>
      </c>
      <c r="Q1367" s="17">
        <v>7.9928878052775695E-2</v>
      </c>
      <c r="R1367" s="17">
        <v>0.108055766422381</v>
      </c>
      <c r="S1367" s="17">
        <v>6.5960910409437495E-2</v>
      </c>
      <c r="T1367" s="17">
        <v>0.121616571004278</v>
      </c>
      <c r="U1367" s="17">
        <v>4.5757335589587798E-2</v>
      </c>
      <c r="V1367" s="17">
        <v>4.8669705868331102E-2</v>
      </c>
      <c r="W1367" s="17"/>
      <c r="X1367" s="17">
        <v>9.3043361858994297E-2</v>
      </c>
      <c r="Y1367" s="17">
        <v>4.8434775046628402E-2</v>
      </c>
      <c r="Z1367" s="17"/>
      <c r="AA1367" s="17">
        <v>9.2229695035777506E-2</v>
      </c>
      <c r="AB1367" s="17">
        <v>6.0712372204650603E-2</v>
      </c>
      <c r="AC1367" s="17"/>
      <c r="AD1367" s="17">
        <v>7.7368915891346604E-2</v>
      </c>
      <c r="AE1367" s="17">
        <v>9.5941545540710896E-2</v>
      </c>
    </row>
    <row r="1368" spans="2:31" x14ac:dyDescent="0.35">
      <c r="B1368" t="s">
        <v>517</v>
      </c>
      <c r="C1368" s="17">
        <v>9.7826932078033599E-2</v>
      </c>
      <c r="D1368" s="17">
        <v>9.3101113020868306E-2</v>
      </c>
      <c r="E1368" s="17">
        <v>0.10248893073108201</v>
      </c>
      <c r="F1368" s="17"/>
      <c r="G1368" s="17">
        <v>6.9302362140221105E-2</v>
      </c>
      <c r="H1368" s="17">
        <v>5.7940384627447598E-2</v>
      </c>
      <c r="I1368" s="17">
        <v>9.94617916547412E-2</v>
      </c>
      <c r="J1368" s="17">
        <v>9.2420018882468702E-2</v>
      </c>
      <c r="K1368" s="17">
        <v>0.104423812411475</v>
      </c>
      <c r="L1368" s="17">
        <v>0.13245093633049199</v>
      </c>
      <c r="M1368" s="17"/>
      <c r="N1368" s="17">
        <v>7.7452990891303697E-2</v>
      </c>
      <c r="O1368" s="17">
        <v>9.6881667613268496E-2</v>
      </c>
      <c r="P1368" s="17">
        <v>0.115564214246251</v>
      </c>
      <c r="Q1368" s="17">
        <v>0.13792540536508399</v>
      </c>
      <c r="R1368" s="17">
        <v>0.12964366330601201</v>
      </c>
      <c r="S1368" s="17">
        <v>0.12379338944018101</v>
      </c>
      <c r="T1368" s="17">
        <v>6.4279571484358894E-2</v>
      </c>
      <c r="U1368" s="17">
        <v>6.5563818229708706E-2</v>
      </c>
      <c r="V1368" s="17">
        <v>7.1463781849524302E-2</v>
      </c>
      <c r="W1368" s="17"/>
      <c r="X1368" s="17">
        <v>0.10387882991110101</v>
      </c>
      <c r="Y1368" s="17">
        <v>7.4399736498176397E-2</v>
      </c>
      <c r="Z1368" s="17"/>
      <c r="AA1368" s="17">
        <v>9.0800047560030295E-2</v>
      </c>
      <c r="AB1368" s="17">
        <v>0.126734738039572</v>
      </c>
      <c r="AC1368" s="17"/>
      <c r="AD1368" s="17">
        <v>0.105812433794745</v>
      </c>
      <c r="AE1368" s="17">
        <v>8.4050004190404606E-2</v>
      </c>
    </row>
    <row r="1369" spans="2:31" x14ac:dyDescent="0.35">
      <c r="B1369" t="s">
        <v>64</v>
      </c>
      <c r="C1369" s="17">
        <v>1.49519105112541E-2</v>
      </c>
      <c r="D1369" s="17">
        <v>1.2324409128974799E-2</v>
      </c>
      <c r="E1369" s="17">
        <v>1.7543928478276599E-2</v>
      </c>
      <c r="F1369" s="17"/>
      <c r="G1369" s="17">
        <v>2.3323388199347699E-2</v>
      </c>
      <c r="H1369" s="17">
        <v>5.99169564759098E-3</v>
      </c>
      <c r="I1369" s="17">
        <v>9.7050933250236605E-3</v>
      </c>
      <c r="J1369" s="17">
        <v>1.07819815774457E-2</v>
      </c>
      <c r="K1369" s="17">
        <v>3.9226576130153297E-2</v>
      </c>
      <c r="L1369" s="17">
        <v>8.2114655850546205E-3</v>
      </c>
      <c r="M1369" s="17"/>
      <c r="N1369" s="17">
        <v>3.6920760516358799E-3</v>
      </c>
      <c r="O1369" s="17">
        <v>5.2770253028820002E-3</v>
      </c>
      <c r="P1369" s="17">
        <v>3.6487522914292699E-2</v>
      </c>
      <c r="Q1369" s="17">
        <v>1.0842170258693599E-2</v>
      </c>
      <c r="R1369" s="17">
        <v>2.8041177149107002E-2</v>
      </c>
      <c r="S1369" s="17">
        <v>7.6250655679427201E-3</v>
      </c>
      <c r="T1369" s="17">
        <v>2.2008165324025102E-2</v>
      </c>
      <c r="U1369" s="17">
        <v>3.2466176204011502E-2</v>
      </c>
      <c r="V1369" s="17">
        <v>1.28322679816689E-2</v>
      </c>
      <c r="W1369" s="17"/>
      <c r="X1369" s="17">
        <v>1.5019257322540299E-2</v>
      </c>
      <c r="Y1369" s="17">
        <v>2.2935165833593299E-2</v>
      </c>
      <c r="Z1369" s="17"/>
      <c r="AA1369" s="17">
        <v>1.9011864892786799E-2</v>
      </c>
      <c r="AB1369" s="17">
        <v>0</v>
      </c>
      <c r="AC1369" s="17"/>
      <c r="AD1369" s="17">
        <v>1.7927289077902999E-2</v>
      </c>
      <c r="AE1369" s="17">
        <v>9.4387891988891096E-3</v>
      </c>
    </row>
    <row r="1370" spans="2:31" x14ac:dyDescent="0.35">
      <c r="B1370" t="s">
        <v>56</v>
      </c>
      <c r="C1370" s="17">
        <v>2.4112465765279999E-2</v>
      </c>
      <c r="D1370" s="17">
        <v>2.5661580710858299E-2</v>
      </c>
      <c r="E1370" s="17">
        <v>2.2584271032823299E-2</v>
      </c>
      <c r="F1370" s="17"/>
      <c r="G1370" s="17">
        <v>4.54476952272359E-2</v>
      </c>
      <c r="H1370" s="17">
        <v>2.53996139470157E-2</v>
      </c>
      <c r="I1370" s="17">
        <v>3.6640507474890498E-2</v>
      </c>
      <c r="J1370" s="17">
        <v>6.37916480554644E-3</v>
      </c>
      <c r="K1370" s="17">
        <v>2.3218013270771699E-2</v>
      </c>
      <c r="L1370" s="17">
        <v>1.51834837300945E-2</v>
      </c>
      <c r="M1370" s="17"/>
      <c r="N1370" s="17">
        <v>2.64655009508587E-2</v>
      </c>
      <c r="O1370" s="17">
        <v>2.9799973579427E-2</v>
      </c>
      <c r="P1370" s="17">
        <v>3.8050930689333101E-2</v>
      </c>
      <c r="Q1370" s="17">
        <v>1.0842170258693599E-2</v>
      </c>
      <c r="R1370" s="17">
        <v>1.70446563882562E-2</v>
      </c>
      <c r="S1370" s="17">
        <v>1.96867086925572E-2</v>
      </c>
      <c r="T1370" s="17">
        <v>1.6634126255554001E-2</v>
      </c>
      <c r="U1370" s="17">
        <v>3.2167901680270498E-2</v>
      </c>
      <c r="V1370" s="17">
        <v>2.63315413997726E-2</v>
      </c>
      <c r="W1370" s="17"/>
      <c r="X1370" s="17">
        <v>2.49935301989531E-2</v>
      </c>
      <c r="Y1370" s="17">
        <v>2.2839865571369099E-2</v>
      </c>
      <c r="Z1370" s="17"/>
      <c r="AA1370" s="17">
        <v>2.4625333170867701E-2</v>
      </c>
      <c r="AB1370" s="17">
        <v>1.8522740929683399E-2</v>
      </c>
      <c r="AC1370" s="17"/>
      <c r="AD1370" s="17">
        <v>1.49464309549817E-2</v>
      </c>
      <c r="AE1370" s="17">
        <v>2.6908754676494701E-2</v>
      </c>
    </row>
    <row r="1371" spans="2:31" x14ac:dyDescent="0.35">
      <c r="C1371" s="17"/>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c r="AD1371" s="17"/>
      <c r="AE1371" s="17"/>
    </row>
    <row r="1372" spans="2:31" x14ac:dyDescent="0.35">
      <c r="B1372" s="6" t="s">
        <v>546</v>
      </c>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c r="AD1372" s="17"/>
      <c r="AE1372" s="17"/>
    </row>
    <row r="1373" spans="2:31" x14ac:dyDescent="0.35">
      <c r="B1373" s="24" t="s">
        <v>66</v>
      </c>
      <c r="C1373" s="17"/>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c r="AD1373" s="17"/>
      <c r="AE1373" s="17"/>
    </row>
    <row r="1374" spans="2:31" x14ac:dyDescent="0.35">
      <c r="B1374" t="s">
        <v>419</v>
      </c>
      <c r="C1374" s="17">
        <v>7.00358386323129E-2</v>
      </c>
      <c r="D1374" s="17">
        <v>0.10545605411425001</v>
      </c>
      <c r="E1374" s="17">
        <v>3.4605666265758901E-2</v>
      </c>
      <c r="F1374" s="17"/>
      <c r="G1374" s="17">
        <v>7.5775331867591597E-2</v>
      </c>
      <c r="H1374" s="17">
        <v>0.112159047268085</v>
      </c>
      <c r="I1374" s="17">
        <v>3.8355913610713201E-2</v>
      </c>
      <c r="J1374" s="17">
        <v>5.70707179438266E-2</v>
      </c>
      <c r="K1374" s="17">
        <v>5.6551100004965098E-2</v>
      </c>
      <c r="L1374" s="17">
        <v>7.3523187553124397E-2</v>
      </c>
      <c r="M1374" s="17"/>
      <c r="N1374" s="17">
        <v>0.106785925833897</v>
      </c>
      <c r="O1374" s="17">
        <v>2.6540706386365201E-2</v>
      </c>
      <c r="P1374" s="17">
        <v>4.4232244796822202E-2</v>
      </c>
      <c r="Q1374" s="17">
        <v>9.9121573961720402E-2</v>
      </c>
      <c r="R1374" s="17">
        <v>1.76173036507178E-2</v>
      </c>
      <c r="S1374" s="17">
        <v>0.109095593681886</v>
      </c>
      <c r="T1374" s="17">
        <v>0.112616795373749</v>
      </c>
      <c r="U1374" s="17">
        <v>6.6164433411728202E-2</v>
      </c>
      <c r="V1374" s="17">
        <v>4.8559598621310797E-2</v>
      </c>
      <c r="W1374" s="17"/>
      <c r="X1374" s="17">
        <v>5.3013951652594801E-2</v>
      </c>
      <c r="Y1374" s="17">
        <v>8.4344291768588903E-2</v>
      </c>
      <c r="Z1374" s="17"/>
      <c r="AA1374" s="17">
        <v>7.2421010373351594E-2</v>
      </c>
      <c r="AB1374" s="17">
        <v>5.5838166636408101E-2</v>
      </c>
      <c r="AC1374" s="17"/>
      <c r="AD1374" s="17">
        <v>7.6557285784666904E-2</v>
      </c>
      <c r="AE1374" s="17">
        <v>6.1117789252729302E-2</v>
      </c>
    </row>
    <row r="1375" spans="2:31" x14ac:dyDescent="0.35">
      <c r="B1375" t="s">
        <v>542</v>
      </c>
      <c r="C1375" s="17">
        <v>0.12877226272706199</v>
      </c>
      <c r="D1375" s="17">
        <v>0.161148334613685</v>
      </c>
      <c r="E1375" s="17">
        <v>9.6387089687107505E-2</v>
      </c>
      <c r="F1375" s="17"/>
      <c r="G1375" s="17">
        <v>0.122680873821638</v>
      </c>
      <c r="H1375" s="17">
        <v>0.121514100008869</v>
      </c>
      <c r="I1375" s="17">
        <v>0.178157409277998</v>
      </c>
      <c r="J1375" s="17">
        <v>9.1626103533907696E-2</v>
      </c>
      <c r="K1375" s="17">
        <v>5.0072262823316803E-2</v>
      </c>
      <c r="L1375" s="17">
        <v>0.169401021289944</v>
      </c>
      <c r="M1375" s="17"/>
      <c r="N1375" s="17">
        <v>0.16735411733196001</v>
      </c>
      <c r="O1375" s="17">
        <v>9.8230606297692702E-2</v>
      </c>
      <c r="P1375" s="17">
        <v>0.109368100369859</v>
      </c>
      <c r="Q1375" s="17">
        <v>6.1755619494635199E-2</v>
      </c>
      <c r="R1375" s="17">
        <v>0.15385039314139401</v>
      </c>
      <c r="S1375" s="17">
        <v>0.14300242387050399</v>
      </c>
      <c r="T1375" s="17">
        <v>0.152130607073276</v>
      </c>
      <c r="U1375" s="17">
        <v>8.7841901361899594E-2</v>
      </c>
      <c r="V1375" s="17">
        <v>0.159780148126137</v>
      </c>
      <c r="W1375" s="17"/>
      <c r="X1375" s="17">
        <v>0.108554979705212</v>
      </c>
      <c r="Y1375" s="17">
        <v>0.25206498280033601</v>
      </c>
      <c r="Z1375" s="17"/>
      <c r="AA1375" s="17">
        <v>0.117529544831579</v>
      </c>
      <c r="AB1375" s="17">
        <v>0.17569576965518899</v>
      </c>
      <c r="AC1375" s="17"/>
      <c r="AD1375" s="17">
        <v>0.148695230526803</v>
      </c>
      <c r="AE1375" s="17">
        <v>9.2963816698222707E-2</v>
      </c>
    </row>
    <row r="1376" spans="2:31" x14ac:dyDescent="0.35">
      <c r="B1376" t="s">
        <v>543</v>
      </c>
      <c r="C1376" s="17">
        <v>0.22149079512836001</v>
      </c>
      <c r="D1376" s="17">
        <v>0.23084142812929001</v>
      </c>
      <c r="E1376" s="17">
        <v>0.21213753359531501</v>
      </c>
      <c r="F1376" s="17"/>
      <c r="G1376" s="17">
        <v>0.21510180445072799</v>
      </c>
      <c r="H1376" s="17">
        <v>0.28650124065315002</v>
      </c>
      <c r="I1376" s="17">
        <v>0.198090782615189</v>
      </c>
      <c r="J1376" s="17">
        <v>0.193240696766319</v>
      </c>
      <c r="K1376" s="17">
        <v>0.24671970490821299</v>
      </c>
      <c r="L1376" s="17">
        <v>0.20335185287036001</v>
      </c>
      <c r="M1376" s="17"/>
      <c r="N1376" s="17">
        <v>0.19676111246445399</v>
      </c>
      <c r="O1376" s="17">
        <v>0.22896136034391101</v>
      </c>
      <c r="P1376" s="17">
        <v>0.210852241611972</v>
      </c>
      <c r="Q1376" s="17">
        <v>0.20533259194235201</v>
      </c>
      <c r="R1376" s="17">
        <v>0.26057922233132402</v>
      </c>
      <c r="S1376" s="17">
        <v>0.19479647396066699</v>
      </c>
      <c r="T1376" s="17">
        <v>0.21218823177997001</v>
      </c>
      <c r="U1376" s="17">
        <v>0.26813506710207002</v>
      </c>
      <c r="V1376" s="17">
        <v>0.24722346321080399</v>
      </c>
      <c r="W1376" s="17"/>
      <c r="X1376" s="17">
        <v>0.233015369510047</v>
      </c>
      <c r="Y1376" s="17">
        <v>0.177946487849585</v>
      </c>
      <c r="Z1376" s="17"/>
      <c r="AA1376" s="17">
        <v>0.214959889240177</v>
      </c>
      <c r="AB1376" s="17">
        <v>0.24499403797017799</v>
      </c>
      <c r="AC1376" s="17"/>
      <c r="AD1376" s="17">
        <v>0.222969775028767</v>
      </c>
      <c r="AE1376" s="17">
        <v>0.22417421773330901</v>
      </c>
    </row>
    <row r="1377" spans="2:31" x14ac:dyDescent="0.35">
      <c r="B1377" t="s">
        <v>544</v>
      </c>
      <c r="C1377" s="17">
        <v>0.36694746974242298</v>
      </c>
      <c r="D1377" s="17">
        <v>0.33717349503004601</v>
      </c>
      <c r="E1377" s="17">
        <v>0.39672981413936498</v>
      </c>
      <c r="F1377" s="17"/>
      <c r="G1377" s="17">
        <v>0.36471616915907301</v>
      </c>
      <c r="H1377" s="17">
        <v>0.29936208310929402</v>
      </c>
      <c r="I1377" s="17">
        <v>0.33001805462689998</v>
      </c>
      <c r="J1377" s="17">
        <v>0.41236027291993599</v>
      </c>
      <c r="K1377" s="17">
        <v>0.42491874934978702</v>
      </c>
      <c r="L1377" s="17">
        <v>0.37078976443905098</v>
      </c>
      <c r="M1377" s="17"/>
      <c r="N1377" s="17">
        <v>0.30990697235390602</v>
      </c>
      <c r="O1377" s="17">
        <v>0.46885974021634003</v>
      </c>
      <c r="P1377" s="17">
        <v>0.41049549964541299</v>
      </c>
      <c r="Q1377" s="17">
        <v>0.430670488456455</v>
      </c>
      <c r="R1377" s="17">
        <v>0.34749278297045799</v>
      </c>
      <c r="S1377" s="17">
        <v>0.32954299661112502</v>
      </c>
      <c r="T1377" s="17">
        <v>0.26982601484675001</v>
      </c>
      <c r="U1377" s="17">
        <v>0.334506897925341</v>
      </c>
      <c r="V1377" s="17">
        <v>0.35440163663237401</v>
      </c>
      <c r="W1377" s="17"/>
      <c r="X1377" s="17">
        <v>0.38455394424700001</v>
      </c>
      <c r="Y1377" s="17">
        <v>0.28973738287912199</v>
      </c>
      <c r="Z1377" s="17"/>
      <c r="AA1377" s="17">
        <v>0.39028943324285997</v>
      </c>
      <c r="AB1377" s="17">
        <v>0.27873779796230402</v>
      </c>
      <c r="AC1377" s="17"/>
      <c r="AD1377" s="17">
        <v>0.37167719602708899</v>
      </c>
      <c r="AE1377" s="17">
        <v>0.36080486149930502</v>
      </c>
    </row>
    <row r="1378" spans="2:31" x14ac:dyDescent="0.35">
      <c r="B1378" t="s">
        <v>415</v>
      </c>
      <c r="C1378" s="17">
        <v>0.14939061680017601</v>
      </c>
      <c r="D1378" s="17">
        <v>0.108181922252284</v>
      </c>
      <c r="E1378" s="17">
        <v>0.19061089541697501</v>
      </c>
      <c r="F1378" s="17"/>
      <c r="G1378" s="17">
        <v>0.135938413245907</v>
      </c>
      <c r="H1378" s="17">
        <v>0.108097994637468</v>
      </c>
      <c r="I1378" s="17">
        <v>0.18693991012302699</v>
      </c>
      <c r="J1378" s="17">
        <v>0.17970744417283399</v>
      </c>
      <c r="K1378" s="17">
        <v>0.17767187110668201</v>
      </c>
      <c r="L1378" s="17">
        <v>0.130528695622246</v>
      </c>
      <c r="M1378" s="17"/>
      <c r="N1378" s="17">
        <v>0.17132616305016199</v>
      </c>
      <c r="O1378" s="17">
        <v>0.124009540623071</v>
      </c>
      <c r="P1378" s="17">
        <v>0.13697711291150499</v>
      </c>
      <c r="Q1378" s="17">
        <v>0.161947355148293</v>
      </c>
      <c r="R1378" s="17">
        <v>0.16600877869651401</v>
      </c>
      <c r="S1378" s="17">
        <v>0.13477510272953999</v>
      </c>
      <c r="T1378" s="17">
        <v>0.153534859445909</v>
      </c>
      <c r="U1378" s="17">
        <v>0.155857702885005</v>
      </c>
      <c r="V1378" s="17">
        <v>0.14666242424779599</v>
      </c>
      <c r="W1378" s="17"/>
      <c r="X1378" s="17">
        <v>0.15986960781753301</v>
      </c>
      <c r="Y1378" s="17">
        <v>0.144056888109521</v>
      </c>
      <c r="Z1378" s="17"/>
      <c r="AA1378" s="17">
        <v>0.14888739390705999</v>
      </c>
      <c r="AB1378" s="17">
        <v>0.15486585071491801</v>
      </c>
      <c r="AC1378" s="17"/>
      <c r="AD1378" s="17">
        <v>0.14803556278935201</v>
      </c>
      <c r="AE1378" s="17">
        <v>0.16599990843846699</v>
      </c>
    </row>
    <row r="1379" spans="2:31" x14ac:dyDescent="0.35">
      <c r="B1379" t="s">
        <v>56</v>
      </c>
      <c r="C1379" s="17">
        <v>6.3363016969666494E-2</v>
      </c>
      <c r="D1379" s="17">
        <v>5.7198765860445297E-2</v>
      </c>
      <c r="E1379" s="17">
        <v>6.9529000895478699E-2</v>
      </c>
      <c r="F1379" s="17"/>
      <c r="G1379" s="17">
        <v>8.57874074550634E-2</v>
      </c>
      <c r="H1379" s="17">
        <v>7.2365534323134403E-2</v>
      </c>
      <c r="I1379" s="17">
        <v>6.8437929746171702E-2</v>
      </c>
      <c r="J1379" s="17">
        <v>6.5994764663177094E-2</v>
      </c>
      <c r="K1379" s="17">
        <v>4.40663118070364E-2</v>
      </c>
      <c r="L1379" s="17">
        <v>5.2405478225274998E-2</v>
      </c>
      <c r="M1379" s="17"/>
      <c r="N1379" s="17">
        <v>4.7865708965620798E-2</v>
      </c>
      <c r="O1379" s="17">
        <v>5.3398046132619802E-2</v>
      </c>
      <c r="P1379" s="17">
        <v>8.8074800664429007E-2</v>
      </c>
      <c r="Q1379" s="17">
        <v>4.1172370996543903E-2</v>
      </c>
      <c r="R1379" s="17">
        <v>5.4451519209591598E-2</v>
      </c>
      <c r="S1379" s="17">
        <v>8.8787409146278501E-2</v>
      </c>
      <c r="T1379" s="17">
        <v>9.9703491480345796E-2</v>
      </c>
      <c r="U1379" s="17">
        <v>8.7493997313956004E-2</v>
      </c>
      <c r="V1379" s="17">
        <v>4.3372729161578097E-2</v>
      </c>
      <c r="W1379" s="17"/>
      <c r="X1379" s="17">
        <v>6.0992147067612697E-2</v>
      </c>
      <c r="Y1379" s="17">
        <v>5.18499665928467E-2</v>
      </c>
      <c r="Z1379" s="17"/>
      <c r="AA1379" s="17">
        <v>5.5912728404972203E-2</v>
      </c>
      <c r="AB1379" s="17">
        <v>8.9868377061003701E-2</v>
      </c>
      <c r="AC1379" s="17"/>
      <c r="AD1379" s="17">
        <v>3.2064949843321498E-2</v>
      </c>
      <c r="AE1379" s="17">
        <v>9.4939406377966398E-2</v>
      </c>
    </row>
    <row r="1380" spans="2:31" x14ac:dyDescent="0.35">
      <c r="C1380" s="17"/>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c r="AD1380" s="17"/>
      <c r="AE1380" s="17"/>
    </row>
    <row r="1381" spans="2:31" x14ac:dyDescent="0.35">
      <c r="B1381" s="6" t="s">
        <v>547</v>
      </c>
      <c r="C1381" s="17"/>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c r="AD1381" s="17"/>
      <c r="AE1381" s="17"/>
    </row>
    <row r="1382" spans="2:31" x14ac:dyDescent="0.35">
      <c r="B1382" s="24" t="s">
        <v>66</v>
      </c>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row>
    <row r="1383" spans="2:31" x14ac:dyDescent="0.35">
      <c r="B1383" t="s">
        <v>419</v>
      </c>
      <c r="C1383" s="17">
        <v>5.5775502333404399E-2</v>
      </c>
      <c r="D1383" s="17">
        <v>8.3019336612445205E-2</v>
      </c>
      <c r="E1383" s="17">
        <v>2.8524009610993301E-2</v>
      </c>
      <c r="F1383" s="17"/>
      <c r="G1383" s="17">
        <v>5.1573681733725701E-2</v>
      </c>
      <c r="H1383" s="17">
        <v>8.1822996060214301E-2</v>
      </c>
      <c r="I1383" s="17">
        <v>5.5309480851908198E-2</v>
      </c>
      <c r="J1383" s="17">
        <v>5.1820594088256303E-2</v>
      </c>
      <c r="K1383" s="17">
        <v>2.37809798618593E-2</v>
      </c>
      <c r="L1383" s="17">
        <v>6.2370226844168E-2</v>
      </c>
      <c r="M1383" s="17"/>
      <c r="N1383" s="17">
        <v>0.103505482567861</v>
      </c>
      <c r="O1383" s="17">
        <v>3.5649626991184902E-2</v>
      </c>
      <c r="P1383" s="17">
        <v>1.8815624537224102E-2</v>
      </c>
      <c r="Q1383" s="17">
        <v>5.8124762299665803E-2</v>
      </c>
      <c r="R1383" s="17">
        <v>5.49355494822521E-2</v>
      </c>
      <c r="S1383" s="17">
        <v>7.2983121976091303E-2</v>
      </c>
      <c r="T1383" s="17">
        <v>2.1613942078244599E-2</v>
      </c>
      <c r="U1383" s="17">
        <v>7.7478057557674104E-2</v>
      </c>
      <c r="V1383" s="17">
        <v>5.3714976050223302E-2</v>
      </c>
      <c r="W1383" s="17"/>
      <c r="X1383" s="17">
        <v>4.4500324428004501E-2</v>
      </c>
      <c r="Y1383" s="17">
        <v>6.0394536616794697E-2</v>
      </c>
      <c r="Z1383" s="17"/>
      <c r="AA1383" s="17">
        <v>6.1233437585304099E-2</v>
      </c>
      <c r="AB1383" s="17">
        <v>3.2255211118803702E-2</v>
      </c>
      <c r="AC1383" s="17"/>
      <c r="AD1383" s="17">
        <v>6.3474709577783603E-2</v>
      </c>
      <c r="AE1383" s="17">
        <v>4.4461280612026602E-2</v>
      </c>
    </row>
    <row r="1384" spans="2:31" x14ac:dyDescent="0.35">
      <c r="B1384" t="s">
        <v>542</v>
      </c>
      <c r="C1384" s="17">
        <v>0.109136195395567</v>
      </c>
      <c r="D1384" s="17">
        <v>0.15103654393000901</v>
      </c>
      <c r="E1384" s="17">
        <v>6.7224068363165607E-2</v>
      </c>
      <c r="F1384" s="17"/>
      <c r="G1384" s="17">
        <v>9.5960182808419697E-2</v>
      </c>
      <c r="H1384" s="17">
        <v>0.14385867405053801</v>
      </c>
      <c r="I1384" s="17">
        <v>0.112946035334267</v>
      </c>
      <c r="J1384" s="17">
        <v>0.11026342875325899</v>
      </c>
      <c r="K1384" s="17">
        <v>9.89232111715692E-2</v>
      </c>
      <c r="L1384" s="17">
        <v>0.100284522939509</v>
      </c>
      <c r="M1384" s="17"/>
      <c r="N1384" s="17">
        <v>0.13469655145690199</v>
      </c>
      <c r="O1384" s="17">
        <v>6.0015890892949703E-2</v>
      </c>
      <c r="P1384" s="17">
        <v>0.109826471963203</v>
      </c>
      <c r="Q1384" s="17">
        <v>0.11190709845208099</v>
      </c>
      <c r="R1384" s="17">
        <v>9.0902366532541995E-2</v>
      </c>
      <c r="S1384" s="17">
        <v>0.143210156060118</v>
      </c>
      <c r="T1384" s="17">
        <v>0.175177006434239</v>
      </c>
      <c r="U1384" s="17">
        <v>7.7555089581526501E-2</v>
      </c>
      <c r="V1384" s="17">
        <v>8.2685752986128902E-2</v>
      </c>
      <c r="W1384" s="17"/>
      <c r="X1384" s="17">
        <v>9.5710213098340796E-2</v>
      </c>
      <c r="Y1384" s="17">
        <v>0.18442497417876</v>
      </c>
      <c r="Z1384" s="17"/>
      <c r="AA1384" s="17">
        <v>0.109410716229322</v>
      </c>
      <c r="AB1384" s="17">
        <v>0.110628801091583</v>
      </c>
      <c r="AC1384" s="17"/>
      <c r="AD1384" s="17">
        <v>0.125596864208005</v>
      </c>
      <c r="AE1384" s="17">
        <v>8.3687778350170994E-2</v>
      </c>
    </row>
    <row r="1385" spans="2:31" x14ac:dyDescent="0.35">
      <c r="B1385" t="s">
        <v>543</v>
      </c>
      <c r="C1385" s="17">
        <v>0.20970910577942301</v>
      </c>
      <c r="D1385" s="17">
        <v>0.218602599561497</v>
      </c>
      <c r="E1385" s="17">
        <v>0.20081311197045201</v>
      </c>
      <c r="F1385" s="17"/>
      <c r="G1385" s="17">
        <v>0.192011146698535</v>
      </c>
      <c r="H1385" s="17">
        <v>0.25726547991973098</v>
      </c>
      <c r="I1385" s="17">
        <v>0.17879381105068601</v>
      </c>
      <c r="J1385" s="17">
        <v>0.18433839054429299</v>
      </c>
      <c r="K1385" s="17">
        <v>0.18389765253503801</v>
      </c>
      <c r="L1385" s="17">
        <v>0.23483858428860999</v>
      </c>
      <c r="M1385" s="17"/>
      <c r="N1385" s="17">
        <v>0.24426757531250601</v>
      </c>
      <c r="O1385" s="17">
        <v>0.185924798428837</v>
      </c>
      <c r="P1385" s="17">
        <v>0.17943062707212001</v>
      </c>
      <c r="Q1385" s="17">
        <v>0.176115798335303</v>
      </c>
      <c r="R1385" s="17">
        <v>0.20063106849937301</v>
      </c>
      <c r="S1385" s="17">
        <v>0.17892599876470799</v>
      </c>
      <c r="T1385" s="17">
        <v>0.26826242153614599</v>
      </c>
      <c r="U1385" s="17">
        <v>0.25497714991810999</v>
      </c>
      <c r="V1385" s="17">
        <v>0.21555848233320801</v>
      </c>
      <c r="W1385" s="17"/>
      <c r="X1385" s="17">
        <v>0.20857235249810799</v>
      </c>
      <c r="Y1385" s="17">
        <v>0.16127225307554</v>
      </c>
      <c r="Z1385" s="17"/>
      <c r="AA1385" s="17">
        <v>0.198018423702646</v>
      </c>
      <c r="AB1385" s="17">
        <v>0.25308204312251198</v>
      </c>
      <c r="AC1385" s="17"/>
      <c r="AD1385" s="17">
        <v>0.209025825790875</v>
      </c>
      <c r="AE1385" s="17">
        <v>0.22239534156231699</v>
      </c>
    </row>
    <row r="1386" spans="2:31" x14ac:dyDescent="0.35">
      <c r="B1386" t="s">
        <v>544</v>
      </c>
      <c r="C1386" s="17">
        <v>0.38106279731416698</v>
      </c>
      <c r="D1386" s="17">
        <v>0.35781071882218402</v>
      </c>
      <c r="E1386" s="17">
        <v>0.404321412137438</v>
      </c>
      <c r="F1386" s="17"/>
      <c r="G1386" s="17">
        <v>0.44105917359972502</v>
      </c>
      <c r="H1386" s="17">
        <v>0.30870320677042401</v>
      </c>
      <c r="I1386" s="17">
        <v>0.33569960066483701</v>
      </c>
      <c r="J1386" s="17">
        <v>0.37038968870137201</v>
      </c>
      <c r="K1386" s="17">
        <v>0.410974457045863</v>
      </c>
      <c r="L1386" s="17">
        <v>0.40062582932686802</v>
      </c>
      <c r="M1386" s="17"/>
      <c r="N1386" s="17">
        <v>0.32031434231866501</v>
      </c>
      <c r="O1386" s="17">
        <v>0.39188379333547702</v>
      </c>
      <c r="P1386" s="17">
        <v>0.41470786741753202</v>
      </c>
      <c r="Q1386" s="17">
        <v>0.44959047877209102</v>
      </c>
      <c r="R1386" s="17">
        <v>0.39697183164143901</v>
      </c>
      <c r="S1386" s="17">
        <v>0.38799842863179101</v>
      </c>
      <c r="T1386" s="17">
        <v>0.281684509426263</v>
      </c>
      <c r="U1386" s="17">
        <v>0.416639520810344</v>
      </c>
      <c r="V1386" s="17">
        <v>0.40535859918884298</v>
      </c>
      <c r="W1386" s="17"/>
      <c r="X1386" s="17">
        <v>0.39207882699169</v>
      </c>
      <c r="Y1386" s="17">
        <v>0.38470182545035198</v>
      </c>
      <c r="Z1386" s="17"/>
      <c r="AA1386" s="17">
        <v>0.37548251687594197</v>
      </c>
      <c r="AB1386" s="17">
        <v>0.40310260829560701</v>
      </c>
      <c r="AC1386" s="17"/>
      <c r="AD1386" s="17">
        <v>0.381796005264746</v>
      </c>
      <c r="AE1386" s="17">
        <v>0.37880592421072701</v>
      </c>
    </row>
    <row r="1387" spans="2:31" x14ac:dyDescent="0.35">
      <c r="B1387" t="s">
        <v>415</v>
      </c>
      <c r="C1387" s="17">
        <v>0.19114658140367</v>
      </c>
      <c r="D1387" s="17">
        <v>0.14657689294041601</v>
      </c>
      <c r="E1387" s="17">
        <v>0.23572879873608599</v>
      </c>
      <c r="F1387" s="17"/>
      <c r="G1387" s="17">
        <v>0.14273769094362801</v>
      </c>
      <c r="H1387" s="17">
        <v>0.14849207344528201</v>
      </c>
      <c r="I1387" s="17">
        <v>0.230564211455418</v>
      </c>
      <c r="J1387" s="17">
        <v>0.244501308616693</v>
      </c>
      <c r="K1387" s="17">
        <v>0.25141271384011399</v>
      </c>
      <c r="L1387" s="17">
        <v>0.16315428690755099</v>
      </c>
      <c r="M1387" s="17"/>
      <c r="N1387" s="17">
        <v>0.15503723492258401</v>
      </c>
      <c r="O1387" s="17">
        <v>0.26491239639000502</v>
      </c>
      <c r="P1387" s="17">
        <v>0.14697973036411199</v>
      </c>
      <c r="Q1387" s="17">
        <v>0.183342909168107</v>
      </c>
      <c r="R1387" s="17">
        <v>0.22425589880442601</v>
      </c>
      <c r="S1387" s="17">
        <v>0.149052388306644</v>
      </c>
      <c r="T1387" s="17">
        <v>0.19291540217630701</v>
      </c>
      <c r="U1387" s="17">
        <v>0.13000108497486701</v>
      </c>
      <c r="V1387" s="17">
        <v>0.2173851950008</v>
      </c>
      <c r="W1387" s="17"/>
      <c r="X1387" s="17">
        <v>0.200239861236753</v>
      </c>
      <c r="Y1387" s="17">
        <v>0.17458919209896601</v>
      </c>
      <c r="Z1387" s="17"/>
      <c r="AA1387" s="17">
        <v>0.19656318303235301</v>
      </c>
      <c r="AB1387" s="17">
        <v>0.17041534217684801</v>
      </c>
      <c r="AC1387" s="17"/>
      <c r="AD1387" s="17">
        <v>0.19363180461597401</v>
      </c>
      <c r="AE1387" s="17">
        <v>0.19976384360383301</v>
      </c>
    </row>
    <row r="1388" spans="2:31" x14ac:dyDescent="0.35">
      <c r="B1388" t="s">
        <v>56</v>
      </c>
      <c r="C1388" s="17">
        <v>5.3169817773768301E-2</v>
      </c>
      <c r="D1388" s="17">
        <v>4.2953908133449799E-2</v>
      </c>
      <c r="E1388" s="17">
        <v>6.3388599181865804E-2</v>
      </c>
      <c r="F1388" s="17"/>
      <c r="G1388" s="17">
        <v>7.6658124215966503E-2</v>
      </c>
      <c r="H1388" s="17">
        <v>5.9857569753810902E-2</v>
      </c>
      <c r="I1388" s="17">
        <v>8.6686860642884001E-2</v>
      </c>
      <c r="J1388" s="17">
        <v>3.8686589296127498E-2</v>
      </c>
      <c r="K1388" s="17">
        <v>3.1010985545556501E-2</v>
      </c>
      <c r="L1388" s="17">
        <v>3.8726549693293998E-2</v>
      </c>
      <c r="M1388" s="17"/>
      <c r="N1388" s="17">
        <v>4.21788134214819E-2</v>
      </c>
      <c r="O1388" s="17">
        <v>6.1613493961546702E-2</v>
      </c>
      <c r="P1388" s="17">
        <v>0.13023967864580999</v>
      </c>
      <c r="Q1388" s="17">
        <v>2.0918952972753001E-2</v>
      </c>
      <c r="R1388" s="17">
        <v>3.2303285039968599E-2</v>
      </c>
      <c r="S1388" s="17">
        <v>6.7829906260647194E-2</v>
      </c>
      <c r="T1388" s="17">
        <v>6.03467183488006E-2</v>
      </c>
      <c r="U1388" s="17">
        <v>4.3349097157478103E-2</v>
      </c>
      <c r="V1388" s="17">
        <v>2.5296994440796999E-2</v>
      </c>
      <c r="W1388" s="17"/>
      <c r="X1388" s="17">
        <v>5.8898421747103399E-2</v>
      </c>
      <c r="Y1388" s="17">
        <v>3.46172185795873E-2</v>
      </c>
      <c r="Z1388" s="17"/>
      <c r="AA1388" s="17">
        <v>5.9291722574432701E-2</v>
      </c>
      <c r="AB1388" s="17">
        <v>3.05159941946469E-2</v>
      </c>
      <c r="AC1388" s="17"/>
      <c r="AD1388" s="17">
        <v>2.64747905426157E-2</v>
      </c>
      <c r="AE1388" s="17">
        <v>7.08858316609247E-2</v>
      </c>
    </row>
    <row r="1389" spans="2:31" x14ac:dyDescent="0.35">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row>
    <row r="1390" spans="2:31" x14ac:dyDescent="0.35">
      <c r="B1390" s="6" t="s">
        <v>548</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row>
    <row r="1391" spans="2:31" x14ac:dyDescent="0.35">
      <c r="B1391" s="24" t="s">
        <v>66</v>
      </c>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row>
    <row r="1392" spans="2:31" x14ac:dyDescent="0.35">
      <c r="B1392" t="s">
        <v>419</v>
      </c>
      <c r="C1392" s="17">
        <v>5.9224649719071501E-2</v>
      </c>
      <c r="D1392" s="17">
        <v>8.8075287348039794E-2</v>
      </c>
      <c r="E1392" s="17">
        <v>3.03659019624237E-2</v>
      </c>
      <c r="F1392" s="17"/>
      <c r="G1392" s="17">
        <v>3.3819767268854099E-2</v>
      </c>
      <c r="H1392" s="17">
        <v>9.3380993490563904E-2</v>
      </c>
      <c r="I1392" s="17">
        <v>4.1815874136336501E-2</v>
      </c>
      <c r="J1392" s="17">
        <v>6.0308882400447301E-2</v>
      </c>
      <c r="K1392" s="17">
        <v>3.8710646887900303E-2</v>
      </c>
      <c r="L1392" s="17">
        <v>7.2971042044888898E-2</v>
      </c>
      <c r="M1392" s="17"/>
      <c r="N1392" s="17">
        <v>0.10680332728278499</v>
      </c>
      <c r="O1392" s="17">
        <v>1.6416952126899701E-2</v>
      </c>
      <c r="P1392" s="17">
        <v>3.6726755873768203E-2</v>
      </c>
      <c r="Q1392" s="17">
        <v>7.5560448710626199E-2</v>
      </c>
      <c r="R1392" s="17">
        <v>5.0002870100194899E-2</v>
      </c>
      <c r="S1392" s="17">
        <v>7.6870945209285196E-2</v>
      </c>
      <c r="T1392" s="17">
        <v>2.68295211918167E-2</v>
      </c>
      <c r="U1392" s="17">
        <v>9.2127108373760397E-2</v>
      </c>
      <c r="V1392" s="17">
        <v>6.2078477460707597E-2</v>
      </c>
      <c r="W1392" s="17"/>
      <c r="X1392" s="17">
        <v>4.6984406575017901E-2</v>
      </c>
      <c r="Y1392" s="17">
        <v>3.0704841531313001E-2</v>
      </c>
      <c r="Z1392" s="17"/>
      <c r="AA1392" s="17">
        <v>6.3078135422861503E-2</v>
      </c>
      <c r="AB1392" s="17">
        <v>4.2050040334642998E-2</v>
      </c>
      <c r="AC1392" s="17"/>
      <c r="AD1392" s="17">
        <v>6.7169099407392602E-2</v>
      </c>
      <c r="AE1392" s="17">
        <v>4.7915007654086197E-2</v>
      </c>
    </row>
    <row r="1393" spans="2:31" x14ac:dyDescent="0.35">
      <c r="B1393" t="s">
        <v>542</v>
      </c>
      <c r="C1393" s="17">
        <v>9.7301335492950503E-2</v>
      </c>
      <c r="D1393" s="17">
        <v>0.13443676367009899</v>
      </c>
      <c r="E1393" s="17">
        <v>6.01554682722069E-2</v>
      </c>
      <c r="F1393" s="17"/>
      <c r="G1393" s="17">
        <v>7.96425465068685E-2</v>
      </c>
      <c r="H1393" s="17">
        <v>0.13251292240818099</v>
      </c>
      <c r="I1393" s="17">
        <v>0.134415596812508</v>
      </c>
      <c r="J1393" s="17">
        <v>7.1723980964933695E-2</v>
      </c>
      <c r="K1393" s="17">
        <v>7.5282801101400898E-2</v>
      </c>
      <c r="L1393" s="17">
        <v>9.3302098726586305E-2</v>
      </c>
      <c r="M1393" s="17"/>
      <c r="N1393" s="17">
        <v>0.116533423853365</v>
      </c>
      <c r="O1393" s="17">
        <v>7.7009592094607004E-2</v>
      </c>
      <c r="P1393" s="17">
        <v>7.9221033381901299E-2</v>
      </c>
      <c r="Q1393" s="17">
        <v>9.4303525842436703E-2</v>
      </c>
      <c r="R1393" s="17">
        <v>0.106528220336351</v>
      </c>
      <c r="S1393" s="17">
        <v>0.13356257496440099</v>
      </c>
      <c r="T1393" s="17">
        <v>0.106127282485859</v>
      </c>
      <c r="U1393" s="17">
        <v>0.112066580978539</v>
      </c>
      <c r="V1393" s="17">
        <v>6.8068021476268795E-2</v>
      </c>
      <c r="W1393" s="17"/>
      <c r="X1393" s="17">
        <v>8.4489386256770299E-2</v>
      </c>
      <c r="Y1393" s="17">
        <v>0.16205072352062699</v>
      </c>
      <c r="Z1393" s="17"/>
      <c r="AA1393" s="17">
        <v>9.7763246308091606E-2</v>
      </c>
      <c r="AB1393" s="17">
        <v>9.77841743683322E-2</v>
      </c>
      <c r="AC1393" s="17"/>
      <c r="AD1393" s="17">
        <v>0.11933844119065</v>
      </c>
      <c r="AE1393" s="17">
        <v>5.8534621189278102E-2</v>
      </c>
    </row>
    <row r="1394" spans="2:31" x14ac:dyDescent="0.35">
      <c r="B1394" t="s">
        <v>543</v>
      </c>
      <c r="C1394" s="17">
        <v>0.16335159152307199</v>
      </c>
      <c r="D1394" s="17">
        <v>0.14766062942625</v>
      </c>
      <c r="E1394" s="17">
        <v>0.17904696446542401</v>
      </c>
      <c r="F1394" s="17"/>
      <c r="G1394" s="17">
        <v>0.184382914258747</v>
      </c>
      <c r="H1394" s="17">
        <v>0.20940499678643201</v>
      </c>
      <c r="I1394" s="17">
        <v>0.10574701777238101</v>
      </c>
      <c r="J1394" s="17">
        <v>0.14879432391303901</v>
      </c>
      <c r="K1394" s="17">
        <v>0.13196271949862001</v>
      </c>
      <c r="L1394" s="17">
        <v>0.179270336422857</v>
      </c>
      <c r="M1394" s="17"/>
      <c r="N1394" s="17">
        <v>0.1783840691552</v>
      </c>
      <c r="O1394" s="17">
        <v>0.17919704550247301</v>
      </c>
      <c r="P1394" s="17">
        <v>0.162511740614041</v>
      </c>
      <c r="Q1394" s="17">
        <v>0.112586388419502</v>
      </c>
      <c r="R1394" s="17">
        <v>0.112900022244839</v>
      </c>
      <c r="S1394" s="17">
        <v>0.15650919185050099</v>
      </c>
      <c r="T1394" s="17">
        <v>0.18396547929867299</v>
      </c>
      <c r="U1394" s="17">
        <v>0.15256036360160999</v>
      </c>
      <c r="V1394" s="17">
        <v>0.19753419112375001</v>
      </c>
      <c r="W1394" s="17"/>
      <c r="X1394" s="17">
        <v>0.16716554738252401</v>
      </c>
      <c r="Y1394" s="17">
        <v>0.144070884589868</v>
      </c>
      <c r="Z1394" s="17"/>
      <c r="AA1394" s="17">
        <v>0.15591157838018499</v>
      </c>
      <c r="AB1394" s="17">
        <v>0.18903832273969601</v>
      </c>
      <c r="AC1394" s="17"/>
      <c r="AD1394" s="17">
        <v>0.16150102597166999</v>
      </c>
      <c r="AE1394" s="17">
        <v>0.168802435822105</v>
      </c>
    </row>
    <row r="1395" spans="2:31" x14ac:dyDescent="0.35">
      <c r="B1395" t="s">
        <v>544</v>
      </c>
      <c r="C1395" s="17">
        <v>0.31154884246660902</v>
      </c>
      <c r="D1395" s="17">
        <v>0.29064866614883</v>
      </c>
      <c r="E1395" s="17">
        <v>0.33245489397857497</v>
      </c>
      <c r="F1395" s="17"/>
      <c r="G1395" s="17">
        <v>0.31657085914614003</v>
      </c>
      <c r="H1395" s="17">
        <v>0.25676982505733198</v>
      </c>
      <c r="I1395" s="17">
        <v>0.32872827304262803</v>
      </c>
      <c r="J1395" s="17">
        <v>0.35243136156923899</v>
      </c>
      <c r="K1395" s="17">
        <v>0.33542723189858098</v>
      </c>
      <c r="L1395" s="17">
        <v>0.29708326064574098</v>
      </c>
      <c r="M1395" s="17"/>
      <c r="N1395" s="17">
        <v>0.28568478511771001</v>
      </c>
      <c r="O1395" s="17">
        <v>0.29882158446911999</v>
      </c>
      <c r="P1395" s="17">
        <v>0.35935939307377002</v>
      </c>
      <c r="Q1395" s="17">
        <v>0.274109258230611</v>
      </c>
      <c r="R1395" s="17">
        <v>0.29818069270622599</v>
      </c>
      <c r="S1395" s="17">
        <v>0.29313102328933199</v>
      </c>
      <c r="T1395" s="17">
        <v>0.31034627692755201</v>
      </c>
      <c r="U1395" s="17">
        <v>0.35098610710150002</v>
      </c>
      <c r="V1395" s="17">
        <v>0.362955246109608</v>
      </c>
      <c r="W1395" s="17"/>
      <c r="X1395" s="17">
        <v>0.32620422918673603</v>
      </c>
      <c r="Y1395" s="17">
        <v>0.27693146381657202</v>
      </c>
      <c r="Z1395" s="17"/>
      <c r="AA1395" s="17">
        <v>0.30257883265751001</v>
      </c>
      <c r="AB1395" s="17">
        <v>0.34519054046643699</v>
      </c>
      <c r="AC1395" s="17"/>
      <c r="AD1395" s="17">
        <v>0.31453711681013902</v>
      </c>
      <c r="AE1395" s="17">
        <v>0.31274706582944201</v>
      </c>
    </row>
    <row r="1396" spans="2:31" x14ac:dyDescent="0.35">
      <c r="B1396" t="s">
        <v>415</v>
      </c>
      <c r="C1396" s="17">
        <v>0.32004356503005299</v>
      </c>
      <c r="D1396" s="17">
        <v>0.29964982369398502</v>
      </c>
      <c r="E1396" s="17">
        <v>0.34044303919768598</v>
      </c>
      <c r="F1396" s="17"/>
      <c r="G1396" s="17">
        <v>0.31679384533388799</v>
      </c>
      <c r="H1396" s="17">
        <v>0.24232259642310999</v>
      </c>
      <c r="I1396" s="17">
        <v>0.334753983161031</v>
      </c>
      <c r="J1396" s="17">
        <v>0.34787471982858398</v>
      </c>
      <c r="K1396" s="17">
        <v>0.38594039514699002</v>
      </c>
      <c r="L1396" s="17">
        <v>0.30895232638838699</v>
      </c>
      <c r="M1396" s="17"/>
      <c r="N1396" s="17">
        <v>0.25417438393327302</v>
      </c>
      <c r="O1396" s="17">
        <v>0.38837802723259801</v>
      </c>
      <c r="P1396" s="17">
        <v>0.265040760655394</v>
      </c>
      <c r="Q1396" s="17">
        <v>0.42167407608630902</v>
      </c>
      <c r="R1396" s="17">
        <v>0.40753597816308401</v>
      </c>
      <c r="S1396" s="17">
        <v>0.27209635842583502</v>
      </c>
      <c r="T1396" s="17">
        <v>0.32024486576243399</v>
      </c>
      <c r="U1396" s="17">
        <v>0.249114636363678</v>
      </c>
      <c r="V1396" s="17">
        <v>0.27718873956058299</v>
      </c>
      <c r="W1396" s="17"/>
      <c r="X1396" s="17">
        <v>0.32580984939841401</v>
      </c>
      <c r="Y1396" s="17">
        <v>0.34150945225336798</v>
      </c>
      <c r="Z1396" s="17"/>
      <c r="AA1396" s="17">
        <v>0.33029686134126202</v>
      </c>
      <c r="AB1396" s="17">
        <v>0.28345609075490502</v>
      </c>
      <c r="AC1396" s="17"/>
      <c r="AD1396" s="17">
        <v>0.31087595811114599</v>
      </c>
      <c r="AE1396" s="17">
        <v>0.35318727335677502</v>
      </c>
    </row>
    <row r="1397" spans="2:31" x14ac:dyDescent="0.35">
      <c r="B1397" t="s">
        <v>56</v>
      </c>
      <c r="C1397" s="17">
        <v>4.8530015768244103E-2</v>
      </c>
      <c r="D1397" s="17">
        <v>3.9528829712796101E-2</v>
      </c>
      <c r="E1397" s="17">
        <v>5.7533732123684601E-2</v>
      </c>
      <c r="F1397" s="17"/>
      <c r="G1397" s="17">
        <v>6.8790067485501996E-2</v>
      </c>
      <c r="H1397" s="17">
        <v>6.56086658343807E-2</v>
      </c>
      <c r="I1397" s="17">
        <v>5.4539255075116103E-2</v>
      </c>
      <c r="J1397" s="17">
        <v>1.88667313237573E-2</v>
      </c>
      <c r="K1397" s="17">
        <v>3.2676205466507603E-2</v>
      </c>
      <c r="L1397" s="17">
        <v>4.8420935771539601E-2</v>
      </c>
      <c r="M1397" s="17"/>
      <c r="N1397" s="17">
        <v>5.8420010657666201E-2</v>
      </c>
      <c r="O1397" s="17">
        <v>4.01767985743018E-2</v>
      </c>
      <c r="P1397" s="17">
        <v>9.7140316401124693E-2</v>
      </c>
      <c r="Q1397" s="17">
        <v>2.1766302710515401E-2</v>
      </c>
      <c r="R1397" s="17">
        <v>2.4852216449305301E-2</v>
      </c>
      <c r="S1397" s="17">
        <v>6.7829906260647194E-2</v>
      </c>
      <c r="T1397" s="17">
        <v>5.2486574333665201E-2</v>
      </c>
      <c r="U1397" s="17">
        <v>4.3145203580911902E-2</v>
      </c>
      <c r="V1397" s="17">
        <v>3.2175324269083198E-2</v>
      </c>
      <c r="W1397" s="17"/>
      <c r="X1397" s="17">
        <v>4.93465812005381E-2</v>
      </c>
      <c r="Y1397" s="17">
        <v>4.4732634288252297E-2</v>
      </c>
      <c r="Z1397" s="17"/>
      <c r="AA1397" s="17">
        <v>5.0371345890089902E-2</v>
      </c>
      <c r="AB1397" s="17">
        <v>4.2480831335987401E-2</v>
      </c>
      <c r="AC1397" s="17"/>
      <c r="AD1397" s="17">
        <v>2.6578358509002101E-2</v>
      </c>
      <c r="AE1397" s="17">
        <v>5.8813596148313302E-2</v>
      </c>
    </row>
    <row r="1398" spans="2:31" x14ac:dyDescent="0.35">
      <c r="C1398" s="17"/>
      <c r="D1398" s="17"/>
      <c r="E1398" s="17"/>
      <c r="F1398" s="17"/>
      <c r="G1398" s="17"/>
      <c r="H1398" s="17"/>
      <c r="I1398" s="17"/>
      <c r="J1398" s="17"/>
      <c r="K1398" s="17"/>
      <c r="L1398" s="17"/>
      <c r="M1398" s="17"/>
      <c r="N1398" s="17"/>
      <c r="O1398" s="17"/>
      <c r="P1398" s="17"/>
      <c r="Q1398" s="17"/>
      <c r="R1398" s="17"/>
      <c r="S1398" s="17"/>
      <c r="T1398" s="17"/>
      <c r="U1398" s="17"/>
      <c r="V1398" s="17"/>
      <c r="W1398" s="17"/>
      <c r="X1398" s="17"/>
      <c r="Y1398" s="17"/>
      <c r="Z1398" s="17"/>
      <c r="AA1398" s="17"/>
      <c r="AB1398" s="17"/>
      <c r="AC1398" s="17"/>
      <c r="AD1398" s="17"/>
      <c r="AE1398" s="17"/>
    </row>
    <row r="1399" spans="2:31" x14ac:dyDescent="0.35">
      <c r="B1399" s="6" t="s">
        <v>549</v>
      </c>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row>
    <row r="1400" spans="2:31" x14ac:dyDescent="0.35">
      <c r="B1400" s="24" t="s">
        <v>66</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row>
    <row r="1401" spans="2:31" x14ac:dyDescent="0.35">
      <c r="B1401" t="s">
        <v>419</v>
      </c>
      <c r="C1401" s="17">
        <v>6.2652583959276198E-2</v>
      </c>
      <c r="D1401" s="17">
        <v>0.10556450062844799</v>
      </c>
      <c r="E1401" s="17">
        <v>1.9728604432858801E-2</v>
      </c>
      <c r="F1401" s="17"/>
      <c r="G1401" s="17">
        <v>4.78412006303977E-2</v>
      </c>
      <c r="H1401" s="17">
        <v>0.104961153202171</v>
      </c>
      <c r="I1401" s="17">
        <v>5.4526053861066702E-2</v>
      </c>
      <c r="J1401" s="17">
        <v>5.1600943138103601E-2</v>
      </c>
      <c r="K1401" s="17">
        <v>3.3115206521768803E-2</v>
      </c>
      <c r="L1401" s="17">
        <v>7.2372906016335697E-2</v>
      </c>
      <c r="M1401" s="17"/>
      <c r="N1401" s="17">
        <v>0.102667085482004</v>
      </c>
      <c r="O1401" s="17">
        <v>2.5957281614451801E-2</v>
      </c>
      <c r="P1401" s="17">
        <v>3.6417176028118697E-2</v>
      </c>
      <c r="Q1401" s="17">
        <v>9.97203273799563E-2</v>
      </c>
      <c r="R1401" s="17">
        <v>2.4986273368719399E-2</v>
      </c>
      <c r="S1401" s="17">
        <v>0.101188228478471</v>
      </c>
      <c r="T1401" s="17">
        <v>3.4689665206952103E-2</v>
      </c>
      <c r="U1401" s="17">
        <v>6.2727580959094198E-2</v>
      </c>
      <c r="V1401" s="17">
        <v>6.5601498641895795E-2</v>
      </c>
      <c r="W1401" s="17"/>
      <c r="X1401" s="17">
        <v>4.6012654539410697E-2</v>
      </c>
      <c r="Y1401" s="17">
        <v>5.2917569553689099E-2</v>
      </c>
      <c r="Z1401" s="17"/>
      <c r="AA1401" s="17">
        <v>6.7862525941681101E-2</v>
      </c>
      <c r="AB1401" s="17">
        <v>4.0262189500117403E-2</v>
      </c>
      <c r="AC1401" s="17"/>
      <c r="AD1401" s="17">
        <v>7.0398196190110104E-2</v>
      </c>
      <c r="AE1401" s="17">
        <v>5.2397514859203499E-2</v>
      </c>
    </row>
    <row r="1402" spans="2:31" x14ac:dyDescent="0.35">
      <c r="B1402" t="s">
        <v>542</v>
      </c>
      <c r="C1402" s="17">
        <v>0.112873163173697</v>
      </c>
      <c r="D1402" s="17">
        <v>0.15041078469121399</v>
      </c>
      <c r="E1402" s="17">
        <v>7.5324989553060398E-2</v>
      </c>
      <c r="F1402" s="17"/>
      <c r="G1402" s="17">
        <v>0.12276486374659901</v>
      </c>
      <c r="H1402" s="17">
        <v>0.149282260706807</v>
      </c>
      <c r="I1402" s="17">
        <v>0.13106098057582399</v>
      </c>
      <c r="J1402" s="17">
        <v>6.7876656868733606E-2</v>
      </c>
      <c r="K1402" s="17">
        <v>7.3320622578399497E-2</v>
      </c>
      <c r="L1402" s="17">
        <v>0.121485585375875</v>
      </c>
      <c r="M1402" s="17"/>
      <c r="N1402" s="17">
        <v>0.15666938639810399</v>
      </c>
      <c r="O1402" s="17">
        <v>7.1584039211997699E-2</v>
      </c>
      <c r="P1402" s="17">
        <v>0.120015903346516</v>
      </c>
      <c r="Q1402" s="17">
        <v>8.3563786906684104E-2</v>
      </c>
      <c r="R1402" s="17">
        <v>0.13486556468341601</v>
      </c>
      <c r="S1402" s="17">
        <v>0.13076906419716899</v>
      </c>
      <c r="T1402" s="17">
        <v>0.108842290804109</v>
      </c>
      <c r="U1402" s="17">
        <v>0.114024797332222</v>
      </c>
      <c r="V1402" s="17">
        <v>0.10249950530009801</v>
      </c>
      <c r="W1402" s="17"/>
      <c r="X1402" s="17">
        <v>0.103496865466392</v>
      </c>
      <c r="Y1402" s="17">
        <v>0.19196744408109201</v>
      </c>
      <c r="Z1402" s="17"/>
      <c r="AA1402" s="17">
        <v>0.105063625036176</v>
      </c>
      <c r="AB1402" s="17">
        <v>0.146018093204066</v>
      </c>
      <c r="AC1402" s="17"/>
      <c r="AD1402" s="17">
        <v>0.13748162080957299</v>
      </c>
      <c r="AE1402" s="17">
        <v>6.6140500544847894E-2</v>
      </c>
    </row>
    <row r="1403" spans="2:31" x14ac:dyDescent="0.35">
      <c r="B1403" t="s">
        <v>543</v>
      </c>
      <c r="C1403" s="17">
        <v>0.33997874386560201</v>
      </c>
      <c r="D1403" s="17">
        <v>0.29331551143920598</v>
      </c>
      <c r="E1403" s="17">
        <v>0.38665509367185502</v>
      </c>
      <c r="F1403" s="17"/>
      <c r="G1403" s="17">
        <v>0.29074679171304701</v>
      </c>
      <c r="H1403" s="17">
        <v>0.35825471095354899</v>
      </c>
      <c r="I1403" s="17">
        <v>0.357859967603396</v>
      </c>
      <c r="J1403" s="17">
        <v>0.40208501629918703</v>
      </c>
      <c r="K1403" s="17">
        <v>0.318683117450277</v>
      </c>
      <c r="L1403" s="17">
        <v>0.327132373888253</v>
      </c>
      <c r="M1403" s="17"/>
      <c r="N1403" s="17">
        <v>0.32010980996257399</v>
      </c>
      <c r="O1403" s="17">
        <v>0.40970626677854899</v>
      </c>
      <c r="P1403" s="17">
        <v>0.34416878848987198</v>
      </c>
      <c r="Q1403" s="17">
        <v>0.33850738139827602</v>
      </c>
      <c r="R1403" s="17">
        <v>0.373112665748696</v>
      </c>
      <c r="S1403" s="17">
        <v>0.23826160211893099</v>
      </c>
      <c r="T1403" s="17">
        <v>0.35388198691838901</v>
      </c>
      <c r="U1403" s="17">
        <v>0.26475195461883599</v>
      </c>
      <c r="V1403" s="17">
        <v>0.35059247280325301</v>
      </c>
      <c r="W1403" s="17"/>
      <c r="X1403" s="17">
        <v>0.33283469534031201</v>
      </c>
      <c r="Y1403" s="17">
        <v>0.40354350257667898</v>
      </c>
      <c r="Z1403" s="17"/>
      <c r="AA1403" s="17">
        <v>0.35062214967495198</v>
      </c>
      <c r="AB1403" s="17">
        <v>0.29969517940815099</v>
      </c>
      <c r="AC1403" s="17"/>
      <c r="AD1403" s="17">
        <v>0.33741289376912098</v>
      </c>
      <c r="AE1403" s="17">
        <v>0.36066776919259402</v>
      </c>
    </row>
    <row r="1404" spans="2:31" x14ac:dyDescent="0.35">
      <c r="B1404" t="s">
        <v>544</v>
      </c>
      <c r="C1404" s="17">
        <v>0.31614219080517703</v>
      </c>
      <c r="D1404" s="17">
        <v>0.30158339341687301</v>
      </c>
      <c r="E1404" s="17">
        <v>0.33070508077913602</v>
      </c>
      <c r="F1404" s="17"/>
      <c r="G1404" s="17">
        <v>0.33459601796479799</v>
      </c>
      <c r="H1404" s="17">
        <v>0.22215323891019101</v>
      </c>
      <c r="I1404" s="17">
        <v>0.29815975275247703</v>
      </c>
      <c r="J1404" s="17">
        <v>0.30095069227362298</v>
      </c>
      <c r="K1404" s="17">
        <v>0.416968754221552</v>
      </c>
      <c r="L1404" s="17">
        <v>0.322499863402535</v>
      </c>
      <c r="M1404" s="17"/>
      <c r="N1404" s="17">
        <v>0.24535614443286199</v>
      </c>
      <c r="O1404" s="17">
        <v>0.31914933345559499</v>
      </c>
      <c r="P1404" s="17">
        <v>0.34422852038540303</v>
      </c>
      <c r="Q1404" s="17">
        <v>0.34445641635383001</v>
      </c>
      <c r="R1404" s="17">
        <v>0.30053784624924501</v>
      </c>
      <c r="S1404" s="17">
        <v>0.42314146887371201</v>
      </c>
      <c r="T1404" s="17">
        <v>0.270875142383388</v>
      </c>
      <c r="U1404" s="17">
        <v>0.326482890001978</v>
      </c>
      <c r="V1404" s="17">
        <v>0.31304114309912101</v>
      </c>
      <c r="W1404" s="17"/>
      <c r="X1404" s="17">
        <v>0.33042846820015997</v>
      </c>
      <c r="Y1404" s="17">
        <v>0.26661932250434101</v>
      </c>
      <c r="Z1404" s="17"/>
      <c r="AA1404" s="17">
        <v>0.30892364041403703</v>
      </c>
      <c r="AB1404" s="17">
        <v>0.34256647388957701</v>
      </c>
      <c r="AC1404" s="17"/>
      <c r="AD1404" s="17">
        <v>0.31230345736197401</v>
      </c>
      <c r="AE1404" s="17">
        <v>0.33347766553272001</v>
      </c>
    </row>
    <row r="1405" spans="2:31" x14ac:dyDescent="0.35">
      <c r="B1405" t="s">
        <v>415</v>
      </c>
      <c r="C1405" s="17">
        <v>8.7746539788217601E-2</v>
      </c>
      <c r="D1405" s="17">
        <v>7.8176182582643597E-2</v>
      </c>
      <c r="E1405" s="17">
        <v>9.7319587292005197E-2</v>
      </c>
      <c r="F1405" s="17"/>
      <c r="G1405" s="17">
        <v>8.7924993382784894E-2</v>
      </c>
      <c r="H1405" s="17">
        <v>7.6212056409033405E-2</v>
      </c>
      <c r="I1405" s="17">
        <v>9.9330955594529396E-2</v>
      </c>
      <c r="J1405" s="17">
        <v>9.5638983953769297E-2</v>
      </c>
      <c r="K1405" s="17">
        <v>7.6051258952680598E-2</v>
      </c>
      <c r="L1405" s="17">
        <v>8.9947319998515907E-2</v>
      </c>
      <c r="M1405" s="17"/>
      <c r="N1405" s="17">
        <v>8.1804425967659203E-2</v>
      </c>
      <c r="O1405" s="17">
        <v>0.114701946556885</v>
      </c>
      <c r="P1405" s="17">
        <v>5.72998496828903E-2</v>
      </c>
      <c r="Q1405" s="17">
        <v>9.2579716964709804E-2</v>
      </c>
      <c r="R1405" s="17">
        <v>0.106393673824487</v>
      </c>
      <c r="S1405" s="17">
        <v>2.6053840857953401E-2</v>
      </c>
      <c r="T1405" s="17">
        <v>9.6279040897454898E-2</v>
      </c>
      <c r="U1405" s="17">
        <v>0.144518779773913</v>
      </c>
      <c r="V1405" s="17">
        <v>8.7541685393829199E-2</v>
      </c>
      <c r="W1405" s="17"/>
      <c r="X1405" s="17">
        <v>0.102742099321028</v>
      </c>
      <c r="Y1405" s="17">
        <v>4.4646032997660602E-2</v>
      </c>
      <c r="Z1405" s="17"/>
      <c r="AA1405" s="17">
        <v>8.7757787928057301E-2</v>
      </c>
      <c r="AB1405" s="17">
        <v>8.9764489453377505E-2</v>
      </c>
      <c r="AC1405" s="17"/>
      <c r="AD1405" s="17">
        <v>9.7447225292769293E-2</v>
      </c>
      <c r="AE1405" s="17">
        <v>6.9402202263570703E-2</v>
      </c>
    </row>
    <row r="1406" spans="2:31" x14ac:dyDescent="0.35">
      <c r="B1406" t="s">
        <v>56</v>
      </c>
      <c r="C1406" s="17">
        <v>8.0606778408030696E-2</v>
      </c>
      <c r="D1406" s="17">
        <v>7.0949627241614299E-2</v>
      </c>
      <c r="E1406" s="17">
        <v>9.0266644271085203E-2</v>
      </c>
      <c r="F1406" s="17"/>
      <c r="G1406" s="17">
        <v>0.116126132562374</v>
      </c>
      <c r="H1406" s="17">
        <v>8.9136579818248296E-2</v>
      </c>
      <c r="I1406" s="17">
        <v>5.9062289612706799E-2</v>
      </c>
      <c r="J1406" s="17">
        <v>8.1847707466583305E-2</v>
      </c>
      <c r="K1406" s="17">
        <v>8.1861040275322206E-2</v>
      </c>
      <c r="L1406" s="17">
        <v>6.6561951318485801E-2</v>
      </c>
      <c r="M1406" s="17"/>
      <c r="N1406" s="17">
        <v>9.3393147756797107E-2</v>
      </c>
      <c r="O1406" s="17">
        <v>5.8901132382520899E-2</v>
      </c>
      <c r="P1406" s="17">
        <v>9.7869762067200494E-2</v>
      </c>
      <c r="Q1406" s="17">
        <v>4.1172370996543903E-2</v>
      </c>
      <c r="R1406" s="17">
        <v>6.0103976125436998E-2</v>
      </c>
      <c r="S1406" s="17">
        <v>8.0585795473763794E-2</v>
      </c>
      <c r="T1406" s="17">
        <v>0.135431873789707</v>
      </c>
      <c r="U1406" s="17">
        <v>8.7493997313956004E-2</v>
      </c>
      <c r="V1406" s="17">
        <v>8.0723694761802606E-2</v>
      </c>
      <c r="W1406" s="17"/>
      <c r="X1406" s="17">
        <v>8.4485217132696994E-2</v>
      </c>
      <c r="Y1406" s="17">
        <v>4.0306128286538297E-2</v>
      </c>
      <c r="Z1406" s="17"/>
      <c r="AA1406" s="17">
        <v>7.9770271005097301E-2</v>
      </c>
      <c r="AB1406" s="17">
        <v>8.1693574544710906E-2</v>
      </c>
      <c r="AC1406" s="17"/>
      <c r="AD1406" s="17">
        <v>4.4956606576452403E-2</v>
      </c>
      <c r="AE1406" s="17">
        <v>0.117914347607064</v>
      </c>
    </row>
    <row r="1407" spans="2:31" x14ac:dyDescent="0.35">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c r="AC1407" s="17"/>
      <c r="AD1407" s="17"/>
      <c r="AE1407" s="17"/>
    </row>
    <row r="1408" spans="2:31" x14ac:dyDescent="0.35">
      <c r="B1408" s="6" t="s">
        <v>550</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row>
    <row r="1409" spans="2:31" x14ac:dyDescent="0.35">
      <c r="B1409" s="24" t="s">
        <v>66</v>
      </c>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row>
    <row r="1410" spans="2:31" x14ac:dyDescent="0.35">
      <c r="B1410" t="s">
        <v>419</v>
      </c>
      <c r="C1410" s="17">
        <v>6.1122126316263403E-2</v>
      </c>
      <c r="D1410" s="17">
        <v>9.3959855943449105E-2</v>
      </c>
      <c r="E1410" s="17">
        <v>2.8275165760340299E-2</v>
      </c>
      <c r="F1410" s="17"/>
      <c r="G1410" s="17">
        <v>5.0579422813083599E-2</v>
      </c>
      <c r="H1410" s="17">
        <v>9.6031081885755695E-2</v>
      </c>
      <c r="I1410" s="17">
        <v>6.3538028473489494E-2</v>
      </c>
      <c r="J1410" s="17">
        <v>4.7898000619508899E-2</v>
      </c>
      <c r="K1410" s="17">
        <v>3.9291617148946703E-2</v>
      </c>
      <c r="L1410" s="17">
        <v>6.4485014466899193E-2</v>
      </c>
      <c r="M1410" s="17"/>
      <c r="N1410" s="17">
        <v>8.8307756752451505E-2</v>
      </c>
      <c r="O1410" s="17">
        <v>5.3936531483689099E-2</v>
      </c>
      <c r="P1410" s="17">
        <v>3.6726755873768203E-2</v>
      </c>
      <c r="Q1410" s="17">
        <v>7.0496324562469403E-2</v>
      </c>
      <c r="R1410" s="17">
        <v>6.4086511838058802E-2</v>
      </c>
      <c r="S1410" s="17">
        <v>9.2562245340249205E-2</v>
      </c>
      <c r="T1410" s="17">
        <v>3.1161461663450699E-2</v>
      </c>
      <c r="U1410" s="17">
        <v>7.7589463982456197E-2</v>
      </c>
      <c r="V1410" s="17">
        <v>3.7859189762530603E-2</v>
      </c>
      <c r="W1410" s="17"/>
      <c r="X1410" s="17">
        <v>5.48267747680556E-2</v>
      </c>
      <c r="Y1410" s="17">
        <v>3.8258897595215197E-2</v>
      </c>
      <c r="Z1410" s="17"/>
      <c r="AA1410" s="17">
        <v>6.4819136527426699E-2</v>
      </c>
      <c r="AB1410" s="17">
        <v>4.4603068303231602E-2</v>
      </c>
      <c r="AC1410" s="17"/>
      <c r="AD1410" s="17">
        <v>6.5132983790805593E-2</v>
      </c>
      <c r="AE1410" s="17">
        <v>5.1915358037035002E-2</v>
      </c>
    </row>
    <row r="1411" spans="2:31" x14ac:dyDescent="0.35">
      <c r="B1411" t="s">
        <v>542</v>
      </c>
      <c r="C1411" s="17">
        <v>0.11722916391513299</v>
      </c>
      <c r="D1411" s="17">
        <v>0.14294213421687901</v>
      </c>
      <c r="E1411" s="17">
        <v>9.1508965507205997E-2</v>
      </c>
      <c r="F1411" s="17"/>
      <c r="G1411" s="17">
        <v>9.2786170436600798E-2</v>
      </c>
      <c r="H1411" s="17">
        <v>0.12566202397044199</v>
      </c>
      <c r="I1411" s="17">
        <v>0.16041639862486101</v>
      </c>
      <c r="J1411" s="17">
        <v>0.103254390427893</v>
      </c>
      <c r="K1411" s="17">
        <v>6.8344256548575899E-2</v>
      </c>
      <c r="L1411" s="17">
        <v>0.13578917539763899</v>
      </c>
      <c r="M1411" s="17"/>
      <c r="N1411" s="17">
        <v>0.186638301905905</v>
      </c>
      <c r="O1411" s="17">
        <v>7.0132651939923504E-2</v>
      </c>
      <c r="P1411" s="17">
        <v>0.114169626134119</v>
      </c>
      <c r="Q1411" s="17">
        <v>0.101356714571304</v>
      </c>
      <c r="R1411" s="17">
        <v>0.13513759700986899</v>
      </c>
      <c r="S1411" s="17">
        <v>0.13696713110566899</v>
      </c>
      <c r="T1411" s="17">
        <v>9.1236887173485798E-2</v>
      </c>
      <c r="U1411" s="17">
        <v>0.101189632208693</v>
      </c>
      <c r="V1411" s="17">
        <v>0.10408653674995499</v>
      </c>
      <c r="W1411" s="17"/>
      <c r="X1411" s="17">
        <v>0.100460619527622</v>
      </c>
      <c r="Y1411" s="17">
        <v>0.16572333886739801</v>
      </c>
      <c r="Z1411" s="17"/>
      <c r="AA1411" s="17">
        <v>0.117469292453372</v>
      </c>
      <c r="AB1411" s="17">
        <v>0.119046224223906</v>
      </c>
      <c r="AC1411" s="17"/>
      <c r="AD1411" s="17">
        <v>0.128657161524657</v>
      </c>
      <c r="AE1411" s="17">
        <v>0.10779240048439299</v>
      </c>
    </row>
    <row r="1412" spans="2:31" x14ac:dyDescent="0.35">
      <c r="B1412" t="s">
        <v>543</v>
      </c>
      <c r="C1412" s="17">
        <v>0.35765630985838198</v>
      </c>
      <c r="D1412" s="17">
        <v>0.37014920323960898</v>
      </c>
      <c r="E1412" s="17">
        <v>0.34515990463239998</v>
      </c>
      <c r="F1412" s="17"/>
      <c r="G1412" s="17">
        <v>0.32523065109432903</v>
      </c>
      <c r="H1412" s="17">
        <v>0.31156714726429902</v>
      </c>
      <c r="I1412" s="17">
        <v>0.27722449149582901</v>
      </c>
      <c r="J1412" s="17">
        <v>0.40574630719413401</v>
      </c>
      <c r="K1412" s="17">
        <v>0.40205380806258001</v>
      </c>
      <c r="L1412" s="17">
        <v>0.39329028338204303</v>
      </c>
      <c r="M1412" s="17"/>
      <c r="N1412" s="17">
        <v>0.336390541352249</v>
      </c>
      <c r="O1412" s="17">
        <v>0.41108386752838899</v>
      </c>
      <c r="P1412" s="17">
        <v>0.39884739318087498</v>
      </c>
      <c r="Q1412" s="17">
        <v>0.362920431854244</v>
      </c>
      <c r="R1412" s="17">
        <v>0.27603293978642401</v>
      </c>
      <c r="S1412" s="17">
        <v>0.25342934406758599</v>
      </c>
      <c r="T1412" s="17">
        <v>0.37524435090333202</v>
      </c>
      <c r="U1412" s="17">
        <v>0.31099982605830101</v>
      </c>
      <c r="V1412" s="17">
        <v>0.423755429995814</v>
      </c>
      <c r="W1412" s="17"/>
      <c r="X1412" s="17">
        <v>0.35839984830593202</v>
      </c>
      <c r="Y1412" s="17">
        <v>0.40246824929698399</v>
      </c>
      <c r="Z1412" s="17"/>
      <c r="AA1412" s="17">
        <v>0.35769916412349201</v>
      </c>
      <c r="AB1412" s="17">
        <v>0.35568148480301998</v>
      </c>
      <c r="AC1412" s="17"/>
      <c r="AD1412" s="17">
        <v>0.34933402205249198</v>
      </c>
      <c r="AE1412" s="17">
        <v>0.38287202988056601</v>
      </c>
    </row>
    <row r="1413" spans="2:31" x14ac:dyDescent="0.35">
      <c r="B1413" t="s">
        <v>544</v>
      </c>
      <c r="C1413" s="17">
        <v>0.30476613954321602</v>
      </c>
      <c r="D1413" s="17">
        <v>0.26856449218045297</v>
      </c>
      <c r="E1413" s="17">
        <v>0.34097796345687797</v>
      </c>
      <c r="F1413" s="17"/>
      <c r="G1413" s="17">
        <v>0.352409657389891</v>
      </c>
      <c r="H1413" s="17">
        <v>0.33246386337901501</v>
      </c>
      <c r="I1413" s="17">
        <v>0.32186508416133802</v>
      </c>
      <c r="J1413" s="17">
        <v>0.28751874109393699</v>
      </c>
      <c r="K1413" s="17">
        <v>0.324345824823349</v>
      </c>
      <c r="L1413" s="17">
        <v>0.25482837839652001</v>
      </c>
      <c r="M1413" s="17"/>
      <c r="N1413" s="17">
        <v>0.24600480267073399</v>
      </c>
      <c r="O1413" s="17">
        <v>0.34468807289583098</v>
      </c>
      <c r="P1413" s="17">
        <v>0.27758609229490799</v>
      </c>
      <c r="Q1413" s="17">
        <v>0.32147517701878803</v>
      </c>
      <c r="R1413" s="17">
        <v>0.37472907470445599</v>
      </c>
      <c r="S1413" s="17">
        <v>0.34941557576447302</v>
      </c>
      <c r="T1413" s="17">
        <v>0.297043339963935</v>
      </c>
      <c r="U1413" s="17">
        <v>0.32553565101855902</v>
      </c>
      <c r="V1413" s="17">
        <v>0.24949172104671999</v>
      </c>
      <c r="W1413" s="17"/>
      <c r="X1413" s="17">
        <v>0.32111485501070203</v>
      </c>
      <c r="Y1413" s="17">
        <v>0.24234869054774599</v>
      </c>
      <c r="Z1413" s="17"/>
      <c r="AA1413" s="17">
        <v>0.29864211699823201</v>
      </c>
      <c r="AB1413" s="17">
        <v>0.330146384181286</v>
      </c>
      <c r="AC1413" s="17"/>
      <c r="AD1413" s="17">
        <v>0.31171754724385498</v>
      </c>
      <c r="AE1413" s="17">
        <v>0.29716439101671999</v>
      </c>
    </row>
    <row r="1414" spans="2:31" x14ac:dyDescent="0.35">
      <c r="B1414" t="s">
        <v>415</v>
      </c>
      <c r="C1414" s="17">
        <v>9.6980530758797395E-2</v>
      </c>
      <c r="D1414" s="17">
        <v>7.2693361048275298E-2</v>
      </c>
      <c r="E1414" s="17">
        <v>0.12127452777240599</v>
      </c>
      <c r="F1414" s="17"/>
      <c r="G1414" s="17">
        <v>9.7941013256433104E-2</v>
      </c>
      <c r="H1414" s="17">
        <v>7.0768978175975897E-2</v>
      </c>
      <c r="I1414" s="17">
        <v>0.11399502882314</v>
      </c>
      <c r="J1414" s="17">
        <v>0.10311172743475</v>
      </c>
      <c r="K1414" s="17">
        <v>9.0113144742275705E-2</v>
      </c>
      <c r="L1414" s="17">
        <v>0.102359651446743</v>
      </c>
      <c r="M1414" s="17"/>
      <c r="N1414" s="17">
        <v>8.5469410628136899E-2</v>
      </c>
      <c r="O1414" s="17">
        <v>7.0815615387981701E-2</v>
      </c>
      <c r="P1414" s="17">
        <v>8.5035106629910401E-2</v>
      </c>
      <c r="Q1414" s="17">
        <v>0.102578980996651</v>
      </c>
      <c r="R1414" s="17">
        <v>0.10766059416958</v>
      </c>
      <c r="S1414" s="17">
        <v>7.9958204302477201E-2</v>
      </c>
      <c r="T1414" s="17">
        <v>0.13007517738820501</v>
      </c>
      <c r="U1414" s="17">
        <v>9.7191429418034297E-2</v>
      </c>
      <c r="V1414" s="17">
        <v>0.12795664283927899</v>
      </c>
      <c r="W1414" s="17"/>
      <c r="X1414" s="17">
        <v>0.101331497695356</v>
      </c>
      <c r="Y1414" s="17">
        <v>0.10856897704110199</v>
      </c>
      <c r="Z1414" s="17"/>
      <c r="AA1414" s="17">
        <v>9.5222440684306506E-2</v>
      </c>
      <c r="AB1414" s="17">
        <v>0.10612390854000101</v>
      </c>
      <c r="AC1414" s="17"/>
      <c r="AD1414" s="17">
        <v>0.110104086039229</v>
      </c>
      <c r="AE1414" s="17">
        <v>7.6811401553783007E-2</v>
      </c>
    </row>
    <row r="1415" spans="2:31" x14ac:dyDescent="0.35">
      <c r="B1415" t="s">
        <v>56</v>
      </c>
      <c r="C1415" s="17">
        <v>6.2245729608209302E-2</v>
      </c>
      <c r="D1415" s="17">
        <v>5.1690953371335301E-2</v>
      </c>
      <c r="E1415" s="17">
        <v>7.2803472870769506E-2</v>
      </c>
      <c r="F1415" s="17"/>
      <c r="G1415" s="17">
        <v>8.1053085009662407E-2</v>
      </c>
      <c r="H1415" s="17">
        <v>6.3506905324513002E-2</v>
      </c>
      <c r="I1415" s="17">
        <v>6.2960968421341898E-2</v>
      </c>
      <c r="J1415" s="17">
        <v>5.24708332297769E-2</v>
      </c>
      <c r="K1415" s="17">
        <v>7.5851348674272803E-2</v>
      </c>
      <c r="L1415" s="17">
        <v>4.9247496910155203E-2</v>
      </c>
      <c r="M1415" s="17"/>
      <c r="N1415" s="17">
        <v>5.7189186690522899E-2</v>
      </c>
      <c r="O1415" s="17">
        <v>4.9343260764185798E-2</v>
      </c>
      <c r="P1415" s="17">
        <v>8.7635025886418402E-2</v>
      </c>
      <c r="Q1415" s="17">
        <v>4.1172370996543903E-2</v>
      </c>
      <c r="R1415" s="17">
        <v>4.2353282491612097E-2</v>
      </c>
      <c r="S1415" s="17">
        <v>8.7667499419546005E-2</v>
      </c>
      <c r="T1415" s="17">
        <v>7.5238782907591395E-2</v>
      </c>
      <c r="U1415" s="17">
        <v>8.7493997313956004E-2</v>
      </c>
      <c r="V1415" s="17">
        <v>5.6850479605702497E-2</v>
      </c>
      <c r="W1415" s="17"/>
      <c r="X1415" s="17">
        <v>6.3866404692331596E-2</v>
      </c>
      <c r="Y1415" s="17">
        <v>4.26318466515547E-2</v>
      </c>
      <c r="Z1415" s="17"/>
      <c r="AA1415" s="17">
        <v>6.61478492131711E-2</v>
      </c>
      <c r="AB1415" s="17">
        <v>4.4398929948555002E-2</v>
      </c>
      <c r="AC1415" s="17"/>
      <c r="AD1415" s="17">
        <v>3.5054199348960903E-2</v>
      </c>
      <c r="AE1415" s="17">
        <v>8.3444419027503103E-2</v>
      </c>
    </row>
    <row r="1416" spans="2:31" x14ac:dyDescent="0.35">
      <c r="C1416" s="17"/>
      <c r="D1416" s="17"/>
      <c r="E1416" s="17"/>
      <c r="F1416" s="17"/>
      <c r="G1416" s="17"/>
      <c r="H1416" s="17"/>
      <c r="I1416" s="17"/>
      <c r="J1416" s="17"/>
      <c r="K1416" s="17"/>
      <c r="L1416" s="17"/>
      <c r="M1416" s="17"/>
      <c r="N1416" s="17"/>
      <c r="O1416" s="17"/>
      <c r="P1416" s="17"/>
      <c r="Q1416" s="17"/>
      <c r="R1416" s="17"/>
      <c r="S1416" s="17"/>
      <c r="T1416" s="17"/>
      <c r="U1416" s="17"/>
      <c r="V1416" s="17"/>
      <c r="W1416" s="17"/>
      <c r="X1416" s="17"/>
      <c r="Y1416" s="17"/>
      <c r="Z1416" s="17"/>
      <c r="AA1416" s="17"/>
      <c r="AB1416" s="17"/>
      <c r="AC1416" s="17"/>
      <c r="AD1416" s="17"/>
      <c r="AE1416" s="17"/>
    </row>
    <row r="1417" spans="2:31" x14ac:dyDescent="0.35">
      <c r="B1417" s="6" t="s">
        <v>551</v>
      </c>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row>
    <row r="1418" spans="2:31" x14ac:dyDescent="0.35">
      <c r="B1418" s="24" t="s">
        <v>66</v>
      </c>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row>
    <row r="1419" spans="2:31" x14ac:dyDescent="0.35">
      <c r="B1419" t="s">
        <v>419</v>
      </c>
      <c r="C1419" s="17">
        <v>6.1294313660714299E-2</v>
      </c>
      <c r="D1419" s="17">
        <v>9.5279934052409504E-2</v>
      </c>
      <c r="E1419" s="17">
        <v>2.72991396596955E-2</v>
      </c>
      <c r="F1419" s="17"/>
      <c r="G1419" s="17">
        <v>6.6408896015822796E-2</v>
      </c>
      <c r="H1419" s="17">
        <v>8.8541097984417505E-2</v>
      </c>
      <c r="I1419" s="17">
        <v>5.47288292590557E-2</v>
      </c>
      <c r="J1419" s="17">
        <v>5.31873512865986E-2</v>
      </c>
      <c r="K1419" s="17">
        <v>5.3762834741164098E-2</v>
      </c>
      <c r="L1419" s="17">
        <v>5.5123277772426801E-2</v>
      </c>
      <c r="M1419" s="17"/>
      <c r="N1419" s="17">
        <v>0.101072801805226</v>
      </c>
      <c r="O1419" s="17">
        <v>2.1124338956402901E-2</v>
      </c>
      <c r="P1419" s="17">
        <v>3.6293327925082802E-2</v>
      </c>
      <c r="Q1419" s="17">
        <v>8.2484289730165306E-2</v>
      </c>
      <c r="R1419" s="17">
        <v>0.10560090963077901</v>
      </c>
      <c r="S1419" s="17">
        <v>5.6830002574336402E-2</v>
      </c>
      <c r="T1419" s="17">
        <v>1.40329124602001E-2</v>
      </c>
      <c r="U1419" s="17">
        <v>7.7755792858622594E-2</v>
      </c>
      <c r="V1419" s="17">
        <v>6.6040197077524995E-2</v>
      </c>
      <c r="W1419" s="17"/>
      <c r="X1419" s="17">
        <v>4.6678109415259399E-2</v>
      </c>
      <c r="Y1419" s="17">
        <v>8.7109525687593795E-2</v>
      </c>
      <c r="Z1419" s="17"/>
      <c r="AA1419" s="17">
        <v>6.5513011214391501E-2</v>
      </c>
      <c r="AB1419" s="17">
        <v>4.2742353807882202E-2</v>
      </c>
      <c r="AC1419" s="17"/>
      <c r="AD1419" s="17">
        <v>6.9454842968142E-2</v>
      </c>
      <c r="AE1419" s="17">
        <v>4.9823899781393399E-2</v>
      </c>
    </row>
    <row r="1420" spans="2:31" x14ac:dyDescent="0.35">
      <c r="B1420" t="s">
        <v>542</v>
      </c>
      <c r="C1420" s="17">
        <v>0.108414940378126</v>
      </c>
      <c r="D1420" s="17">
        <v>0.128226259764599</v>
      </c>
      <c r="E1420" s="17">
        <v>8.8598051883206699E-2</v>
      </c>
      <c r="F1420" s="17"/>
      <c r="G1420" s="17">
        <v>0.101362301933783</v>
      </c>
      <c r="H1420" s="17">
        <v>0.13978776095388401</v>
      </c>
      <c r="I1420" s="17">
        <v>0.14856592364282001</v>
      </c>
      <c r="J1420" s="17">
        <v>8.4187705077189701E-2</v>
      </c>
      <c r="K1420" s="17">
        <v>4.6600540955186703E-2</v>
      </c>
      <c r="L1420" s="17">
        <v>0.118572251834167</v>
      </c>
      <c r="M1420" s="17"/>
      <c r="N1420" s="17">
        <v>0.15412657464662</v>
      </c>
      <c r="O1420" s="17">
        <v>6.0420496575373399E-2</v>
      </c>
      <c r="P1420" s="17">
        <v>0.15446814674780401</v>
      </c>
      <c r="Q1420" s="17">
        <v>0.10951217614728</v>
      </c>
      <c r="R1420" s="17">
        <v>9.4909663647520903E-2</v>
      </c>
      <c r="S1420" s="17">
        <v>0.15367545394651899</v>
      </c>
      <c r="T1420" s="17">
        <v>6.0344344894557998E-2</v>
      </c>
      <c r="U1420" s="17">
        <v>7.3704566579036193E-2</v>
      </c>
      <c r="V1420" s="17">
        <v>9.9662635036446803E-2</v>
      </c>
      <c r="W1420" s="17"/>
      <c r="X1420" s="17">
        <v>8.9888289541329505E-2</v>
      </c>
      <c r="Y1420" s="17">
        <v>0.20509772833692799</v>
      </c>
      <c r="Z1420" s="17"/>
      <c r="AA1420" s="17">
        <v>0.106820436308023</v>
      </c>
      <c r="AB1420" s="17">
        <v>0.117188276228385</v>
      </c>
      <c r="AC1420" s="17"/>
      <c r="AD1420" s="17">
        <v>0.12852437093447899</v>
      </c>
      <c r="AE1420" s="17">
        <v>7.1033822798730398E-2</v>
      </c>
    </row>
    <row r="1421" spans="2:31" x14ac:dyDescent="0.35">
      <c r="B1421" t="s">
        <v>543</v>
      </c>
      <c r="C1421" s="17">
        <v>0.24376316010424601</v>
      </c>
      <c r="D1421" s="17">
        <v>0.26384467377321402</v>
      </c>
      <c r="E1421" s="17">
        <v>0.22367600137322</v>
      </c>
      <c r="F1421" s="17"/>
      <c r="G1421" s="17">
        <v>0.19590272233634901</v>
      </c>
      <c r="H1421" s="17">
        <v>0.24675880634653499</v>
      </c>
      <c r="I1421" s="17">
        <v>0.21239135952918201</v>
      </c>
      <c r="J1421" s="17">
        <v>0.25842566656277199</v>
      </c>
      <c r="K1421" s="17">
        <v>0.27525041156907298</v>
      </c>
      <c r="L1421" s="17">
        <v>0.26021427074012399</v>
      </c>
      <c r="M1421" s="17"/>
      <c r="N1421" s="17">
        <v>0.23388543927282801</v>
      </c>
      <c r="O1421" s="17">
        <v>0.27899943274604599</v>
      </c>
      <c r="P1421" s="17">
        <v>0.15889334669638</v>
      </c>
      <c r="Q1421" s="17">
        <v>0.21041411825641201</v>
      </c>
      <c r="R1421" s="17">
        <v>0.24379191403658501</v>
      </c>
      <c r="S1421" s="17">
        <v>0.20478425699282399</v>
      </c>
      <c r="T1421" s="17">
        <v>0.32074095574886202</v>
      </c>
      <c r="U1421" s="17">
        <v>0.22029332596699899</v>
      </c>
      <c r="V1421" s="17">
        <v>0.28607255439568702</v>
      </c>
      <c r="W1421" s="17"/>
      <c r="X1421" s="17">
        <v>0.24912644757437299</v>
      </c>
      <c r="Y1421" s="17">
        <v>0.27908364219555298</v>
      </c>
      <c r="Z1421" s="17"/>
      <c r="AA1421" s="17">
        <v>0.23840443330573</v>
      </c>
      <c r="AB1421" s="17">
        <v>0.267404267201517</v>
      </c>
      <c r="AC1421" s="17"/>
      <c r="AD1421" s="17">
        <v>0.24010785254480799</v>
      </c>
      <c r="AE1421" s="17">
        <v>0.260132726672343</v>
      </c>
    </row>
    <row r="1422" spans="2:31" x14ac:dyDescent="0.35">
      <c r="B1422" t="s">
        <v>544</v>
      </c>
      <c r="C1422" s="17">
        <v>0.382197349098438</v>
      </c>
      <c r="D1422" s="17">
        <v>0.35318301926245299</v>
      </c>
      <c r="E1422" s="17">
        <v>0.41121983507719201</v>
      </c>
      <c r="F1422" s="17"/>
      <c r="G1422" s="17">
        <v>0.41358488002686</v>
      </c>
      <c r="H1422" s="17">
        <v>0.35797249936686198</v>
      </c>
      <c r="I1422" s="17">
        <v>0.36684962299485302</v>
      </c>
      <c r="J1422" s="17">
        <v>0.40079395476607999</v>
      </c>
      <c r="K1422" s="17">
        <v>0.42453033563526699</v>
      </c>
      <c r="L1422" s="17">
        <v>0.35545783204540299</v>
      </c>
      <c r="M1422" s="17"/>
      <c r="N1422" s="17">
        <v>0.37572861063570701</v>
      </c>
      <c r="O1422" s="17">
        <v>0.46008462923022803</v>
      </c>
      <c r="P1422" s="17">
        <v>0.467940089747645</v>
      </c>
      <c r="Q1422" s="17">
        <v>0.34608199080447499</v>
      </c>
      <c r="R1422" s="17">
        <v>0.31132503990291499</v>
      </c>
      <c r="S1422" s="17">
        <v>0.34372865906719302</v>
      </c>
      <c r="T1422" s="17">
        <v>0.35050076078960402</v>
      </c>
      <c r="U1422" s="17">
        <v>0.466310384738927</v>
      </c>
      <c r="V1422" s="17">
        <v>0.32946649698094299</v>
      </c>
      <c r="W1422" s="17"/>
      <c r="X1422" s="17">
        <v>0.39270357010963303</v>
      </c>
      <c r="Y1422" s="17">
        <v>0.263110947273551</v>
      </c>
      <c r="Z1422" s="17"/>
      <c r="AA1422" s="17">
        <v>0.381172042855841</v>
      </c>
      <c r="AB1422" s="17">
        <v>0.38228742568478702</v>
      </c>
      <c r="AC1422" s="17"/>
      <c r="AD1422" s="17">
        <v>0.37654199791889398</v>
      </c>
      <c r="AE1422" s="17">
        <v>0.39854508225218799</v>
      </c>
    </row>
    <row r="1423" spans="2:31" x14ac:dyDescent="0.35">
      <c r="B1423" t="s">
        <v>415</v>
      </c>
      <c r="C1423" s="17">
        <v>0.13610736213791</v>
      </c>
      <c r="D1423" s="17">
        <v>9.1111487303436406E-2</v>
      </c>
      <c r="E1423" s="17">
        <v>0.18111588564568601</v>
      </c>
      <c r="F1423" s="17"/>
      <c r="G1423" s="17">
        <v>0.12507706260763499</v>
      </c>
      <c r="H1423" s="17">
        <v>8.6931937240249099E-2</v>
      </c>
      <c r="I1423" s="17">
        <v>0.14730494927941301</v>
      </c>
      <c r="J1423" s="17">
        <v>0.16302752048823399</v>
      </c>
      <c r="K1423" s="17">
        <v>0.12763645891327</v>
      </c>
      <c r="L1423" s="17">
        <v>0.15343452326864601</v>
      </c>
      <c r="M1423" s="17"/>
      <c r="N1423" s="17">
        <v>7.2643948942711603E-2</v>
      </c>
      <c r="O1423" s="17">
        <v>0.116613678395508</v>
      </c>
      <c r="P1423" s="17">
        <v>0.106184137756291</v>
      </c>
      <c r="Q1423" s="17">
        <v>0.19975247625420001</v>
      </c>
      <c r="R1423" s="17">
        <v>0.20217635639989101</v>
      </c>
      <c r="S1423" s="17">
        <v>0.123956157949787</v>
      </c>
      <c r="T1423" s="17">
        <v>0.15602901841108099</v>
      </c>
      <c r="U1423" s="17">
        <v>0.10198161415195001</v>
      </c>
      <c r="V1423" s="17">
        <v>0.16887474896917501</v>
      </c>
      <c r="W1423" s="17"/>
      <c r="X1423" s="17">
        <v>0.15095258493563901</v>
      </c>
      <c r="Y1423" s="17">
        <v>0.102053257558577</v>
      </c>
      <c r="Z1423" s="17"/>
      <c r="AA1423" s="17">
        <v>0.13899392990076401</v>
      </c>
      <c r="AB1423" s="17">
        <v>0.12803490067054299</v>
      </c>
      <c r="AC1423" s="17"/>
      <c r="AD1423" s="17">
        <v>0.144756403298407</v>
      </c>
      <c r="AE1423" s="17">
        <v>0.12169783162494199</v>
      </c>
    </row>
    <row r="1424" spans="2:31" x14ac:dyDescent="0.35">
      <c r="B1424" t="s">
        <v>56</v>
      </c>
      <c r="C1424" s="17">
        <v>6.8222874620565505E-2</v>
      </c>
      <c r="D1424" s="17">
        <v>6.8354625843888503E-2</v>
      </c>
      <c r="E1424" s="17">
        <v>6.8091086360998906E-2</v>
      </c>
      <c r="F1424" s="17"/>
      <c r="G1424" s="17">
        <v>9.7664137079549504E-2</v>
      </c>
      <c r="H1424" s="17">
        <v>8.00078981080527E-2</v>
      </c>
      <c r="I1424" s="17">
        <v>7.0159315294676894E-2</v>
      </c>
      <c r="J1424" s="17">
        <v>4.0377801819125599E-2</v>
      </c>
      <c r="K1424" s="17">
        <v>7.2219418186038997E-2</v>
      </c>
      <c r="L1424" s="17">
        <v>5.7197844339232501E-2</v>
      </c>
      <c r="M1424" s="17"/>
      <c r="N1424" s="17">
        <v>6.2542624696908203E-2</v>
      </c>
      <c r="O1424" s="17">
        <v>6.2757424096441305E-2</v>
      </c>
      <c r="P1424" s="17">
        <v>7.6220951126796804E-2</v>
      </c>
      <c r="Q1424" s="17">
        <v>5.1754948807467498E-2</v>
      </c>
      <c r="R1424" s="17">
        <v>4.21961163823091E-2</v>
      </c>
      <c r="S1424" s="17">
        <v>0.117025469469341</v>
      </c>
      <c r="T1424" s="17">
        <v>9.8352007695694896E-2</v>
      </c>
      <c r="U1424" s="17">
        <v>5.99543157044653E-2</v>
      </c>
      <c r="V1424" s="17">
        <v>4.9883367540223301E-2</v>
      </c>
      <c r="W1424" s="17"/>
      <c r="X1424" s="17">
        <v>7.0650998423766306E-2</v>
      </c>
      <c r="Y1424" s="17">
        <v>6.3544898947797399E-2</v>
      </c>
      <c r="Z1424" s="17"/>
      <c r="AA1424" s="17">
        <v>6.9096146415250595E-2</v>
      </c>
      <c r="AB1424" s="17">
        <v>6.2342776406886E-2</v>
      </c>
      <c r="AC1424" s="17"/>
      <c r="AD1424" s="17">
        <v>4.0614532335270501E-2</v>
      </c>
      <c r="AE1424" s="17">
        <v>9.8766636870403393E-2</v>
      </c>
    </row>
    <row r="1425" spans="2:31" x14ac:dyDescent="0.35">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row>
    <row r="1426" spans="2:31" x14ac:dyDescent="0.35">
      <c r="B1426" s="6" t="s">
        <v>552</v>
      </c>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row>
    <row r="1427" spans="2:31" x14ac:dyDescent="0.35">
      <c r="B1427" s="24" t="s">
        <v>66</v>
      </c>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row>
    <row r="1428" spans="2:31" x14ac:dyDescent="0.35">
      <c r="B1428" t="s">
        <v>419</v>
      </c>
      <c r="C1428" s="17">
        <v>5.5884168336777403E-2</v>
      </c>
      <c r="D1428" s="17">
        <v>9.2686254238473306E-2</v>
      </c>
      <c r="E1428" s="17">
        <v>1.9071737096466399E-2</v>
      </c>
      <c r="F1428" s="17"/>
      <c r="G1428" s="17">
        <v>3.7930531317797E-2</v>
      </c>
      <c r="H1428" s="17">
        <v>8.2022987733313402E-2</v>
      </c>
      <c r="I1428" s="17">
        <v>4.3083926676140902E-2</v>
      </c>
      <c r="J1428" s="17">
        <v>2.5899073755990799E-2</v>
      </c>
      <c r="K1428" s="17">
        <v>5.4424565239689401E-2</v>
      </c>
      <c r="L1428" s="17">
        <v>7.3663060577203801E-2</v>
      </c>
      <c r="M1428" s="17"/>
      <c r="N1428" s="17">
        <v>8.5467086399372394E-2</v>
      </c>
      <c r="O1428" s="17">
        <v>2.9768678748851099E-2</v>
      </c>
      <c r="P1428" s="17">
        <v>2.7396512893666101E-2</v>
      </c>
      <c r="Q1428" s="17">
        <v>9.7689128617152898E-2</v>
      </c>
      <c r="R1428" s="17">
        <v>1.7775637658572398E-2</v>
      </c>
      <c r="S1428" s="17">
        <v>7.7652681947894694E-2</v>
      </c>
      <c r="T1428" s="17">
        <v>4.4431797170098701E-2</v>
      </c>
      <c r="U1428" s="17">
        <v>6.4206217058044995E-2</v>
      </c>
      <c r="V1428" s="17">
        <v>5.3704612496034303E-2</v>
      </c>
      <c r="W1428" s="17"/>
      <c r="X1428" s="17">
        <v>4.5163978507897003E-2</v>
      </c>
      <c r="Y1428" s="17">
        <v>3.8239597037159199E-2</v>
      </c>
      <c r="Z1428" s="17"/>
      <c r="AA1428" s="17">
        <v>6.1958899163364001E-2</v>
      </c>
      <c r="AB1428" s="17">
        <v>3.3478319135639797E-2</v>
      </c>
      <c r="AC1428" s="17"/>
      <c r="AD1428" s="17">
        <v>6.5628538160243902E-2</v>
      </c>
      <c r="AE1428" s="17">
        <v>3.4714337246269801E-2</v>
      </c>
    </row>
    <row r="1429" spans="2:31" x14ac:dyDescent="0.35">
      <c r="B1429" t="s">
        <v>542</v>
      </c>
      <c r="C1429" s="17">
        <v>0.111328750336287</v>
      </c>
      <c r="D1429" s="17">
        <v>0.14813906325603199</v>
      </c>
      <c r="E1429" s="17">
        <v>7.4508089765251001E-2</v>
      </c>
      <c r="F1429" s="17"/>
      <c r="G1429" s="17">
        <v>0.11433857914857699</v>
      </c>
      <c r="H1429" s="17">
        <v>0.15457824805866299</v>
      </c>
      <c r="I1429" s="17">
        <v>0.133838262182988</v>
      </c>
      <c r="J1429" s="17">
        <v>0.11256278771573699</v>
      </c>
      <c r="K1429" s="17">
        <v>5.9019916904657597E-2</v>
      </c>
      <c r="L1429" s="17">
        <v>0.10101875767624301</v>
      </c>
      <c r="M1429" s="17"/>
      <c r="N1429" s="17">
        <v>9.7800986892777206E-2</v>
      </c>
      <c r="O1429" s="17">
        <v>9.1548830917908094E-2</v>
      </c>
      <c r="P1429" s="17">
        <v>6.0721335519652003E-2</v>
      </c>
      <c r="Q1429" s="17">
        <v>6.3139901440070798E-2</v>
      </c>
      <c r="R1429" s="17">
        <v>0.120675926257359</v>
      </c>
      <c r="S1429" s="17">
        <v>0.16516254485134499</v>
      </c>
      <c r="T1429" s="17">
        <v>0.139636226647884</v>
      </c>
      <c r="U1429" s="17">
        <v>0.18351183695860801</v>
      </c>
      <c r="V1429" s="17">
        <v>0.134197356159246</v>
      </c>
      <c r="W1429" s="17"/>
      <c r="X1429" s="17">
        <v>9.3550020547312401E-2</v>
      </c>
      <c r="Y1429" s="17">
        <v>0.18722604983226299</v>
      </c>
      <c r="Z1429" s="17"/>
      <c r="AA1429" s="17">
        <v>0.11351154584692801</v>
      </c>
      <c r="AB1429" s="17">
        <v>9.8891564923609204E-2</v>
      </c>
      <c r="AC1429" s="17"/>
      <c r="AD1429" s="17">
        <v>0.13368890527576099</v>
      </c>
      <c r="AE1429" s="17">
        <v>7.1650023015206593E-2</v>
      </c>
    </row>
    <row r="1430" spans="2:31" x14ac:dyDescent="0.35">
      <c r="B1430" t="s">
        <v>543</v>
      </c>
      <c r="C1430" s="17">
        <v>0.21196739831271</v>
      </c>
      <c r="D1430" s="17">
        <v>0.21747665136168301</v>
      </c>
      <c r="E1430" s="17">
        <v>0.20645659657194701</v>
      </c>
      <c r="F1430" s="17"/>
      <c r="G1430" s="17">
        <v>0.19708730174311501</v>
      </c>
      <c r="H1430" s="17">
        <v>0.225648572439476</v>
      </c>
      <c r="I1430" s="17">
        <v>0.18624597845844701</v>
      </c>
      <c r="J1430" s="17">
        <v>0.24122055199615899</v>
      </c>
      <c r="K1430" s="17">
        <v>0.24665847658849899</v>
      </c>
      <c r="L1430" s="17">
        <v>0.19335126304655401</v>
      </c>
      <c r="M1430" s="17"/>
      <c r="N1430" s="17">
        <v>0.210984447041034</v>
      </c>
      <c r="O1430" s="17">
        <v>0.20571666970649999</v>
      </c>
      <c r="P1430" s="17">
        <v>0.30878786542852898</v>
      </c>
      <c r="Q1430" s="17">
        <v>0.20205523598264599</v>
      </c>
      <c r="R1430" s="17">
        <v>0.12447082703793901</v>
      </c>
      <c r="S1430" s="17">
        <v>0.15452840906236701</v>
      </c>
      <c r="T1430" s="17">
        <v>0.23598006317829501</v>
      </c>
      <c r="U1430" s="17">
        <v>0.21261305904923899</v>
      </c>
      <c r="V1430" s="17">
        <v>0.24090153192900901</v>
      </c>
      <c r="W1430" s="17"/>
      <c r="X1430" s="17">
        <v>0.21444530639725601</v>
      </c>
      <c r="Y1430" s="17">
        <v>0.30430854908583699</v>
      </c>
      <c r="Z1430" s="17"/>
      <c r="AA1430" s="17">
        <v>0.216034272115746</v>
      </c>
      <c r="AB1430" s="17">
        <v>0.20106894676345999</v>
      </c>
      <c r="AC1430" s="17"/>
      <c r="AD1430" s="17">
        <v>0.19978866063053799</v>
      </c>
      <c r="AE1430" s="17">
        <v>0.23880096636647299</v>
      </c>
    </row>
    <row r="1431" spans="2:31" x14ac:dyDescent="0.35">
      <c r="B1431" t="s">
        <v>544</v>
      </c>
      <c r="C1431" s="17">
        <v>0.41834869956794202</v>
      </c>
      <c r="D1431" s="17">
        <v>0.38156335567525201</v>
      </c>
      <c r="E1431" s="17">
        <v>0.455144384092945</v>
      </c>
      <c r="F1431" s="17"/>
      <c r="G1431" s="17">
        <v>0.44415739248938402</v>
      </c>
      <c r="H1431" s="17">
        <v>0.34325152851631802</v>
      </c>
      <c r="I1431" s="17">
        <v>0.38685310113983801</v>
      </c>
      <c r="J1431" s="17">
        <v>0.419200490860062</v>
      </c>
      <c r="K1431" s="17">
        <v>0.43316238877405</v>
      </c>
      <c r="L1431" s="17">
        <v>0.45251767827470302</v>
      </c>
      <c r="M1431" s="17"/>
      <c r="N1431" s="17">
        <v>0.40178626524974698</v>
      </c>
      <c r="O1431" s="17">
        <v>0.47989757666944199</v>
      </c>
      <c r="P1431" s="17">
        <v>0.40495703684402401</v>
      </c>
      <c r="Q1431" s="17">
        <v>0.39777901022186701</v>
      </c>
      <c r="R1431" s="17">
        <v>0.47923334882733198</v>
      </c>
      <c r="S1431" s="17">
        <v>0.48947406160118401</v>
      </c>
      <c r="T1431" s="17">
        <v>0.35417492977562298</v>
      </c>
      <c r="U1431" s="17">
        <v>0.42422391114872798</v>
      </c>
      <c r="V1431" s="17">
        <v>0.34055592544087898</v>
      </c>
      <c r="W1431" s="17"/>
      <c r="X1431" s="17">
        <v>0.43092745920857201</v>
      </c>
      <c r="Y1431" s="17">
        <v>0.31446286445209298</v>
      </c>
      <c r="Z1431" s="17"/>
      <c r="AA1431" s="17">
        <v>0.40697536633672698</v>
      </c>
      <c r="AB1431" s="17">
        <v>0.459692522233215</v>
      </c>
      <c r="AC1431" s="17"/>
      <c r="AD1431" s="17">
        <v>0.41008095942678502</v>
      </c>
      <c r="AE1431" s="17">
        <v>0.441109226650923</v>
      </c>
    </row>
    <row r="1432" spans="2:31" x14ac:dyDescent="0.35">
      <c r="B1432" t="s">
        <v>415</v>
      </c>
      <c r="C1432" s="17">
        <v>0.139870949185806</v>
      </c>
      <c r="D1432" s="17">
        <v>0.10075812028961199</v>
      </c>
      <c r="E1432" s="17">
        <v>0.178994772987567</v>
      </c>
      <c r="F1432" s="17"/>
      <c r="G1432" s="17">
        <v>0.14513082306321001</v>
      </c>
      <c r="H1432" s="17">
        <v>0.129831220104071</v>
      </c>
      <c r="I1432" s="17">
        <v>0.185399827722245</v>
      </c>
      <c r="J1432" s="17">
        <v>0.15280923784540401</v>
      </c>
      <c r="K1432" s="17">
        <v>0.145664151319083</v>
      </c>
      <c r="L1432" s="17">
        <v>0.110338742063862</v>
      </c>
      <c r="M1432" s="17"/>
      <c r="N1432" s="17">
        <v>0.14225629238159099</v>
      </c>
      <c r="O1432" s="17">
        <v>0.141043437097638</v>
      </c>
      <c r="P1432" s="17">
        <v>0.10233485406237</v>
      </c>
      <c r="Q1432" s="17">
        <v>0.207867386884733</v>
      </c>
      <c r="R1432" s="17">
        <v>0.207181802541576</v>
      </c>
      <c r="S1432" s="17">
        <v>6.02564463590596E-2</v>
      </c>
      <c r="T1432" s="17">
        <v>0.15053820032050699</v>
      </c>
      <c r="U1432" s="17">
        <v>8.6671087719605397E-2</v>
      </c>
      <c r="V1432" s="17">
        <v>0.13418921031551501</v>
      </c>
      <c r="W1432" s="17"/>
      <c r="X1432" s="17">
        <v>0.150072133833246</v>
      </c>
      <c r="Y1432" s="17">
        <v>0.120526206355854</v>
      </c>
      <c r="Z1432" s="17"/>
      <c r="AA1432" s="17">
        <v>0.14103773912797901</v>
      </c>
      <c r="AB1432" s="17">
        <v>0.13860186184131301</v>
      </c>
      <c r="AC1432" s="17"/>
      <c r="AD1432" s="17">
        <v>0.15532396092595899</v>
      </c>
      <c r="AE1432" s="17">
        <v>0.121630481216786</v>
      </c>
    </row>
    <row r="1433" spans="2:31" x14ac:dyDescent="0.35">
      <c r="B1433" t="s">
        <v>56</v>
      </c>
      <c r="C1433" s="17">
        <v>6.2600034260477402E-2</v>
      </c>
      <c r="D1433" s="17">
        <v>5.9376555178948499E-2</v>
      </c>
      <c r="E1433" s="17">
        <v>6.5824419485823807E-2</v>
      </c>
      <c r="F1433" s="17"/>
      <c r="G1433" s="17">
        <v>6.1355372237917302E-2</v>
      </c>
      <c r="H1433" s="17">
        <v>6.4667443148158296E-2</v>
      </c>
      <c r="I1433" s="17">
        <v>6.4578903820341094E-2</v>
      </c>
      <c r="J1433" s="17">
        <v>4.83078578266476E-2</v>
      </c>
      <c r="K1433" s="17">
        <v>6.1070501174021602E-2</v>
      </c>
      <c r="L1433" s="17">
        <v>6.9110498361434097E-2</v>
      </c>
      <c r="M1433" s="17"/>
      <c r="N1433" s="17">
        <v>6.1704922035477901E-2</v>
      </c>
      <c r="O1433" s="17">
        <v>5.2024806859660398E-2</v>
      </c>
      <c r="P1433" s="17">
        <v>9.5802395251759306E-2</v>
      </c>
      <c r="Q1433" s="17">
        <v>3.1469336853529699E-2</v>
      </c>
      <c r="R1433" s="17">
        <v>5.0662457677220198E-2</v>
      </c>
      <c r="S1433" s="17">
        <v>5.2925856178149801E-2</v>
      </c>
      <c r="T1433" s="17">
        <v>7.5238782907591395E-2</v>
      </c>
      <c r="U1433" s="17">
        <v>2.8773888065774099E-2</v>
      </c>
      <c r="V1433" s="17">
        <v>9.6451363659316905E-2</v>
      </c>
      <c r="W1433" s="17"/>
      <c r="X1433" s="17">
        <v>6.5841101505716398E-2</v>
      </c>
      <c r="Y1433" s="17">
        <v>3.5236733236794202E-2</v>
      </c>
      <c r="Z1433" s="17"/>
      <c r="AA1433" s="17">
        <v>6.0482177409256099E-2</v>
      </c>
      <c r="AB1433" s="17">
        <v>6.8266785102762698E-2</v>
      </c>
      <c r="AC1433" s="17"/>
      <c r="AD1433" s="17">
        <v>3.5488975580712998E-2</v>
      </c>
      <c r="AE1433" s="17">
        <v>9.2094965504340695E-2</v>
      </c>
    </row>
    <row r="1434" spans="2:31" x14ac:dyDescent="0.35">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row>
    <row r="1435" spans="2:31" x14ac:dyDescent="0.35">
      <c r="B1435" s="6" t="s">
        <v>561</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row>
    <row r="1436" spans="2:31" x14ac:dyDescent="0.35">
      <c r="B1436" s="24" t="s">
        <v>66</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row>
    <row r="1437" spans="2:31" x14ac:dyDescent="0.35">
      <c r="B1437" t="s">
        <v>419</v>
      </c>
      <c r="C1437" s="17">
        <v>5.1746099314030701E-2</v>
      </c>
      <c r="D1437" s="17">
        <v>8.1573793438005901E-2</v>
      </c>
      <c r="E1437" s="17">
        <v>2.19100204045669E-2</v>
      </c>
      <c r="F1437" s="17"/>
      <c r="G1437" s="17">
        <v>3.3654980033054401E-2</v>
      </c>
      <c r="H1437" s="17">
        <v>4.7037382909954899E-2</v>
      </c>
      <c r="I1437" s="17">
        <v>3.32955668212963E-2</v>
      </c>
      <c r="J1437" s="17">
        <v>3.7249949455352399E-2</v>
      </c>
      <c r="K1437" s="17">
        <v>5.3038358073111698E-2</v>
      </c>
      <c r="L1437" s="17">
        <v>7.9743506106026499E-2</v>
      </c>
      <c r="M1437" s="17"/>
      <c r="N1437" s="17">
        <v>7.4483341455868296E-2</v>
      </c>
      <c r="O1437" s="17">
        <v>2.3697517940297199E-2</v>
      </c>
      <c r="P1437" s="17">
        <v>1.7477703387858701E-2</v>
      </c>
      <c r="Q1437" s="17">
        <v>8.9276454888174706E-2</v>
      </c>
      <c r="R1437" s="17">
        <v>4.0167286683492599E-2</v>
      </c>
      <c r="S1437" s="17">
        <v>9.3921205237503205E-2</v>
      </c>
      <c r="T1437" s="17">
        <v>3.77261749498033E-2</v>
      </c>
      <c r="U1437" s="17">
        <v>4.76322555465565E-2</v>
      </c>
      <c r="V1437" s="17">
        <v>4.09775016709382E-2</v>
      </c>
      <c r="W1437" s="17"/>
      <c r="X1437" s="17">
        <v>3.1651890637911698E-2</v>
      </c>
      <c r="Y1437" s="17">
        <v>4.8935235239191202E-2</v>
      </c>
      <c r="Z1437" s="17"/>
      <c r="AA1437" s="17">
        <v>5.45401027153124E-2</v>
      </c>
      <c r="AB1437" s="17">
        <v>3.8532547526914797E-2</v>
      </c>
      <c r="AC1437" s="17"/>
      <c r="AD1437" s="17">
        <v>5.9342972467352602E-2</v>
      </c>
      <c r="AE1437" s="17">
        <v>3.2437219253249501E-2</v>
      </c>
    </row>
    <row r="1438" spans="2:31" x14ac:dyDescent="0.35">
      <c r="B1438" t="s">
        <v>542</v>
      </c>
      <c r="C1438" s="17">
        <v>0.12280584243072699</v>
      </c>
      <c r="D1438" s="17">
        <v>0.14678000570425101</v>
      </c>
      <c r="E1438" s="17">
        <v>9.8824939842541995E-2</v>
      </c>
      <c r="F1438" s="17"/>
      <c r="G1438" s="17">
        <v>9.6056766821203399E-2</v>
      </c>
      <c r="H1438" s="17">
        <v>0.18198116731285399</v>
      </c>
      <c r="I1438" s="17">
        <v>0.124533467759956</v>
      </c>
      <c r="J1438" s="17">
        <v>0.12366995316582401</v>
      </c>
      <c r="K1438" s="17">
        <v>6.6110039963968595E-2</v>
      </c>
      <c r="L1438" s="17">
        <v>0.13262778433536501</v>
      </c>
      <c r="M1438" s="17"/>
      <c r="N1438" s="17">
        <v>0.12767351641279301</v>
      </c>
      <c r="O1438" s="17">
        <v>9.0824411025606899E-2</v>
      </c>
      <c r="P1438" s="17">
        <v>0.17595074571307601</v>
      </c>
      <c r="Q1438" s="17">
        <v>6.8652633675073696E-2</v>
      </c>
      <c r="R1438" s="17">
        <v>0.115621934766519</v>
      </c>
      <c r="S1438" s="17">
        <v>0.151385708828147</v>
      </c>
      <c r="T1438" s="17">
        <v>0.17926766035695599</v>
      </c>
      <c r="U1438" s="17">
        <v>4.5274007852880299E-2</v>
      </c>
      <c r="V1438" s="17">
        <v>0.129976446117991</v>
      </c>
      <c r="W1438" s="17"/>
      <c r="X1438" s="17">
        <v>0.111527724589136</v>
      </c>
      <c r="Y1438" s="17">
        <v>0.165606382776158</v>
      </c>
      <c r="Z1438" s="17"/>
      <c r="AA1438" s="17">
        <v>0.11936175419974</v>
      </c>
      <c r="AB1438" s="17">
        <v>0.13612891564344601</v>
      </c>
      <c r="AC1438" s="17"/>
      <c r="AD1438" s="17">
        <v>0.14620027672856001</v>
      </c>
      <c r="AE1438" s="17">
        <v>7.9471655189797902E-2</v>
      </c>
    </row>
    <row r="1439" spans="2:31" x14ac:dyDescent="0.35">
      <c r="B1439" t="s">
        <v>543</v>
      </c>
      <c r="C1439" s="17">
        <v>0.21053177610888299</v>
      </c>
      <c r="D1439" s="17">
        <v>0.20611743254468101</v>
      </c>
      <c r="E1439" s="17">
        <v>0.21494736057771999</v>
      </c>
      <c r="F1439" s="17"/>
      <c r="G1439" s="17">
        <v>0.226930662275796</v>
      </c>
      <c r="H1439" s="17">
        <v>0.23554426309475501</v>
      </c>
      <c r="I1439" s="17">
        <v>0.15685995007706099</v>
      </c>
      <c r="J1439" s="17">
        <v>0.23578289502741101</v>
      </c>
      <c r="K1439" s="17">
        <v>0.23292136449933101</v>
      </c>
      <c r="L1439" s="17">
        <v>0.19126141422836099</v>
      </c>
      <c r="M1439" s="17"/>
      <c r="N1439" s="17">
        <v>0.207759641581021</v>
      </c>
      <c r="O1439" s="17">
        <v>0.174369560527291</v>
      </c>
      <c r="P1439" s="17">
        <v>0.17791177937146599</v>
      </c>
      <c r="Q1439" s="17">
        <v>0.201482956862024</v>
      </c>
      <c r="R1439" s="17">
        <v>0.20628530465901099</v>
      </c>
      <c r="S1439" s="17">
        <v>0.22088821345925699</v>
      </c>
      <c r="T1439" s="17">
        <v>0.27547243131668298</v>
      </c>
      <c r="U1439" s="17">
        <v>0.22276549697634501</v>
      </c>
      <c r="V1439" s="17">
        <v>0.231323572336499</v>
      </c>
      <c r="W1439" s="17"/>
      <c r="X1439" s="17">
        <v>0.223240092484632</v>
      </c>
      <c r="Y1439" s="17">
        <v>0.19272347178312099</v>
      </c>
      <c r="Z1439" s="17"/>
      <c r="AA1439" s="17">
        <v>0.20619377289336699</v>
      </c>
      <c r="AB1439" s="17">
        <v>0.22672412158455499</v>
      </c>
      <c r="AC1439" s="17"/>
      <c r="AD1439" s="17">
        <v>0.19604458131977301</v>
      </c>
      <c r="AE1439" s="17">
        <v>0.24542304124908201</v>
      </c>
    </row>
    <row r="1440" spans="2:31" x14ac:dyDescent="0.35">
      <c r="B1440" t="s">
        <v>544</v>
      </c>
      <c r="C1440" s="17">
        <v>0.36262142323299701</v>
      </c>
      <c r="D1440" s="17">
        <v>0.342981153896666</v>
      </c>
      <c r="E1440" s="17">
        <v>0.38226721359434002</v>
      </c>
      <c r="F1440" s="17"/>
      <c r="G1440" s="17">
        <v>0.381920331256555</v>
      </c>
      <c r="H1440" s="17">
        <v>0.325868319501602</v>
      </c>
      <c r="I1440" s="17">
        <v>0.391187971071569</v>
      </c>
      <c r="J1440" s="17">
        <v>0.305295216366748</v>
      </c>
      <c r="K1440" s="17">
        <v>0.40122699409926799</v>
      </c>
      <c r="L1440" s="17">
        <v>0.36709938716940399</v>
      </c>
      <c r="M1440" s="17"/>
      <c r="N1440" s="17">
        <v>0.34343032586167099</v>
      </c>
      <c r="O1440" s="17">
        <v>0.45384730323492001</v>
      </c>
      <c r="P1440" s="17">
        <v>0.33543667574464098</v>
      </c>
      <c r="Q1440" s="17">
        <v>0.34086537439322701</v>
      </c>
      <c r="R1440" s="17">
        <v>0.36767282705078402</v>
      </c>
      <c r="S1440" s="17">
        <v>0.35805158988790098</v>
      </c>
      <c r="T1440" s="17">
        <v>0.280047781614161</v>
      </c>
      <c r="U1440" s="17">
        <v>0.42642790778046102</v>
      </c>
      <c r="V1440" s="17">
        <v>0.35256013972664302</v>
      </c>
      <c r="W1440" s="17"/>
      <c r="X1440" s="17">
        <v>0.37020158362899103</v>
      </c>
      <c r="Y1440" s="17">
        <v>0.32210329535589599</v>
      </c>
      <c r="Z1440" s="17"/>
      <c r="AA1440" s="17">
        <v>0.36911683787788602</v>
      </c>
      <c r="AB1440" s="17">
        <v>0.33857919432573802</v>
      </c>
      <c r="AC1440" s="17"/>
      <c r="AD1440" s="17">
        <v>0.36890950957643998</v>
      </c>
      <c r="AE1440" s="17">
        <v>0.35510915934961201</v>
      </c>
    </row>
    <row r="1441" spans="2:31" x14ac:dyDescent="0.35">
      <c r="B1441" t="s">
        <v>415</v>
      </c>
      <c r="C1441" s="17">
        <v>0.16894421993285599</v>
      </c>
      <c r="D1441" s="17">
        <v>0.14681619234155299</v>
      </c>
      <c r="E1441" s="17">
        <v>0.19107846787642099</v>
      </c>
      <c r="F1441" s="17"/>
      <c r="G1441" s="17">
        <v>0.15061066093096601</v>
      </c>
      <c r="H1441" s="17">
        <v>0.13892097147961599</v>
      </c>
      <c r="I1441" s="17">
        <v>0.175735540191572</v>
      </c>
      <c r="J1441" s="17">
        <v>0.20871592228021801</v>
      </c>
      <c r="K1441" s="17">
        <v>0.18379335852474901</v>
      </c>
      <c r="L1441" s="17">
        <v>0.163993462569471</v>
      </c>
      <c r="M1441" s="17"/>
      <c r="N1441" s="17">
        <v>0.164734854069049</v>
      </c>
      <c r="O1441" s="17">
        <v>0.17603655014014399</v>
      </c>
      <c r="P1441" s="17">
        <v>0.13688963873013099</v>
      </c>
      <c r="Q1441" s="17">
        <v>0.239372779411299</v>
      </c>
      <c r="R1441" s="17">
        <v>0.219590167842899</v>
      </c>
      <c r="S1441" s="17">
        <v>9.4375671668465305E-2</v>
      </c>
      <c r="T1441" s="17">
        <v>0.15576189193838999</v>
      </c>
      <c r="U1441" s="17">
        <v>0.18258545295898199</v>
      </c>
      <c r="V1441" s="17">
        <v>0.15808814784637801</v>
      </c>
      <c r="W1441" s="17"/>
      <c r="X1441" s="17">
        <v>0.18247376712437299</v>
      </c>
      <c r="Y1441" s="17">
        <v>0.15465822625576001</v>
      </c>
      <c r="Z1441" s="17"/>
      <c r="AA1441" s="17">
        <v>0.167273641021984</v>
      </c>
      <c r="AB1441" s="17">
        <v>0.17943691005707901</v>
      </c>
      <c r="AC1441" s="17"/>
      <c r="AD1441" s="17">
        <v>0.17507409252292699</v>
      </c>
      <c r="AE1441" s="17">
        <v>0.17735689677769101</v>
      </c>
    </row>
    <row r="1442" spans="2:31" x14ac:dyDescent="0.35">
      <c r="B1442" t="s">
        <v>56</v>
      </c>
      <c r="C1442" s="17">
        <v>8.3350638980506306E-2</v>
      </c>
      <c r="D1442" s="17">
        <v>7.5731422074842306E-2</v>
      </c>
      <c r="E1442" s="17">
        <v>9.0971997704410806E-2</v>
      </c>
      <c r="F1442" s="17"/>
      <c r="G1442" s="17">
        <v>0.110826598682425</v>
      </c>
      <c r="H1442" s="17">
        <v>7.0647895701218405E-2</v>
      </c>
      <c r="I1442" s="17">
        <v>0.11838750407854599</v>
      </c>
      <c r="J1442" s="17">
        <v>8.9286063704447499E-2</v>
      </c>
      <c r="K1442" s="17">
        <v>6.2909884839572106E-2</v>
      </c>
      <c r="L1442" s="17">
        <v>6.5274445591373007E-2</v>
      </c>
      <c r="M1442" s="17"/>
      <c r="N1442" s="17">
        <v>8.1918320619597695E-2</v>
      </c>
      <c r="O1442" s="17">
        <v>8.1224657131741096E-2</v>
      </c>
      <c r="P1442" s="17">
        <v>0.156333457052827</v>
      </c>
      <c r="Q1442" s="17">
        <v>6.0349800770201703E-2</v>
      </c>
      <c r="R1442" s="17">
        <v>5.0662478997293703E-2</v>
      </c>
      <c r="S1442" s="17">
        <v>8.1377610918726501E-2</v>
      </c>
      <c r="T1442" s="17">
        <v>7.1724059824005995E-2</v>
      </c>
      <c r="U1442" s="17">
        <v>7.5314878884775893E-2</v>
      </c>
      <c r="V1442" s="17">
        <v>8.7074192301550404E-2</v>
      </c>
      <c r="W1442" s="17"/>
      <c r="X1442" s="17">
        <v>8.0904941534956407E-2</v>
      </c>
      <c r="Y1442" s="17">
        <v>0.11597338858987399</v>
      </c>
      <c r="Z1442" s="17"/>
      <c r="AA1442" s="17">
        <v>8.3513891291710496E-2</v>
      </c>
      <c r="AB1442" s="17">
        <v>8.0598310862267999E-2</v>
      </c>
      <c r="AC1442" s="17"/>
      <c r="AD1442" s="17">
        <v>5.4428567384947397E-2</v>
      </c>
      <c r="AE1442" s="17">
        <v>0.110202028180568</v>
      </c>
    </row>
    <row r="1443" spans="2:31" x14ac:dyDescent="0.35">
      <c r="C1443" s="17"/>
      <c r="D1443" s="17"/>
      <c r="E1443" s="17"/>
      <c r="F1443" s="17"/>
      <c r="G1443" s="17"/>
      <c r="H1443" s="17"/>
      <c r="I1443" s="17"/>
      <c r="J1443" s="17"/>
      <c r="K1443" s="17"/>
      <c r="L1443" s="17"/>
      <c r="M1443" s="17"/>
      <c r="N1443" s="17"/>
      <c r="O1443" s="17"/>
      <c r="P1443" s="17"/>
      <c r="Q1443" s="17"/>
      <c r="R1443" s="17"/>
      <c r="S1443" s="17"/>
      <c r="T1443" s="17"/>
      <c r="U1443" s="17"/>
      <c r="V1443" s="17"/>
      <c r="W1443" s="17"/>
      <c r="X1443" s="17"/>
      <c r="Y1443" s="17"/>
      <c r="Z1443" s="17"/>
      <c r="AA1443" s="17"/>
      <c r="AB1443" s="17"/>
      <c r="AC1443" s="17"/>
      <c r="AD1443" s="17"/>
      <c r="AE1443" s="17"/>
    </row>
    <row r="1444" spans="2:31" x14ac:dyDescent="0.35">
      <c r="B1444" s="6" t="s">
        <v>562</v>
      </c>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c r="AB1444" s="17"/>
      <c r="AC1444" s="17"/>
      <c r="AD1444" s="17"/>
      <c r="AE1444" s="17"/>
    </row>
    <row r="1445" spans="2:31" x14ac:dyDescent="0.35">
      <c r="B1445" s="24" t="s">
        <v>66</v>
      </c>
      <c r="C1445" s="17"/>
      <c r="D1445" s="17"/>
      <c r="E1445" s="17"/>
      <c r="F1445" s="17"/>
      <c r="G1445" s="17"/>
      <c r="H1445" s="17"/>
      <c r="I1445" s="17"/>
      <c r="J1445" s="17"/>
      <c r="K1445" s="17"/>
      <c r="L1445" s="17"/>
      <c r="M1445" s="17"/>
      <c r="N1445" s="17"/>
      <c r="O1445" s="17"/>
      <c r="P1445" s="17"/>
      <c r="Q1445" s="17"/>
      <c r="R1445" s="17"/>
      <c r="S1445" s="17"/>
      <c r="T1445" s="17"/>
      <c r="U1445" s="17"/>
      <c r="V1445" s="17"/>
      <c r="W1445" s="17"/>
      <c r="X1445" s="17"/>
      <c r="Y1445" s="17"/>
      <c r="Z1445" s="17"/>
      <c r="AA1445" s="17"/>
      <c r="AB1445" s="17"/>
      <c r="AC1445" s="17"/>
      <c r="AD1445" s="17"/>
      <c r="AE1445" s="17"/>
    </row>
    <row r="1446" spans="2:31" x14ac:dyDescent="0.35">
      <c r="B1446" t="s">
        <v>419</v>
      </c>
      <c r="C1446" s="17">
        <v>4.6842983893701201E-2</v>
      </c>
      <c r="D1446" s="17">
        <v>6.6562586159689102E-2</v>
      </c>
      <c r="E1446" s="17">
        <v>2.7117838301627398E-2</v>
      </c>
      <c r="F1446" s="17"/>
      <c r="G1446" s="17">
        <v>2.7379740389508699E-2</v>
      </c>
      <c r="H1446" s="17">
        <v>4.2267229985371801E-2</v>
      </c>
      <c r="I1446" s="17">
        <v>5.8029090892528799E-2</v>
      </c>
      <c r="J1446" s="17">
        <v>5.6874564589331898E-2</v>
      </c>
      <c r="K1446" s="17">
        <v>3.2628713335072501E-2</v>
      </c>
      <c r="L1446" s="17">
        <v>5.6207580931819899E-2</v>
      </c>
      <c r="M1446" s="17"/>
      <c r="N1446" s="17">
        <v>7.9172374825756994E-2</v>
      </c>
      <c r="O1446" s="17">
        <v>2.5819117259309899E-2</v>
      </c>
      <c r="P1446" s="17">
        <v>4.2233560645509802E-2</v>
      </c>
      <c r="Q1446" s="17">
        <v>7.5917689964285801E-2</v>
      </c>
      <c r="R1446" s="17">
        <v>1.6932682589822199E-2</v>
      </c>
      <c r="S1446" s="17">
        <v>4.93784628807587E-2</v>
      </c>
      <c r="T1446" s="17">
        <v>3.4084091353318101E-2</v>
      </c>
      <c r="U1446" s="17">
        <v>7.5553146862271894E-2</v>
      </c>
      <c r="V1446" s="17">
        <v>2.9562993988194699E-2</v>
      </c>
      <c r="W1446" s="17"/>
      <c r="X1446" s="17">
        <v>2.9203617935354701E-2</v>
      </c>
      <c r="Y1446" s="17">
        <v>6.4410370213081297E-2</v>
      </c>
      <c r="Z1446" s="17"/>
      <c r="AA1446" s="17">
        <v>4.8470029143205098E-2</v>
      </c>
      <c r="AB1446" s="17">
        <v>3.8070650788518498E-2</v>
      </c>
      <c r="AC1446" s="17"/>
      <c r="AD1446" s="17">
        <v>5.3384051295007597E-2</v>
      </c>
      <c r="AE1446" s="17">
        <v>3.6757783535714197E-2</v>
      </c>
    </row>
    <row r="1447" spans="2:31" x14ac:dyDescent="0.35">
      <c r="B1447" t="s">
        <v>542</v>
      </c>
      <c r="C1447" s="17">
        <v>0.102127298186636</v>
      </c>
      <c r="D1447" s="17">
        <v>0.13539731163413299</v>
      </c>
      <c r="E1447" s="17">
        <v>6.8847932292220998E-2</v>
      </c>
      <c r="F1447" s="17"/>
      <c r="G1447" s="17">
        <v>9.1884365858015599E-2</v>
      </c>
      <c r="H1447" s="17">
        <v>0.13922320264374199</v>
      </c>
      <c r="I1447" s="17">
        <v>8.8546523877026106E-2</v>
      </c>
      <c r="J1447" s="17">
        <v>7.6435928818013296E-2</v>
      </c>
      <c r="K1447" s="17">
        <v>9.4929782668928805E-2</v>
      </c>
      <c r="L1447" s="17">
        <v>0.111047470629141</v>
      </c>
      <c r="M1447" s="17"/>
      <c r="N1447" s="17">
        <v>0.120074214575409</v>
      </c>
      <c r="O1447" s="17">
        <v>4.3096344874115601E-2</v>
      </c>
      <c r="P1447" s="17">
        <v>6.5548922368911397E-2</v>
      </c>
      <c r="Q1447" s="17">
        <v>7.4959616964127396E-2</v>
      </c>
      <c r="R1447" s="17">
        <v>0.102212802572112</v>
      </c>
      <c r="S1447" s="17">
        <v>0.16144227607964301</v>
      </c>
      <c r="T1447" s="17">
        <v>0.15689137418191201</v>
      </c>
      <c r="U1447" s="17">
        <v>3.0700847383958701E-2</v>
      </c>
      <c r="V1447" s="17">
        <v>0.143287463542835</v>
      </c>
      <c r="W1447" s="17"/>
      <c r="X1447" s="17">
        <v>9.3183618768322499E-2</v>
      </c>
      <c r="Y1447" s="17">
        <v>0.159700197653315</v>
      </c>
      <c r="Z1447" s="17"/>
      <c r="AA1447" s="17">
        <v>0.108337721782443</v>
      </c>
      <c r="AB1447" s="17">
        <v>8.0278252653796595E-2</v>
      </c>
      <c r="AC1447" s="17"/>
      <c r="AD1447" s="17">
        <v>0.129447959479565</v>
      </c>
      <c r="AE1447" s="17">
        <v>4.9786363575292598E-2</v>
      </c>
    </row>
    <row r="1448" spans="2:31" x14ac:dyDescent="0.35">
      <c r="B1448" t="s">
        <v>543</v>
      </c>
      <c r="C1448" s="17">
        <v>0.29274831137253998</v>
      </c>
      <c r="D1448" s="17">
        <v>0.29236677986974802</v>
      </c>
      <c r="E1448" s="17">
        <v>0.29312995012666099</v>
      </c>
      <c r="F1448" s="17"/>
      <c r="G1448" s="17">
        <v>0.248685678587488</v>
      </c>
      <c r="H1448" s="17">
        <v>0.32688244697782598</v>
      </c>
      <c r="I1448" s="17">
        <v>0.241077113050084</v>
      </c>
      <c r="J1448" s="17">
        <v>0.35288053518773499</v>
      </c>
      <c r="K1448" s="17">
        <v>0.27404979983838901</v>
      </c>
      <c r="L1448" s="17">
        <v>0.30301901931153202</v>
      </c>
      <c r="M1448" s="17"/>
      <c r="N1448" s="17">
        <v>0.26865046299696899</v>
      </c>
      <c r="O1448" s="17">
        <v>0.31098084306485702</v>
      </c>
      <c r="P1448" s="17">
        <v>0.278054610303204</v>
      </c>
      <c r="Q1448" s="17">
        <v>0.215193921061617</v>
      </c>
      <c r="R1448" s="17">
        <v>0.28704197738420401</v>
      </c>
      <c r="S1448" s="17">
        <v>0.307957751669097</v>
      </c>
      <c r="T1448" s="17">
        <v>0.30493531975092703</v>
      </c>
      <c r="U1448" s="17">
        <v>0.331246513466884</v>
      </c>
      <c r="V1448" s="17">
        <v>0.344742543555075</v>
      </c>
      <c r="W1448" s="17"/>
      <c r="X1448" s="17">
        <v>0.30477025641155298</v>
      </c>
      <c r="Y1448" s="17">
        <v>0.22036851316494099</v>
      </c>
      <c r="Z1448" s="17"/>
      <c r="AA1448" s="17">
        <v>0.27925088248745</v>
      </c>
      <c r="AB1448" s="17">
        <v>0.34862391653185199</v>
      </c>
      <c r="AC1448" s="17"/>
      <c r="AD1448" s="17">
        <v>0.28547488197805199</v>
      </c>
      <c r="AE1448" s="17">
        <v>0.318396200708226</v>
      </c>
    </row>
    <row r="1449" spans="2:31" x14ac:dyDescent="0.35">
      <c r="B1449" t="s">
        <v>544</v>
      </c>
      <c r="C1449" s="17">
        <v>0.36652850933898701</v>
      </c>
      <c r="D1449" s="17">
        <v>0.33814943197137398</v>
      </c>
      <c r="E1449" s="17">
        <v>0.39491556427520202</v>
      </c>
      <c r="F1449" s="17"/>
      <c r="G1449" s="17">
        <v>0.39711142803678201</v>
      </c>
      <c r="H1449" s="17">
        <v>0.31281456313003198</v>
      </c>
      <c r="I1449" s="17">
        <v>0.41635903675074099</v>
      </c>
      <c r="J1449" s="17">
        <v>0.324534399289019</v>
      </c>
      <c r="K1449" s="17">
        <v>0.37601389427640203</v>
      </c>
      <c r="L1449" s="17">
        <v>0.37035853790906098</v>
      </c>
      <c r="M1449" s="17"/>
      <c r="N1449" s="17">
        <v>0.35488144022130003</v>
      </c>
      <c r="O1449" s="17">
        <v>0.39060529500806201</v>
      </c>
      <c r="P1449" s="17">
        <v>0.42261645217237498</v>
      </c>
      <c r="Q1449" s="17">
        <v>0.41906429598252998</v>
      </c>
      <c r="R1449" s="17">
        <v>0.39394611297369297</v>
      </c>
      <c r="S1449" s="17">
        <v>0.353861060697993</v>
      </c>
      <c r="T1449" s="17">
        <v>0.32226118298419898</v>
      </c>
      <c r="U1449" s="17">
        <v>0.35693909878457503</v>
      </c>
      <c r="V1449" s="17">
        <v>0.29206887247139401</v>
      </c>
      <c r="W1449" s="17"/>
      <c r="X1449" s="17">
        <v>0.36868675314423399</v>
      </c>
      <c r="Y1449" s="17">
        <v>0.376751574398069</v>
      </c>
      <c r="Z1449" s="17"/>
      <c r="AA1449" s="17">
        <v>0.36225613267616502</v>
      </c>
      <c r="AB1449" s="17">
        <v>0.38531576062765299</v>
      </c>
      <c r="AC1449" s="17"/>
      <c r="AD1449" s="17">
        <v>0.36487552756685698</v>
      </c>
      <c r="AE1449" s="17">
        <v>0.38489024972866798</v>
      </c>
    </row>
    <row r="1450" spans="2:31" x14ac:dyDescent="0.35">
      <c r="B1450" t="s">
        <v>415</v>
      </c>
      <c r="C1450" s="17">
        <v>0.101579924428903</v>
      </c>
      <c r="D1450" s="17">
        <v>8.3079860782172194E-2</v>
      </c>
      <c r="E1450" s="17">
        <v>0.12008518858039199</v>
      </c>
      <c r="F1450" s="17"/>
      <c r="G1450" s="17">
        <v>0.106550482216241</v>
      </c>
      <c r="H1450" s="17">
        <v>9.4579694266634706E-2</v>
      </c>
      <c r="I1450" s="17">
        <v>9.1444232566189304E-2</v>
      </c>
      <c r="J1450" s="17">
        <v>9.4416359686448306E-2</v>
      </c>
      <c r="K1450" s="17">
        <v>0.12210756759757201</v>
      </c>
      <c r="L1450" s="17">
        <v>0.101011938935435</v>
      </c>
      <c r="M1450" s="17"/>
      <c r="N1450" s="17">
        <v>9.9556922045515903E-2</v>
      </c>
      <c r="O1450" s="17">
        <v>0.13141718305157599</v>
      </c>
      <c r="P1450" s="17">
        <v>6.6654714894725797E-2</v>
      </c>
      <c r="Q1450" s="17">
        <v>0.14290363881047699</v>
      </c>
      <c r="R1450" s="17">
        <v>0.14040848571744499</v>
      </c>
      <c r="S1450" s="17">
        <v>3.86484833736273E-2</v>
      </c>
      <c r="T1450" s="17">
        <v>7.9115948684749096E-2</v>
      </c>
      <c r="U1450" s="17">
        <v>0.117352835201348</v>
      </c>
      <c r="V1450" s="17">
        <v>9.2406619280895996E-2</v>
      </c>
      <c r="W1450" s="17"/>
      <c r="X1450" s="17">
        <v>0.115416030311334</v>
      </c>
      <c r="Y1450" s="17">
        <v>7.4459375891487906E-2</v>
      </c>
      <c r="Z1450" s="17"/>
      <c r="AA1450" s="17">
        <v>0.106779331467002</v>
      </c>
      <c r="AB1450" s="17">
        <v>7.7972941038348495E-2</v>
      </c>
      <c r="AC1450" s="17"/>
      <c r="AD1450" s="17">
        <v>0.11045909512308</v>
      </c>
      <c r="AE1450" s="17">
        <v>8.0450799790347499E-2</v>
      </c>
    </row>
    <row r="1451" spans="2:31" x14ac:dyDescent="0.35">
      <c r="B1451" t="s">
        <v>56</v>
      </c>
      <c r="C1451" s="17">
        <v>9.0172972779232793E-2</v>
      </c>
      <c r="D1451" s="17">
        <v>8.4444029582884203E-2</v>
      </c>
      <c r="E1451" s="17">
        <v>9.5903526423897503E-2</v>
      </c>
      <c r="F1451" s="17"/>
      <c r="G1451" s="17">
        <v>0.12838830491196501</v>
      </c>
      <c r="H1451" s="17">
        <v>8.4232862996393598E-2</v>
      </c>
      <c r="I1451" s="17">
        <v>0.10454400286343001</v>
      </c>
      <c r="J1451" s="17">
        <v>9.4858212429452402E-2</v>
      </c>
      <c r="K1451" s="17">
        <v>0.100270242283636</v>
      </c>
      <c r="L1451" s="17">
        <v>5.8355452283011103E-2</v>
      </c>
      <c r="M1451" s="17"/>
      <c r="N1451" s="17">
        <v>7.7664585335049593E-2</v>
      </c>
      <c r="O1451" s="17">
        <v>9.8081216742079799E-2</v>
      </c>
      <c r="P1451" s="17">
        <v>0.124891739615273</v>
      </c>
      <c r="Q1451" s="17">
        <v>7.1960837216962698E-2</v>
      </c>
      <c r="R1451" s="17">
        <v>5.9457938762724802E-2</v>
      </c>
      <c r="S1451" s="17">
        <v>8.8711965298880896E-2</v>
      </c>
      <c r="T1451" s="17">
        <v>0.102712083044894</v>
      </c>
      <c r="U1451" s="17">
        <v>8.8207558300962802E-2</v>
      </c>
      <c r="V1451" s="17">
        <v>9.7931507161604703E-2</v>
      </c>
      <c r="W1451" s="17"/>
      <c r="X1451" s="17">
        <v>8.8739723429202305E-2</v>
      </c>
      <c r="Y1451" s="17">
        <v>0.104309968679106</v>
      </c>
      <c r="Z1451" s="17"/>
      <c r="AA1451" s="17">
        <v>9.4905902443735202E-2</v>
      </c>
      <c r="AB1451" s="17">
        <v>6.9738478359832198E-2</v>
      </c>
      <c r="AC1451" s="17"/>
      <c r="AD1451" s="17">
        <v>5.6358484557439303E-2</v>
      </c>
      <c r="AE1451" s="17">
        <v>0.129718602661751</v>
      </c>
    </row>
    <row r="1452" spans="2:31" x14ac:dyDescent="0.35">
      <c r="C1452" s="17"/>
      <c r="D1452" s="17"/>
      <c r="E1452" s="17"/>
      <c r="F1452" s="17"/>
      <c r="G1452" s="17"/>
      <c r="H1452" s="17"/>
      <c r="I1452" s="17"/>
      <c r="J1452" s="17"/>
      <c r="K1452" s="17"/>
      <c r="L1452" s="17"/>
      <c r="M1452" s="17"/>
      <c r="N1452" s="17"/>
      <c r="O1452" s="17"/>
      <c r="P1452" s="17"/>
      <c r="Q1452" s="17"/>
      <c r="R1452" s="17"/>
      <c r="S1452" s="17"/>
      <c r="T1452" s="17"/>
      <c r="U1452" s="17"/>
      <c r="V1452" s="17"/>
      <c r="W1452" s="17"/>
      <c r="X1452" s="17"/>
      <c r="Y1452" s="17"/>
      <c r="Z1452" s="17"/>
      <c r="AA1452" s="17"/>
      <c r="AB1452" s="17"/>
      <c r="AC1452" s="17"/>
      <c r="AD1452" s="17"/>
      <c r="AE1452" s="17"/>
    </row>
    <row r="1453" spans="2:31" x14ac:dyDescent="0.35">
      <c r="B1453" s="6" t="s">
        <v>563</v>
      </c>
      <c r="C1453" s="17"/>
      <c r="D1453" s="17"/>
      <c r="E1453" s="17"/>
      <c r="F1453" s="17"/>
      <c r="G1453" s="17"/>
      <c r="H1453" s="17"/>
      <c r="I1453" s="17"/>
      <c r="J1453" s="17"/>
      <c r="K1453" s="17"/>
      <c r="L1453" s="17"/>
      <c r="M1453" s="17"/>
      <c r="N1453" s="17"/>
      <c r="O1453" s="17"/>
      <c r="P1453" s="17"/>
      <c r="Q1453" s="17"/>
      <c r="R1453" s="17"/>
      <c r="S1453" s="17"/>
      <c r="T1453" s="17"/>
      <c r="U1453" s="17"/>
      <c r="V1453" s="17"/>
      <c r="W1453" s="17"/>
      <c r="X1453" s="17"/>
      <c r="Y1453" s="17"/>
      <c r="Z1453" s="17"/>
      <c r="AA1453" s="17"/>
      <c r="AB1453" s="17"/>
      <c r="AC1453" s="17"/>
      <c r="AD1453" s="17"/>
      <c r="AE1453" s="17"/>
    </row>
    <row r="1454" spans="2:31" x14ac:dyDescent="0.35">
      <c r="B1454" s="24" t="s">
        <v>66</v>
      </c>
      <c r="C1454" s="17"/>
      <c r="D1454" s="17"/>
      <c r="E1454" s="17"/>
      <c r="F1454" s="17"/>
      <c r="G1454" s="17"/>
      <c r="H1454" s="17"/>
      <c r="I1454" s="17"/>
      <c r="J1454" s="17"/>
      <c r="K1454" s="17"/>
      <c r="L1454" s="17"/>
      <c r="M1454" s="17"/>
      <c r="N1454" s="17"/>
      <c r="O1454" s="17"/>
      <c r="P1454" s="17"/>
      <c r="Q1454" s="17"/>
      <c r="R1454" s="17"/>
      <c r="S1454" s="17"/>
      <c r="T1454" s="17"/>
      <c r="U1454" s="17"/>
      <c r="V1454" s="17"/>
      <c r="W1454" s="17"/>
      <c r="X1454" s="17"/>
      <c r="Y1454" s="17"/>
      <c r="Z1454" s="17"/>
      <c r="AA1454" s="17"/>
      <c r="AB1454" s="17"/>
      <c r="AC1454" s="17"/>
      <c r="AD1454" s="17"/>
      <c r="AE1454" s="17"/>
    </row>
    <row r="1455" spans="2:31" x14ac:dyDescent="0.35">
      <c r="B1455" t="s">
        <v>419</v>
      </c>
      <c r="C1455" s="17">
        <v>5.9924310572457402E-2</v>
      </c>
      <c r="D1455" s="17">
        <v>9.8849003290742393E-2</v>
      </c>
      <c r="E1455" s="17">
        <v>2.09886758350778E-2</v>
      </c>
      <c r="F1455" s="17"/>
      <c r="G1455" s="17">
        <v>2.8298283557007701E-2</v>
      </c>
      <c r="H1455" s="17">
        <v>8.2082451940780302E-2</v>
      </c>
      <c r="I1455" s="17">
        <v>5.6911868287044698E-2</v>
      </c>
      <c r="J1455" s="17">
        <v>4.7402257754496503E-2</v>
      </c>
      <c r="K1455" s="17">
        <v>4.43567566603058E-2</v>
      </c>
      <c r="L1455" s="17">
        <v>8.0572477806743106E-2</v>
      </c>
      <c r="M1455" s="17"/>
      <c r="N1455" s="17">
        <v>0.11312776132704599</v>
      </c>
      <c r="O1455" s="17">
        <v>2.9284276019750699E-2</v>
      </c>
      <c r="P1455" s="17">
        <v>8.5808883564419802E-3</v>
      </c>
      <c r="Q1455" s="17">
        <v>6.5857414567611905E-2</v>
      </c>
      <c r="R1455" s="17">
        <v>6.0111304696101799E-2</v>
      </c>
      <c r="S1455" s="17">
        <v>8.8430823699971003E-2</v>
      </c>
      <c r="T1455" s="17">
        <v>4.9656435322077697E-2</v>
      </c>
      <c r="U1455" s="17">
        <v>7.8812683185247701E-2</v>
      </c>
      <c r="V1455" s="17">
        <v>4.5301655999111103E-2</v>
      </c>
      <c r="W1455" s="17"/>
      <c r="X1455" s="17">
        <v>4.5845737698665102E-2</v>
      </c>
      <c r="Y1455" s="17">
        <v>8.0254244793836305E-2</v>
      </c>
      <c r="Z1455" s="17"/>
      <c r="AA1455" s="17">
        <v>6.1656706627016403E-2</v>
      </c>
      <c r="AB1455" s="17">
        <v>5.1048016329750798E-2</v>
      </c>
      <c r="AC1455" s="17"/>
      <c r="AD1455" s="17">
        <v>7.3934613990731299E-2</v>
      </c>
      <c r="AE1455" s="17">
        <v>2.6789742543033599E-2</v>
      </c>
    </row>
    <row r="1456" spans="2:31" x14ac:dyDescent="0.35">
      <c r="B1456" t="s">
        <v>542</v>
      </c>
      <c r="C1456" s="17">
        <v>8.5173326838176702E-2</v>
      </c>
      <c r="D1456" s="17">
        <v>0.105506612064176</v>
      </c>
      <c r="E1456" s="17">
        <v>6.4834325775271498E-2</v>
      </c>
      <c r="F1456" s="17"/>
      <c r="G1456" s="17">
        <v>7.2768222845375194E-2</v>
      </c>
      <c r="H1456" s="17">
        <v>0.10277853432983</v>
      </c>
      <c r="I1456" s="17">
        <v>9.0887782606245499E-2</v>
      </c>
      <c r="J1456" s="17">
        <v>6.2734363476030702E-2</v>
      </c>
      <c r="K1456" s="17">
        <v>4.9621477439838003E-2</v>
      </c>
      <c r="L1456" s="17">
        <v>0.108635829186163</v>
      </c>
      <c r="M1456" s="17"/>
      <c r="N1456" s="17">
        <v>0.10094122604958899</v>
      </c>
      <c r="O1456" s="17">
        <v>6.4746494925915998E-2</v>
      </c>
      <c r="P1456" s="17">
        <v>0.14047725714381201</v>
      </c>
      <c r="Q1456" s="17">
        <v>6.5256582821113199E-2</v>
      </c>
      <c r="R1456" s="17">
        <v>5.0002870100194899E-2</v>
      </c>
      <c r="S1456" s="17">
        <v>0.121406119759914</v>
      </c>
      <c r="T1456" s="17">
        <v>6.6531068813243499E-2</v>
      </c>
      <c r="U1456" s="17">
        <v>5.6563103174700702E-2</v>
      </c>
      <c r="V1456" s="17">
        <v>8.6880149732395495E-2</v>
      </c>
      <c r="W1456" s="17"/>
      <c r="X1456" s="17">
        <v>7.3792269484847406E-2</v>
      </c>
      <c r="Y1456" s="17">
        <v>0.13063821492811201</v>
      </c>
      <c r="Z1456" s="17"/>
      <c r="AA1456" s="17">
        <v>7.8566741014158697E-2</v>
      </c>
      <c r="AB1456" s="17">
        <v>0.112970393368323</v>
      </c>
      <c r="AC1456" s="17"/>
      <c r="AD1456" s="17">
        <v>0.109904934274898</v>
      </c>
      <c r="AE1456" s="17">
        <v>4.0977733012032398E-2</v>
      </c>
    </row>
    <row r="1457" spans="2:31" x14ac:dyDescent="0.35">
      <c r="B1457" t="s">
        <v>543</v>
      </c>
      <c r="C1457" s="17">
        <v>0.408098107968275</v>
      </c>
      <c r="D1457" s="17">
        <v>0.41147794723386399</v>
      </c>
      <c r="E1457" s="17">
        <v>0.40471731860486299</v>
      </c>
      <c r="F1457" s="17"/>
      <c r="G1457" s="17">
        <v>0.413309306857433</v>
      </c>
      <c r="H1457" s="17">
        <v>0.45143328784613201</v>
      </c>
      <c r="I1457" s="17">
        <v>0.367530299084811</v>
      </c>
      <c r="J1457" s="17">
        <v>0.44986397564554098</v>
      </c>
      <c r="K1457" s="17">
        <v>0.40871398213388099</v>
      </c>
      <c r="L1457" s="17">
        <v>0.38112345967461903</v>
      </c>
      <c r="M1457" s="17"/>
      <c r="N1457" s="17">
        <v>0.35182548058490798</v>
      </c>
      <c r="O1457" s="17">
        <v>0.42690755425993498</v>
      </c>
      <c r="P1457" s="17">
        <v>0.350887847651142</v>
      </c>
      <c r="Q1457" s="17">
        <v>0.471340609644329</v>
      </c>
      <c r="R1457" s="17">
        <v>0.42130127313120402</v>
      </c>
      <c r="S1457" s="17">
        <v>0.43002858212457401</v>
      </c>
      <c r="T1457" s="17">
        <v>0.46568005748942398</v>
      </c>
      <c r="U1457" s="17">
        <v>0.31616110781629603</v>
      </c>
      <c r="V1457" s="17">
        <v>0.40995120780993799</v>
      </c>
      <c r="W1457" s="17"/>
      <c r="X1457" s="17">
        <v>0.42802288970080798</v>
      </c>
      <c r="Y1457" s="17">
        <v>0.34795998553878499</v>
      </c>
      <c r="Z1457" s="17"/>
      <c r="AA1457" s="17">
        <v>0.41445357291802698</v>
      </c>
      <c r="AB1457" s="17">
        <v>0.38916783047784997</v>
      </c>
      <c r="AC1457" s="17"/>
      <c r="AD1457" s="17">
        <v>0.41323214234310701</v>
      </c>
      <c r="AE1457" s="17">
        <v>0.42360017156625301</v>
      </c>
    </row>
    <row r="1458" spans="2:31" x14ac:dyDescent="0.35">
      <c r="B1458" t="s">
        <v>544</v>
      </c>
      <c r="C1458" s="17">
        <v>0.24058877402170101</v>
      </c>
      <c r="D1458" s="17">
        <v>0.207717073493601</v>
      </c>
      <c r="E1458" s="17">
        <v>0.27346971502801098</v>
      </c>
      <c r="F1458" s="17"/>
      <c r="G1458" s="17">
        <v>0.26122842823095699</v>
      </c>
      <c r="H1458" s="17">
        <v>0.161604749239596</v>
      </c>
      <c r="I1458" s="17">
        <v>0.27377048721267799</v>
      </c>
      <c r="J1458" s="17">
        <v>0.228358251572713</v>
      </c>
      <c r="K1458" s="17">
        <v>0.27179052065491999</v>
      </c>
      <c r="L1458" s="17">
        <v>0.24570412975241299</v>
      </c>
      <c r="M1458" s="17"/>
      <c r="N1458" s="17">
        <v>0.23848141499737299</v>
      </c>
      <c r="O1458" s="17">
        <v>0.293651183391474</v>
      </c>
      <c r="P1458" s="17">
        <v>0.25552458829315899</v>
      </c>
      <c r="Q1458" s="17">
        <v>0.20637616922273599</v>
      </c>
      <c r="R1458" s="17">
        <v>0.26450753394035997</v>
      </c>
      <c r="S1458" s="17">
        <v>0.209006064411764</v>
      </c>
      <c r="T1458" s="17">
        <v>0.17860774996245499</v>
      </c>
      <c r="U1458" s="17">
        <v>0.31649887149512201</v>
      </c>
      <c r="V1458" s="17">
        <v>0.22153551561457199</v>
      </c>
      <c r="W1458" s="17"/>
      <c r="X1458" s="17">
        <v>0.238372119555637</v>
      </c>
      <c r="Y1458" s="17">
        <v>0.24341807747253599</v>
      </c>
      <c r="Z1458" s="17"/>
      <c r="AA1458" s="17">
        <v>0.240184956200409</v>
      </c>
      <c r="AB1458" s="17">
        <v>0.24781885165345499</v>
      </c>
      <c r="AC1458" s="17"/>
      <c r="AD1458" s="17">
        <v>0.229489137704282</v>
      </c>
      <c r="AE1458" s="17">
        <v>0.27293818741609299</v>
      </c>
    </row>
    <row r="1459" spans="2:31" x14ac:dyDescent="0.35">
      <c r="B1459" t="s">
        <v>415</v>
      </c>
      <c r="C1459" s="17">
        <v>6.1560933488708398E-2</v>
      </c>
      <c r="D1459" s="17">
        <v>5.1943861095737301E-2</v>
      </c>
      <c r="E1459" s="17">
        <v>7.1180709311878004E-2</v>
      </c>
      <c r="F1459" s="17"/>
      <c r="G1459" s="17">
        <v>5.3400207492617202E-2</v>
      </c>
      <c r="H1459" s="17">
        <v>7.1071672898588206E-2</v>
      </c>
      <c r="I1459" s="17">
        <v>6.1142338609643403E-2</v>
      </c>
      <c r="J1459" s="17">
        <v>7.6342626435473501E-2</v>
      </c>
      <c r="K1459" s="17">
        <v>6.3201648850411393E-2</v>
      </c>
      <c r="L1459" s="17">
        <v>5.28106348748257E-2</v>
      </c>
      <c r="M1459" s="17"/>
      <c r="N1459" s="17">
        <v>6.1757631843210502E-2</v>
      </c>
      <c r="O1459" s="17">
        <v>5.4993902737398202E-2</v>
      </c>
      <c r="P1459" s="17">
        <v>5.4173168787642903E-2</v>
      </c>
      <c r="Q1459" s="17">
        <v>5.1232282948262202E-2</v>
      </c>
      <c r="R1459" s="17">
        <v>9.4902783974992994E-2</v>
      </c>
      <c r="S1459" s="17">
        <v>1.90421007156177E-2</v>
      </c>
      <c r="T1459" s="17">
        <v>6.7064924607823206E-2</v>
      </c>
      <c r="U1459" s="17">
        <v>0.112780141965546</v>
      </c>
      <c r="V1459" s="17">
        <v>6.9452717073083994E-2</v>
      </c>
      <c r="W1459" s="17"/>
      <c r="X1459" s="17">
        <v>6.5819152192959501E-2</v>
      </c>
      <c r="Y1459" s="17">
        <v>6.66765078583616E-2</v>
      </c>
      <c r="Z1459" s="17"/>
      <c r="AA1459" s="17">
        <v>6.0699390399775399E-2</v>
      </c>
      <c r="AB1459" s="17">
        <v>6.3361228770755104E-2</v>
      </c>
      <c r="AC1459" s="17"/>
      <c r="AD1459" s="17">
        <v>6.7848859476449599E-2</v>
      </c>
      <c r="AE1459" s="17">
        <v>5.1387809418374203E-2</v>
      </c>
    </row>
    <row r="1460" spans="2:31" x14ac:dyDescent="0.35">
      <c r="B1460" t="s">
        <v>56</v>
      </c>
      <c r="C1460" s="17">
        <v>0.14465454711068099</v>
      </c>
      <c r="D1460" s="17">
        <v>0.124505502821879</v>
      </c>
      <c r="E1460" s="17">
        <v>0.16480925544489899</v>
      </c>
      <c r="F1460" s="17"/>
      <c r="G1460" s="17">
        <v>0.17099555101660999</v>
      </c>
      <c r="H1460" s="17">
        <v>0.13102930374507399</v>
      </c>
      <c r="I1460" s="17">
        <v>0.14975722419957699</v>
      </c>
      <c r="J1460" s="17">
        <v>0.135298525115745</v>
      </c>
      <c r="K1460" s="17">
        <v>0.162315614260644</v>
      </c>
      <c r="L1460" s="17">
        <v>0.131153468705235</v>
      </c>
      <c r="M1460" s="17"/>
      <c r="N1460" s="17">
        <v>0.133866485197873</v>
      </c>
      <c r="O1460" s="17">
        <v>0.130416588665526</v>
      </c>
      <c r="P1460" s="17">
        <v>0.19035624976780199</v>
      </c>
      <c r="Q1460" s="17">
        <v>0.13993694079594701</v>
      </c>
      <c r="R1460" s="17">
        <v>0.109174234157146</v>
      </c>
      <c r="S1460" s="17">
        <v>0.13208630928815901</v>
      </c>
      <c r="T1460" s="17">
        <v>0.17245976380497599</v>
      </c>
      <c r="U1460" s="17">
        <v>0.119184092363088</v>
      </c>
      <c r="V1460" s="17">
        <v>0.1668787537709</v>
      </c>
      <c r="W1460" s="17"/>
      <c r="X1460" s="17">
        <v>0.14814783136708401</v>
      </c>
      <c r="Y1460" s="17">
        <v>0.131052969408368</v>
      </c>
      <c r="Z1460" s="17"/>
      <c r="AA1460" s="17">
        <v>0.14443863284061301</v>
      </c>
      <c r="AB1460" s="17">
        <v>0.13563367939986601</v>
      </c>
      <c r="AC1460" s="17"/>
      <c r="AD1460" s="17">
        <v>0.105590312210532</v>
      </c>
      <c r="AE1460" s="17">
        <v>0.184306356044214</v>
      </c>
    </row>
    <row r="1461" spans="2:31" x14ac:dyDescent="0.35">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row>
    <row r="1462" spans="2:31" x14ac:dyDescent="0.35">
      <c r="B1462" s="6" t="s">
        <v>564</v>
      </c>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row>
    <row r="1463" spans="2:31" x14ac:dyDescent="0.35">
      <c r="B1463" s="24" t="s">
        <v>66</v>
      </c>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row>
    <row r="1464" spans="2:31" x14ac:dyDescent="0.35">
      <c r="B1464" t="s">
        <v>419</v>
      </c>
      <c r="C1464" s="17">
        <v>5.0724473105111099E-2</v>
      </c>
      <c r="D1464" s="17">
        <v>7.2548062805223607E-2</v>
      </c>
      <c r="E1464" s="17">
        <v>2.8894748632479199E-2</v>
      </c>
      <c r="F1464" s="17"/>
      <c r="G1464" s="17">
        <v>3.5497649720310602E-2</v>
      </c>
      <c r="H1464" s="17">
        <v>4.0810349979957201E-2</v>
      </c>
      <c r="I1464" s="17">
        <v>5.5549356450253502E-2</v>
      </c>
      <c r="J1464" s="17">
        <v>4.2935359045584397E-2</v>
      </c>
      <c r="K1464" s="17">
        <v>4.7789714286456099E-2</v>
      </c>
      <c r="L1464" s="17">
        <v>6.7129009665849504E-2</v>
      </c>
      <c r="M1464" s="17"/>
      <c r="N1464" s="17">
        <v>8.29852620809408E-2</v>
      </c>
      <c r="O1464" s="17">
        <v>2.9780313852942698E-2</v>
      </c>
      <c r="P1464" s="17">
        <v>1.7477703387858701E-2</v>
      </c>
      <c r="Q1464" s="17">
        <v>7.7845379735307793E-2</v>
      </c>
      <c r="R1464" s="17">
        <v>4.8905498523285497E-2</v>
      </c>
      <c r="S1464" s="17">
        <v>7.7376150819250505E-2</v>
      </c>
      <c r="T1464" s="17">
        <v>2.8074845525900199E-2</v>
      </c>
      <c r="U1464" s="17">
        <v>6.1426260989801702E-2</v>
      </c>
      <c r="V1464" s="17">
        <v>3.3636306251125597E-2</v>
      </c>
      <c r="W1464" s="17"/>
      <c r="X1464" s="17">
        <v>3.3659412293709001E-2</v>
      </c>
      <c r="Y1464" s="17">
        <v>6.6148375329819195E-2</v>
      </c>
      <c r="Z1464" s="17"/>
      <c r="AA1464" s="17">
        <v>5.14402263989873E-2</v>
      </c>
      <c r="AB1464" s="17">
        <v>4.56015210449617E-2</v>
      </c>
      <c r="AC1464" s="17"/>
      <c r="AD1464" s="17">
        <v>5.8970778089414803E-2</v>
      </c>
      <c r="AE1464" s="17">
        <v>2.97010878985061E-2</v>
      </c>
    </row>
    <row r="1465" spans="2:31" x14ac:dyDescent="0.35">
      <c r="B1465" t="s">
        <v>542</v>
      </c>
      <c r="C1465" s="17">
        <v>8.8826027336283406E-2</v>
      </c>
      <c r="D1465" s="17">
        <v>0.14010748651323501</v>
      </c>
      <c r="E1465" s="17">
        <v>3.7530152561767997E-2</v>
      </c>
      <c r="F1465" s="17"/>
      <c r="G1465" s="17">
        <v>7.24243746496573E-2</v>
      </c>
      <c r="H1465" s="17">
        <v>0.142412322492382</v>
      </c>
      <c r="I1465" s="17">
        <v>8.9928933427425806E-2</v>
      </c>
      <c r="J1465" s="17">
        <v>6.6808017785547499E-2</v>
      </c>
      <c r="K1465" s="17">
        <v>8.4169351451943097E-2</v>
      </c>
      <c r="L1465" s="17">
        <v>8.1791947919370098E-2</v>
      </c>
      <c r="M1465" s="17"/>
      <c r="N1465" s="17">
        <v>0.14630451982429801</v>
      </c>
      <c r="O1465" s="17">
        <v>5.1277047470478898E-2</v>
      </c>
      <c r="P1465" s="17">
        <v>7.8120495601943701E-2</v>
      </c>
      <c r="Q1465" s="17">
        <v>9.4565697017475595E-2</v>
      </c>
      <c r="R1465" s="17">
        <v>7.0061405284154096E-2</v>
      </c>
      <c r="S1465" s="17">
        <v>0.124607921339731</v>
      </c>
      <c r="T1465" s="17">
        <v>0.107098351766647</v>
      </c>
      <c r="U1465" s="17">
        <v>1.4371315515137701E-2</v>
      </c>
      <c r="V1465" s="17">
        <v>6.7755084559890003E-2</v>
      </c>
      <c r="W1465" s="17"/>
      <c r="X1465" s="17">
        <v>7.2692897591388694E-2</v>
      </c>
      <c r="Y1465" s="17">
        <v>0.17994594881908799</v>
      </c>
      <c r="Z1465" s="17"/>
      <c r="AA1465" s="17">
        <v>8.1357413247943197E-2</v>
      </c>
      <c r="AB1465" s="17">
        <v>0.12007474689346199</v>
      </c>
      <c r="AC1465" s="17"/>
      <c r="AD1465" s="17">
        <v>0.110757715658571</v>
      </c>
      <c r="AE1465" s="17">
        <v>4.8660145154661397E-2</v>
      </c>
    </row>
    <row r="1466" spans="2:31" x14ac:dyDescent="0.35">
      <c r="B1466" t="s">
        <v>543</v>
      </c>
      <c r="C1466" s="17">
        <v>0.39169279621125802</v>
      </c>
      <c r="D1466" s="17">
        <v>0.35781939507537103</v>
      </c>
      <c r="E1466" s="17">
        <v>0.42557571941080702</v>
      </c>
      <c r="F1466" s="17"/>
      <c r="G1466" s="17">
        <v>0.35636191117049698</v>
      </c>
      <c r="H1466" s="17">
        <v>0.41709075820198499</v>
      </c>
      <c r="I1466" s="17">
        <v>0.38801007994428199</v>
      </c>
      <c r="J1466" s="17">
        <v>0.41492143644481</v>
      </c>
      <c r="K1466" s="17">
        <v>0.42205224439075201</v>
      </c>
      <c r="L1466" s="17">
        <v>0.37195325003729901</v>
      </c>
      <c r="M1466" s="17"/>
      <c r="N1466" s="17">
        <v>0.35438571782443401</v>
      </c>
      <c r="O1466" s="17">
        <v>0.36400510738096697</v>
      </c>
      <c r="P1466" s="17">
        <v>0.38336450159709901</v>
      </c>
      <c r="Q1466" s="17">
        <v>0.43240107253629501</v>
      </c>
      <c r="R1466" s="17">
        <v>0.44580345214670902</v>
      </c>
      <c r="S1466" s="17">
        <v>0.35393034504142101</v>
      </c>
      <c r="T1466" s="17">
        <v>0.41391385150622301</v>
      </c>
      <c r="U1466" s="17">
        <v>0.397789787772306</v>
      </c>
      <c r="V1466" s="17">
        <v>0.41579468060785901</v>
      </c>
      <c r="W1466" s="17"/>
      <c r="X1466" s="17">
        <v>0.40677285204215402</v>
      </c>
      <c r="Y1466" s="17">
        <v>0.37204479006941099</v>
      </c>
      <c r="Z1466" s="17"/>
      <c r="AA1466" s="17">
        <v>0.39588928995921802</v>
      </c>
      <c r="AB1466" s="17">
        <v>0.37511418317941803</v>
      </c>
      <c r="AC1466" s="17"/>
      <c r="AD1466" s="17">
        <v>0.39155799371658201</v>
      </c>
      <c r="AE1466" s="17">
        <v>0.41222067079811803</v>
      </c>
    </row>
    <row r="1467" spans="2:31" x14ac:dyDescent="0.35">
      <c r="B1467" t="s">
        <v>544</v>
      </c>
      <c r="C1467" s="17">
        <v>0.27962346030275198</v>
      </c>
      <c r="D1467" s="17">
        <v>0.27248901488658001</v>
      </c>
      <c r="E1467" s="17">
        <v>0.28675991126431299</v>
      </c>
      <c r="F1467" s="17"/>
      <c r="G1467" s="17">
        <v>0.31049434584847402</v>
      </c>
      <c r="H1467" s="17">
        <v>0.247313377962838</v>
      </c>
      <c r="I1467" s="17">
        <v>0.28316875985682499</v>
      </c>
      <c r="J1467" s="17">
        <v>0.25323182941529798</v>
      </c>
      <c r="K1467" s="17">
        <v>0.231527926843308</v>
      </c>
      <c r="L1467" s="17">
        <v>0.315989556031324</v>
      </c>
      <c r="M1467" s="17"/>
      <c r="N1467" s="17">
        <v>0.225607238756865</v>
      </c>
      <c r="O1467" s="17">
        <v>0.390617887097017</v>
      </c>
      <c r="P1467" s="17">
        <v>0.272791558096175</v>
      </c>
      <c r="Q1467" s="17">
        <v>0.231673189178039</v>
      </c>
      <c r="R1467" s="17">
        <v>0.18867178066433199</v>
      </c>
      <c r="S1467" s="17">
        <v>0.34451199281659001</v>
      </c>
      <c r="T1467" s="17">
        <v>0.23860583313504999</v>
      </c>
      <c r="U1467" s="17">
        <v>0.36233251751578299</v>
      </c>
      <c r="V1467" s="17">
        <v>0.26810074487060498</v>
      </c>
      <c r="W1467" s="17"/>
      <c r="X1467" s="17">
        <v>0.28939799092553298</v>
      </c>
      <c r="Y1467" s="17">
        <v>0.20630242285481501</v>
      </c>
      <c r="Z1467" s="17"/>
      <c r="AA1467" s="17">
        <v>0.27495596009171103</v>
      </c>
      <c r="AB1467" s="17">
        <v>0.30140829256728302</v>
      </c>
      <c r="AC1467" s="17"/>
      <c r="AD1467" s="17">
        <v>0.28404876896231102</v>
      </c>
      <c r="AE1467" s="17">
        <v>0.28167270039847397</v>
      </c>
    </row>
    <row r="1468" spans="2:31" x14ac:dyDescent="0.35">
      <c r="B1468" t="s">
        <v>415</v>
      </c>
      <c r="C1468" s="17">
        <v>6.8941846457123798E-2</v>
      </c>
      <c r="D1468" s="17">
        <v>5.2984450039934003E-2</v>
      </c>
      <c r="E1468" s="17">
        <v>8.4903728616502E-2</v>
      </c>
      <c r="F1468" s="17"/>
      <c r="G1468" s="17">
        <v>6.7827315172100999E-2</v>
      </c>
      <c r="H1468" s="17">
        <v>5.7905990732776101E-2</v>
      </c>
      <c r="I1468" s="17">
        <v>5.1100745454047997E-2</v>
      </c>
      <c r="J1468" s="17">
        <v>9.9794480547401795E-2</v>
      </c>
      <c r="K1468" s="17">
        <v>8.5753559822360298E-2</v>
      </c>
      <c r="L1468" s="17">
        <v>6.0415277078473703E-2</v>
      </c>
      <c r="M1468" s="17"/>
      <c r="N1468" s="17">
        <v>8.93634101841385E-2</v>
      </c>
      <c r="O1468" s="17">
        <v>4.8271997937678099E-2</v>
      </c>
      <c r="P1468" s="17">
        <v>3.9698298191995697E-2</v>
      </c>
      <c r="Q1468" s="17">
        <v>9.0583839007734798E-2</v>
      </c>
      <c r="R1468" s="17">
        <v>0.15272928240799499</v>
      </c>
      <c r="S1468" s="17">
        <v>5.4308123420637698E-3</v>
      </c>
      <c r="T1468" s="17">
        <v>8.0618946516364601E-2</v>
      </c>
      <c r="U1468" s="17">
        <v>4.5864994532394801E-2</v>
      </c>
      <c r="V1468" s="17">
        <v>6.4288356912265393E-2</v>
      </c>
      <c r="W1468" s="17"/>
      <c r="X1468" s="17">
        <v>7.1469840525741707E-2</v>
      </c>
      <c r="Y1468" s="17">
        <v>7.8391305589543894E-2</v>
      </c>
      <c r="Z1468" s="17"/>
      <c r="AA1468" s="17">
        <v>6.6523732288020401E-2</v>
      </c>
      <c r="AB1468" s="17">
        <v>7.5929983239711299E-2</v>
      </c>
      <c r="AC1468" s="17"/>
      <c r="AD1468" s="17">
        <v>7.3373599214472701E-2</v>
      </c>
      <c r="AE1468" s="17">
        <v>5.9763561327687703E-2</v>
      </c>
    </row>
    <row r="1469" spans="2:31" x14ac:dyDescent="0.35">
      <c r="B1469" t="s">
        <v>56</v>
      </c>
      <c r="C1469" s="17">
        <v>0.12019139658747099</v>
      </c>
      <c r="D1469" s="17">
        <v>0.104051590679657</v>
      </c>
      <c r="E1469" s="17">
        <v>0.136335739514131</v>
      </c>
      <c r="F1469" s="17"/>
      <c r="G1469" s="17">
        <v>0.15739440343896</v>
      </c>
      <c r="H1469" s="17">
        <v>9.4467200630061504E-2</v>
      </c>
      <c r="I1469" s="17">
        <v>0.13224212486716599</v>
      </c>
      <c r="J1469" s="17">
        <v>0.122308876761359</v>
      </c>
      <c r="K1469" s="17">
        <v>0.128707203205181</v>
      </c>
      <c r="L1469" s="17">
        <v>0.102720959267684</v>
      </c>
      <c r="M1469" s="17"/>
      <c r="N1469" s="17">
        <v>0.10135385132932299</v>
      </c>
      <c r="O1469" s="17">
        <v>0.116047646260917</v>
      </c>
      <c r="P1469" s="17">
        <v>0.20854744312492801</v>
      </c>
      <c r="Q1469" s="17">
        <v>7.2930822525147904E-2</v>
      </c>
      <c r="R1469" s="17">
        <v>9.38285809735247E-2</v>
      </c>
      <c r="S1469" s="17">
        <v>9.41427776409446E-2</v>
      </c>
      <c r="T1469" s="17">
        <v>0.13168817154981499</v>
      </c>
      <c r="U1469" s="17">
        <v>0.118215123674577</v>
      </c>
      <c r="V1469" s="17">
        <v>0.150424826798256</v>
      </c>
      <c r="W1469" s="17"/>
      <c r="X1469" s="17">
        <v>0.12600700662147399</v>
      </c>
      <c r="Y1469" s="17">
        <v>9.7167157337323007E-2</v>
      </c>
      <c r="Z1469" s="17"/>
      <c r="AA1469" s="17">
        <v>0.12983337801411901</v>
      </c>
      <c r="AB1469" s="17">
        <v>8.1871273075164494E-2</v>
      </c>
      <c r="AC1469" s="17"/>
      <c r="AD1469" s="17">
        <v>8.1291144358647996E-2</v>
      </c>
      <c r="AE1469" s="17">
        <v>0.16798183442255299</v>
      </c>
    </row>
    <row r="1470" spans="2:31" x14ac:dyDescent="0.35">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row>
    <row r="1471" spans="2:31" x14ac:dyDescent="0.35">
      <c r="B1471" s="6" t="s">
        <v>565</v>
      </c>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row>
    <row r="1472" spans="2:31" x14ac:dyDescent="0.35">
      <c r="B1472" s="24" t="s">
        <v>66</v>
      </c>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row>
    <row r="1473" spans="2:31" x14ac:dyDescent="0.35">
      <c r="B1473" t="s">
        <v>419</v>
      </c>
      <c r="C1473" s="17">
        <v>4.7601347643805803E-2</v>
      </c>
      <c r="D1473" s="17">
        <v>7.4360159967836501E-2</v>
      </c>
      <c r="E1473" s="17">
        <v>2.0835013219664501E-2</v>
      </c>
      <c r="F1473" s="17"/>
      <c r="G1473" s="17">
        <v>3.0698133209494698E-2</v>
      </c>
      <c r="H1473" s="17">
        <v>7.0293790187280297E-2</v>
      </c>
      <c r="I1473" s="17">
        <v>1.40626132746966E-2</v>
      </c>
      <c r="J1473" s="17">
        <v>2.7924820105816501E-2</v>
      </c>
      <c r="K1473" s="17">
        <v>5.2550218811472302E-2</v>
      </c>
      <c r="L1473" s="17">
        <v>6.8610156763635896E-2</v>
      </c>
      <c r="M1473" s="17"/>
      <c r="N1473" s="17">
        <v>7.1686384660585106E-2</v>
      </c>
      <c r="O1473" s="17">
        <v>2.9127165027817099E-2</v>
      </c>
      <c r="P1473" s="17">
        <v>1.7477703387858701E-2</v>
      </c>
      <c r="Q1473" s="17">
        <v>6.7974459393609896E-2</v>
      </c>
      <c r="R1473" s="17">
        <v>7.3395808201720106E-2</v>
      </c>
      <c r="S1473" s="17">
        <v>5.5219835048837797E-2</v>
      </c>
      <c r="T1473" s="17">
        <v>5.3298518918563E-2</v>
      </c>
      <c r="U1473" s="17">
        <v>3.3505369674086301E-2</v>
      </c>
      <c r="V1473" s="17">
        <v>2.3966366491436599E-2</v>
      </c>
      <c r="W1473" s="17"/>
      <c r="X1473" s="17">
        <v>3.0937450043501E-2</v>
      </c>
      <c r="Y1473" s="17">
        <v>7.2192384971818901E-2</v>
      </c>
      <c r="Z1473" s="17"/>
      <c r="AA1473" s="17">
        <v>4.9415364367280799E-2</v>
      </c>
      <c r="AB1473" s="17">
        <v>3.8116797402577202E-2</v>
      </c>
      <c r="AC1473" s="17"/>
      <c r="AD1473" s="17">
        <v>5.2087305631080202E-2</v>
      </c>
      <c r="AE1473" s="17">
        <v>3.49685607256894E-2</v>
      </c>
    </row>
    <row r="1474" spans="2:31" x14ac:dyDescent="0.35">
      <c r="B1474" t="s">
        <v>542</v>
      </c>
      <c r="C1474" s="17">
        <v>9.0851437613945596E-2</v>
      </c>
      <c r="D1474" s="17">
        <v>0.128694189452773</v>
      </c>
      <c r="E1474" s="17">
        <v>5.2998047897609001E-2</v>
      </c>
      <c r="F1474" s="17"/>
      <c r="G1474" s="17">
        <v>8.9730529599184303E-2</v>
      </c>
      <c r="H1474" s="17">
        <v>7.2425752267928106E-2</v>
      </c>
      <c r="I1474" s="17">
        <v>0.12660711692931401</v>
      </c>
      <c r="J1474" s="17">
        <v>8.3630909481089796E-2</v>
      </c>
      <c r="K1474" s="17">
        <v>5.1551853217964502E-2</v>
      </c>
      <c r="L1474" s="17">
        <v>0.106808817915146</v>
      </c>
      <c r="M1474" s="17"/>
      <c r="N1474" s="17">
        <v>0.11913567451905301</v>
      </c>
      <c r="O1474" s="17">
        <v>9.0007714090202695E-2</v>
      </c>
      <c r="P1474" s="17">
        <v>6.0281560741641302E-2</v>
      </c>
      <c r="Q1474" s="17">
        <v>6.2598711413667504E-2</v>
      </c>
      <c r="R1474" s="17">
        <v>4.8174078651104298E-2</v>
      </c>
      <c r="S1474" s="17">
        <v>0.12506929731452701</v>
      </c>
      <c r="T1474" s="17">
        <v>0.11181444733029799</v>
      </c>
      <c r="U1474" s="17">
        <v>0.110969154585813</v>
      </c>
      <c r="V1474" s="17">
        <v>8.3806453291789207E-2</v>
      </c>
      <c r="W1474" s="17"/>
      <c r="X1474" s="17">
        <v>7.7404349622642699E-2</v>
      </c>
      <c r="Y1474" s="17">
        <v>0.124651118599981</v>
      </c>
      <c r="Z1474" s="17"/>
      <c r="AA1474" s="17">
        <v>8.8121107723061795E-2</v>
      </c>
      <c r="AB1474" s="17">
        <v>0.103646940966724</v>
      </c>
      <c r="AC1474" s="17"/>
      <c r="AD1474" s="17">
        <v>0.11826779208949501</v>
      </c>
      <c r="AE1474" s="17">
        <v>4.1251557891980602E-2</v>
      </c>
    </row>
    <row r="1475" spans="2:31" x14ac:dyDescent="0.35">
      <c r="B1475" t="s">
        <v>543</v>
      </c>
      <c r="C1475" s="17">
        <v>0.35468090097983601</v>
      </c>
      <c r="D1475" s="17">
        <v>0.33961545100906199</v>
      </c>
      <c r="E1475" s="17">
        <v>0.369750585960053</v>
      </c>
      <c r="F1475" s="17"/>
      <c r="G1475" s="17">
        <v>0.32692734520466799</v>
      </c>
      <c r="H1475" s="17">
        <v>0.36885281922968799</v>
      </c>
      <c r="I1475" s="17">
        <v>0.34395578024671197</v>
      </c>
      <c r="J1475" s="17">
        <v>0.39256010827495602</v>
      </c>
      <c r="K1475" s="17">
        <v>0.375924182507548</v>
      </c>
      <c r="L1475" s="17">
        <v>0.33762440543132</v>
      </c>
      <c r="M1475" s="17"/>
      <c r="N1475" s="17">
        <v>0.32452091821976098</v>
      </c>
      <c r="O1475" s="17">
        <v>0.358225679356935</v>
      </c>
      <c r="P1475" s="17">
        <v>0.32997532857761602</v>
      </c>
      <c r="Q1475" s="17">
        <v>0.393409306552162</v>
      </c>
      <c r="R1475" s="17">
        <v>0.316976095282473</v>
      </c>
      <c r="S1475" s="17">
        <v>0.35443847000374801</v>
      </c>
      <c r="T1475" s="17">
        <v>0.40234884089665601</v>
      </c>
      <c r="U1475" s="17">
        <v>0.31673297270348999</v>
      </c>
      <c r="V1475" s="17">
        <v>0.37813844251746298</v>
      </c>
      <c r="W1475" s="17"/>
      <c r="X1475" s="17">
        <v>0.36904336782082098</v>
      </c>
      <c r="Y1475" s="17">
        <v>0.28921112841819702</v>
      </c>
      <c r="Z1475" s="17"/>
      <c r="AA1475" s="17">
        <v>0.34925785548577798</v>
      </c>
      <c r="AB1475" s="17">
        <v>0.38048506392618298</v>
      </c>
      <c r="AC1475" s="17"/>
      <c r="AD1475" s="17">
        <v>0.34161917325424201</v>
      </c>
      <c r="AE1475" s="17">
        <v>0.39679074947552501</v>
      </c>
    </row>
    <row r="1476" spans="2:31" x14ac:dyDescent="0.35">
      <c r="B1476" t="s">
        <v>544</v>
      </c>
      <c r="C1476" s="17">
        <v>0.28033763477951301</v>
      </c>
      <c r="D1476" s="17">
        <v>0.265090746085068</v>
      </c>
      <c r="E1476" s="17">
        <v>0.29558880948716898</v>
      </c>
      <c r="F1476" s="17"/>
      <c r="G1476" s="17">
        <v>0.27499768754937698</v>
      </c>
      <c r="H1476" s="17">
        <v>0.28171719845990201</v>
      </c>
      <c r="I1476" s="17">
        <v>0.29002199945067803</v>
      </c>
      <c r="J1476" s="17">
        <v>0.227798763055685</v>
      </c>
      <c r="K1476" s="17">
        <v>0.31977756884631597</v>
      </c>
      <c r="L1476" s="17">
        <v>0.284196877879559</v>
      </c>
      <c r="M1476" s="17"/>
      <c r="N1476" s="17">
        <v>0.24854040106235201</v>
      </c>
      <c r="O1476" s="17">
        <v>0.326386189652067</v>
      </c>
      <c r="P1476" s="17">
        <v>0.27127457344644601</v>
      </c>
      <c r="Q1476" s="17">
        <v>0.26498492833778198</v>
      </c>
      <c r="R1476" s="17">
        <v>0.36586805765726199</v>
      </c>
      <c r="S1476" s="17">
        <v>0.30246727688611402</v>
      </c>
      <c r="T1476" s="17">
        <v>0.17751971951995599</v>
      </c>
      <c r="U1476" s="17">
        <v>0.32218883188828801</v>
      </c>
      <c r="V1476" s="17">
        <v>0.26943385068371101</v>
      </c>
      <c r="W1476" s="17"/>
      <c r="X1476" s="17">
        <v>0.28595219429767499</v>
      </c>
      <c r="Y1476" s="17">
        <v>0.279455255085926</v>
      </c>
      <c r="Z1476" s="17"/>
      <c r="AA1476" s="17">
        <v>0.284958278665913</v>
      </c>
      <c r="AB1476" s="17">
        <v>0.262376438606443</v>
      </c>
      <c r="AC1476" s="17"/>
      <c r="AD1476" s="17">
        <v>0.29109299876630601</v>
      </c>
      <c r="AE1476" s="17">
        <v>0.26174040942267401</v>
      </c>
    </row>
    <row r="1477" spans="2:31" x14ac:dyDescent="0.35">
      <c r="B1477" t="s">
        <v>415</v>
      </c>
      <c r="C1477" s="17">
        <v>8.9061167342745495E-2</v>
      </c>
      <c r="D1477" s="17">
        <v>6.3786041198399299E-2</v>
      </c>
      <c r="E1477" s="17">
        <v>0.11434339851204101</v>
      </c>
      <c r="F1477" s="17"/>
      <c r="G1477" s="17">
        <v>0.10506002180493799</v>
      </c>
      <c r="H1477" s="17">
        <v>7.0483501188292705E-2</v>
      </c>
      <c r="I1477" s="17">
        <v>9.8168913875986294E-2</v>
      </c>
      <c r="J1477" s="17">
        <v>0.103566176168002</v>
      </c>
      <c r="K1477" s="17">
        <v>8.6261996927035803E-2</v>
      </c>
      <c r="L1477" s="17">
        <v>8.0028577182740201E-2</v>
      </c>
      <c r="M1477" s="17"/>
      <c r="N1477" s="17">
        <v>8.8876608529720694E-2</v>
      </c>
      <c r="O1477" s="17">
        <v>9.9769703379566602E-2</v>
      </c>
      <c r="P1477" s="17">
        <v>9.2944537881020001E-2</v>
      </c>
      <c r="Q1477" s="17">
        <v>0.10352779884732601</v>
      </c>
      <c r="R1477" s="17">
        <v>0.101787927277255</v>
      </c>
      <c r="S1477" s="17">
        <v>3.7739692245055599E-2</v>
      </c>
      <c r="T1477" s="17">
        <v>0.127098421348112</v>
      </c>
      <c r="U1477" s="17">
        <v>0.11179089430037301</v>
      </c>
      <c r="V1477" s="17">
        <v>5.34718543148959E-2</v>
      </c>
      <c r="W1477" s="17"/>
      <c r="X1477" s="17">
        <v>9.6473903865532395E-2</v>
      </c>
      <c r="Y1477" s="17">
        <v>8.8996483884525204E-2</v>
      </c>
      <c r="Z1477" s="17"/>
      <c r="AA1477" s="17">
        <v>9.5209578331818298E-2</v>
      </c>
      <c r="AB1477" s="17">
        <v>6.7147224389837196E-2</v>
      </c>
      <c r="AC1477" s="17"/>
      <c r="AD1477" s="17">
        <v>8.9621672308949699E-2</v>
      </c>
      <c r="AE1477" s="17">
        <v>9.4861306332426898E-2</v>
      </c>
    </row>
    <row r="1478" spans="2:31" x14ac:dyDescent="0.35">
      <c r="B1478" t="s">
        <v>56</v>
      </c>
      <c r="C1478" s="17">
        <v>0.137467511640155</v>
      </c>
      <c r="D1478" s="17">
        <v>0.128453412286861</v>
      </c>
      <c r="E1478" s="17">
        <v>0.14648414492346401</v>
      </c>
      <c r="F1478" s="17"/>
      <c r="G1478" s="17">
        <v>0.172586282632338</v>
      </c>
      <c r="H1478" s="17">
        <v>0.13622693866690899</v>
      </c>
      <c r="I1478" s="17">
        <v>0.127183576222613</v>
      </c>
      <c r="J1478" s="17">
        <v>0.16451922291445101</v>
      </c>
      <c r="K1478" s="17">
        <v>0.113934179689664</v>
      </c>
      <c r="L1478" s="17">
        <v>0.12273116482759901</v>
      </c>
      <c r="M1478" s="17"/>
      <c r="N1478" s="17">
        <v>0.14724001300852799</v>
      </c>
      <c r="O1478" s="17">
        <v>9.6483548493411606E-2</v>
      </c>
      <c r="P1478" s="17">
        <v>0.22804629596541801</v>
      </c>
      <c r="Q1478" s="17">
        <v>0.107504795455452</v>
      </c>
      <c r="R1478" s="17">
        <v>9.3798032930186001E-2</v>
      </c>
      <c r="S1478" s="17">
        <v>0.12506542850171801</v>
      </c>
      <c r="T1478" s="17">
        <v>0.12792005198641501</v>
      </c>
      <c r="U1478" s="17">
        <v>0.10481277684795</v>
      </c>
      <c r="V1478" s="17">
        <v>0.191183032700704</v>
      </c>
      <c r="W1478" s="17"/>
      <c r="X1478" s="17">
        <v>0.14018873434982701</v>
      </c>
      <c r="Y1478" s="17">
        <v>0.14549362903955099</v>
      </c>
      <c r="Z1478" s="17"/>
      <c r="AA1478" s="17">
        <v>0.13303781542614801</v>
      </c>
      <c r="AB1478" s="17">
        <v>0.14822753470823599</v>
      </c>
      <c r="AC1478" s="17"/>
      <c r="AD1478" s="17">
        <v>0.107311057949927</v>
      </c>
      <c r="AE1478" s="17">
        <v>0.170387416151704</v>
      </c>
    </row>
    <row r="1479" spans="2:31" x14ac:dyDescent="0.35">
      <c r="C1479" s="17"/>
      <c r="D1479" s="17"/>
      <c r="E1479" s="17"/>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17"/>
      <c r="AE1479" s="17"/>
    </row>
    <row r="1480" spans="2:31" x14ac:dyDescent="0.35">
      <c r="B1480" s="6" t="s">
        <v>566</v>
      </c>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row>
    <row r="1481" spans="2:31" x14ac:dyDescent="0.35">
      <c r="B1481" s="24" t="s">
        <v>66</v>
      </c>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row>
    <row r="1482" spans="2:31" x14ac:dyDescent="0.35">
      <c r="B1482" t="s">
        <v>419</v>
      </c>
      <c r="C1482" s="17">
        <v>5.3738764616333999E-2</v>
      </c>
      <c r="D1482" s="17">
        <v>8.6631504959862202E-2</v>
      </c>
      <c r="E1482" s="17">
        <v>2.08367778801491E-2</v>
      </c>
      <c r="F1482" s="17"/>
      <c r="G1482" s="17">
        <v>4.2682510698021897E-2</v>
      </c>
      <c r="H1482" s="17">
        <v>5.70737108205423E-2</v>
      </c>
      <c r="I1482" s="17">
        <v>5.71057441349586E-2</v>
      </c>
      <c r="J1482" s="17">
        <v>4.2610368757103598E-2</v>
      </c>
      <c r="K1482" s="17">
        <v>4.8320696876650603E-2</v>
      </c>
      <c r="L1482" s="17">
        <v>6.4485014466899193E-2</v>
      </c>
      <c r="M1482" s="17"/>
      <c r="N1482" s="17">
        <v>8.9401884520333499E-2</v>
      </c>
      <c r="O1482" s="17">
        <v>3.9170843881261297E-2</v>
      </c>
      <c r="P1482" s="17">
        <v>1.7477703387858701E-2</v>
      </c>
      <c r="Q1482" s="17">
        <v>4.92952426075218E-2</v>
      </c>
      <c r="R1482" s="17">
        <v>6.34018907771631E-2</v>
      </c>
      <c r="S1482" s="17">
        <v>0.10598988403930799</v>
      </c>
      <c r="T1482" s="17">
        <v>2.26957437946812E-2</v>
      </c>
      <c r="U1482" s="17">
        <v>4.8356265443956402E-2</v>
      </c>
      <c r="V1482" s="17">
        <v>3.8504797292678201E-2</v>
      </c>
      <c r="W1482" s="17"/>
      <c r="X1482" s="17">
        <v>3.6275917992239601E-2</v>
      </c>
      <c r="Y1482" s="17">
        <v>4.2419741797584599E-2</v>
      </c>
      <c r="Z1482" s="17"/>
      <c r="AA1482" s="17">
        <v>5.4746280596599299E-2</v>
      </c>
      <c r="AB1482" s="17">
        <v>4.7547443977405603E-2</v>
      </c>
      <c r="AC1482" s="17"/>
      <c r="AD1482" s="17">
        <v>6.0485991375298198E-2</v>
      </c>
      <c r="AE1482" s="17">
        <v>3.6784505324985603E-2</v>
      </c>
    </row>
    <row r="1483" spans="2:31" x14ac:dyDescent="0.35">
      <c r="B1483" t="s">
        <v>542</v>
      </c>
      <c r="C1483" s="17">
        <v>9.1828720835491498E-2</v>
      </c>
      <c r="D1483" s="17">
        <v>0.11252645768217499</v>
      </c>
      <c r="E1483" s="17">
        <v>7.1125165701855106E-2</v>
      </c>
      <c r="F1483" s="17"/>
      <c r="G1483" s="17">
        <v>7.8850272944781599E-2</v>
      </c>
      <c r="H1483" s="17">
        <v>0.134448103699533</v>
      </c>
      <c r="I1483" s="17">
        <v>9.9753598907340299E-2</v>
      </c>
      <c r="J1483" s="17">
        <v>7.6223813412890903E-2</v>
      </c>
      <c r="K1483" s="17">
        <v>6.4422518107359494E-2</v>
      </c>
      <c r="L1483" s="17">
        <v>9.3619356240729201E-2</v>
      </c>
      <c r="M1483" s="17"/>
      <c r="N1483" s="17">
        <v>0.14423707942926201</v>
      </c>
      <c r="O1483" s="17">
        <v>3.6307541152182501E-2</v>
      </c>
      <c r="P1483" s="17">
        <v>0.124967338298811</v>
      </c>
      <c r="Q1483" s="17">
        <v>8.9543381055850593E-2</v>
      </c>
      <c r="R1483" s="17">
        <v>0.10226159610723699</v>
      </c>
      <c r="S1483" s="17">
        <v>0.102913678503902</v>
      </c>
      <c r="T1483" s="17">
        <v>6.5490791205326193E-2</v>
      </c>
      <c r="U1483" s="17">
        <v>4.3770842929803898E-2</v>
      </c>
      <c r="V1483" s="17">
        <v>9.5081482046506197E-2</v>
      </c>
      <c r="W1483" s="17"/>
      <c r="X1483" s="17">
        <v>8.4077736570869699E-2</v>
      </c>
      <c r="Y1483" s="17">
        <v>0.130181736203687</v>
      </c>
      <c r="Z1483" s="17"/>
      <c r="AA1483" s="17">
        <v>9.4025216737989095E-2</v>
      </c>
      <c r="AB1483" s="17">
        <v>8.5410211321152202E-2</v>
      </c>
      <c r="AC1483" s="17"/>
      <c r="AD1483" s="17">
        <v>0.11247729004070101</v>
      </c>
      <c r="AE1483" s="17">
        <v>4.9820203677487698E-2</v>
      </c>
    </row>
    <row r="1484" spans="2:31" x14ac:dyDescent="0.35">
      <c r="B1484" t="s">
        <v>543</v>
      </c>
      <c r="C1484" s="17">
        <v>0.28553858512646801</v>
      </c>
      <c r="D1484" s="17">
        <v>0.28154976082710098</v>
      </c>
      <c r="E1484" s="17">
        <v>0.28952853071385598</v>
      </c>
      <c r="F1484" s="17"/>
      <c r="G1484" s="17">
        <v>0.31074187423472499</v>
      </c>
      <c r="H1484" s="17">
        <v>0.332065392378465</v>
      </c>
      <c r="I1484" s="17">
        <v>0.214090393601093</v>
      </c>
      <c r="J1484" s="17">
        <v>0.326564070662612</v>
      </c>
      <c r="K1484" s="17">
        <v>0.29648594805617101</v>
      </c>
      <c r="L1484" s="17">
        <v>0.25675833064898901</v>
      </c>
      <c r="M1484" s="17"/>
      <c r="N1484" s="17">
        <v>0.26831498221915501</v>
      </c>
      <c r="O1484" s="17">
        <v>0.287540954482708</v>
      </c>
      <c r="P1484" s="17">
        <v>0.276232430505714</v>
      </c>
      <c r="Q1484" s="17">
        <v>0.27831527767969</v>
      </c>
      <c r="R1484" s="17">
        <v>0.27287303208039398</v>
      </c>
      <c r="S1484" s="17">
        <v>0.25184364989945102</v>
      </c>
      <c r="T1484" s="17">
        <v>0.36706735299272403</v>
      </c>
      <c r="U1484" s="17">
        <v>0.31311337595121103</v>
      </c>
      <c r="V1484" s="17">
        <v>0.27870579948715801</v>
      </c>
      <c r="W1484" s="17"/>
      <c r="X1484" s="17">
        <v>0.295498167302778</v>
      </c>
      <c r="Y1484" s="17">
        <v>0.29289750113096402</v>
      </c>
      <c r="Z1484" s="17"/>
      <c r="AA1484" s="17">
        <v>0.28810198791061598</v>
      </c>
      <c r="AB1484" s="17">
        <v>0.27552446211816201</v>
      </c>
      <c r="AC1484" s="17"/>
      <c r="AD1484" s="17">
        <v>0.29136834242002102</v>
      </c>
      <c r="AE1484" s="17">
        <v>0.28910334628513301</v>
      </c>
    </row>
    <row r="1485" spans="2:31" x14ac:dyDescent="0.35">
      <c r="B1485" t="s">
        <v>544</v>
      </c>
      <c r="C1485" s="17">
        <v>0.36890636613800099</v>
      </c>
      <c r="D1485" s="17">
        <v>0.35653891368278801</v>
      </c>
      <c r="E1485" s="17">
        <v>0.381277295175595</v>
      </c>
      <c r="F1485" s="17"/>
      <c r="G1485" s="17">
        <v>0.37975635987504902</v>
      </c>
      <c r="H1485" s="17">
        <v>0.292758561757262</v>
      </c>
      <c r="I1485" s="17">
        <v>0.37157240622550902</v>
      </c>
      <c r="J1485" s="17">
        <v>0.31662168683882602</v>
      </c>
      <c r="K1485" s="17">
        <v>0.38564416097273402</v>
      </c>
      <c r="L1485" s="17">
        <v>0.42029042011303502</v>
      </c>
      <c r="M1485" s="17"/>
      <c r="N1485" s="17">
        <v>0.314312693620101</v>
      </c>
      <c r="O1485" s="17">
        <v>0.43399931340928399</v>
      </c>
      <c r="P1485" s="17">
        <v>0.35478119243891898</v>
      </c>
      <c r="Q1485" s="17">
        <v>0.38900601765556603</v>
      </c>
      <c r="R1485" s="17">
        <v>0.37794064703605201</v>
      </c>
      <c r="S1485" s="17">
        <v>0.42022454745555299</v>
      </c>
      <c r="T1485" s="17">
        <v>0.30194458642529398</v>
      </c>
      <c r="U1485" s="17">
        <v>0.40443711104553598</v>
      </c>
      <c r="V1485" s="17">
        <v>0.34198135830415899</v>
      </c>
      <c r="W1485" s="17"/>
      <c r="X1485" s="17">
        <v>0.374428543147659</v>
      </c>
      <c r="Y1485" s="17">
        <v>0.32750835255196098</v>
      </c>
      <c r="Z1485" s="17"/>
      <c r="AA1485" s="17">
        <v>0.36319521116450199</v>
      </c>
      <c r="AB1485" s="17">
        <v>0.39987434894698798</v>
      </c>
      <c r="AC1485" s="17"/>
      <c r="AD1485" s="17">
        <v>0.36522043690205303</v>
      </c>
      <c r="AE1485" s="17">
        <v>0.40307005420085201</v>
      </c>
    </row>
    <row r="1486" spans="2:31" x14ac:dyDescent="0.35">
      <c r="B1486" t="s">
        <v>415</v>
      </c>
      <c r="C1486" s="17">
        <v>0.112886209903312</v>
      </c>
      <c r="D1486" s="17">
        <v>8.0418071635369195E-2</v>
      </c>
      <c r="E1486" s="17">
        <v>0.14536347520512699</v>
      </c>
      <c r="F1486" s="17"/>
      <c r="G1486" s="17">
        <v>6.4113568081660993E-2</v>
      </c>
      <c r="H1486" s="17">
        <v>0.10860850835642399</v>
      </c>
      <c r="I1486" s="17">
        <v>0.14755685847677399</v>
      </c>
      <c r="J1486" s="17">
        <v>0.16605310675144599</v>
      </c>
      <c r="K1486" s="17">
        <v>0.136511024468183</v>
      </c>
      <c r="L1486" s="17">
        <v>8.5426880161853402E-2</v>
      </c>
      <c r="M1486" s="17"/>
      <c r="N1486" s="17">
        <v>9.7686029297236507E-2</v>
      </c>
      <c r="O1486" s="17">
        <v>0.11184973895179801</v>
      </c>
      <c r="P1486" s="17">
        <v>9.2170561025626499E-2</v>
      </c>
      <c r="Q1486" s="17">
        <v>0.162370744147842</v>
      </c>
      <c r="R1486" s="17">
        <v>0.124476112579611</v>
      </c>
      <c r="S1486" s="17">
        <v>3.7650629183058101E-2</v>
      </c>
      <c r="T1486" s="17">
        <v>0.14761120678598599</v>
      </c>
      <c r="U1486" s="17">
        <v>0.13184672502397801</v>
      </c>
      <c r="V1486" s="17">
        <v>0.123082877616858</v>
      </c>
      <c r="W1486" s="17"/>
      <c r="X1486" s="17">
        <v>0.121323234632232</v>
      </c>
      <c r="Y1486" s="17">
        <v>0.11502397399381099</v>
      </c>
      <c r="Z1486" s="17"/>
      <c r="AA1486" s="17">
        <v>0.111344241174594</v>
      </c>
      <c r="AB1486" s="17">
        <v>0.117486008561882</v>
      </c>
      <c r="AC1486" s="17"/>
      <c r="AD1486" s="17">
        <v>0.116665325820583</v>
      </c>
      <c r="AE1486" s="17">
        <v>0.105246822084618</v>
      </c>
    </row>
    <row r="1487" spans="2:31" x14ac:dyDescent="0.35">
      <c r="B1487" t="s">
        <v>56</v>
      </c>
      <c r="C1487" s="17">
        <v>8.7101353380393806E-2</v>
      </c>
      <c r="D1487" s="17">
        <v>8.2335291212705206E-2</v>
      </c>
      <c r="E1487" s="17">
        <v>9.18687553234179E-2</v>
      </c>
      <c r="F1487" s="17"/>
      <c r="G1487" s="17">
        <v>0.123855414165762</v>
      </c>
      <c r="H1487" s="17">
        <v>7.50457229877739E-2</v>
      </c>
      <c r="I1487" s="17">
        <v>0.109920998654325</v>
      </c>
      <c r="J1487" s="17">
        <v>7.1926953577121894E-2</v>
      </c>
      <c r="K1487" s="17">
        <v>6.8615651518901699E-2</v>
      </c>
      <c r="L1487" s="17">
        <v>7.9419998368493505E-2</v>
      </c>
      <c r="M1487" s="17"/>
      <c r="N1487" s="17">
        <v>8.6047330913912798E-2</v>
      </c>
      <c r="O1487" s="17">
        <v>9.1131608122765495E-2</v>
      </c>
      <c r="P1487" s="17">
        <v>0.13437077434306999</v>
      </c>
      <c r="Q1487" s="17">
        <v>3.1469336853529699E-2</v>
      </c>
      <c r="R1487" s="17">
        <v>5.9046721419543098E-2</v>
      </c>
      <c r="S1487" s="17">
        <v>8.1377610918726501E-2</v>
      </c>
      <c r="T1487" s="17">
        <v>9.5190318795989007E-2</v>
      </c>
      <c r="U1487" s="17">
        <v>5.8475679605514398E-2</v>
      </c>
      <c r="V1487" s="17">
        <v>0.12264368525263999</v>
      </c>
      <c r="W1487" s="17"/>
      <c r="X1487" s="17">
        <v>8.8396400354222096E-2</v>
      </c>
      <c r="Y1487" s="17">
        <v>9.1968694321992395E-2</v>
      </c>
      <c r="Z1487" s="17"/>
      <c r="AA1487" s="17">
        <v>8.8587062415698498E-2</v>
      </c>
      <c r="AB1487" s="17">
        <v>7.4157525074409897E-2</v>
      </c>
      <c r="AC1487" s="17"/>
      <c r="AD1487" s="17">
        <v>5.3782613441345002E-2</v>
      </c>
      <c r="AE1487" s="17">
        <v>0.115975068426923</v>
      </c>
    </row>
    <row r="1488" spans="2:31" x14ac:dyDescent="0.35">
      <c r="C1488" s="17"/>
      <c r="D1488" s="17"/>
      <c r="E1488" s="17"/>
      <c r="F1488" s="17"/>
      <c r="G1488" s="17"/>
      <c r="H1488" s="17"/>
      <c r="I1488" s="17"/>
      <c r="J1488" s="17"/>
      <c r="K1488" s="17"/>
      <c r="L1488" s="17"/>
      <c r="M1488" s="17"/>
      <c r="N1488" s="17"/>
      <c r="O1488" s="17"/>
      <c r="P1488" s="17"/>
      <c r="Q1488" s="17"/>
      <c r="R1488" s="17"/>
      <c r="S1488" s="17"/>
      <c r="T1488" s="17"/>
      <c r="U1488" s="17"/>
      <c r="V1488" s="17"/>
      <c r="W1488" s="17"/>
      <c r="X1488" s="17"/>
      <c r="Y1488" s="17"/>
      <c r="Z1488" s="17"/>
      <c r="AA1488" s="17"/>
      <c r="AB1488" s="17"/>
      <c r="AC1488" s="17"/>
      <c r="AD1488" s="17"/>
      <c r="AE1488" s="17"/>
    </row>
    <row r="1489" spans="2:31" x14ac:dyDescent="0.35">
      <c r="B1489" s="6" t="s">
        <v>567</v>
      </c>
      <c r="C1489" s="17"/>
      <c r="D1489" s="17"/>
      <c r="E1489" s="17"/>
      <c r="F1489" s="17"/>
      <c r="G1489" s="17"/>
      <c r="H1489" s="17"/>
      <c r="I1489" s="17"/>
      <c r="J1489" s="17"/>
      <c r="K1489" s="17"/>
      <c r="L1489" s="17"/>
      <c r="M1489" s="17"/>
      <c r="N1489" s="17"/>
      <c r="O1489" s="17"/>
      <c r="P1489" s="17"/>
      <c r="Q1489" s="17"/>
      <c r="R1489" s="17"/>
      <c r="S1489" s="17"/>
      <c r="T1489" s="17"/>
      <c r="U1489" s="17"/>
      <c r="V1489" s="17"/>
      <c r="W1489" s="17"/>
      <c r="X1489" s="17"/>
      <c r="Y1489" s="17"/>
      <c r="Z1489" s="17"/>
      <c r="AA1489" s="17"/>
      <c r="AB1489" s="17"/>
      <c r="AC1489" s="17"/>
      <c r="AD1489" s="17"/>
      <c r="AE1489" s="17"/>
    </row>
    <row r="1490" spans="2:31" x14ac:dyDescent="0.35">
      <c r="B1490" s="24" t="s">
        <v>66</v>
      </c>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row>
    <row r="1491" spans="2:31" x14ac:dyDescent="0.35">
      <c r="B1491" t="s">
        <v>419</v>
      </c>
      <c r="C1491" s="17">
        <v>5.12539738320393E-2</v>
      </c>
      <c r="D1491" s="17">
        <v>7.3432231658620506E-2</v>
      </c>
      <c r="E1491" s="17">
        <v>2.9069481533104399E-2</v>
      </c>
      <c r="F1491" s="17"/>
      <c r="G1491" s="17">
        <v>4.1679459693879102E-2</v>
      </c>
      <c r="H1491" s="17">
        <v>4.9483382585523997E-2</v>
      </c>
      <c r="I1491" s="17">
        <v>5.18710217232718E-2</v>
      </c>
      <c r="J1491" s="17">
        <v>4.9846135863161299E-2</v>
      </c>
      <c r="K1491" s="17">
        <v>2.79365923840738E-2</v>
      </c>
      <c r="L1491" s="17">
        <v>6.9409212722220504E-2</v>
      </c>
      <c r="M1491" s="17"/>
      <c r="N1491" s="17">
        <v>0.10284012243583</v>
      </c>
      <c r="O1491" s="17">
        <v>3.9261830255692701E-2</v>
      </c>
      <c r="P1491" s="17">
        <v>1.7477703387858701E-2</v>
      </c>
      <c r="Q1491" s="17">
        <v>4.7924442851328797E-2</v>
      </c>
      <c r="R1491" s="17">
        <v>5.49355494822521E-2</v>
      </c>
      <c r="S1491" s="17">
        <v>6.8703441484737102E-2</v>
      </c>
      <c r="T1491" s="17">
        <v>2.26957437946812E-2</v>
      </c>
      <c r="U1491" s="17">
        <v>4.8356265443956402E-2</v>
      </c>
      <c r="V1491" s="17">
        <v>3.8597948628014703E-2</v>
      </c>
      <c r="W1491" s="17"/>
      <c r="X1491" s="17">
        <v>3.5814263432551001E-2</v>
      </c>
      <c r="Y1491" s="17">
        <v>5.5806167559973002E-2</v>
      </c>
      <c r="Z1491" s="17"/>
      <c r="AA1491" s="17">
        <v>5.2444183338063097E-2</v>
      </c>
      <c r="AB1491" s="17">
        <v>4.4290931812323103E-2</v>
      </c>
      <c r="AC1491" s="17"/>
      <c r="AD1491" s="17">
        <v>5.6725642925017902E-2</v>
      </c>
      <c r="AE1491" s="17">
        <v>3.6903566342719997E-2</v>
      </c>
    </row>
    <row r="1492" spans="2:31" x14ac:dyDescent="0.35">
      <c r="B1492" t="s">
        <v>542</v>
      </c>
      <c r="C1492" s="17">
        <v>0.107788879058709</v>
      </c>
      <c r="D1492" s="17">
        <v>0.143081690416967</v>
      </c>
      <c r="E1492" s="17">
        <v>7.2486146630075396E-2</v>
      </c>
      <c r="F1492" s="17"/>
      <c r="G1492" s="17">
        <v>7.0308208384702503E-2</v>
      </c>
      <c r="H1492" s="17">
        <v>0.12978928493151201</v>
      </c>
      <c r="I1492" s="17">
        <v>0.124642959007151</v>
      </c>
      <c r="J1492" s="17">
        <v>9.0936445005835906E-2</v>
      </c>
      <c r="K1492" s="17">
        <v>9.3301556758846799E-2</v>
      </c>
      <c r="L1492" s="17">
        <v>0.123378228724213</v>
      </c>
      <c r="M1492" s="17"/>
      <c r="N1492" s="17">
        <v>0.115669734453413</v>
      </c>
      <c r="O1492" s="17">
        <v>8.6309973169641604E-2</v>
      </c>
      <c r="P1492" s="17">
        <v>0.107846579329135</v>
      </c>
      <c r="Q1492" s="17">
        <v>9.2899765501630496E-2</v>
      </c>
      <c r="R1492" s="17">
        <v>6.8627888328086306E-2</v>
      </c>
      <c r="S1492" s="17">
        <v>0.11831147710986099</v>
      </c>
      <c r="T1492" s="17">
        <v>0.163504981495875</v>
      </c>
      <c r="U1492" s="17">
        <v>5.6563103174700702E-2</v>
      </c>
      <c r="V1492" s="17">
        <v>0.132916372973168</v>
      </c>
      <c r="W1492" s="17"/>
      <c r="X1492" s="17">
        <v>9.1721938762179697E-2</v>
      </c>
      <c r="Y1492" s="17">
        <v>0.179148197324867</v>
      </c>
      <c r="Z1492" s="17"/>
      <c r="AA1492" s="17">
        <v>0.10790494484831201</v>
      </c>
      <c r="AB1492" s="17">
        <v>0.109868519205735</v>
      </c>
      <c r="AC1492" s="17"/>
      <c r="AD1492" s="17">
        <v>0.13122891524121899</v>
      </c>
      <c r="AE1492" s="17">
        <v>6.4897015469115304E-2</v>
      </c>
    </row>
    <row r="1493" spans="2:31" x14ac:dyDescent="0.35">
      <c r="B1493" t="s">
        <v>543</v>
      </c>
      <c r="C1493" s="17">
        <v>0.223317866851138</v>
      </c>
      <c r="D1493" s="17">
        <v>0.225517135843603</v>
      </c>
      <c r="E1493" s="17">
        <v>0.22111797962788901</v>
      </c>
      <c r="F1493" s="17"/>
      <c r="G1493" s="17">
        <v>0.25180943439041897</v>
      </c>
      <c r="H1493" s="17">
        <v>0.25422115715840898</v>
      </c>
      <c r="I1493" s="17">
        <v>0.20094827539690899</v>
      </c>
      <c r="J1493" s="17">
        <v>0.246789218120397</v>
      </c>
      <c r="K1493" s="17">
        <v>0.21037108082189901</v>
      </c>
      <c r="L1493" s="17">
        <v>0.19745894168907699</v>
      </c>
      <c r="M1493" s="17"/>
      <c r="N1493" s="17">
        <v>0.19108394301016901</v>
      </c>
      <c r="O1493" s="17">
        <v>0.20436173710875399</v>
      </c>
      <c r="P1493" s="17">
        <v>0.26722803506140602</v>
      </c>
      <c r="Q1493" s="17">
        <v>0.18964039107424799</v>
      </c>
      <c r="R1493" s="17">
        <v>0.20674579467697701</v>
      </c>
      <c r="S1493" s="17">
        <v>0.24180357215368001</v>
      </c>
      <c r="T1493" s="17">
        <v>0.28175034994055198</v>
      </c>
      <c r="U1493" s="17">
        <v>0.240142282553681</v>
      </c>
      <c r="V1493" s="17">
        <v>0.22630187759530301</v>
      </c>
      <c r="W1493" s="17"/>
      <c r="X1493" s="17">
        <v>0.23873333239547101</v>
      </c>
      <c r="Y1493" s="17">
        <v>0.19334168541080099</v>
      </c>
      <c r="Z1493" s="17"/>
      <c r="AA1493" s="17">
        <v>0.22220419399456001</v>
      </c>
      <c r="AB1493" s="17">
        <v>0.22990357721544599</v>
      </c>
      <c r="AC1493" s="17"/>
      <c r="AD1493" s="17">
        <v>0.214156042952904</v>
      </c>
      <c r="AE1493" s="17">
        <v>0.23892960945274699</v>
      </c>
    </row>
    <row r="1494" spans="2:31" x14ac:dyDescent="0.35">
      <c r="B1494" t="s">
        <v>544</v>
      </c>
      <c r="C1494" s="17">
        <v>0.37622224405275401</v>
      </c>
      <c r="D1494" s="17">
        <v>0.34797823818836698</v>
      </c>
      <c r="E1494" s="17">
        <v>0.404474189516145</v>
      </c>
      <c r="F1494" s="17"/>
      <c r="G1494" s="17">
        <v>0.38383115278208502</v>
      </c>
      <c r="H1494" s="17">
        <v>0.32949595587778602</v>
      </c>
      <c r="I1494" s="17">
        <v>0.343143527910937</v>
      </c>
      <c r="J1494" s="17">
        <v>0.33006458302771302</v>
      </c>
      <c r="K1494" s="17">
        <v>0.42102093594102702</v>
      </c>
      <c r="L1494" s="17">
        <v>0.41428550493550798</v>
      </c>
      <c r="M1494" s="17"/>
      <c r="N1494" s="17">
        <v>0.32578180470617302</v>
      </c>
      <c r="O1494" s="17">
        <v>0.41894451694380103</v>
      </c>
      <c r="P1494" s="17">
        <v>0.35572235458875101</v>
      </c>
      <c r="Q1494" s="17">
        <v>0.45016402884681</v>
      </c>
      <c r="R1494" s="17">
        <v>0.43933297747838201</v>
      </c>
      <c r="S1494" s="17">
        <v>0.36140530484900102</v>
      </c>
      <c r="T1494" s="17">
        <v>0.28232300538643601</v>
      </c>
      <c r="U1494" s="17">
        <v>0.42059328896477899</v>
      </c>
      <c r="V1494" s="17">
        <v>0.36215930237586602</v>
      </c>
      <c r="W1494" s="17"/>
      <c r="X1494" s="17">
        <v>0.38042524120839599</v>
      </c>
      <c r="Y1494" s="17">
        <v>0.34442210427356301</v>
      </c>
      <c r="Z1494" s="17"/>
      <c r="AA1494" s="17">
        <v>0.364757318008397</v>
      </c>
      <c r="AB1494" s="17">
        <v>0.41693380673415997</v>
      </c>
      <c r="AC1494" s="17"/>
      <c r="AD1494" s="17">
        <v>0.38948060626236403</v>
      </c>
      <c r="AE1494" s="17">
        <v>0.37220536082711397</v>
      </c>
    </row>
    <row r="1495" spans="2:31" x14ac:dyDescent="0.35">
      <c r="B1495" t="s">
        <v>415</v>
      </c>
      <c r="C1495" s="17">
        <v>0.15020611360491301</v>
      </c>
      <c r="D1495" s="17">
        <v>0.13052435597374301</v>
      </c>
      <c r="E1495" s="17">
        <v>0.16989340392376301</v>
      </c>
      <c r="F1495" s="17"/>
      <c r="G1495" s="17">
        <v>0.14222877541291801</v>
      </c>
      <c r="H1495" s="17">
        <v>0.13943034963984899</v>
      </c>
      <c r="I1495" s="17">
        <v>0.16751191369605301</v>
      </c>
      <c r="J1495" s="17">
        <v>0.19372130212953301</v>
      </c>
      <c r="K1495" s="17">
        <v>0.16181791568086101</v>
      </c>
      <c r="L1495" s="17">
        <v>0.123947374694517</v>
      </c>
      <c r="M1495" s="17"/>
      <c r="N1495" s="17">
        <v>0.16395031004449401</v>
      </c>
      <c r="O1495" s="17">
        <v>0.17001601758822099</v>
      </c>
      <c r="P1495" s="17">
        <v>0.11113341153254599</v>
      </c>
      <c r="Q1495" s="17">
        <v>0.14336234817704899</v>
      </c>
      <c r="R1495" s="17">
        <v>0.18810440440628201</v>
      </c>
      <c r="S1495" s="17">
        <v>0.114698018357445</v>
      </c>
      <c r="T1495" s="17">
        <v>0.15470829503056499</v>
      </c>
      <c r="U1495" s="17">
        <v>0.175359712846927</v>
      </c>
      <c r="V1495" s="17">
        <v>0.13275930570387101</v>
      </c>
      <c r="W1495" s="17"/>
      <c r="X1495" s="17">
        <v>0.16269331216664301</v>
      </c>
      <c r="Y1495" s="17">
        <v>0.14134142565472901</v>
      </c>
      <c r="Z1495" s="17"/>
      <c r="AA1495" s="17">
        <v>0.156577855603865</v>
      </c>
      <c r="AB1495" s="17">
        <v>0.124783473556465</v>
      </c>
      <c r="AC1495" s="17"/>
      <c r="AD1495" s="17">
        <v>0.15450144947184599</v>
      </c>
      <c r="AE1495" s="17">
        <v>0.15052227715621999</v>
      </c>
    </row>
    <row r="1496" spans="2:31" x14ac:dyDescent="0.35">
      <c r="B1496" t="s">
        <v>56</v>
      </c>
      <c r="C1496" s="17">
        <v>9.1210922600445707E-2</v>
      </c>
      <c r="D1496" s="17">
        <v>7.9466347918699595E-2</v>
      </c>
      <c r="E1496" s="17">
        <v>0.102958798769023</v>
      </c>
      <c r="F1496" s="17"/>
      <c r="G1496" s="17">
        <v>0.110142969335996</v>
      </c>
      <c r="H1496" s="17">
        <v>9.7579869806920003E-2</v>
      </c>
      <c r="I1496" s="17">
        <v>0.111882302265678</v>
      </c>
      <c r="J1496" s="17">
        <v>8.8642315853359993E-2</v>
      </c>
      <c r="K1496" s="17">
        <v>8.5551918413292599E-2</v>
      </c>
      <c r="L1496" s="17">
        <v>7.1520737234465198E-2</v>
      </c>
      <c r="M1496" s="17"/>
      <c r="N1496" s="17">
        <v>0.100674085349922</v>
      </c>
      <c r="O1496" s="17">
        <v>8.1105924933890003E-2</v>
      </c>
      <c r="P1496" s="17">
        <v>0.140591916100303</v>
      </c>
      <c r="Q1496" s="17">
        <v>7.6009023548934004E-2</v>
      </c>
      <c r="R1496" s="17">
        <v>4.22533856280208E-2</v>
      </c>
      <c r="S1496" s="17">
        <v>9.5078186045275806E-2</v>
      </c>
      <c r="T1496" s="17">
        <v>9.5017624351889804E-2</v>
      </c>
      <c r="U1496" s="17">
        <v>5.8985347015955002E-2</v>
      </c>
      <c r="V1496" s="17">
        <v>0.10726519272377701</v>
      </c>
      <c r="W1496" s="17"/>
      <c r="X1496" s="17">
        <v>9.0611912034758907E-2</v>
      </c>
      <c r="Y1496" s="17">
        <v>8.5940419776067103E-2</v>
      </c>
      <c r="Z1496" s="17"/>
      <c r="AA1496" s="17">
        <v>9.6111504206802506E-2</v>
      </c>
      <c r="AB1496" s="17">
        <v>7.4219691475871596E-2</v>
      </c>
      <c r="AC1496" s="17"/>
      <c r="AD1496" s="17">
        <v>5.3907343146648801E-2</v>
      </c>
      <c r="AE1496" s="17">
        <v>0.136542170752084</v>
      </c>
    </row>
    <row r="1497" spans="2:31" x14ac:dyDescent="0.35">
      <c r="C1497" s="17"/>
      <c r="D1497" s="17"/>
      <c r="E1497" s="17"/>
      <c r="F1497" s="17"/>
      <c r="G1497" s="17"/>
      <c r="H1497" s="17"/>
      <c r="I1497" s="17"/>
      <c r="J1497" s="17"/>
      <c r="K1497" s="17"/>
      <c r="L1497" s="17"/>
      <c r="M1497" s="17"/>
      <c r="N1497" s="17"/>
      <c r="O1497" s="17"/>
      <c r="P1497" s="17"/>
      <c r="Q1497" s="17"/>
      <c r="R1497" s="17"/>
      <c r="S1497" s="17"/>
      <c r="T1497" s="17"/>
      <c r="U1497" s="17"/>
      <c r="V1497" s="17"/>
      <c r="W1497" s="17"/>
      <c r="X1497" s="17"/>
      <c r="Y1497" s="17"/>
      <c r="Z1497" s="17"/>
      <c r="AA1497" s="17"/>
      <c r="AB1497" s="17"/>
      <c r="AC1497" s="17"/>
      <c r="AD1497" s="17"/>
      <c r="AE1497" s="17"/>
    </row>
    <row r="1498" spans="2:31" x14ac:dyDescent="0.35">
      <c r="B1498" s="6" t="s">
        <v>569</v>
      </c>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row>
    <row r="1499" spans="2:31" x14ac:dyDescent="0.35">
      <c r="B1499" s="24" t="s">
        <v>66</v>
      </c>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row>
    <row r="1500" spans="2:31" x14ac:dyDescent="0.35">
      <c r="B1500" t="s">
        <v>185</v>
      </c>
      <c r="C1500" s="17">
        <v>5.2707115274581599E-2</v>
      </c>
      <c r="D1500" s="17">
        <v>8.5979901327206606E-2</v>
      </c>
      <c r="E1500" s="17">
        <v>1.9424975995639499E-2</v>
      </c>
      <c r="F1500" s="17"/>
      <c r="G1500" s="17">
        <v>4.8413132048309798E-2</v>
      </c>
      <c r="H1500" s="17">
        <v>5.5124130592154201E-2</v>
      </c>
      <c r="I1500" s="17">
        <v>3.7254049127499203E-2</v>
      </c>
      <c r="J1500" s="17">
        <v>3.5081577463290298E-2</v>
      </c>
      <c r="K1500" s="17">
        <v>3.96821222016394E-2</v>
      </c>
      <c r="L1500" s="17">
        <v>7.6785408620238096E-2</v>
      </c>
      <c r="M1500" s="17"/>
      <c r="N1500" s="17">
        <v>0.12456490047175101</v>
      </c>
      <c r="O1500" s="17">
        <v>2.0101308495407502E-2</v>
      </c>
      <c r="P1500" s="17">
        <v>2.4755857257651101E-2</v>
      </c>
      <c r="Q1500" s="17">
        <v>9.7899148997929397E-2</v>
      </c>
      <c r="R1500" s="17">
        <v>4.6469208187341002E-2</v>
      </c>
      <c r="S1500" s="17">
        <v>5.7198836473750597E-2</v>
      </c>
      <c r="T1500" s="17">
        <v>7.8601440151354202E-3</v>
      </c>
      <c r="U1500" s="17">
        <v>6.2760886617375194E-2</v>
      </c>
      <c r="V1500" s="17">
        <v>1.9511136375462899E-2</v>
      </c>
      <c r="W1500" s="17"/>
      <c r="X1500" s="17">
        <v>3.1715186020041503E-2</v>
      </c>
      <c r="Y1500" s="17">
        <v>0.10246234045158099</v>
      </c>
      <c r="Z1500" s="17"/>
      <c r="AA1500" s="17">
        <v>4.6176457959056498E-2</v>
      </c>
      <c r="AB1500" s="17">
        <v>7.5924634788839498E-2</v>
      </c>
      <c r="AC1500" s="17"/>
      <c r="AD1500" s="17">
        <v>6.9318608671849899E-2</v>
      </c>
      <c r="AE1500" s="17">
        <v>1.9726393392159501E-2</v>
      </c>
    </row>
    <row r="1501" spans="2:31" x14ac:dyDescent="0.35">
      <c r="B1501" t="s">
        <v>186</v>
      </c>
      <c r="C1501" s="17">
        <v>0.123314544695724</v>
      </c>
      <c r="D1501" s="17">
        <v>0.15074333967018999</v>
      </c>
      <c r="E1501" s="17">
        <v>9.5878039284067199E-2</v>
      </c>
      <c r="F1501" s="17"/>
      <c r="G1501" s="17">
        <v>0.115311391034709</v>
      </c>
      <c r="H1501" s="17">
        <v>0.156922484470016</v>
      </c>
      <c r="I1501" s="17">
        <v>0.17399224215619699</v>
      </c>
      <c r="J1501" s="17">
        <v>9.7939322066547596E-2</v>
      </c>
      <c r="K1501" s="17">
        <v>8.2587715842899603E-2</v>
      </c>
      <c r="L1501" s="17">
        <v>0.117537536190572</v>
      </c>
      <c r="M1501" s="17"/>
      <c r="N1501" s="17">
        <v>0.178090611430676</v>
      </c>
      <c r="O1501" s="17">
        <v>7.2171386587224107E-2</v>
      </c>
      <c r="P1501" s="17">
        <v>0.15178084585548901</v>
      </c>
      <c r="Q1501" s="17">
        <v>7.8866352150403399E-2</v>
      </c>
      <c r="R1501" s="17">
        <v>8.4082305360573498E-2</v>
      </c>
      <c r="S1501" s="17">
        <v>0.14224922401739801</v>
      </c>
      <c r="T1501" s="17">
        <v>0.145334496207776</v>
      </c>
      <c r="U1501" s="17">
        <v>0.153391682678228</v>
      </c>
      <c r="V1501" s="17">
        <v>0.118324901608875</v>
      </c>
      <c r="W1501" s="17"/>
      <c r="X1501" s="17">
        <v>0.113309382541892</v>
      </c>
      <c r="Y1501" s="17">
        <v>0.16060847328269601</v>
      </c>
      <c r="Z1501" s="17"/>
      <c r="AA1501" s="17">
        <v>0.114881626887867</v>
      </c>
      <c r="AB1501" s="17">
        <v>0.15913883576667001</v>
      </c>
      <c r="AC1501" s="17"/>
      <c r="AD1501" s="17">
        <v>0.14465373320785499</v>
      </c>
      <c r="AE1501" s="17">
        <v>8.8538925565317797E-2</v>
      </c>
    </row>
    <row r="1502" spans="2:31" x14ac:dyDescent="0.35">
      <c r="B1502" t="s">
        <v>568</v>
      </c>
      <c r="C1502" s="17">
        <v>0.22630013120897699</v>
      </c>
      <c r="D1502" s="17">
        <v>0.240947925731097</v>
      </c>
      <c r="E1502" s="17">
        <v>0.211648219083449</v>
      </c>
      <c r="F1502" s="17"/>
      <c r="G1502" s="17">
        <v>0.23923123865254101</v>
      </c>
      <c r="H1502" s="17">
        <v>0.22944006235366399</v>
      </c>
      <c r="I1502" s="17">
        <v>0.26226615322673102</v>
      </c>
      <c r="J1502" s="17">
        <v>0.18629964192731599</v>
      </c>
      <c r="K1502" s="17">
        <v>0.25071374722582401</v>
      </c>
      <c r="L1502" s="17">
        <v>0.20760928526570399</v>
      </c>
      <c r="M1502" s="17"/>
      <c r="N1502" s="17">
        <v>0.18906596668575201</v>
      </c>
      <c r="O1502" s="17">
        <v>0.24198231637227899</v>
      </c>
      <c r="P1502" s="17">
        <v>0.25129113485147803</v>
      </c>
      <c r="Q1502" s="17">
        <v>0.21199712090074399</v>
      </c>
      <c r="R1502" s="17">
        <v>0.29099193406806401</v>
      </c>
      <c r="S1502" s="17">
        <v>0.21966025302911699</v>
      </c>
      <c r="T1502" s="17">
        <v>0.22813698691582401</v>
      </c>
      <c r="U1502" s="17">
        <v>0.22450770549519999</v>
      </c>
      <c r="V1502" s="17">
        <v>0.20490136098037701</v>
      </c>
      <c r="W1502" s="17"/>
      <c r="X1502" s="17">
        <v>0.23398128472215701</v>
      </c>
      <c r="Y1502" s="17">
        <v>0.21202160217496699</v>
      </c>
      <c r="Z1502" s="17"/>
      <c r="AA1502" s="17">
        <v>0.23173745767498499</v>
      </c>
      <c r="AB1502" s="17">
        <v>0.21038748616559999</v>
      </c>
      <c r="AC1502" s="17"/>
      <c r="AD1502" s="17">
        <v>0.21468457699374599</v>
      </c>
      <c r="AE1502" s="17">
        <v>0.26232135221763803</v>
      </c>
    </row>
    <row r="1503" spans="2:31" x14ac:dyDescent="0.35">
      <c r="B1503" t="s">
        <v>188</v>
      </c>
      <c r="C1503" s="17">
        <v>0.247255450099338</v>
      </c>
      <c r="D1503" s="17">
        <v>0.235681838163628</v>
      </c>
      <c r="E1503" s="17">
        <v>0.25883231546298602</v>
      </c>
      <c r="F1503" s="17"/>
      <c r="G1503" s="17">
        <v>0.244994428022281</v>
      </c>
      <c r="H1503" s="17">
        <v>0.243044228461269</v>
      </c>
      <c r="I1503" s="17">
        <v>0.211327197927311</v>
      </c>
      <c r="J1503" s="17">
        <v>0.27198745367092703</v>
      </c>
      <c r="K1503" s="17">
        <v>0.26135449000969302</v>
      </c>
      <c r="L1503" s="17">
        <v>0.249140384401663</v>
      </c>
      <c r="M1503" s="17"/>
      <c r="N1503" s="17">
        <v>0.21027669480271599</v>
      </c>
      <c r="O1503" s="17">
        <v>0.25379158917008798</v>
      </c>
      <c r="P1503" s="17">
        <v>0.243295024736597</v>
      </c>
      <c r="Q1503" s="17">
        <v>0.30787623486654198</v>
      </c>
      <c r="R1503" s="17">
        <v>0.324857417428214</v>
      </c>
      <c r="S1503" s="17">
        <v>0.21755177311077101</v>
      </c>
      <c r="T1503" s="17">
        <v>0.239836818059976</v>
      </c>
      <c r="U1503" s="17">
        <v>0.24599294786207401</v>
      </c>
      <c r="V1503" s="17">
        <v>0.211754797338263</v>
      </c>
      <c r="W1503" s="17"/>
      <c r="X1503" s="17">
        <v>0.263515315022751</v>
      </c>
      <c r="Y1503" s="17">
        <v>0.20501744649929601</v>
      </c>
      <c r="Z1503" s="17"/>
      <c r="AA1503" s="17">
        <v>0.24542170236762201</v>
      </c>
      <c r="AB1503" s="17">
        <v>0.25652078103957898</v>
      </c>
      <c r="AC1503" s="17"/>
      <c r="AD1503" s="17">
        <v>0.26623623213851</v>
      </c>
      <c r="AE1503" s="17">
        <v>0.21774472535743999</v>
      </c>
    </row>
    <row r="1504" spans="2:31" x14ac:dyDescent="0.35">
      <c r="B1504" t="s">
        <v>189</v>
      </c>
      <c r="C1504" s="17">
        <v>0.15508767890523401</v>
      </c>
      <c r="D1504" s="17">
        <v>0.13129171535426601</v>
      </c>
      <c r="E1504" s="17">
        <v>0.17889033167760299</v>
      </c>
      <c r="F1504" s="17"/>
      <c r="G1504" s="17">
        <v>0.124867951064442</v>
      </c>
      <c r="H1504" s="17">
        <v>0.132218543717633</v>
      </c>
      <c r="I1504" s="17">
        <v>0.13566897865611099</v>
      </c>
      <c r="J1504" s="17">
        <v>0.170266163363547</v>
      </c>
      <c r="K1504" s="17">
        <v>0.15831999391552201</v>
      </c>
      <c r="L1504" s="17">
        <v>0.183889735225861</v>
      </c>
      <c r="M1504" s="17"/>
      <c r="N1504" s="17">
        <v>0.15377305141508499</v>
      </c>
      <c r="O1504" s="17">
        <v>0.18072496968882601</v>
      </c>
      <c r="P1504" s="17">
        <v>0.139855900259553</v>
      </c>
      <c r="Q1504" s="17">
        <v>0.115151962120806</v>
      </c>
      <c r="R1504" s="17">
        <v>7.7604815733864796E-2</v>
      </c>
      <c r="S1504" s="17">
        <v>0.146934829504515</v>
      </c>
      <c r="T1504" s="17">
        <v>0.15688556766187201</v>
      </c>
      <c r="U1504" s="17">
        <v>0.19347651805548299</v>
      </c>
      <c r="V1504" s="17">
        <v>0.214734006795056</v>
      </c>
      <c r="W1504" s="17"/>
      <c r="X1504" s="17">
        <v>0.16508686481295701</v>
      </c>
      <c r="Y1504" s="17">
        <v>0.13432902827889201</v>
      </c>
      <c r="Z1504" s="17"/>
      <c r="AA1504" s="17">
        <v>0.160672964684342</v>
      </c>
      <c r="AB1504" s="17">
        <v>0.13391377954118</v>
      </c>
      <c r="AC1504" s="17"/>
      <c r="AD1504" s="17">
        <v>0.16362025258547699</v>
      </c>
      <c r="AE1504" s="17">
        <v>0.135201801504298</v>
      </c>
    </row>
    <row r="1505" spans="2:31" x14ac:dyDescent="0.35">
      <c r="B1505" t="s">
        <v>56</v>
      </c>
      <c r="C1505" s="17">
        <v>0.19533507981614601</v>
      </c>
      <c r="D1505" s="17">
        <v>0.15535527975361199</v>
      </c>
      <c r="E1505" s="17">
        <v>0.23532611849625501</v>
      </c>
      <c r="F1505" s="17"/>
      <c r="G1505" s="17">
        <v>0.22718185917771699</v>
      </c>
      <c r="H1505" s="17">
        <v>0.183250550405264</v>
      </c>
      <c r="I1505" s="17">
        <v>0.17949137890615199</v>
      </c>
      <c r="J1505" s="17">
        <v>0.23842584150837201</v>
      </c>
      <c r="K1505" s="17">
        <v>0.20734193080442201</v>
      </c>
      <c r="L1505" s="17">
        <v>0.16503765029596201</v>
      </c>
      <c r="M1505" s="17"/>
      <c r="N1505" s="17">
        <v>0.144228775194021</v>
      </c>
      <c r="O1505" s="17">
        <v>0.23122842968617499</v>
      </c>
      <c r="P1505" s="17">
        <v>0.18902123703923099</v>
      </c>
      <c r="Q1505" s="17">
        <v>0.188209180963575</v>
      </c>
      <c r="R1505" s="17">
        <v>0.175994319221943</v>
      </c>
      <c r="S1505" s="17">
        <v>0.21640508386444801</v>
      </c>
      <c r="T1505" s="17">
        <v>0.22194598713941699</v>
      </c>
      <c r="U1505" s="17">
        <v>0.11987025929164</v>
      </c>
      <c r="V1505" s="17">
        <v>0.230773796901967</v>
      </c>
      <c r="W1505" s="17"/>
      <c r="X1505" s="17">
        <v>0.19239196688020199</v>
      </c>
      <c r="Y1505" s="17">
        <v>0.185561109312568</v>
      </c>
      <c r="Z1505" s="17"/>
      <c r="AA1505" s="17">
        <v>0.201109790426128</v>
      </c>
      <c r="AB1505" s="17">
        <v>0.16411448269813</v>
      </c>
      <c r="AC1505" s="17"/>
      <c r="AD1505" s="17">
        <v>0.141486596402562</v>
      </c>
      <c r="AE1505" s="17">
        <v>0.27646680196314699</v>
      </c>
    </row>
    <row r="1506" spans="2:31" x14ac:dyDescent="0.35">
      <c r="C1506" s="17"/>
      <c r="D1506" s="17"/>
      <c r="E1506" s="17"/>
      <c r="F1506" s="17"/>
      <c r="G1506" s="17"/>
      <c r="H1506" s="17"/>
      <c r="I1506" s="17"/>
      <c r="J1506" s="17"/>
      <c r="K1506" s="17"/>
      <c r="L1506" s="17"/>
      <c r="M1506" s="17"/>
      <c r="N1506" s="17"/>
      <c r="O1506" s="17"/>
      <c r="P1506" s="17"/>
      <c r="Q1506" s="17"/>
      <c r="R1506" s="17"/>
      <c r="S1506" s="17"/>
      <c r="T1506" s="17"/>
      <c r="U1506" s="17"/>
      <c r="V1506" s="17"/>
      <c r="W1506" s="17"/>
      <c r="X1506" s="17"/>
      <c r="Y1506" s="17"/>
      <c r="Z1506" s="17"/>
      <c r="AA1506" s="17"/>
      <c r="AB1506" s="17"/>
      <c r="AC1506" s="17"/>
      <c r="AD1506" s="17"/>
      <c r="AE1506" s="17"/>
    </row>
    <row r="1507" spans="2:31" x14ac:dyDescent="0.35">
      <c r="B1507" s="6" t="s">
        <v>581</v>
      </c>
      <c r="C1507" s="17"/>
      <c r="D1507" s="17"/>
      <c r="E1507" s="17"/>
      <c r="F1507" s="17"/>
      <c r="G1507" s="17"/>
      <c r="H1507" s="17"/>
      <c r="I1507" s="17"/>
      <c r="J1507" s="17"/>
      <c r="K1507" s="17"/>
      <c r="L1507" s="17"/>
      <c r="M1507" s="17"/>
      <c r="N1507" s="17"/>
      <c r="O1507" s="17"/>
      <c r="P1507" s="17"/>
      <c r="Q1507" s="17"/>
      <c r="R1507" s="17"/>
      <c r="S1507" s="17"/>
      <c r="T1507" s="17"/>
      <c r="U1507" s="17"/>
      <c r="V1507" s="17"/>
      <c r="W1507" s="17"/>
      <c r="X1507" s="17"/>
      <c r="Y1507" s="17"/>
      <c r="Z1507" s="17"/>
      <c r="AA1507" s="17"/>
      <c r="AB1507" s="17"/>
      <c r="AC1507" s="17"/>
      <c r="AD1507" s="17"/>
      <c r="AE1507" s="17"/>
    </row>
    <row r="1508" spans="2:31" x14ac:dyDescent="0.35">
      <c r="B1508" s="24" t="s">
        <v>66</v>
      </c>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row>
    <row r="1509" spans="2:31" x14ac:dyDescent="0.35">
      <c r="B1509" t="s">
        <v>570</v>
      </c>
      <c r="C1509" s="17">
        <v>0.48947516082501702</v>
      </c>
      <c r="D1509" s="17">
        <v>0.50812464129173096</v>
      </c>
      <c r="E1509" s="17">
        <v>0.47082043785137201</v>
      </c>
      <c r="F1509" s="17"/>
      <c r="G1509" s="17">
        <v>0.53155099008439299</v>
      </c>
      <c r="H1509" s="17">
        <v>0.487550948618861</v>
      </c>
      <c r="I1509" s="17">
        <v>0.496199149781477</v>
      </c>
      <c r="J1509" s="17">
        <v>0.44231633566349499</v>
      </c>
      <c r="K1509" s="17">
        <v>0.44200957022501502</v>
      </c>
      <c r="L1509" s="17">
        <v>0.51214037780223998</v>
      </c>
      <c r="M1509" s="17"/>
      <c r="N1509" s="17">
        <v>0.43094078942988201</v>
      </c>
      <c r="O1509" s="17">
        <v>0.53421748085057696</v>
      </c>
      <c r="P1509" s="17">
        <v>0.46047568308876902</v>
      </c>
      <c r="Q1509" s="17">
        <v>0.394137624081277</v>
      </c>
      <c r="R1509" s="17">
        <v>0.58169100180367495</v>
      </c>
      <c r="S1509" s="17">
        <v>0.54286021113375504</v>
      </c>
      <c r="T1509" s="17">
        <v>0.48593121387232902</v>
      </c>
      <c r="U1509" s="17">
        <v>0.50388759916401604</v>
      </c>
      <c r="V1509" s="17">
        <v>0.50102081022793699</v>
      </c>
      <c r="W1509" s="17"/>
      <c r="X1509" s="17">
        <v>0.48047030757130299</v>
      </c>
      <c r="Y1509" s="17">
        <v>0.48088867160666099</v>
      </c>
      <c r="Z1509" s="17"/>
      <c r="AA1509" s="17">
        <v>0.48109728400465401</v>
      </c>
      <c r="AB1509" s="17">
        <v>0.51669767504217501</v>
      </c>
      <c r="AC1509" s="17"/>
      <c r="AD1509" s="17">
        <v>0.484556192585335</v>
      </c>
      <c r="AE1509" s="17">
        <v>0.51174315168136797</v>
      </c>
    </row>
    <row r="1510" spans="2:31" x14ac:dyDescent="0.35">
      <c r="B1510" t="s">
        <v>571</v>
      </c>
      <c r="C1510" s="17">
        <v>0.38005596236257999</v>
      </c>
      <c r="D1510" s="17">
        <v>0.35355182052597101</v>
      </c>
      <c r="E1510" s="17">
        <v>0.40656755470954098</v>
      </c>
      <c r="F1510" s="17"/>
      <c r="G1510" s="17">
        <v>0.37782031951559097</v>
      </c>
      <c r="H1510" s="17">
        <v>0.369172509165067</v>
      </c>
      <c r="I1510" s="17">
        <v>0.30773470976060202</v>
      </c>
      <c r="J1510" s="17">
        <v>0.48793535038457603</v>
      </c>
      <c r="K1510" s="17">
        <v>0.36587374028279301</v>
      </c>
      <c r="L1510" s="17">
        <v>0.376107959213623</v>
      </c>
      <c r="M1510" s="17"/>
      <c r="N1510" s="17">
        <v>0.40863153733332502</v>
      </c>
      <c r="O1510" s="17">
        <v>0.44287822872497101</v>
      </c>
      <c r="P1510" s="17">
        <v>0.42520206028393098</v>
      </c>
      <c r="Q1510" s="17">
        <v>0.47364167536663299</v>
      </c>
      <c r="R1510" s="17">
        <v>0.421141933924988</v>
      </c>
      <c r="S1510" s="17">
        <v>0.333107348979652</v>
      </c>
      <c r="T1510" s="17">
        <v>0.238521597923887</v>
      </c>
      <c r="U1510" s="17">
        <v>0.19472741835374599</v>
      </c>
      <c r="V1510" s="17">
        <v>0.34250460835590202</v>
      </c>
      <c r="W1510" s="17"/>
      <c r="X1510" s="17">
        <v>0.37374112103749701</v>
      </c>
      <c r="Y1510" s="17">
        <v>0.37951980344640301</v>
      </c>
      <c r="Z1510" s="17"/>
      <c r="AA1510" s="17">
        <v>0.37778195671824299</v>
      </c>
      <c r="AB1510" s="17">
        <v>0.39133507792097999</v>
      </c>
      <c r="AC1510" s="17"/>
      <c r="AD1510" s="17">
        <v>0.41132086589288802</v>
      </c>
      <c r="AE1510" s="17">
        <v>0.33641350261087799</v>
      </c>
    </row>
    <row r="1511" spans="2:31" x14ac:dyDescent="0.35">
      <c r="B1511" t="s">
        <v>572</v>
      </c>
      <c r="C1511" s="17">
        <v>0.32010601287750801</v>
      </c>
      <c r="D1511" s="17">
        <v>0.29508395583180302</v>
      </c>
      <c r="E1511" s="17">
        <v>0.34513510380856599</v>
      </c>
      <c r="F1511" s="17"/>
      <c r="G1511" s="17">
        <v>0.29831648020975798</v>
      </c>
      <c r="H1511" s="17">
        <v>0.357659828113367</v>
      </c>
      <c r="I1511" s="17">
        <v>0.28176159404595702</v>
      </c>
      <c r="J1511" s="17">
        <v>0.31531271596286098</v>
      </c>
      <c r="K1511" s="17">
        <v>0.31526802941049997</v>
      </c>
      <c r="L1511" s="17">
        <v>0.33562472372023899</v>
      </c>
      <c r="M1511" s="17"/>
      <c r="N1511" s="17">
        <v>0.33688520176382802</v>
      </c>
      <c r="O1511" s="17">
        <v>0.28911758695110201</v>
      </c>
      <c r="P1511" s="17">
        <v>0.268622735310586</v>
      </c>
      <c r="Q1511" s="17">
        <v>0.35863835876744699</v>
      </c>
      <c r="R1511" s="17">
        <v>0.38924236548343999</v>
      </c>
      <c r="S1511" s="17">
        <v>0.32529463001935799</v>
      </c>
      <c r="T1511" s="17">
        <v>0.29472341528597301</v>
      </c>
      <c r="U1511" s="17">
        <v>0.29615185242980202</v>
      </c>
      <c r="V1511" s="17">
        <v>0.321656810579521</v>
      </c>
      <c r="W1511" s="17"/>
      <c r="X1511" s="17">
        <v>0.32263983129011797</v>
      </c>
      <c r="Y1511" s="17">
        <v>0.31361778434635601</v>
      </c>
      <c r="Z1511" s="17"/>
      <c r="AA1511" s="17">
        <v>0.31933551673750998</v>
      </c>
      <c r="AB1511" s="17">
        <v>0.32762610495417299</v>
      </c>
      <c r="AC1511" s="17"/>
      <c r="AD1511" s="17">
        <v>0.33998012372157299</v>
      </c>
      <c r="AE1511" s="17">
        <v>0.29994032807950599</v>
      </c>
    </row>
    <row r="1512" spans="2:31" x14ac:dyDescent="0.35">
      <c r="B1512" t="s">
        <v>573</v>
      </c>
      <c r="C1512" s="17">
        <v>0.30847321258203497</v>
      </c>
      <c r="D1512" s="17">
        <v>0.31047808901973001</v>
      </c>
      <c r="E1512" s="17">
        <v>0.30646777255874202</v>
      </c>
      <c r="F1512" s="17"/>
      <c r="G1512" s="17">
        <v>0.248960126784769</v>
      </c>
      <c r="H1512" s="17">
        <v>0.31362570517920102</v>
      </c>
      <c r="I1512" s="17">
        <v>0.32100541548322098</v>
      </c>
      <c r="J1512" s="17">
        <v>0.30624533539082199</v>
      </c>
      <c r="K1512" s="17">
        <v>0.28769205296083999</v>
      </c>
      <c r="L1512" s="17">
        <v>0.34280716310588799</v>
      </c>
      <c r="M1512" s="17"/>
      <c r="N1512" s="17">
        <v>0.40884796419186198</v>
      </c>
      <c r="O1512" s="17">
        <v>0.29638193567033</v>
      </c>
      <c r="P1512" s="17">
        <v>0.23022789248662101</v>
      </c>
      <c r="Q1512" s="17">
        <v>0.24195741977722501</v>
      </c>
      <c r="R1512" s="17">
        <v>0.32007455438563998</v>
      </c>
      <c r="S1512" s="17">
        <v>0.36945857856595299</v>
      </c>
      <c r="T1512" s="17">
        <v>0.27814562542933702</v>
      </c>
      <c r="U1512" s="17">
        <v>0.38073694587524298</v>
      </c>
      <c r="V1512" s="17">
        <v>0.25666953958051603</v>
      </c>
      <c r="W1512" s="17"/>
      <c r="X1512" s="17">
        <v>0.306658808857174</v>
      </c>
      <c r="Y1512" s="17">
        <v>0.31542746492657697</v>
      </c>
      <c r="Z1512" s="17"/>
      <c r="AA1512" s="17">
        <v>0.284341307035406</v>
      </c>
      <c r="AB1512" s="17">
        <v>0.39647493179198001</v>
      </c>
      <c r="AC1512" s="17"/>
      <c r="AD1512" s="17">
        <v>0.33118173067502799</v>
      </c>
      <c r="AE1512" s="17">
        <v>0.275772777978187</v>
      </c>
    </row>
    <row r="1513" spans="2:31" x14ac:dyDescent="0.35">
      <c r="B1513" t="s">
        <v>574</v>
      </c>
      <c r="C1513" s="17">
        <v>0.29881985300983999</v>
      </c>
      <c r="D1513" s="17">
        <v>0.26379015563648101</v>
      </c>
      <c r="E1513" s="17">
        <v>0.33385939749028698</v>
      </c>
      <c r="F1513" s="17"/>
      <c r="G1513" s="17">
        <v>0.33027469304559598</v>
      </c>
      <c r="H1513" s="17">
        <v>0.29003051171703498</v>
      </c>
      <c r="I1513" s="17">
        <v>0.25751046517086901</v>
      </c>
      <c r="J1513" s="17">
        <v>0.40014250930634698</v>
      </c>
      <c r="K1513" s="17">
        <v>0.293937163731327</v>
      </c>
      <c r="L1513" s="17">
        <v>0.25892544749493202</v>
      </c>
      <c r="M1513" s="17"/>
      <c r="N1513" s="17">
        <v>0.27861239522294801</v>
      </c>
      <c r="O1513" s="17">
        <v>0.34164549626277702</v>
      </c>
      <c r="P1513" s="17">
        <v>0.31222485875719802</v>
      </c>
      <c r="Q1513" s="17">
        <v>0.237229478498101</v>
      </c>
      <c r="R1513" s="17">
        <v>0.31421140955601001</v>
      </c>
      <c r="S1513" s="17">
        <v>0.28329521983056699</v>
      </c>
      <c r="T1513" s="17">
        <v>0.29343207518520797</v>
      </c>
      <c r="U1513" s="17">
        <v>0.27121291175564499</v>
      </c>
      <c r="V1513" s="17">
        <v>0.328771224375906</v>
      </c>
      <c r="W1513" s="17"/>
      <c r="X1513" s="17">
        <v>0.29107235422491501</v>
      </c>
      <c r="Y1513" s="17">
        <v>0.40558921443485002</v>
      </c>
      <c r="Z1513" s="17"/>
      <c r="AA1513" s="17">
        <v>0.30234790129951999</v>
      </c>
      <c r="AB1513" s="17">
        <v>0.28854593507409698</v>
      </c>
      <c r="AC1513" s="17"/>
      <c r="AD1513" s="17">
        <v>0.31730002660046303</v>
      </c>
      <c r="AE1513" s="17">
        <v>0.27972343229306301</v>
      </c>
    </row>
    <row r="1514" spans="2:31" x14ac:dyDescent="0.35">
      <c r="B1514" t="s">
        <v>575</v>
      </c>
      <c r="C1514" s="17">
        <v>0.26407059082617002</v>
      </c>
      <c r="D1514" s="17">
        <v>0.297285506730946</v>
      </c>
      <c r="E1514" s="17">
        <v>0.23084633796280299</v>
      </c>
      <c r="F1514" s="17"/>
      <c r="G1514" s="17">
        <v>0.26168961040126398</v>
      </c>
      <c r="H1514" s="17">
        <v>0.25752139940894703</v>
      </c>
      <c r="I1514" s="17">
        <v>0.23617269323204501</v>
      </c>
      <c r="J1514" s="17">
        <v>0.24721306803943899</v>
      </c>
      <c r="K1514" s="17">
        <v>0.23191668472145099</v>
      </c>
      <c r="L1514" s="17">
        <v>0.30732885798794501</v>
      </c>
      <c r="M1514" s="17"/>
      <c r="N1514" s="17">
        <v>0.31534823547989299</v>
      </c>
      <c r="O1514" s="17">
        <v>0.27087241706478699</v>
      </c>
      <c r="P1514" s="17">
        <v>0.18769260991282499</v>
      </c>
      <c r="Q1514" s="17">
        <v>0.22332847279308099</v>
      </c>
      <c r="R1514" s="17">
        <v>0.23061788488128299</v>
      </c>
      <c r="S1514" s="17">
        <v>0.32255131985638003</v>
      </c>
      <c r="T1514" s="17">
        <v>0.236318185679947</v>
      </c>
      <c r="U1514" s="17">
        <v>0.37812764877756599</v>
      </c>
      <c r="V1514" s="17">
        <v>0.24143177908150501</v>
      </c>
      <c r="W1514" s="17"/>
      <c r="X1514" s="17">
        <v>0.24222590857280599</v>
      </c>
      <c r="Y1514" s="17">
        <v>0.32396497449676998</v>
      </c>
      <c r="Z1514" s="17"/>
      <c r="AA1514" s="17">
        <v>0.248177182992495</v>
      </c>
      <c r="AB1514" s="17">
        <v>0.32524846441665001</v>
      </c>
      <c r="AC1514" s="17"/>
      <c r="AD1514" s="17">
        <v>0.28641725709772697</v>
      </c>
      <c r="AE1514" s="17">
        <v>0.219829465556277</v>
      </c>
    </row>
    <row r="1515" spans="2:31" x14ac:dyDescent="0.35">
      <c r="B1515" t="s">
        <v>576</v>
      </c>
      <c r="C1515" s="17">
        <v>0.22769861526580701</v>
      </c>
      <c r="D1515" s="17">
        <v>0.23332301698476299</v>
      </c>
      <c r="E1515" s="17">
        <v>0.22207263248591799</v>
      </c>
      <c r="F1515" s="17"/>
      <c r="G1515" s="17">
        <v>0.244241438806373</v>
      </c>
      <c r="H1515" s="17">
        <v>0.25044329860710501</v>
      </c>
      <c r="I1515" s="17">
        <v>0.26701614048137301</v>
      </c>
      <c r="J1515" s="17">
        <v>0.18021436196172599</v>
      </c>
      <c r="K1515" s="17">
        <v>0.248752948035488</v>
      </c>
      <c r="L1515" s="17">
        <v>0.20037423153330799</v>
      </c>
      <c r="M1515" s="17"/>
      <c r="N1515" s="17">
        <v>0.31876579280703299</v>
      </c>
      <c r="O1515" s="17">
        <v>0.22767690131070101</v>
      </c>
      <c r="P1515" s="17">
        <v>0.16307064534834101</v>
      </c>
      <c r="Q1515" s="17">
        <v>0.23237696022620899</v>
      </c>
      <c r="R1515" s="17">
        <v>0.20140461462827</v>
      </c>
      <c r="S1515" s="17">
        <v>0.20867200361607599</v>
      </c>
      <c r="T1515" s="17">
        <v>0.19926940743516999</v>
      </c>
      <c r="U1515" s="17">
        <v>0.20554165043567901</v>
      </c>
      <c r="V1515" s="17">
        <v>0.22528029441873501</v>
      </c>
      <c r="W1515" s="17"/>
      <c r="X1515" s="17">
        <v>0.222406161666655</v>
      </c>
      <c r="Y1515" s="17">
        <v>0.221209179591664</v>
      </c>
      <c r="Z1515" s="17"/>
      <c r="AA1515" s="17">
        <v>0.22271288797890501</v>
      </c>
      <c r="AB1515" s="17">
        <v>0.25251603817366403</v>
      </c>
      <c r="AC1515" s="17"/>
      <c r="AD1515" s="17">
        <v>0.23117051296431301</v>
      </c>
      <c r="AE1515" s="17">
        <v>0.22633474079038299</v>
      </c>
    </row>
    <row r="1516" spans="2:31" x14ac:dyDescent="0.35">
      <c r="B1516" t="s">
        <v>56</v>
      </c>
      <c r="C1516" s="17">
        <v>6.4725198344913096E-2</v>
      </c>
      <c r="D1516" s="17">
        <v>7.4595848179192695E-2</v>
      </c>
      <c r="E1516" s="17">
        <v>5.4851773797940401E-2</v>
      </c>
      <c r="F1516" s="17"/>
      <c r="G1516" s="17">
        <v>8.6271179613763405E-2</v>
      </c>
      <c r="H1516" s="17">
        <v>4.3308723078058997E-2</v>
      </c>
      <c r="I1516" s="17">
        <v>8.0246776194889596E-2</v>
      </c>
      <c r="J1516" s="17">
        <v>5.2076980777252098E-2</v>
      </c>
      <c r="K1516" s="17">
        <v>7.4631772218841499E-2</v>
      </c>
      <c r="L1516" s="17">
        <v>5.8296299870088698E-2</v>
      </c>
      <c r="M1516" s="17"/>
      <c r="N1516" s="17">
        <v>4.0159893159978199E-2</v>
      </c>
      <c r="O1516" s="17">
        <v>5.61068112881144E-2</v>
      </c>
      <c r="P1516" s="17">
        <v>0.14424163108531701</v>
      </c>
      <c r="Q1516" s="17">
        <v>5.9744521820340998E-2</v>
      </c>
      <c r="R1516" s="17">
        <v>1.7775637658572398E-2</v>
      </c>
      <c r="S1516" s="17">
        <v>6.54656279393067E-2</v>
      </c>
      <c r="T1516" s="17">
        <v>9.7588307216515804E-2</v>
      </c>
      <c r="U1516" s="17">
        <v>3.09026923377426E-2</v>
      </c>
      <c r="V1516" s="17">
        <v>6.8034176027238102E-2</v>
      </c>
      <c r="W1516" s="17"/>
      <c r="X1516" s="17">
        <v>7.0242080436454704E-2</v>
      </c>
      <c r="Y1516" s="17">
        <v>3.77086299185274E-2</v>
      </c>
      <c r="Z1516" s="17"/>
      <c r="AA1516" s="17">
        <v>6.7652188013698794E-2</v>
      </c>
      <c r="AB1516" s="17">
        <v>5.1320668442797798E-2</v>
      </c>
      <c r="AC1516" s="17"/>
      <c r="AD1516" s="17">
        <v>3.4016531553776E-2</v>
      </c>
      <c r="AE1516" s="17">
        <v>9.8720432699275301E-2</v>
      </c>
    </row>
    <row r="1517" spans="2:31" x14ac:dyDescent="0.35">
      <c r="B1517" t="s">
        <v>577</v>
      </c>
      <c r="C1517" s="17">
        <v>2.69874190546321E-2</v>
      </c>
      <c r="D1517" s="17">
        <v>2.66714550129903E-2</v>
      </c>
      <c r="E1517" s="17">
        <v>2.7303471916103599E-2</v>
      </c>
      <c r="F1517" s="17"/>
      <c r="G1517" s="17">
        <v>2.0780055451207501E-2</v>
      </c>
      <c r="H1517" s="17">
        <v>2.5354836133768901E-2</v>
      </c>
      <c r="I1517" s="17">
        <v>1.54512146953722E-2</v>
      </c>
      <c r="J1517" s="17">
        <v>1.8686921324268101E-2</v>
      </c>
      <c r="K1517" s="17">
        <v>3.2822787412340099E-2</v>
      </c>
      <c r="L1517" s="17">
        <v>3.8161059281948899E-2</v>
      </c>
      <c r="M1517" s="17"/>
      <c r="N1517" s="17">
        <v>2.7461319551218E-2</v>
      </c>
      <c r="O1517" s="17">
        <v>3.9553418018203203E-2</v>
      </c>
      <c r="P1517" s="17">
        <v>1.7917478165869302E-2</v>
      </c>
      <c r="Q1517" s="17">
        <v>3.2982221540254202E-2</v>
      </c>
      <c r="R1517" s="17">
        <v>2.0448340404479601E-2</v>
      </c>
      <c r="S1517" s="17">
        <v>2.3020942398512999E-2</v>
      </c>
      <c r="T1517" s="17">
        <v>2.7491559824695599E-2</v>
      </c>
      <c r="U1517" s="17">
        <v>4.3145203580911902E-2</v>
      </c>
      <c r="V1517" s="17">
        <v>1.38598301732775E-2</v>
      </c>
      <c r="W1517" s="17"/>
      <c r="X1517" s="17">
        <v>3.02628032616491E-2</v>
      </c>
      <c r="Y1517" s="17">
        <v>1.7771005176513598E-2</v>
      </c>
      <c r="Z1517" s="17"/>
      <c r="AA1517" s="17">
        <v>3.01506892545047E-2</v>
      </c>
      <c r="AB1517" s="17">
        <v>1.52704617440899E-2</v>
      </c>
      <c r="AC1517" s="17"/>
      <c r="AD1517" s="17">
        <v>1.7934345991163302E-2</v>
      </c>
      <c r="AE1517" s="17">
        <v>3.9713201829849602E-2</v>
      </c>
    </row>
    <row r="1518" spans="2:31" x14ac:dyDescent="0.35">
      <c r="B1518" t="s">
        <v>578</v>
      </c>
      <c r="C1518" s="17">
        <v>1.77103827393767E-3</v>
      </c>
      <c r="D1518" s="17">
        <v>3.5415788358246401E-3</v>
      </c>
      <c r="E1518" s="17">
        <v>0</v>
      </c>
      <c r="F1518" s="17"/>
      <c r="G1518" s="17">
        <v>0</v>
      </c>
      <c r="H1518" s="17">
        <v>0</v>
      </c>
      <c r="I1518" s="17">
        <v>0</v>
      </c>
      <c r="J1518" s="17">
        <v>0</v>
      </c>
      <c r="K1518" s="17">
        <v>0</v>
      </c>
      <c r="L1518" s="17">
        <v>6.3225255618539304E-3</v>
      </c>
      <c r="M1518" s="17"/>
      <c r="N1518" s="17">
        <v>0</v>
      </c>
      <c r="O1518" s="17">
        <v>0</v>
      </c>
      <c r="P1518" s="17">
        <v>0</v>
      </c>
      <c r="Q1518" s="17">
        <v>0</v>
      </c>
      <c r="R1518" s="17">
        <v>0</v>
      </c>
      <c r="S1518" s="17">
        <v>0</v>
      </c>
      <c r="T1518" s="17">
        <v>0</v>
      </c>
      <c r="U1518" s="17">
        <v>0</v>
      </c>
      <c r="V1518" s="17">
        <v>1.3669422170673899E-2</v>
      </c>
      <c r="W1518" s="17"/>
      <c r="X1518" s="17">
        <v>2.2591675273543302E-3</v>
      </c>
      <c r="Y1518" s="17">
        <v>0</v>
      </c>
      <c r="Z1518" s="17"/>
      <c r="AA1518" s="17">
        <v>0</v>
      </c>
      <c r="AB1518" s="17">
        <v>8.7277398522948302E-3</v>
      </c>
      <c r="AC1518" s="17"/>
      <c r="AD1518" s="17">
        <v>2.6444260010970401E-3</v>
      </c>
      <c r="AE1518" s="17">
        <v>0</v>
      </c>
    </row>
    <row r="1519" spans="2:31" x14ac:dyDescent="0.35">
      <c r="B1519" t="s">
        <v>579</v>
      </c>
      <c r="C1519" s="17">
        <v>7.1431912545907405E-4</v>
      </c>
      <c r="D1519" s="17">
        <v>1.4284375069579401E-3</v>
      </c>
      <c r="E1519" s="17">
        <v>0</v>
      </c>
      <c r="F1519" s="17"/>
      <c r="G1519" s="17">
        <v>4.77386996207278E-3</v>
      </c>
      <c r="H1519" s="17">
        <v>0</v>
      </c>
      <c r="I1519" s="17">
        <v>0</v>
      </c>
      <c r="J1519" s="17">
        <v>0</v>
      </c>
      <c r="K1519" s="17">
        <v>0</v>
      </c>
      <c r="L1519" s="17">
        <v>0</v>
      </c>
      <c r="M1519" s="17"/>
      <c r="N1519" s="17">
        <v>4.4736786371608302E-3</v>
      </c>
      <c r="O1519" s="17">
        <v>0</v>
      </c>
      <c r="P1519" s="17">
        <v>0</v>
      </c>
      <c r="Q1519" s="17">
        <v>0</v>
      </c>
      <c r="R1519" s="17">
        <v>0</v>
      </c>
      <c r="S1519" s="17">
        <v>0</v>
      </c>
      <c r="T1519" s="17">
        <v>0</v>
      </c>
      <c r="U1519" s="17">
        <v>0</v>
      </c>
      <c r="V1519" s="17">
        <v>0</v>
      </c>
      <c r="W1519" s="17"/>
      <c r="X1519" s="17">
        <v>0</v>
      </c>
      <c r="Y1519" s="17">
        <v>0</v>
      </c>
      <c r="Z1519" s="17"/>
      <c r="AA1519" s="17">
        <v>0</v>
      </c>
      <c r="AB1519" s="17">
        <v>3.5201901564014199E-3</v>
      </c>
      <c r="AC1519" s="17"/>
      <c r="AD1519" s="17">
        <v>0</v>
      </c>
      <c r="AE1519" s="17">
        <v>2.5305236025047399E-3</v>
      </c>
    </row>
    <row r="1520" spans="2:31" x14ac:dyDescent="0.35">
      <c r="B1520" t="s">
        <v>580</v>
      </c>
      <c r="C1520" s="17">
        <v>6.4533978771737395E-4</v>
      </c>
      <c r="D1520" s="17">
        <v>1.29049821662739E-3</v>
      </c>
      <c r="E1520" s="17">
        <v>0</v>
      </c>
      <c r="F1520" s="17"/>
      <c r="G1520" s="17">
        <v>0</v>
      </c>
      <c r="H1520" s="17">
        <v>0</v>
      </c>
      <c r="I1520" s="17">
        <v>4.6227926670425303E-3</v>
      </c>
      <c r="J1520" s="17">
        <v>0</v>
      </c>
      <c r="K1520" s="17">
        <v>0</v>
      </c>
      <c r="L1520" s="17">
        <v>0</v>
      </c>
      <c r="M1520" s="17"/>
      <c r="N1520" s="17">
        <v>0</v>
      </c>
      <c r="O1520" s="17">
        <v>0</v>
      </c>
      <c r="P1520" s="17">
        <v>0</v>
      </c>
      <c r="Q1520" s="17">
        <v>0</v>
      </c>
      <c r="R1520" s="17">
        <v>0</v>
      </c>
      <c r="S1520" s="17">
        <v>0</v>
      </c>
      <c r="T1520" s="17">
        <v>0</v>
      </c>
      <c r="U1520" s="17">
        <v>0</v>
      </c>
      <c r="V1520" s="17">
        <v>4.98093244604396E-3</v>
      </c>
      <c r="W1520" s="17"/>
      <c r="X1520" s="17">
        <v>8.2320676745133896E-4</v>
      </c>
      <c r="Y1520" s="17">
        <v>0</v>
      </c>
      <c r="Z1520" s="17"/>
      <c r="AA1520" s="17">
        <v>8.1450295991184699E-4</v>
      </c>
      <c r="AB1520" s="17">
        <v>0</v>
      </c>
      <c r="AC1520" s="17"/>
      <c r="AD1520" s="17">
        <v>9.6358917776969897E-4</v>
      </c>
      <c r="AE1520" s="17">
        <v>0</v>
      </c>
    </row>
    <row r="1521" spans="2:31" x14ac:dyDescent="0.35">
      <c r="B1521" t="s">
        <v>63</v>
      </c>
      <c r="C1521" s="17">
        <v>3.1306971871141202E-3</v>
      </c>
      <c r="D1521" s="17">
        <v>6.2605145594099602E-3</v>
      </c>
      <c r="E1521" s="17">
        <v>0</v>
      </c>
      <c r="F1521" s="17"/>
      <c r="G1521" s="17">
        <v>4.77386996207278E-3</v>
      </c>
      <c r="H1521" s="17">
        <v>0</v>
      </c>
      <c r="I1521" s="17">
        <v>4.6227926670425303E-3</v>
      </c>
      <c r="J1521" s="17">
        <v>0</v>
      </c>
      <c r="K1521" s="17">
        <v>0</v>
      </c>
      <c r="L1521" s="17">
        <v>6.3225255618539304E-3</v>
      </c>
      <c r="M1521" s="17"/>
      <c r="N1521" s="17">
        <v>4.4736786371608302E-3</v>
      </c>
      <c r="O1521" s="17">
        <v>0</v>
      </c>
      <c r="P1521" s="17">
        <v>0</v>
      </c>
      <c r="Q1521" s="17">
        <v>0</v>
      </c>
      <c r="R1521" s="17">
        <v>0</v>
      </c>
      <c r="S1521" s="17">
        <v>0</v>
      </c>
      <c r="T1521" s="17">
        <v>0</v>
      </c>
      <c r="U1521" s="17">
        <v>0</v>
      </c>
      <c r="V1521" s="17">
        <v>1.8650354616717799E-2</v>
      </c>
      <c r="W1521" s="17"/>
      <c r="X1521" s="17">
        <v>3.08237429480567E-3</v>
      </c>
      <c r="Y1521" s="17">
        <v>0</v>
      </c>
      <c r="Z1521" s="17"/>
      <c r="AA1521" s="17">
        <v>8.1450295991184699E-4</v>
      </c>
      <c r="AB1521" s="17">
        <v>1.2247930008696201E-2</v>
      </c>
      <c r="AC1521" s="17"/>
      <c r="AD1521" s="17">
        <v>3.60801517886674E-3</v>
      </c>
      <c r="AE1521" s="17">
        <v>2.5305236025047399E-3</v>
      </c>
    </row>
    <row r="1522" spans="2:31" x14ac:dyDescent="0.35">
      <c r="C1522" s="17"/>
      <c r="D1522" s="17"/>
      <c r="E1522" s="17"/>
      <c r="F1522" s="17"/>
      <c r="G1522" s="17"/>
      <c r="H1522" s="17"/>
      <c r="I1522" s="17"/>
      <c r="J1522" s="17"/>
      <c r="K1522" s="17"/>
      <c r="L1522" s="17"/>
      <c r="M1522" s="17"/>
      <c r="N1522" s="17"/>
      <c r="O1522" s="17"/>
      <c r="P1522" s="17"/>
      <c r="Q1522" s="17"/>
      <c r="R1522" s="17"/>
      <c r="S1522" s="17"/>
      <c r="T1522" s="17"/>
      <c r="U1522" s="17"/>
      <c r="V1522" s="17"/>
      <c r="W1522" s="17"/>
      <c r="X1522" s="17"/>
      <c r="Y1522" s="17"/>
      <c r="Z1522" s="17"/>
      <c r="AA1522" s="17"/>
      <c r="AB1522" s="17"/>
      <c r="AC1522" s="17"/>
      <c r="AD1522" s="17"/>
      <c r="AE1522" s="17"/>
    </row>
    <row r="1523" spans="2:31" x14ac:dyDescent="0.35">
      <c r="B1523" s="6" t="s">
        <v>593</v>
      </c>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c r="AB1523" s="17"/>
      <c r="AC1523" s="17"/>
      <c r="AD1523" s="17"/>
      <c r="AE1523" s="17"/>
    </row>
    <row r="1524" spans="2:31" x14ac:dyDescent="0.35">
      <c r="B1524" s="24" t="s">
        <v>66</v>
      </c>
      <c r="C1524" s="17"/>
      <c r="D1524" s="17"/>
      <c r="E1524" s="17"/>
      <c r="F1524" s="17"/>
      <c r="G1524" s="17"/>
      <c r="H1524" s="17"/>
      <c r="I1524" s="17"/>
      <c r="J1524" s="17"/>
      <c r="K1524" s="17"/>
      <c r="L1524" s="17"/>
      <c r="M1524" s="17"/>
      <c r="N1524" s="17"/>
      <c r="O1524" s="17"/>
      <c r="P1524" s="17"/>
      <c r="Q1524" s="17"/>
      <c r="R1524" s="17"/>
      <c r="S1524" s="17"/>
      <c r="T1524" s="17"/>
      <c r="U1524" s="17"/>
      <c r="V1524" s="17"/>
      <c r="W1524" s="17"/>
      <c r="X1524" s="17"/>
      <c r="Y1524" s="17"/>
      <c r="Z1524" s="17"/>
      <c r="AA1524" s="17"/>
      <c r="AB1524" s="17"/>
      <c r="AC1524" s="17"/>
      <c r="AD1524" s="17"/>
      <c r="AE1524" s="17"/>
    </row>
    <row r="1525" spans="2:31" x14ac:dyDescent="0.35">
      <c r="B1525" t="s">
        <v>582</v>
      </c>
      <c r="C1525" s="17">
        <v>0.33618482788010201</v>
      </c>
      <c r="D1525" s="17">
        <v>0.34173135449485298</v>
      </c>
      <c r="E1525" s="17">
        <v>0.330636742095685</v>
      </c>
      <c r="F1525" s="17"/>
      <c r="G1525" s="17">
        <v>0.294721485933292</v>
      </c>
      <c r="H1525" s="17">
        <v>0.27240743147249702</v>
      </c>
      <c r="I1525" s="17">
        <v>0.30336760191998502</v>
      </c>
      <c r="J1525" s="17">
        <v>0.34329465467970599</v>
      </c>
      <c r="K1525" s="17">
        <v>0.35464057463215098</v>
      </c>
      <c r="L1525" s="17">
        <v>0.39593458105911</v>
      </c>
      <c r="M1525" s="17"/>
      <c r="N1525" s="17">
        <v>0.31215498006118397</v>
      </c>
      <c r="O1525" s="17">
        <v>0.37413683715703899</v>
      </c>
      <c r="P1525" s="17">
        <v>0.38677463360460801</v>
      </c>
      <c r="Q1525" s="17">
        <v>0.31568425504241299</v>
      </c>
      <c r="R1525" s="17">
        <v>0.323247303274728</v>
      </c>
      <c r="S1525" s="17">
        <v>0.33488235845183201</v>
      </c>
      <c r="T1525" s="17">
        <v>0.31194091335340002</v>
      </c>
      <c r="U1525" s="17">
        <v>0.353906583876193</v>
      </c>
      <c r="V1525" s="17">
        <v>0.319107591590437</v>
      </c>
      <c r="W1525" s="17"/>
      <c r="X1525" s="17">
        <v>0.32857268791864602</v>
      </c>
      <c r="Y1525" s="17">
        <v>0.35464914571466799</v>
      </c>
      <c r="Z1525" s="17"/>
      <c r="AA1525" s="17">
        <v>0.32430067752179398</v>
      </c>
      <c r="AB1525" s="17">
        <v>0.39048661311282001</v>
      </c>
      <c r="AC1525" s="17"/>
      <c r="AD1525" s="17">
        <v>0.35797653184609002</v>
      </c>
      <c r="AE1525" s="17">
        <v>0.307662040698648</v>
      </c>
    </row>
    <row r="1526" spans="2:31" x14ac:dyDescent="0.35">
      <c r="B1526" t="s">
        <v>583</v>
      </c>
      <c r="C1526" s="17">
        <v>0.31813574043530402</v>
      </c>
      <c r="D1526" s="17">
        <v>0.306313708949006</v>
      </c>
      <c r="E1526" s="17">
        <v>0.32996109518211503</v>
      </c>
      <c r="F1526" s="17"/>
      <c r="G1526" s="17">
        <v>0.36583703401467299</v>
      </c>
      <c r="H1526" s="17">
        <v>0.28364520043636698</v>
      </c>
      <c r="I1526" s="17">
        <v>0.28954122982223002</v>
      </c>
      <c r="J1526" s="17">
        <v>0.36336905871903102</v>
      </c>
      <c r="K1526" s="17">
        <v>0.29534014632670402</v>
      </c>
      <c r="L1526" s="17">
        <v>0.31407566404496301</v>
      </c>
      <c r="M1526" s="17"/>
      <c r="N1526" s="17">
        <v>0.31368922431374502</v>
      </c>
      <c r="O1526" s="17">
        <v>0.31669794451828498</v>
      </c>
      <c r="P1526" s="17">
        <v>0.34809373474464</v>
      </c>
      <c r="Q1526" s="17">
        <v>0.224570739597198</v>
      </c>
      <c r="R1526" s="17">
        <v>0.32657271031863599</v>
      </c>
      <c r="S1526" s="17">
        <v>0.45725043579975</v>
      </c>
      <c r="T1526" s="17">
        <v>0.28877190216176801</v>
      </c>
      <c r="U1526" s="17">
        <v>0.21877019249851001</v>
      </c>
      <c r="V1526" s="17">
        <v>0.32883592474073198</v>
      </c>
      <c r="W1526" s="17"/>
      <c r="X1526" s="17">
        <v>0.30295361516160701</v>
      </c>
      <c r="Y1526" s="17">
        <v>0.44030174836790198</v>
      </c>
      <c r="Z1526" s="17"/>
      <c r="AA1526" s="17">
        <v>0.30232975314747601</v>
      </c>
      <c r="AB1526" s="17">
        <v>0.38380617816163298</v>
      </c>
      <c r="AC1526" s="17"/>
      <c r="AD1526" s="17">
        <v>0.332548273846343</v>
      </c>
      <c r="AE1526" s="17">
        <v>0.30304443569115602</v>
      </c>
    </row>
    <row r="1527" spans="2:31" x14ac:dyDescent="0.35">
      <c r="B1527" t="s">
        <v>584</v>
      </c>
      <c r="C1527" s="17">
        <v>0.311468421904955</v>
      </c>
      <c r="D1527" s="17">
        <v>0.32033389759674302</v>
      </c>
      <c r="E1527" s="17">
        <v>0.30260045406236202</v>
      </c>
      <c r="F1527" s="17"/>
      <c r="G1527" s="17">
        <v>0.31144039150610497</v>
      </c>
      <c r="H1527" s="17">
        <v>0.28021043250196498</v>
      </c>
      <c r="I1527" s="17">
        <v>0.31975454331554798</v>
      </c>
      <c r="J1527" s="17">
        <v>0.33819622481866801</v>
      </c>
      <c r="K1527" s="17">
        <v>0.29627662374490399</v>
      </c>
      <c r="L1527" s="17">
        <v>0.31826563539457697</v>
      </c>
      <c r="M1527" s="17"/>
      <c r="N1527" s="17">
        <v>0.32964392734041398</v>
      </c>
      <c r="O1527" s="17">
        <v>0.35741804421003798</v>
      </c>
      <c r="P1527" s="17">
        <v>0.30745240817566699</v>
      </c>
      <c r="Q1527" s="17">
        <v>0.23800706420467599</v>
      </c>
      <c r="R1527" s="17">
        <v>0.33374777703200398</v>
      </c>
      <c r="S1527" s="17">
        <v>0.28272096990602302</v>
      </c>
      <c r="T1527" s="17">
        <v>0.28340014936174701</v>
      </c>
      <c r="U1527" s="17">
        <v>0.39819629099362402</v>
      </c>
      <c r="V1527" s="17">
        <v>0.29251960374890601</v>
      </c>
      <c r="W1527" s="17"/>
      <c r="X1527" s="17">
        <v>0.32162041428570298</v>
      </c>
      <c r="Y1527" s="17">
        <v>0.26897728318324599</v>
      </c>
      <c r="Z1527" s="17"/>
      <c r="AA1527" s="17">
        <v>0.308226882972369</v>
      </c>
      <c r="AB1527" s="17">
        <v>0.32084016056382297</v>
      </c>
      <c r="AC1527" s="17"/>
      <c r="AD1527" s="17">
        <v>0.33114652966612201</v>
      </c>
      <c r="AE1527" s="17">
        <v>0.28993917950925702</v>
      </c>
    </row>
    <row r="1528" spans="2:31" x14ac:dyDescent="0.35">
      <c r="B1528" t="s">
        <v>585</v>
      </c>
      <c r="C1528" s="17">
        <v>0.24329867206552999</v>
      </c>
      <c r="D1528" s="17">
        <v>0.24926918469364101</v>
      </c>
      <c r="E1528" s="17">
        <v>0.23732648108214799</v>
      </c>
      <c r="F1528" s="17"/>
      <c r="G1528" s="17">
        <v>0.245176106237981</v>
      </c>
      <c r="H1528" s="17">
        <v>0.239065123805905</v>
      </c>
      <c r="I1528" s="17">
        <v>0.28236835239584301</v>
      </c>
      <c r="J1528" s="17">
        <v>0.25021477957474703</v>
      </c>
      <c r="K1528" s="17">
        <v>0.23424356985731001</v>
      </c>
      <c r="L1528" s="17">
        <v>0.22615944682098599</v>
      </c>
      <c r="M1528" s="17"/>
      <c r="N1528" s="17">
        <v>0.24960525629967001</v>
      </c>
      <c r="O1528" s="17">
        <v>0.24388638149661401</v>
      </c>
      <c r="P1528" s="17">
        <v>0.22271430636342801</v>
      </c>
      <c r="Q1528" s="17">
        <v>0.25279176460366298</v>
      </c>
      <c r="R1528" s="17">
        <v>0.21602000337338201</v>
      </c>
      <c r="S1528" s="17">
        <v>0.32077551290445</v>
      </c>
      <c r="T1528" s="17">
        <v>0.20010178972198001</v>
      </c>
      <c r="U1528" s="17">
        <v>0.239837440657382</v>
      </c>
      <c r="V1528" s="17">
        <v>0.23652943421145001</v>
      </c>
      <c r="W1528" s="17"/>
      <c r="X1528" s="17">
        <v>0.249326700043523</v>
      </c>
      <c r="Y1528" s="17">
        <v>0.24576084043034099</v>
      </c>
      <c r="Z1528" s="17"/>
      <c r="AA1528" s="17">
        <v>0.25711691033955503</v>
      </c>
      <c r="AB1528" s="17">
        <v>0.195061872637393</v>
      </c>
      <c r="AC1528" s="17"/>
      <c r="AD1528" s="17">
        <v>0.25816787809215902</v>
      </c>
      <c r="AE1528" s="17">
        <v>0.21679769855695</v>
      </c>
    </row>
    <row r="1529" spans="2:31" x14ac:dyDescent="0.35">
      <c r="B1529" t="s">
        <v>586</v>
      </c>
      <c r="C1529" s="17">
        <v>0.24168357653069</v>
      </c>
      <c r="D1529" s="17">
        <v>0.26874550381010998</v>
      </c>
      <c r="E1529" s="17">
        <v>0.214614041943302</v>
      </c>
      <c r="F1529" s="17"/>
      <c r="G1529" s="17">
        <v>0.20494744797425399</v>
      </c>
      <c r="H1529" s="17">
        <v>0.228736363843346</v>
      </c>
      <c r="I1529" s="17">
        <v>0.26537601892042101</v>
      </c>
      <c r="J1529" s="17">
        <v>0.25238433160177598</v>
      </c>
      <c r="K1529" s="17">
        <v>0.132256190178413</v>
      </c>
      <c r="L1529" s="17">
        <v>0.30593854741695198</v>
      </c>
      <c r="M1529" s="17"/>
      <c r="N1529" s="17">
        <v>0.30128899044436502</v>
      </c>
      <c r="O1529" s="17">
        <v>0.23405893784180101</v>
      </c>
      <c r="P1529" s="17">
        <v>0.175236956445499</v>
      </c>
      <c r="Q1529" s="17">
        <v>0.29493949112406898</v>
      </c>
      <c r="R1529" s="17">
        <v>0.29797784189703302</v>
      </c>
      <c r="S1529" s="17">
        <v>0.19048548178260699</v>
      </c>
      <c r="T1529" s="17">
        <v>0.198985039152176</v>
      </c>
      <c r="U1529" s="17">
        <v>0.28008477950730098</v>
      </c>
      <c r="V1529" s="17">
        <v>0.20270620957837901</v>
      </c>
      <c r="W1529" s="17"/>
      <c r="X1529" s="17">
        <v>0.23051105245407799</v>
      </c>
      <c r="Y1529" s="17">
        <v>0.26416819610384301</v>
      </c>
      <c r="Z1529" s="17"/>
      <c r="AA1529" s="17">
        <v>0.22915430973127299</v>
      </c>
      <c r="AB1529" s="17">
        <v>0.29628365254767403</v>
      </c>
      <c r="AC1529" s="17"/>
      <c r="AD1529" s="17">
        <v>0.27070936673020002</v>
      </c>
      <c r="AE1529" s="17">
        <v>0.18706866433882</v>
      </c>
    </row>
    <row r="1530" spans="2:31" x14ac:dyDescent="0.35">
      <c r="B1530" t="s">
        <v>587</v>
      </c>
      <c r="C1530" s="17">
        <v>0.227983176334242</v>
      </c>
      <c r="D1530" s="17">
        <v>0.23256293666501099</v>
      </c>
      <c r="E1530" s="17">
        <v>0.223402128598962</v>
      </c>
      <c r="F1530" s="17"/>
      <c r="G1530" s="17">
        <v>0.25519295933040997</v>
      </c>
      <c r="H1530" s="17">
        <v>0.26686794659436203</v>
      </c>
      <c r="I1530" s="17">
        <v>0.15976873474030201</v>
      </c>
      <c r="J1530" s="17">
        <v>0.22379901313858799</v>
      </c>
      <c r="K1530" s="17">
        <v>0.20347965083425101</v>
      </c>
      <c r="L1530" s="17">
        <v>0.241061682806712</v>
      </c>
      <c r="M1530" s="17"/>
      <c r="N1530" s="17">
        <v>0.34563801118911802</v>
      </c>
      <c r="O1530" s="17">
        <v>0.20828511900826699</v>
      </c>
      <c r="P1530" s="17">
        <v>0.13753268184032899</v>
      </c>
      <c r="Q1530" s="17">
        <v>0.23279734954826001</v>
      </c>
      <c r="R1530" s="17">
        <v>0.32270012329221498</v>
      </c>
      <c r="S1530" s="17">
        <v>0.19590210349225501</v>
      </c>
      <c r="T1530" s="17">
        <v>0.22229891790549999</v>
      </c>
      <c r="U1530" s="17">
        <v>0.22355786242016501</v>
      </c>
      <c r="V1530" s="17">
        <v>0.13819457420259201</v>
      </c>
      <c r="W1530" s="17"/>
      <c r="X1530" s="17">
        <v>0.21957338025964199</v>
      </c>
      <c r="Y1530" s="17">
        <v>0.24716167044597701</v>
      </c>
      <c r="Z1530" s="17"/>
      <c r="AA1530" s="17">
        <v>0.22234945103843901</v>
      </c>
      <c r="AB1530" s="17">
        <v>0.252327227327443</v>
      </c>
      <c r="AC1530" s="17"/>
      <c r="AD1530" s="17">
        <v>0.256331204399813</v>
      </c>
      <c r="AE1530" s="17">
        <v>0.17985568518765099</v>
      </c>
    </row>
    <row r="1531" spans="2:31" x14ac:dyDescent="0.35">
      <c r="B1531" t="s">
        <v>588</v>
      </c>
      <c r="C1531" s="17">
        <v>0.176593568141893</v>
      </c>
      <c r="D1531" s="17">
        <v>0.18990725294869501</v>
      </c>
      <c r="E1531" s="17">
        <v>0.16327614075979399</v>
      </c>
      <c r="F1531" s="17"/>
      <c r="G1531" s="17">
        <v>0.17915128830700799</v>
      </c>
      <c r="H1531" s="17">
        <v>0.20103771140190399</v>
      </c>
      <c r="I1531" s="17">
        <v>0.133136397132922</v>
      </c>
      <c r="J1531" s="17">
        <v>0.117062612541302</v>
      </c>
      <c r="K1531" s="17">
        <v>0.15455896395423399</v>
      </c>
      <c r="L1531" s="17">
        <v>0.224740286316546</v>
      </c>
      <c r="M1531" s="17"/>
      <c r="N1531" s="17">
        <v>0.21483349012317601</v>
      </c>
      <c r="O1531" s="17">
        <v>0.14387058521114299</v>
      </c>
      <c r="P1531" s="17">
        <v>0.14730746810877399</v>
      </c>
      <c r="Q1531" s="17">
        <v>0.151599462571538</v>
      </c>
      <c r="R1531" s="17">
        <v>0.23390994586623201</v>
      </c>
      <c r="S1531" s="17">
        <v>0.17729177915757499</v>
      </c>
      <c r="T1531" s="17">
        <v>0.16663485688607199</v>
      </c>
      <c r="U1531" s="17">
        <v>0.256711806246809</v>
      </c>
      <c r="V1531" s="17">
        <v>0.149784623593847</v>
      </c>
      <c r="W1531" s="17"/>
      <c r="X1531" s="17">
        <v>0.176542173888797</v>
      </c>
      <c r="Y1531" s="17">
        <v>0.14690588063372201</v>
      </c>
      <c r="Z1531" s="17"/>
      <c r="AA1531" s="17">
        <v>0.15657101332864001</v>
      </c>
      <c r="AB1531" s="17">
        <v>0.25484850765114297</v>
      </c>
      <c r="AC1531" s="17"/>
      <c r="AD1531" s="17">
        <v>0.19756359824706499</v>
      </c>
      <c r="AE1531" s="17">
        <v>0.12765277680548301</v>
      </c>
    </row>
    <row r="1532" spans="2:31" x14ac:dyDescent="0.35">
      <c r="B1532" t="s">
        <v>589</v>
      </c>
      <c r="C1532" s="17">
        <v>0.17396482949897299</v>
      </c>
      <c r="D1532" s="17">
        <v>0.194681630092258</v>
      </c>
      <c r="E1532" s="17">
        <v>0.153242205259775</v>
      </c>
      <c r="F1532" s="17"/>
      <c r="G1532" s="17">
        <v>0.21631165641351799</v>
      </c>
      <c r="H1532" s="17">
        <v>0.18213997808176199</v>
      </c>
      <c r="I1532" s="17">
        <v>0.16457321629365301</v>
      </c>
      <c r="J1532" s="17">
        <v>0.11905030434387701</v>
      </c>
      <c r="K1532" s="17">
        <v>0.15297934623861301</v>
      </c>
      <c r="L1532" s="17">
        <v>0.18972918548555801</v>
      </c>
      <c r="M1532" s="17"/>
      <c r="N1532" s="17">
        <v>0.21800938776270701</v>
      </c>
      <c r="O1532" s="17">
        <v>0.14789018623162201</v>
      </c>
      <c r="P1532" s="17">
        <v>8.7857131550694606E-2</v>
      </c>
      <c r="Q1532" s="17">
        <v>0.193355648849831</v>
      </c>
      <c r="R1532" s="17">
        <v>0.26696189737270798</v>
      </c>
      <c r="S1532" s="17">
        <v>0.215702690142065</v>
      </c>
      <c r="T1532" s="17">
        <v>0.15574997780233699</v>
      </c>
      <c r="U1532" s="17">
        <v>0.10971264517559701</v>
      </c>
      <c r="V1532" s="17">
        <v>0.14396372218923001</v>
      </c>
      <c r="W1532" s="17"/>
      <c r="X1532" s="17">
        <v>0.16876529767985199</v>
      </c>
      <c r="Y1532" s="17">
        <v>0.21412090150303301</v>
      </c>
      <c r="Z1532" s="17"/>
      <c r="AA1532" s="17">
        <v>0.159676713215128</v>
      </c>
      <c r="AB1532" s="17">
        <v>0.227310762979896</v>
      </c>
      <c r="AC1532" s="17"/>
      <c r="AD1532" s="17">
        <v>0.18412692224170599</v>
      </c>
      <c r="AE1532" s="17">
        <v>0.16763987998745</v>
      </c>
    </row>
    <row r="1533" spans="2:31" x14ac:dyDescent="0.35">
      <c r="B1533" t="s">
        <v>56</v>
      </c>
      <c r="C1533" s="17">
        <v>0.103095895777029</v>
      </c>
      <c r="D1533" s="17">
        <v>9.6913678905039796E-2</v>
      </c>
      <c r="E1533" s="17">
        <v>0.109279850515918</v>
      </c>
      <c r="F1533" s="17"/>
      <c r="G1533" s="17">
        <v>0.123502879688087</v>
      </c>
      <c r="H1533" s="17">
        <v>8.86806876131985E-2</v>
      </c>
      <c r="I1533" s="17">
        <v>0.114533930455796</v>
      </c>
      <c r="J1533" s="17">
        <v>9.16952230024278E-2</v>
      </c>
      <c r="K1533" s="17">
        <v>0.14159492210956201</v>
      </c>
      <c r="L1533" s="17">
        <v>8.0602368428828605E-2</v>
      </c>
      <c r="M1533" s="17"/>
      <c r="N1533" s="17">
        <v>7.5355804121447406E-2</v>
      </c>
      <c r="O1533" s="17">
        <v>9.9014900489755697E-2</v>
      </c>
      <c r="P1533" s="17">
        <v>0.11869716508846199</v>
      </c>
      <c r="Q1533" s="17">
        <v>0.18209601813899001</v>
      </c>
      <c r="R1533" s="17">
        <v>4.4752417625409803E-2</v>
      </c>
      <c r="S1533" s="17">
        <v>9.6192732623877106E-2</v>
      </c>
      <c r="T1533" s="17">
        <v>0.124722293250585</v>
      </c>
      <c r="U1533" s="17">
        <v>6.1114151287923399E-2</v>
      </c>
      <c r="V1533" s="17">
        <v>0.108997166312053</v>
      </c>
      <c r="W1533" s="17"/>
      <c r="X1533" s="17">
        <v>0.114799642679058</v>
      </c>
      <c r="Y1533" s="17">
        <v>5.0856751459013499E-2</v>
      </c>
      <c r="Z1533" s="17"/>
      <c r="AA1533" s="17">
        <v>0.112386790170492</v>
      </c>
      <c r="AB1533" s="17">
        <v>5.6347651243187698E-2</v>
      </c>
      <c r="AC1533" s="17"/>
      <c r="AD1533" s="17">
        <v>6.3114548705050205E-2</v>
      </c>
      <c r="AE1533" s="17">
        <v>0.14704417011833501</v>
      </c>
    </row>
    <row r="1534" spans="2:31" x14ac:dyDescent="0.35">
      <c r="B1534" t="s">
        <v>590</v>
      </c>
      <c r="C1534" s="17">
        <v>5.4132107789062099E-2</v>
      </c>
      <c r="D1534" s="17">
        <v>4.4151397757304797E-2</v>
      </c>
      <c r="E1534" s="17">
        <v>6.4115623472248306E-2</v>
      </c>
      <c r="F1534" s="17"/>
      <c r="G1534" s="17">
        <v>3.3244258548894901E-2</v>
      </c>
      <c r="H1534" s="17">
        <v>6.4684912104475606E-2</v>
      </c>
      <c r="I1534" s="17">
        <v>8.4649320368791206E-2</v>
      </c>
      <c r="J1534" s="17">
        <v>5.3620290669898402E-2</v>
      </c>
      <c r="K1534" s="17">
        <v>9.0237276843761496E-2</v>
      </c>
      <c r="L1534" s="17">
        <v>2.6589869716190501E-2</v>
      </c>
      <c r="M1534" s="17"/>
      <c r="N1534" s="17">
        <v>3.61115919120851E-2</v>
      </c>
      <c r="O1534" s="17">
        <v>3.4009112337085902E-2</v>
      </c>
      <c r="P1534" s="17">
        <v>7.5406908095316194E-2</v>
      </c>
      <c r="Q1534" s="17">
        <v>3.0453737472128001E-2</v>
      </c>
      <c r="R1534" s="17">
        <v>4.8549813396062999E-2</v>
      </c>
      <c r="S1534" s="17">
        <v>3.9477291012522703E-2</v>
      </c>
      <c r="T1534" s="17">
        <v>7.5296158343438196E-2</v>
      </c>
      <c r="U1534" s="17">
        <v>2.8773888065774099E-2</v>
      </c>
      <c r="V1534" s="17">
        <v>0.11334073033157401</v>
      </c>
      <c r="W1534" s="17"/>
      <c r="X1534" s="17">
        <v>4.9643925910946303E-2</v>
      </c>
      <c r="Y1534" s="17">
        <v>6.5126339170521005E-2</v>
      </c>
      <c r="Z1534" s="17"/>
      <c r="AA1534" s="17">
        <v>5.8165352713075602E-2</v>
      </c>
      <c r="AB1534" s="17">
        <v>3.96561473427147E-2</v>
      </c>
      <c r="AC1534" s="17"/>
      <c r="AD1534" s="17">
        <v>4.3383057939082703E-2</v>
      </c>
      <c r="AE1534" s="17">
        <v>8.3239455632751702E-2</v>
      </c>
    </row>
    <row r="1535" spans="2:31" x14ac:dyDescent="0.35">
      <c r="B1535" t="s">
        <v>591</v>
      </c>
      <c r="C1535" s="17">
        <v>7.5174283127856401E-4</v>
      </c>
      <c r="D1535" s="17">
        <v>0</v>
      </c>
      <c r="E1535" s="17">
        <v>1.50369698302852E-3</v>
      </c>
      <c r="F1535" s="17"/>
      <c r="G1535" s="17">
        <v>0</v>
      </c>
      <c r="H1535" s="17">
        <v>5.0237320154969999E-3</v>
      </c>
      <c r="I1535" s="17">
        <v>0</v>
      </c>
      <c r="J1535" s="17">
        <v>0</v>
      </c>
      <c r="K1535" s="17">
        <v>0</v>
      </c>
      <c r="L1535" s="17">
        <v>0</v>
      </c>
      <c r="M1535" s="17"/>
      <c r="N1535" s="17">
        <v>0</v>
      </c>
      <c r="O1535" s="17">
        <v>4.7080579604646096E-3</v>
      </c>
      <c r="P1535" s="17">
        <v>0</v>
      </c>
      <c r="Q1535" s="17">
        <v>0</v>
      </c>
      <c r="R1535" s="17">
        <v>0</v>
      </c>
      <c r="S1535" s="17">
        <v>0</v>
      </c>
      <c r="T1535" s="17">
        <v>0</v>
      </c>
      <c r="U1535" s="17">
        <v>0</v>
      </c>
      <c r="V1535" s="17">
        <v>0</v>
      </c>
      <c r="W1535" s="17"/>
      <c r="X1535" s="17">
        <v>9.5893635859713004E-4</v>
      </c>
      <c r="Y1535" s="17">
        <v>0</v>
      </c>
      <c r="Z1535" s="17"/>
      <c r="AA1535" s="17">
        <v>0</v>
      </c>
      <c r="AB1535" s="17">
        <v>3.7046155149653001E-3</v>
      </c>
      <c r="AC1535" s="17"/>
      <c r="AD1535" s="17">
        <v>1.12246489442119E-3</v>
      </c>
      <c r="AE1535" s="17">
        <v>0</v>
      </c>
    </row>
    <row r="1536" spans="2:31" x14ac:dyDescent="0.35">
      <c r="B1536" t="s">
        <v>592</v>
      </c>
      <c r="C1536" s="17">
        <v>6.1387822467541596E-4</v>
      </c>
      <c r="D1536" s="17">
        <v>0</v>
      </c>
      <c r="E1536" s="17">
        <v>1.2279290150613699E-3</v>
      </c>
      <c r="F1536" s="17"/>
      <c r="G1536" s="17">
        <v>0</v>
      </c>
      <c r="H1536" s="17">
        <v>0</v>
      </c>
      <c r="I1536" s="17">
        <v>0</v>
      </c>
      <c r="J1536" s="17">
        <v>4.36904069908202E-3</v>
      </c>
      <c r="K1536" s="17">
        <v>0</v>
      </c>
      <c r="L1536" s="17">
        <v>0</v>
      </c>
      <c r="M1536" s="17"/>
      <c r="N1536" s="17">
        <v>0</v>
      </c>
      <c r="O1536" s="17">
        <v>0</v>
      </c>
      <c r="P1536" s="17">
        <v>0</v>
      </c>
      <c r="Q1536" s="17">
        <v>0</v>
      </c>
      <c r="R1536" s="17">
        <v>0</v>
      </c>
      <c r="S1536" s="17">
        <v>0</v>
      </c>
      <c r="T1536" s="17">
        <v>0</v>
      </c>
      <c r="U1536" s="17">
        <v>0</v>
      </c>
      <c r="V1536" s="17">
        <v>4.7381023538327896E-3</v>
      </c>
      <c r="W1536" s="17"/>
      <c r="X1536" s="17">
        <v>7.8307384506893802E-4</v>
      </c>
      <c r="Y1536" s="17">
        <v>0</v>
      </c>
      <c r="Z1536" s="17"/>
      <c r="AA1536" s="17">
        <v>7.7479436498425396E-4</v>
      </c>
      <c r="AB1536" s="17">
        <v>0</v>
      </c>
      <c r="AC1536" s="17"/>
      <c r="AD1536" s="17">
        <v>9.1661234131865598E-4</v>
      </c>
      <c r="AE1536" s="17">
        <v>0</v>
      </c>
    </row>
    <row r="1537" spans="2:31" x14ac:dyDescent="0.35">
      <c r="B1537" t="s">
        <v>63</v>
      </c>
      <c r="C1537" s="17">
        <v>1.36562105595398E-3</v>
      </c>
      <c r="D1537" s="17">
        <v>0</v>
      </c>
      <c r="E1537" s="17">
        <v>2.7316259980898899E-3</v>
      </c>
      <c r="F1537" s="17"/>
      <c r="G1537" s="17">
        <v>0</v>
      </c>
      <c r="H1537" s="17">
        <v>5.0237320154969999E-3</v>
      </c>
      <c r="I1537" s="17">
        <v>0</v>
      </c>
      <c r="J1537" s="17">
        <v>4.36904069908202E-3</v>
      </c>
      <c r="K1537" s="17">
        <v>0</v>
      </c>
      <c r="L1537" s="17">
        <v>0</v>
      </c>
      <c r="M1537" s="17"/>
      <c r="N1537" s="17">
        <v>0</v>
      </c>
      <c r="O1537" s="17">
        <v>4.7080579604646096E-3</v>
      </c>
      <c r="P1537" s="17">
        <v>0</v>
      </c>
      <c r="Q1537" s="17">
        <v>0</v>
      </c>
      <c r="R1537" s="17">
        <v>0</v>
      </c>
      <c r="S1537" s="17">
        <v>0</v>
      </c>
      <c r="T1537" s="17">
        <v>0</v>
      </c>
      <c r="U1537" s="17">
        <v>0</v>
      </c>
      <c r="V1537" s="17">
        <v>4.7381023538327896E-3</v>
      </c>
      <c r="W1537" s="17"/>
      <c r="X1537" s="17">
        <v>1.7420102036660699E-3</v>
      </c>
      <c r="Y1537" s="17">
        <v>0</v>
      </c>
      <c r="Z1537" s="17"/>
      <c r="AA1537" s="17">
        <v>7.7479436498425396E-4</v>
      </c>
      <c r="AB1537" s="17">
        <v>3.7046155149653001E-3</v>
      </c>
      <c r="AC1537" s="17"/>
      <c r="AD1537" s="17">
        <v>2.0390772357398502E-3</v>
      </c>
      <c r="AE1537" s="17">
        <v>0</v>
      </c>
    </row>
    <row r="1538" spans="2:31" x14ac:dyDescent="0.35">
      <c r="C1538" s="17"/>
      <c r="D1538" s="17"/>
      <c r="E1538" s="17"/>
      <c r="F1538" s="17"/>
      <c r="G1538" s="17"/>
      <c r="H1538" s="17"/>
      <c r="I1538" s="17"/>
      <c r="J1538" s="17"/>
      <c r="K1538" s="17"/>
      <c r="L1538" s="17"/>
      <c r="M1538" s="17"/>
      <c r="N1538" s="17"/>
      <c r="O1538" s="17"/>
      <c r="P1538" s="17"/>
      <c r="Q1538" s="17"/>
      <c r="R1538" s="17"/>
      <c r="S1538" s="17"/>
      <c r="T1538" s="17"/>
      <c r="U1538" s="17"/>
      <c r="V1538" s="17"/>
      <c r="W1538" s="17"/>
      <c r="X1538" s="17"/>
      <c r="Y1538" s="17"/>
      <c r="Z1538" s="17"/>
      <c r="AA1538" s="17"/>
      <c r="AB1538" s="17"/>
      <c r="AC1538" s="17"/>
      <c r="AD1538" s="17"/>
      <c r="AE1538" s="17"/>
    </row>
    <row r="1539" spans="2:31" x14ac:dyDescent="0.35">
      <c r="B1539" s="6" t="s">
        <v>599</v>
      </c>
      <c r="C1539" s="17"/>
      <c r="D1539" s="17"/>
      <c r="E1539" s="17"/>
      <c r="F1539" s="17"/>
      <c r="G1539" s="17"/>
      <c r="H1539" s="17"/>
      <c r="I1539" s="17"/>
      <c r="J1539" s="17"/>
      <c r="K1539" s="17"/>
      <c r="L1539" s="17"/>
      <c r="M1539" s="17"/>
      <c r="N1539" s="17"/>
      <c r="O1539" s="17"/>
      <c r="P1539" s="17"/>
      <c r="Q1539" s="17"/>
      <c r="R1539" s="17"/>
      <c r="S1539" s="17"/>
      <c r="T1539" s="17"/>
      <c r="U1539" s="17"/>
      <c r="V1539" s="17"/>
      <c r="W1539" s="17"/>
      <c r="X1539" s="17"/>
      <c r="Y1539" s="17"/>
      <c r="Z1539" s="17"/>
      <c r="AA1539" s="17"/>
      <c r="AB1539" s="17"/>
      <c r="AC1539" s="17"/>
      <c r="AD1539" s="17"/>
      <c r="AE1539" s="17"/>
    </row>
    <row r="1540" spans="2:31" x14ac:dyDescent="0.35">
      <c r="B1540" s="24" t="s">
        <v>66</v>
      </c>
      <c r="C1540" s="17"/>
      <c r="D1540" s="17"/>
      <c r="E1540" s="17"/>
      <c r="F1540" s="17"/>
      <c r="G1540" s="17"/>
      <c r="H1540" s="17"/>
      <c r="I1540" s="17"/>
      <c r="J1540" s="17"/>
      <c r="K1540" s="17"/>
      <c r="L1540" s="17"/>
      <c r="M1540" s="17"/>
      <c r="N1540" s="17"/>
      <c r="O1540" s="17"/>
      <c r="P1540" s="17"/>
      <c r="Q1540" s="17"/>
      <c r="R1540" s="17"/>
      <c r="S1540" s="17"/>
      <c r="T1540" s="17"/>
      <c r="U1540" s="17"/>
      <c r="V1540" s="17"/>
      <c r="W1540" s="17"/>
      <c r="X1540" s="17"/>
      <c r="Y1540" s="17"/>
      <c r="Z1540" s="17"/>
      <c r="AA1540" s="17"/>
      <c r="AB1540" s="17"/>
      <c r="AC1540" s="17"/>
      <c r="AD1540" s="17"/>
      <c r="AE1540" s="17"/>
    </row>
    <row r="1541" spans="2:31" x14ac:dyDescent="0.35">
      <c r="B1541" t="s">
        <v>594</v>
      </c>
      <c r="C1541" s="17">
        <v>0.31631419767277202</v>
      </c>
      <c r="D1541" s="17">
        <v>0.34579439039104898</v>
      </c>
      <c r="E1541" s="17">
        <v>0.28682571785422101</v>
      </c>
      <c r="F1541" s="17"/>
      <c r="G1541" s="17">
        <v>0.33301833548136001</v>
      </c>
      <c r="H1541" s="17">
        <v>0.27110539285392499</v>
      </c>
      <c r="I1541" s="17">
        <v>0.29995795846984202</v>
      </c>
      <c r="J1541" s="17">
        <v>0.32523139955733998</v>
      </c>
      <c r="K1541" s="17">
        <v>0.29828988837495801</v>
      </c>
      <c r="L1541" s="17">
        <v>0.34426154938578002</v>
      </c>
      <c r="M1541" s="17"/>
      <c r="N1541" s="17">
        <v>0.39494539261532702</v>
      </c>
      <c r="O1541" s="17">
        <v>0.28537172670630301</v>
      </c>
      <c r="P1541" s="17">
        <v>0.35221175600619498</v>
      </c>
      <c r="Q1541" s="17">
        <v>0.30480677628883102</v>
      </c>
      <c r="R1541" s="17">
        <v>0.195082464569755</v>
      </c>
      <c r="S1541" s="17">
        <v>0.31694915269757901</v>
      </c>
      <c r="T1541" s="17">
        <v>0.25445902134486698</v>
      </c>
      <c r="U1541" s="17">
        <v>0.37513936490990102</v>
      </c>
      <c r="V1541" s="17">
        <v>0.34861993130712499</v>
      </c>
      <c r="W1541" s="17"/>
      <c r="X1541" s="17">
        <v>0.30920540715490902</v>
      </c>
      <c r="Y1541" s="17">
        <v>0.31623964234560398</v>
      </c>
      <c r="Z1541" s="17"/>
      <c r="AA1541" s="17">
        <v>0.29742222670735802</v>
      </c>
      <c r="AB1541" s="17">
        <v>0.38832183334159398</v>
      </c>
      <c r="AC1541" s="17"/>
      <c r="AD1541" s="17">
        <v>0.31941044396164198</v>
      </c>
      <c r="AE1541" s="17">
        <v>0.32529611745903297</v>
      </c>
    </row>
    <row r="1542" spans="2:31" x14ac:dyDescent="0.35">
      <c r="B1542" t="s">
        <v>595</v>
      </c>
      <c r="C1542" s="17">
        <v>0.432450671228645</v>
      </c>
      <c r="D1542" s="17">
        <v>0.46046043976428702</v>
      </c>
      <c r="E1542" s="17">
        <v>0.40443302893984701</v>
      </c>
      <c r="F1542" s="17"/>
      <c r="G1542" s="17">
        <v>0.413598027959445</v>
      </c>
      <c r="H1542" s="17">
        <v>0.46588104702907801</v>
      </c>
      <c r="I1542" s="17">
        <v>0.45950865374690902</v>
      </c>
      <c r="J1542" s="17">
        <v>0.41044637869434503</v>
      </c>
      <c r="K1542" s="17">
        <v>0.45517448637032398</v>
      </c>
      <c r="L1542" s="17">
        <v>0.41081687625822699</v>
      </c>
      <c r="M1542" s="17"/>
      <c r="N1542" s="17">
        <v>0.387566837833273</v>
      </c>
      <c r="O1542" s="17">
        <v>0.473215934001331</v>
      </c>
      <c r="P1542" s="17">
        <v>0.46119430377125797</v>
      </c>
      <c r="Q1542" s="17">
        <v>0.45115954715675899</v>
      </c>
      <c r="R1542" s="17">
        <v>0.55655954691629705</v>
      </c>
      <c r="S1542" s="17">
        <v>0.38686260584237497</v>
      </c>
      <c r="T1542" s="17">
        <v>0.44161241144591101</v>
      </c>
      <c r="U1542" s="17">
        <v>0.36951813262584998</v>
      </c>
      <c r="V1542" s="17">
        <v>0.36551610690875302</v>
      </c>
      <c r="W1542" s="17"/>
      <c r="X1542" s="17">
        <v>0.43006976333136199</v>
      </c>
      <c r="Y1542" s="17">
        <v>0.41064955354506899</v>
      </c>
      <c r="Z1542" s="17"/>
      <c r="AA1542" s="17">
        <v>0.44656946174559697</v>
      </c>
      <c r="AB1542" s="17">
        <v>0.38077024176702701</v>
      </c>
      <c r="AC1542" s="17"/>
      <c r="AD1542" s="17">
        <v>0.44860146365366699</v>
      </c>
      <c r="AE1542" s="17">
        <v>0.41189255190109503</v>
      </c>
    </row>
    <row r="1543" spans="2:31" x14ac:dyDescent="0.35">
      <c r="B1543" t="s">
        <v>596</v>
      </c>
      <c r="C1543" s="17">
        <v>0.118967562177921</v>
      </c>
      <c r="D1543" s="17">
        <v>0.10132783339567999</v>
      </c>
      <c r="E1543" s="17">
        <v>0.136612249618425</v>
      </c>
      <c r="F1543" s="17"/>
      <c r="G1543" s="17">
        <v>0.10491890632978</v>
      </c>
      <c r="H1543" s="17">
        <v>0.11293587101903201</v>
      </c>
      <c r="I1543" s="17">
        <v>9.8835417347573298E-2</v>
      </c>
      <c r="J1543" s="17">
        <v>0.118087842626378</v>
      </c>
      <c r="K1543" s="17">
        <v>0.1289282989643</v>
      </c>
      <c r="L1543" s="17">
        <v>0.13517214924288301</v>
      </c>
      <c r="M1543" s="17"/>
      <c r="N1543" s="17">
        <v>0.111247096229511</v>
      </c>
      <c r="O1543" s="17">
        <v>0.127416993050644</v>
      </c>
      <c r="P1543" s="17">
        <v>5.7461340674211103E-2</v>
      </c>
      <c r="Q1543" s="17">
        <v>0.12015429030619899</v>
      </c>
      <c r="R1543" s="17">
        <v>0.131492252885622</v>
      </c>
      <c r="S1543" s="17">
        <v>0.15279870636912599</v>
      </c>
      <c r="T1543" s="17">
        <v>0.11736076607523099</v>
      </c>
      <c r="U1543" s="17">
        <v>0.122506954043276</v>
      </c>
      <c r="V1543" s="17">
        <v>0.129646568557265</v>
      </c>
      <c r="W1543" s="17"/>
      <c r="X1543" s="17">
        <v>0.13098437653023101</v>
      </c>
      <c r="Y1543" s="17">
        <v>9.9556749119712407E-2</v>
      </c>
      <c r="Z1543" s="17"/>
      <c r="AA1543" s="17">
        <v>0.11188815491625</v>
      </c>
      <c r="AB1543" s="17">
        <v>0.145884684724116</v>
      </c>
      <c r="AC1543" s="17"/>
      <c r="AD1543" s="17">
        <v>0.12379917686321899</v>
      </c>
      <c r="AE1543" s="17">
        <v>0.110570989027744</v>
      </c>
    </row>
    <row r="1544" spans="2:31" x14ac:dyDescent="0.35">
      <c r="B1544" t="s">
        <v>597</v>
      </c>
      <c r="C1544" s="17">
        <v>3.33725036375212E-2</v>
      </c>
      <c r="D1544" s="17">
        <v>2.96323490218093E-2</v>
      </c>
      <c r="E1544" s="17">
        <v>3.7113709638365897E-2</v>
      </c>
      <c r="F1544" s="17"/>
      <c r="G1544" s="17">
        <v>4.3368738160204999E-2</v>
      </c>
      <c r="H1544" s="17">
        <v>5.4643028449443999E-2</v>
      </c>
      <c r="I1544" s="17">
        <v>3.7699270141851302E-2</v>
      </c>
      <c r="J1544" s="17">
        <v>1.0344898849246401E-2</v>
      </c>
      <c r="K1544" s="17">
        <v>2.0265173272372702E-2</v>
      </c>
      <c r="L1544" s="17">
        <v>3.2639153600672502E-2</v>
      </c>
      <c r="M1544" s="17"/>
      <c r="N1544" s="17">
        <v>2.2721330822603001E-2</v>
      </c>
      <c r="O1544" s="17">
        <v>3.8276994213904098E-2</v>
      </c>
      <c r="P1544" s="17">
        <v>2.4774648774895599E-2</v>
      </c>
      <c r="Q1544" s="17">
        <v>3.0131515186708799E-2</v>
      </c>
      <c r="R1544" s="17">
        <v>4.9431050500970103E-2</v>
      </c>
      <c r="S1544" s="17">
        <v>3.2567436898658902E-2</v>
      </c>
      <c r="T1544" s="17">
        <v>3.3748054431595197E-2</v>
      </c>
      <c r="U1544" s="17">
        <v>2.9294004386607699E-2</v>
      </c>
      <c r="V1544" s="17">
        <v>4.0570532609179602E-2</v>
      </c>
      <c r="W1544" s="17"/>
      <c r="X1544" s="17">
        <v>2.7520951036535901E-2</v>
      </c>
      <c r="Y1544" s="17">
        <v>5.9266952663029698E-2</v>
      </c>
      <c r="Z1544" s="17"/>
      <c r="AA1544" s="17">
        <v>3.7030360419463997E-2</v>
      </c>
      <c r="AB1544" s="17">
        <v>1.9874451105807499E-2</v>
      </c>
      <c r="AC1544" s="17"/>
      <c r="AD1544" s="17">
        <v>3.2602053039192697E-2</v>
      </c>
      <c r="AE1544" s="17">
        <v>3.54300952216361E-2</v>
      </c>
    </row>
    <row r="1545" spans="2:31" x14ac:dyDescent="0.35">
      <c r="B1545" t="s">
        <v>56</v>
      </c>
      <c r="C1545" s="17">
        <v>9.8895065283140904E-2</v>
      </c>
      <c r="D1545" s="17">
        <v>6.2784987427175407E-2</v>
      </c>
      <c r="E1545" s="17">
        <v>0.13501529394914</v>
      </c>
      <c r="F1545" s="17"/>
      <c r="G1545" s="17">
        <v>0.10509599206921</v>
      </c>
      <c r="H1545" s="17">
        <v>9.5434660648521505E-2</v>
      </c>
      <c r="I1545" s="17">
        <v>0.10399870029382401</v>
      </c>
      <c r="J1545" s="17">
        <v>0.13588948027268999</v>
      </c>
      <c r="K1545" s="17">
        <v>9.7342153018045094E-2</v>
      </c>
      <c r="L1545" s="17">
        <v>7.7110271512436698E-2</v>
      </c>
      <c r="M1545" s="17"/>
      <c r="N1545" s="17">
        <v>8.3519342499285901E-2</v>
      </c>
      <c r="O1545" s="17">
        <v>7.5718352027817099E-2</v>
      </c>
      <c r="P1545" s="17">
        <v>0.10435795077344</v>
      </c>
      <c r="Q1545" s="17">
        <v>9.3747871061502605E-2</v>
      </c>
      <c r="R1545" s="17">
        <v>6.7434685127355204E-2</v>
      </c>
      <c r="S1545" s="17">
        <v>0.11082209819226101</v>
      </c>
      <c r="T1545" s="17">
        <v>0.15281974670239601</v>
      </c>
      <c r="U1545" s="17">
        <v>0.103541544034366</v>
      </c>
      <c r="V1545" s="17">
        <v>0.115646860617677</v>
      </c>
      <c r="W1545" s="17"/>
      <c r="X1545" s="17">
        <v>0.102219501946961</v>
      </c>
      <c r="Y1545" s="17">
        <v>0.114287102326585</v>
      </c>
      <c r="Z1545" s="17"/>
      <c r="AA1545" s="17">
        <v>0.10708979621133199</v>
      </c>
      <c r="AB1545" s="17">
        <v>6.5148789061454507E-2</v>
      </c>
      <c r="AC1545" s="17"/>
      <c r="AD1545" s="17">
        <v>7.5586862482278805E-2</v>
      </c>
      <c r="AE1545" s="17">
        <v>0.11681024639049201</v>
      </c>
    </row>
    <row r="1546" spans="2:31" x14ac:dyDescent="0.35">
      <c r="B1546" t="s">
        <v>598</v>
      </c>
      <c r="C1546" s="17">
        <v>0.74876486890141603</v>
      </c>
      <c r="D1546" s="17">
        <v>0.80625483015533606</v>
      </c>
      <c r="E1546" s="17">
        <v>0.69125874679406796</v>
      </c>
      <c r="F1546" s="17"/>
      <c r="G1546" s="17">
        <v>0.74661636344080495</v>
      </c>
      <c r="H1546" s="17">
        <v>0.73698643988300205</v>
      </c>
      <c r="I1546" s="17">
        <v>0.75946661221675105</v>
      </c>
      <c r="J1546" s="17">
        <v>0.73567777825168501</v>
      </c>
      <c r="K1546" s="17">
        <v>0.75346437474528205</v>
      </c>
      <c r="L1546" s="17">
        <v>0.75507842564400796</v>
      </c>
      <c r="M1546" s="17"/>
      <c r="N1546" s="17">
        <v>0.78251223044859997</v>
      </c>
      <c r="O1546" s="17">
        <v>0.75858766070763395</v>
      </c>
      <c r="P1546" s="17">
        <v>0.81340605977745295</v>
      </c>
      <c r="Q1546" s="17">
        <v>0.75596632344558901</v>
      </c>
      <c r="R1546" s="17">
        <v>0.75164201148605203</v>
      </c>
      <c r="S1546" s="17">
        <v>0.70381175853995404</v>
      </c>
      <c r="T1546" s="17">
        <v>0.69607143279077799</v>
      </c>
      <c r="U1546" s="17">
        <v>0.74465749753575095</v>
      </c>
      <c r="V1546" s="17">
        <v>0.71413603821587801</v>
      </c>
      <c r="W1546" s="17"/>
      <c r="X1546" s="17">
        <v>0.739275170486272</v>
      </c>
      <c r="Y1546" s="17">
        <v>0.72688919589067302</v>
      </c>
      <c r="Z1546" s="17"/>
      <c r="AA1546" s="17">
        <v>0.74399168845295405</v>
      </c>
      <c r="AB1546" s="17">
        <v>0.76909207510862199</v>
      </c>
      <c r="AC1546" s="17"/>
      <c r="AD1546" s="17">
        <v>0.76801190761530902</v>
      </c>
      <c r="AE1546" s="17">
        <v>0.73718866936012795</v>
      </c>
    </row>
    <row r="1547" spans="2:31" x14ac:dyDescent="0.35">
      <c r="B1547" t="s">
        <v>103</v>
      </c>
      <c r="C1547" s="17">
        <v>-0.64986980361827495</v>
      </c>
      <c r="D1547" s="17">
        <v>-0.74346984272815997</v>
      </c>
      <c r="E1547" s="17">
        <v>-0.55624345284492804</v>
      </c>
      <c r="F1547" s="17"/>
      <c r="G1547" s="17">
        <v>-0.64152037137159501</v>
      </c>
      <c r="H1547" s="17">
        <v>-0.64155177923448103</v>
      </c>
      <c r="I1547" s="17">
        <v>-0.65546791192292697</v>
      </c>
      <c r="J1547" s="17">
        <v>-0.59978829797899502</v>
      </c>
      <c r="K1547" s="17">
        <v>-0.656122221727237</v>
      </c>
      <c r="L1547" s="17">
        <v>-0.67796815413157097</v>
      </c>
      <c r="M1547" s="17"/>
      <c r="N1547" s="17">
        <v>-0.69899288794931402</v>
      </c>
      <c r="O1547" s="17">
        <v>-0.68286930867981699</v>
      </c>
      <c r="P1547" s="17">
        <v>-0.70904810900401305</v>
      </c>
      <c r="Q1547" s="17">
        <v>-0.66221845238408705</v>
      </c>
      <c r="R1547" s="17">
        <v>-0.68420732635869697</v>
      </c>
      <c r="S1547" s="17">
        <v>-0.59298966034769296</v>
      </c>
      <c r="T1547" s="17">
        <v>-0.54325168608838204</v>
      </c>
      <c r="U1547" s="17">
        <v>-0.64111595350138495</v>
      </c>
      <c r="V1547" s="17">
        <v>-0.59848917759820097</v>
      </c>
      <c r="W1547" s="17"/>
      <c r="X1547" s="17">
        <v>-0.63705566853931095</v>
      </c>
      <c r="Y1547" s="17">
        <v>-0.61260209356408801</v>
      </c>
      <c r="Z1547" s="17"/>
      <c r="AA1547" s="17">
        <v>-0.63690189224162297</v>
      </c>
      <c r="AB1547" s="17">
        <v>-0.70394328604716705</v>
      </c>
      <c r="AC1547" s="17"/>
      <c r="AD1547" s="17">
        <v>-0.69242504513303105</v>
      </c>
      <c r="AE1547" s="17">
        <v>-0.62037842296963597</v>
      </c>
    </row>
    <row r="1548" spans="2:31" x14ac:dyDescent="0.35">
      <c r="C1548" s="17"/>
      <c r="D1548" s="17"/>
      <c r="E1548" s="17"/>
      <c r="F1548" s="17"/>
      <c r="G1548" s="17"/>
      <c r="H1548" s="17"/>
      <c r="I1548" s="17"/>
      <c r="J1548" s="17"/>
      <c r="K1548" s="17"/>
      <c r="L1548" s="17"/>
      <c r="M1548" s="17"/>
      <c r="N1548" s="17"/>
      <c r="O1548" s="17"/>
      <c r="P1548" s="17"/>
      <c r="Q1548" s="17"/>
      <c r="R1548" s="17"/>
      <c r="S1548" s="17"/>
      <c r="T1548" s="17"/>
      <c r="U1548" s="17"/>
      <c r="V1548" s="17"/>
      <c r="W1548" s="17"/>
      <c r="X1548" s="17"/>
      <c r="Y1548" s="17"/>
      <c r="Z1548" s="17"/>
      <c r="AA1548" s="17"/>
      <c r="AB1548" s="17"/>
      <c r="AC1548" s="17"/>
      <c r="AD1548" s="17"/>
      <c r="AE1548" s="17"/>
    </row>
    <row r="1549" spans="2:31" x14ac:dyDescent="0.35">
      <c r="B1549" s="6" t="s">
        <v>608</v>
      </c>
      <c r="C1549" s="17"/>
      <c r="D1549" s="17"/>
      <c r="E1549" s="17"/>
      <c r="F1549" s="17"/>
      <c r="G1549" s="17"/>
      <c r="H1549" s="17"/>
      <c r="I1549" s="17"/>
      <c r="J1549" s="17"/>
      <c r="K1549" s="17"/>
      <c r="L1549" s="17"/>
      <c r="M1549" s="17"/>
      <c r="N1549" s="17"/>
      <c r="O1549" s="17"/>
      <c r="P1549" s="17"/>
      <c r="Q1549" s="17"/>
      <c r="R1549" s="17"/>
      <c r="S1549" s="17"/>
      <c r="T1549" s="17"/>
      <c r="U1549" s="17"/>
      <c r="V1549" s="17"/>
      <c r="W1549" s="17"/>
      <c r="X1549" s="17"/>
      <c r="Y1549" s="17"/>
      <c r="Z1549" s="17"/>
      <c r="AA1549" s="17"/>
      <c r="AB1549" s="17"/>
      <c r="AC1549" s="17"/>
      <c r="AD1549" s="17"/>
      <c r="AE1549" s="17"/>
    </row>
    <row r="1550" spans="2:31" x14ac:dyDescent="0.35">
      <c r="B1550" s="24" t="s">
        <v>66</v>
      </c>
      <c r="C1550" s="17"/>
      <c r="D1550" s="17"/>
      <c r="E1550" s="17"/>
      <c r="F1550" s="17"/>
      <c r="G1550" s="17"/>
      <c r="H1550" s="17"/>
      <c r="I1550" s="17"/>
      <c r="J1550" s="17"/>
      <c r="K1550" s="17"/>
      <c r="L1550" s="17"/>
      <c r="M1550" s="17"/>
      <c r="N1550" s="17"/>
      <c r="O1550" s="17"/>
      <c r="P1550" s="17"/>
      <c r="Q1550" s="17"/>
      <c r="R1550" s="17"/>
      <c r="S1550" s="17"/>
      <c r="T1550" s="17"/>
      <c r="U1550" s="17"/>
      <c r="V1550" s="17"/>
      <c r="W1550" s="17"/>
      <c r="X1550" s="17"/>
      <c r="Y1550" s="17"/>
      <c r="Z1550" s="17"/>
      <c r="AA1550" s="17"/>
      <c r="AB1550" s="17"/>
      <c r="AC1550" s="17"/>
      <c r="AD1550" s="17"/>
      <c r="AE1550" s="17"/>
    </row>
    <row r="1551" spans="2:31" x14ac:dyDescent="0.35">
      <c r="B1551" t="s">
        <v>602</v>
      </c>
      <c r="C1551" s="17">
        <v>0.107654860336563</v>
      </c>
      <c r="D1551" s="17">
        <v>0.122963267774352</v>
      </c>
      <c r="E1551" s="17">
        <v>9.2342149592189504E-2</v>
      </c>
      <c r="F1551" s="17"/>
      <c r="G1551" s="17">
        <v>0.119672266671556</v>
      </c>
      <c r="H1551" s="17">
        <v>0.13093777795289899</v>
      </c>
      <c r="I1551" s="17">
        <v>0.105626434151198</v>
      </c>
      <c r="J1551" s="17">
        <v>0.13047161147868799</v>
      </c>
      <c r="K1551" s="17">
        <v>4.8015995179374202E-2</v>
      </c>
      <c r="L1551" s="17">
        <v>0.108279150542515</v>
      </c>
      <c r="M1551" s="17"/>
      <c r="N1551" s="17">
        <v>0.18440907060762199</v>
      </c>
      <c r="O1551" s="17">
        <v>6.1375624181085602E-2</v>
      </c>
      <c r="P1551" s="17">
        <v>0.13665980165208499</v>
      </c>
      <c r="Q1551" s="17">
        <v>8.8653975488214395E-2</v>
      </c>
      <c r="R1551" s="17">
        <v>7.2273976999523107E-2</v>
      </c>
      <c r="S1551" s="17">
        <v>0.123963879661148</v>
      </c>
      <c r="T1551" s="17">
        <v>6.4021112722564194E-2</v>
      </c>
      <c r="U1551" s="17">
        <v>0.126087492080695</v>
      </c>
      <c r="V1551" s="17">
        <v>0.102380740499541</v>
      </c>
      <c r="W1551" s="17"/>
      <c r="X1551" s="17">
        <v>9.8257667810662697E-2</v>
      </c>
      <c r="Y1551" s="17">
        <v>9.3635113314992094E-2</v>
      </c>
      <c r="Z1551" s="17"/>
      <c r="AA1551" s="17">
        <v>0.105695289354883</v>
      </c>
      <c r="AB1551" s="17">
        <v>0.117835753344479</v>
      </c>
      <c r="AC1551" s="17"/>
      <c r="AD1551" s="17">
        <v>0.1179313000031</v>
      </c>
      <c r="AE1551" s="17">
        <v>9.2879599836642804E-2</v>
      </c>
    </row>
    <row r="1552" spans="2:31" x14ac:dyDescent="0.35">
      <c r="B1552" t="s">
        <v>603</v>
      </c>
      <c r="C1552" s="17">
        <v>0.30806249520108803</v>
      </c>
      <c r="D1552" s="17">
        <v>0.29411228856487098</v>
      </c>
      <c r="E1552" s="17">
        <v>0.32201662334359599</v>
      </c>
      <c r="F1552" s="17"/>
      <c r="G1552" s="17">
        <v>0.30924779969479499</v>
      </c>
      <c r="H1552" s="17">
        <v>0.28192920328829801</v>
      </c>
      <c r="I1552" s="17">
        <v>0.24601971797837</v>
      </c>
      <c r="J1552" s="17">
        <v>0.308996283848951</v>
      </c>
      <c r="K1552" s="17">
        <v>0.35122413389070001</v>
      </c>
      <c r="L1552" s="17">
        <v>0.33019094182535302</v>
      </c>
      <c r="M1552" s="17"/>
      <c r="N1552" s="17">
        <v>0.34901389422607398</v>
      </c>
      <c r="O1552" s="17">
        <v>0.24654315181272299</v>
      </c>
      <c r="P1552" s="17">
        <v>0.25745672254340501</v>
      </c>
      <c r="Q1552" s="17">
        <v>0.34587864258533402</v>
      </c>
      <c r="R1552" s="17">
        <v>0.42141409642560501</v>
      </c>
      <c r="S1552" s="17">
        <v>0.25247371099438198</v>
      </c>
      <c r="T1552" s="17">
        <v>0.31254937452445802</v>
      </c>
      <c r="U1552" s="17">
        <v>0.27013892825401498</v>
      </c>
      <c r="V1552" s="17">
        <v>0.315902528777534</v>
      </c>
      <c r="W1552" s="17"/>
      <c r="X1552" s="17">
        <v>0.30383450460047301</v>
      </c>
      <c r="Y1552" s="17">
        <v>0.31622459691412402</v>
      </c>
      <c r="Z1552" s="17"/>
      <c r="AA1552" s="17">
        <v>0.29848796088227503</v>
      </c>
      <c r="AB1552" s="17">
        <v>0.34967528768016198</v>
      </c>
      <c r="AC1552" s="17"/>
      <c r="AD1552" s="17">
        <v>0.35569447323032699</v>
      </c>
      <c r="AE1552" s="17">
        <v>0.24506601389180399</v>
      </c>
    </row>
    <row r="1553" spans="2:31" x14ac:dyDescent="0.35">
      <c r="B1553" t="s">
        <v>604</v>
      </c>
      <c r="C1553" s="17">
        <v>0.32421217212837999</v>
      </c>
      <c r="D1553" s="17">
        <v>0.33468837479649999</v>
      </c>
      <c r="E1553" s="17">
        <v>0.31373302452218499</v>
      </c>
      <c r="F1553" s="17"/>
      <c r="G1553" s="17">
        <v>0.29784220350947799</v>
      </c>
      <c r="H1553" s="17">
        <v>0.36123008510162102</v>
      </c>
      <c r="I1553" s="17">
        <v>0.35941826247801401</v>
      </c>
      <c r="J1553" s="17">
        <v>0.33050560916555999</v>
      </c>
      <c r="K1553" s="17">
        <v>0.32628199228496801</v>
      </c>
      <c r="L1553" s="17">
        <v>0.29678284397190102</v>
      </c>
      <c r="M1553" s="17"/>
      <c r="N1553" s="17">
        <v>0.218620767460631</v>
      </c>
      <c r="O1553" s="17">
        <v>0.38086986035500198</v>
      </c>
      <c r="P1553" s="17">
        <v>0.36149484770694801</v>
      </c>
      <c r="Q1553" s="17">
        <v>0.38674651435127999</v>
      </c>
      <c r="R1553" s="17">
        <v>0.333351260641641</v>
      </c>
      <c r="S1553" s="17">
        <v>0.33700955055989001</v>
      </c>
      <c r="T1553" s="17">
        <v>0.33182680512218399</v>
      </c>
      <c r="U1553" s="17">
        <v>0.36423457210216398</v>
      </c>
      <c r="V1553" s="17">
        <v>0.26510556634423299</v>
      </c>
      <c r="W1553" s="17"/>
      <c r="X1553" s="17">
        <v>0.32884194014631402</v>
      </c>
      <c r="Y1553" s="17">
        <v>0.30554626839854798</v>
      </c>
      <c r="Z1553" s="17"/>
      <c r="AA1553" s="17">
        <v>0.32965308834319601</v>
      </c>
      <c r="AB1553" s="17">
        <v>0.29986454124774897</v>
      </c>
      <c r="AC1553" s="17"/>
      <c r="AD1553" s="17">
        <v>0.30330556200827702</v>
      </c>
      <c r="AE1553" s="17">
        <v>0.37141017651459801</v>
      </c>
    </row>
    <row r="1554" spans="2:31" x14ac:dyDescent="0.35">
      <c r="B1554" t="s">
        <v>605</v>
      </c>
      <c r="C1554" s="17">
        <v>0.10013961891756901</v>
      </c>
      <c r="D1554" s="17">
        <v>9.9514353594354593E-2</v>
      </c>
      <c r="E1554" s="17">
        <v>0.100765060007492</v>
      </c>
      <c r="F1554" s="17"/>
      <c r="G1554" s="17">
        <v>9.3574279904316299E-2</v>
      </c>
      <c r="H1554" s="17">
        <v>0.10199284489959699</v>
      </c>
      <c r="I1554" s="17">
        <v>0.124998456778855</v>
      </c>
      <c r="J1554" s="17">
        <v>5.7723041784851097E-2</v>
      </c>
      <c r="K1554" s="17">
        <v>9.8017898293355804E-2</v>
      </c>
      <c r="L1554" s="17">
        <v>0.11260841282016</v>
      </c>
      <c r="M1554" s="17"/>
      <c r="N1554" s="17">
        <v>0.12304110357110901</v>
      </c>
      <c r="O1554" s="17">
        <v>0.142570429057016</v>
      </c>
      <c r="P1554" s="17">
        <v>9.4827248294374403E-2</v>
      </c>
      <c r="Q1554" s="17">
        <v>5.5170506156286998E-2</v>
      </c>
      <c r="R1554" s="17">
        <v>7.1403189008968596E-2</v>
      </c>
      <c r="S1554" s="17">
        <v>0.113823723685892</v>
      </c>
      <c r="T1554" s="17">
        <v>6.1428520065237302E-2</v>
      </c>
      <c r="U1554" s="17">
        <v>7.2991005592029395E-2</v>
      </c>
      <c r="V1554" s="17">
        <v>0.111678720003693</v>
      </c>
      <c r="W1554" s="17"/>
      <c r="X1554" s="17">
        <v>0.100320016037501</v>
      </c>
      <c r="Y1554" s="17">
        <v>0.124464558268</v>
      </c>
      <c r="Z1554" s="17"/>
      <c r="AA1554" s="17">
        <v>9.7743723623009204E-2</v>
      </c>
      <c r="AB1554" s="17">
        <v>0.111847563491211</v>
      </c>
      <c r="AC1554" s="17"/>
      <c r="AD1554" s="17">
        <v>0.10689417597510199</v>
      </c>
      <c r="AE1554" s="17">
        <v>8.9158683024375102E-2</v>
      </c>
    </row>
    <row r="1555" spans="2:31" x14ac:dyDescent="0.35">
      <c r="B1555" t="s">
        <v>606</v>
      </c>
      <c r="C1555" s="17">
        <v>1.8918047166484101E-2</v>
      </c>
      <c r="D1555" s="17">
        <v>2.6801457310329201E-2</v>
      </c>
      <c r="E1555" s="17">
        <v>1.10324209377248E-2</v>
      </c>
      <c r="F1555" s="17"/>
      <c r="G1555" s="17">
        <v>5.9675353333454601E-3</v>
      </c>
      <c r="H1555" s="17">
        <v>1.26987131735549E-2</v>
      </c>
      <c r="I1555" s="17">
        <v>2.00409671511469E-2</v>
      </c>
      <c r="J1555" s="17">
        <v>8.5913086909631103E-3</v>
      </c>
      <c r="K1555" s="17">
        <v>9.3842419019973099E-3</v>
      </c>
      <c r="L1555" s="17">
        <v>3.85608238158772E-2</v>
      </c>
      <c r="M1555" s="17"/>
      <c r="N1555" s="17">
        <v>3.98106624416689E-2</v>
      </c>
      <c r="O1555" s="17">
        <v>1.76334708024363E-2</v>
      </c>
      <c r="P1555" s="17">
        <v>8.8968150314166806E-3</v>
      </c>
      <c r="Q1555" s="17">
        <v>2.08960770224286E-2</v>
      </c>
      <c r="R1555" s="17">
        <v>8.4663412949110804E-3</v>
      </c>
      <c r="S1555" s="17">
        <v>1.6934856140364499E-2</v>
      </c>
      <c r="T1555" s="17">
        <v>2.6262353244011299E-2</v>
      </c>
      <c r="U1555" s="17">
        <v>1.6329531868820999E-2</v>
      </c>
      <c r="V1555" s="17">
        <v>4.98093244604396E-3</v>
      </c>
      <c r="W1555" s="17"/>
      <c r="X1555" s="17">
        <v>1.7020738619897901E-2</v>
      </c>
      <c r="Y1555" s="17">
        <v>1.75423057905351E-2</v>
      </c>
      <c r="Z1555" s="17"/>
      <c r="AA1555" s="17">
        <v>1.47891062553435E-2</v>
      </c>
      <c r="AB1555" s="17">
        <v>3.5484188959720997E-2</v>
      </c>
      <c r="AC1555" s="17"/>
      <c r="AD1555" s="17">
        <v>1.5900053056829001E-2</v>
      </c>
      <c r="AE1555" s="17">
        <v>2.9294848633445902E-2</v>
      </c>
    </row>
    <row r="1556" spans="2:31" x14ac:dyDescent="0.35">
      <c r="B1556" t="s">
        <v>56</v>
      </c>
      <c r="C1556" s="17">
        <v>0.141012806249916</v>
      </c>
      <c r="D1556" s="17">
        <v>0.12192025795959401</v>
      </c>
      <c r="E1556" s="17">
        <v>0.160110721596813</v>
      </c>
      <c r="F1556" s="17"/>
      <c r="G1556" s="17">
        <v>0.17369591488650901</v>
      </c>
      <c r="H1556" s="17">
        <v>0.11121137558403101</v>
      </c>
      <c r="I1556" s="17">
        <v>0.14389616146241599</v>
      </c>
      <c r="J1556" s="17">
        <v>0.16371214503098699</v>
      </c>
      <c r="K1556" s="17">
        <v>0.16707573844960499</v>
      </c>
      <c r="L1556" s="17">
        <v>0.113577827024192</v>
      </c>
      <c r="M1556" s="17"/>
      <c r="N1556" s="17">
        <v>8.5104501692895407E-2</v>
      </c>
      <c r="O1556" s="17">
        <v>0.15100746379173599</v>
      </c>
      <c r="P1556" s="17">
        <v>0.140664564771771</v>
      </c>
      <c r="Q1556" s="17">
        <v>0.10265428439645601</v>
      </c>
      <c r="R1556" s="17">
        <v>9.3091135629351507E-2</v>
      </c>
      <c r="S1556" s="17">
        <v>0.15579427895832501</v>
      </c>
      <c r="T1556" s="17">
        <v>0.203911834321545</v>
      </c>
      <c r="U1556" s="17">
        <v>0.15021847010227499</v>
      </c>
      <c r="V1556" s="17">
        <v>0.19995151192895499</v>
      </c>
      <c r="W1556" s="17"/>
      <c r="X1556" s="17">
        <v>0.15172513278515201</v>
      </c>
      <c r="Y1556" s="17">
        <v>0.14258715731380001</v>
      </c>
      <c r="Z1556" s="17"/>
      <c r="AA1556" s="17">
        <v>0.15363083154129301</v>
      </c>
      <c r="AB1556" s="17">
        <v>8.5292665276677906E-2</v>
      </c>
      <c r="AC1556" s="17"/>
      <c r="AD1556" s="17">
        <v>0.100274435726365</v>
      </c>
      <c r="AE1556" s="17">
        <v>0.17219067809913499</v>
      </c>
    </row>
    <row r="1557" spans="2:31" x14ac:dyDescent="0.35">
      <c r="C1557" s="17"/>
      <c r="D1557" s="17"/>
      <c r="E1557" s="17"/>
      <c r="F1557" s="17"/>
      <c r="G1557" s="17"/>
      <c r="H1557" s="17"/>
      <c r="I1557" s="17"/>
      <c r="J1557" s="17"/>
      <c r="K1557" s="17"/>
      <c r="L1557" s="17"/>
      <c r="M1557" s="17"/>
      <c r="N1557" s="17"/>
      <c r="O1557" s="17"/>
      <c r="P1557" s="17"/>
      <c r="Q1557" s="17"/>
      <c r="R1557" s="17"/>
      <c r="S1557" s="17"/>
      <c r="T1557" s="17"/>
      <c r="U1557" s="17"/>
      <c r="V1557" s="17"/>
      <c r="W1557" s="17"/>
      <c r="X1557" s="17"/>
      <c r="Y1557" s="17"/>
      <c r="Z1557" s="17"/>
      <c r="AA1557" s="17"/>
      <c r="AB1557" s="17"/>
      <c r="AC1557" s="17"/>
      <c r="AD1557" s="17"/>
      <c r="AE1557" s="17"/>
    </row>
    <row r="1558" spans="2:31" x14ac:dyDescent="0.35">
      <c r="B1558" s="6" t="s">
        <v>609</v>
      </c>
      <c r="C1558" s="17"/>
      <c r="D1558" s="17"/>
      <c r="E1558" s="17"/>
      <c r="F1558" s="17"/>
      <c r="G1558" s="17"/>
      <c r="H1558" s="17"/>
      <c r="I1558" s="17"/>
      <c r="J1558" s="17"/>
      <c r="K1558" s="17"/>
      <c r="L1558" s="17"/>
      <c r="M1558" s="17"/>
      <c r="N1558" s="17"/>
      <c r="O1558" s="17"/>
      <c r="P1558" s="17"/>
      <c r="Q1558" s="17"/>
      <c r="R1558" s="17"/>
      <c r="S1558" s="17"/>
      <c r="T1558" s="17"/>
      <c r="U1558" s="17"/>
      <c r="V1558" s="17"/>
      <c r="W1558" s="17"/>
      <c r="X1558" s="17"/>
      <c r="Y1558" s="17"/>
      <c r="Z1558" s="17"/>
      <c r="AA1558" s="17"/>
      <c r="AB1558" s="17"/>
      <c r="AC1558" s="17"/>
      <c r="AD1558" s="17"/>
      <c r="AE1558" s="17"/>
    </row>
    <row r="1559" spans="2:31" x14ac:dyDescent="0.35">
      <c r="B1559" s="24" t="s">
        <v>66</v>
      </c>
      <c r="C1559" s="17"/>
      <c r="D1559" s="17"/>
      <c r="E1559" s="17"/>
      <c r="F1559" s="17"/>
      <c r="G1559" s="17"/>
      <c r="H1559" s="17"/>
      <c r="I1559" s="17"/>
      <c r="J1559" s="17"/>
      <c r="K1559" s="17"/>
      <c r="L1559" s="17"/>
      <c r="M1559" s="17"/>
      <c r="N1559" s="17"/>
      <c r="O1559" s="17"/>
      <c r="P1559" s="17"/>
      <c r="Q1559" s="17"/>
      <c r="R1559" s="17"/>
      <c r="S1559" s="17"/>
      <c r="T1559" s="17"/>
      <c r="U1559" s="17"/>
      <c r="V1559" s="17"/>
      <c r="W1559" s="17"/>
      <c r="X1559" s="17"/>
      <c r="Y1559" s="17"/>
      <c r="Z1559" s="17"/>
      <c r="AA1559" s="17"/>
      <c r="AB1559" s="17"/>
      <c r="AC1559" s="17"/>
      <c r="AD1559" s="17"/>
      <c r="AE1559" s="17"/>
    </row>
    <row r="1560" spans="2:31" x14ac:dyDescent="0.35">
      <c r="B1560" t="s">
        <v>602</v>
      </c>
      <c r="C1560" s="17">
        <v>6.5038453811796695E-2</v>
      </c>
      <c r="D1560" s="17">
        <v>7.7425137607454994E-2</v>
      </c>
      <c r="E1560" s="17">
        <v>5.2648288027684599E-2</v>
      </c>
      <c r="F1560" s="17"/>
      <c r="G1560" s="17">
        <v>6.8010156035389402E-2</v>
      </c>
      <c r="H1560" s="17">
        <v>8.71865506646015E-2</v>
      </c>
      <c r="I1560" s="17">
        <v>7.2235124741964002E-2</v>
      </c>
      <c r="J1560" s="17">
        <v>4.64828856566653E-2</v>
      </c>
      <c r="K1560" s="17">
        <v>4.2196392801432801E-2</v>
      </c>
      <c r="L1560" s="17">
        <v>6.8798248576931606E-2</v>
      </c>
      <c r="M1560" s="17"/>
      <c r="N1560" s="17">
        <v>0.13837164740378</v>
      </c>
      <c r="O1560" s="17">
        <v>2.8273854085351501E-2</v>
      </c>
      <c r="P1560" s="17">
        <v>2.7123873042935499E-2</v>
      </c>
      <c r="Q1560" s="17">
        <v>3.9666663131039399E-2</v>
      </c>
      <c r="R1560" s="17">
        <v>3.7107619276587803E-2</v>
      </c>
      <c r="S1560" s="17">
        <v>8.28663579561979E-2</v>
      </c>
      <c r="T1560" s="17">
        <v>5.6124535030484798E-2</v>
      </c>
      <c r="U1560" s="17">
        <v>0.11867585949262401</v>
      </c>
      <c r="V1560" s="17">
        <v>6.2575578856844602E-2</v>
      </c>
      <c r="W1560" s="17"/>
      <c r="X1560" s="17">
        <v>5.6184042761450503E-2</v>
      </c>
      <c r="Y1560" s="17">
        <v>6.4594299546581802E-2</v>
      </c>
      <c r="Z1560" s="17"/>
      <c r="AA1560" s="17">
        <v>6.1939092871023997E-2</v>
      </c>
      <c r="AB1560" s="17">
        <v>7.5148109086731502E-2</v>
      </c>
      <c r="AC1560" s="17"/>
      <c r="AD1560" s="17">
        <v>7.8446550236758006E-2</v>
      </c>
      <c r="AE1560" s="17">
        <v>4.1754529234835198E-2</v>
      </c>
    </row>
    <row r="1561" spans="2:31" x14ac:dyDescent="0.35">
      <c r="B1561" t="s">
        <v>603</v>
      </c>
      <c r="C1561" s="17">
        <v>0.24775797731375601</v>
      </c>
      <c r="D1561" s="17">
        <v>0.263155809367839</v>
      </c>
      <c r="E1561" s="17">
        <v>0.23235581681516801</v>
      </c>
      <c r="F1561" s="17"/>
      <c r="G1561" s="17">
        <v>0.24506985031608899</v>
      </c>
      <c r="H1561" s="17">
        <v>0.26501401450548701</v>
      </c>
      <c r="I1561" s="17">
        <v>0.225940896782339</v>
      </c>
      <c r="J1561" s="17">
        <v>0.25641041122076402</v>
      </c>
      <c r="K1561" s="17">
        <v>0.210393131270839</v>
      </c>
      <c r="L1561" s="17">
        <v>0.26525108721079999</v>
      </c>
      <c r="M1561" s="17"/>
      <c r="N1561" s="17">
        <v>0.30315055123747597</v>
      </c>
      <c r="O1561" s="17">
        <v>0.176456798591761</v>
      </c>
      <c r="P1561" s="17">
        <v>0.22928455115069399</v>
      </c>
      <c r="Q1561" s="17">
        <v>0.23763916579986699</v>
      </c>
      <c r="R1561" s="17">
        <v>0.31808916133374998</v>
      </c>
      <c r="S1561" s="17">
        <v>0.30958722282531198</v>
      </c>
      <c r="T1561" s="17">
        <v>0.275613191620385</v>
      </c>
      <c r="U1561" s="17">
        <v>0.190388036065921</v>
      </c>
      <c r="V1561" s="17">
        <v>0.19393832287680801</v>
      </c>
      <c r="W1561" s="17"/>
      <c r="X1561" s="17">
        <v>0.23675250186991201</v>
      </c>
      <c r="Y1561" s="17">
        <v>0.24446190429363401</v>
      </c>
      <c r="Z1561" s="17"/>
      <c r="AA1561" s="17">
        <v>0.241766636964794</v>
      </c>
      <c r="AB1561" s="17">
        <v>0.27697320928671998</v>
      </c>
      <c r="AC1561" s="17"/>
      <c r="AD1561" s="17">
        <v>0.280387858899457</v>
      </c>
      <c r="AE1561" s="17">
        <v>0.20261262727271101</v>
      </c>
    </row>
    <row r="1562" spans="2:31" x14ac:dyDescent="0.35">
      <c r="B1562" t="s">
        <v>604</v>
      </c>
      <c r="C1562" s="17">
        <v>0.35535348891965901</v>
      </c>
      <c r="D1562" s="17">
        <v>0.34528985537349199</v>
      </c>
      <c r="E1562" s="17">
        <v>0.36541995142766698</v>
      </c>
      <c r="F1562" s="17"/>
      <c r="G1562" s="17">
        <v>0.34194971113843597</v>
      </c>
      <c r="H1562" s="17">
        <v>0.328966294320648</v>
      </c>
      <c r="I1562" s="17">
        <v>0.35540144709410298</v>
      </c>
      <c r="J1562" s="17">
        <v>0.32349112988924</v>
      </c>
      <c r="K1562" s="17">
        <v>0.40073492469116601</v>
      </c>
      <c r="L1562" s="17">
        <v>0.36980404095640201</v>
      </c>
      <c r="M1562" s="17"/>
      <c r="N1562" s="17">
        <v>0.26445539883607899</v>
      </c>
      <c r="O1562" s="17">
        <v>0.43632338409541699</v>
      </c>
      <c r="P1562" s="17">
        <v>0.44027381592854498</v>
      </c>
      <c r="Q1562" s="17">
        <v>0.41261345966225299</v>
      </c>
      <c r="R1562" s="17">
        <v>0.378349675091944</v>
      </c>
      <c r="S1562" s="17">
        <v>0.22863837717218299</v>
      </c>
      <c r="T1562" s="17">
        <v>0.26493364628416299</v>
      </c>
      <c r="U1562" s="17">
        <v>0.36762053846864101</v>
      </c>
      <c r="V1562" s="17">
        <v>0.40083614014963398</v>
      </c>
      <c r="W1562" s="17"/>
      <c r="X1562" s="17">
        <v>0.367122215031359</v>
      </c>
      <c r="Y1562" s="17">
        <v>0.34455013990319</v>
      </c>
      <c r="Z1562" s="17"/>
      <c r="AA1562" s="17">
        <v>0.351695888638132</v>
      </c>
      <c r="AB1562" s="17">
        <v>0.36777311647024202</v>
      </c>
      <c r="AC1562" s="17"/>
      <c r="AD1562" s="17">
        <v>0.35138977789541098</v>
      </c>
      <c r="AE1562" s="17">
        <v>0.37360625485295201</v>
      </c>
    </row>
    <row r="1563" spans="2:31" x14ac:dyDescent="0.35">
      <c r="B1563" t="s">
        <v>605</v>
      </c>
      <c r="C1563" s="17">
        <v>0.119940272555446</v>
      </c>
      <c r="D1563" s="17">
        <v>0.11215292555897299</v>
      </c>
      <c r="E1563" s="17">
        <v>0.127729808632771</v>
      </c>
      <c r="F1563" s="17"/>
      <c r="G1563" s="17">
        <v>0.131891492008925</v>
      </c>
      <c r="H1563" s="17">
        <v>0.13461186369537201</v>
      </c>
      <c r="I1563" s="17">
        <v>0.14265432917489901</v>
      </c>
      <c r="J1563" s="17">
        <v>0.14410194300193099</v>
      </c>
      <c r="K1563" s="17">
        <v>0.13027121091643301</v>
      </c>
      <c r="L1563" s="17">
        <v>7.7097117676506802E-2</v>
      </c>
      <c r="M1563" s="17"/>
      <c r="N1563" s="17">
        <v>0.10730278478913</v>
      </c>
      <c r="O1563" s="17">
        <v>0.151579457420353</v>
      </c>
      <c r="P1563" s="17">
        <v>9.7795938696574006E-2</v>
      </c>
      <c r="Q1563" s="17">
        <v>0.11936317582247701</v>
      </c>
      <c r="R1563" s="17">
        <v>0.101128622806925</v>
      </c>
      <c r="S1563" s="17">
        <v>0.159239964904515</v>
      </c>
      <c r="T1563" s="17">
        <v>0.112304463850172</v>
      </c>
      <c r="U1563" s="17">
        <v>0.14607455921618101</v>
      </c>
      <c r="V1563" s="17">
        <v>9.26288056408274E-2</v>
      </c>
      <c r="W1563" s="17"/>
      <c r="X1563" s="17">
        <v>0.11300487643745</v>
      </c>
      <c r="Y1563" s="17">
        <v>0.15581916050795999</v>
      </c>
      <c r="Z1563" s="17"/>
      <c r="AA1563" s="17">
        <v>0.11223804873887901</v>
      </c>
      <c r="AB1563" s="17">
        <v>0.15283225273061099</v>
      </c>
      <c r="AC1563" s="17"/>
      <c r="AD1563" s="17">
        <v>0.13112023546573001</v>
      </c>
      <c r="AE1563" s="17">
        <v>0.10674755917767</v>
      </c>
    </row>
    <row r="1564" spans="2:31" x14ac:dyDescent="0.35">
      <c r="B1564" t="s">
        <v>606</v>
      </c>
      <c r="C1564" s="17">
        <v>3.58191097068511E-2</v>
      </c>
      <c r="D1564" s="17">
        <v>3.3610685040178702E-2</v>
      </c>
      <c r="E1564" s="17">
        <v>3.8028155178035497E-2</v>
      </c>
      <c r="F1564" s="17"/>
      <c r="G1564" s="17">
        <v>3.0852587223666999E-2</v>
      </c>
      <c r="H1564" s="17">
        <v>3.79721048917918E-2</v>
      </c>
      <c r="I1564" s="17">
        <v>2.11034330577279E-2</v>
      </c>
      <c r="J1564" s="17">
        <v>3.5599097008724698E-2</v>
      </c>
      <c r="K1564" s="17">
        <v>1.7663803937731599E-2</v>
      </c>
      <c r="L1564" s="17">
        <v>5.3872992801347899E-2</v>
      </c>
      <c r="M1564" s="17"/>
      <c r="N1564" s="17">
        <v>4.8368552646337E-2</v>
      </c>
      <c r="O1564" s="17">
        <v>1.00576296419633E-2</v>
      </c>
      <c r="P1564" s="17">
        <v>1.01090832243921E-2</v>
      </c>
      <c r="Q1564" s="17">
        <v>7.8287738683180993E-2</v>
      </c>
      <c r="R1564" s="17">
        <v>2.8914681699390699E-2</v>
      </c>
      <c r="S1564" s="17">
        <v>4.0654919123550598E-2</v>
      </c>
      <c r="T1564" s="17">
        <v>4.0452480280321598E-2</v>
      </c>
      <c r="U1564" s="17">
        <v>2.9294004386607699E-2</v>
      </c>
      <c r="V1564" s="17">
        <v>3.6134485053960101E-2</v>
      </c>
      <c r="W1564" s="17"/>
      <c r="X1564" s="17">
        <v>3.8627689329966401E-2</v>
      </c>
      <c r="Y1564" s="17">
        <v>3.4475944998470003E-2</v>
      </c>
      <c r="Z1564" s="17"/>
      <c r="AA1564" s="17">
        <v>3.9946644806084501E-2</v>
      </c>
      <c r="AB1564" s="17">
        <v>2.0544670833186701E-2</v>
      </c>
      <c r="AC1564" s="17"/>
      <c r="AD1564" s="17">
        <v>4.0853580934027398E-2</v>
      </c>
      <c r="AE1564" s="17">
        <v>2.7301508298030901E-2</v>
      </c>
    </row>
    <row r="1565" spans="2:31" x14ac:dyDescent="0.35">
      <c r="B1565" t="s">
        <v>56</v>
      </c>
      <c r="C1565" s="17">
        <v>0.176090697692491</v>
      </c>
      <c r="D1565" s="17">
        <v>0.168365587052062</v>
      </c>
      <c r="E1565" s="17">
        <v>0.18381797991867299</v>
      </c>
      <c r="F1565" s="17"/>
      <c r="G1565" s="17">
        <v>0.182226203277492</v>
      </c>
      <c r="H1565" s="17">
        <v>0.14624917192209899</v>
      </c>
      <c r="I1565" s="17">
        <v>0.18266476914896701</v>
      </c>
      <c r="J1565" s="17">
        <v>0.19391453322267499</v>
      </c>
      <c r="K1565" s="17">
        <v>0.198740536382398</v>
      </c>
      <c r="L1565" s="17">
        <v>0.16517651277801099</v>
      </c>
      <c r="M1565" s="17"/>
      <c r="N1565" s="17">
        <v>0.13835106508719799</v>
      </c>
      <c r="O1565" s="17">
        <v>0.19730887616515499</v>
      </c>
      <c r="P1565" s="17">
        <v>0.19541273795686001</v>
      </c>
      <c r="Q1565" s="17">
        <v>0.112429796901182</v>
      </c>
      <c r="R1565" s="17">
        <v>0.13641023979140199</v>
      </c>
      <c r="S1565" s="17">
        <v>0.179013158018242</v>
      </c>
      <c r="T1565" s="17">
        <v>0.25057168293447302</v>
      </c>
      <c r="U1565" s="17">
        <v>0.147947002370026</v>
      </c>
      <c r="V1565" s="17">
        <v>0.213886667421926</v>
      </c>
      <c r="W1565" s="17"/>
      <c r="X1565" s="17">
        <v>0.188308674569862</v>
      </c>
      <c r="Y1565" s="17">
        <v>0.15609855075016399</v>
      </c>
      <c r="Z1565" s="17"/>
      <c r="AA1565" s="17">
        <v>0.19241368798108699</v>
      </c>
      <c r="AB1565" s="17">
        <v>0.106728641592508</v>
      </c>
      <c r="AC1565" s="17"/>
      <c r="AD1565" s="17">
        <v>0.11780199656861701</v>
      </c>
      <c r="AE1565" s="17">
        <v>0.24797752116380101</v>
      </c>
    </row>
    <row r="1566" spans="2:31" x14ac:dyDescent="0.35">
      <c r="C1566" s="17"/>
      <c r="D1566" s="17"/>
      <c r="E1566" s="17"/>
      <c r="F1566" s="17"/>
      <c r="G1566" s="17"/>
      <c r="H1566" s="17"/>
      <c r="I1566" s="17"/>
      <c r="J1566" s="17"/>
      <c r="K1566" s="17"/>
      <c r="L1566" s="17"/>
      <c r="M1566" s="17"/>
      <c r="N1566" s="17"/>
      <c r="O1566" s="17"/>
      <c r="P1566" s="17"/>
      <c r="Q1566" s="17"/>
      <c r="R1566" s="17"/>
      <c r="S1566" s="17"/>
      <c r="T1566" s="17"/>
      <c r="U1566" s="17"/>
      <c r="V1566" s="17"/>
      <c r="W1566" s="17"/>
      <c r="X1566" s="17"/>
      <c r="Y1566" s="17"/>
      <c r="Z1566" s="17"/>
      <c r="AA1566" s="17"/>
      <c r="AB1566" s="17"/>
      <c r="AC1566" s="17"/>
      <c r="AD1566" s="17"/>
      <c r="AE1566" s="17"/>
    </row>
    <row r="1567" spans="2:31" x14ac:dyDescent="0.35">
      <c r="B1567" s="6" t="s">
        <v>614</v>
      </c>
      <c r="C1567" s="17"/>
      <c r="D1567" s="17"/>
      <c r="E1567" s="17"/>
      <c r="F1567" s="17"/>
      <c r="G1567" s="17"/>
      <c r="H1567" s="17"/>
      <c r="I1567" s="17"/>
      <c r="J1567" s="17"/>
      <c r="K1567" s="17"/>
      <c r="L1567" s="17"/>
      <c r="M1567" s="17"/>
      <c r="N1567" s="17"/>
      <c r="O1567" s="17"/>
      <c r="P1567" s="17"/>
      <c r="Q1567" s="17"/>
      <c r="R1567" s="17"/>
      <c r="S1567" s="17"/>
      <c r="T1567" s="17"/>
      <c r="U1567" s="17"/>
      <c r="V1567" s="17"/>
      <c r="W1567" s="17"/>
      <c r="X1567" s="17"/>
      <c r="Y1567" s="17"/>
      <c r="Z1567" s="17"/>
      <c r="AA1567" s="17"/>
      <c r="AB1567" s="17"/>
      <c r="AC1567" s="17"/>
      <c r="AD1567" s="17"/>
      <c r="AE1567" s="17"/>
    </row>
    <row r="1568" spans="2:31" x14ac:dyDescent="0.35">
      <c r="B1568" s="24" t="s">
        <v>66</v>
      </c>
      <c r="C1568" s="17"/>
      <c r="D1568" s="17"/>
      <c r="E1568" s="17"/>
      <c r="F1568" s="17"/>
      <c r="G1568" s="17"/>
      <c r="H1568" s="17"/>
      <c r="I1568" s="17"/>
      <c r="J1568" s="17"/>
      <c r="K1568" s="17"/>
      <c r="L1568" s="17"/>
      <c r="M1568" s="17"/>
      <c r="N1568" s="17"/>
      <c r="O1568" s="17"/>
      <c r="P1568" s="17"/>
      <c r="Q1568" s="17"/>
      <c r="R1568" s="17"/>
      <c r="S1568" s="17"/>
      <c r="T1568" s="17"/>
      <c r="U1568" s="17"/>
      <c r="V1568" s="17"/>
      <c r="W1568" s="17"/>
      <c r="X1568" s="17"/>
      <c r="Y1568" s="17"/>
      <c r="Z1568" s="17"/>
      <c r="AA1568" s="17"/>
      <c r="AB1568" s="17"/>
      <c r="AC1568" s="17"/>
      <c r="AD1568" s="17"/>
      <c r="AE1568" s="17"/>
    </row>
    <row r="1569" spans="2:31" x14ac:dyDescent="0.35">
      <c r="B1569" t="s">
        <v>610</v>
      </c>
      <c r="C1569" s="17">
        <v>0.28075713190188101</v>
      </c>
      <c r="D1569" s="17">
        <v>0.31651459653861402</v>
      </c>
      <c r="E1569" s="17">
        <v>0.24498961557729901</v>
      </c>
      <c r="F1569" s="17"/>
      <c r="G1569" s="17">
        <v>0.24231771883532299</v>
      </c>
      <c r="H1569" s="17">
        <v>0.21855596672057001</v>
      </c>
      <c r="I1569" s="17">
        <v>0.28826969314573497</v>
      </c>
      <c r="J1569" s="17">
        <v>0.31054006012948498</v>
      </c>
      <c r="K1569" s="17">
        <v>0.293367041449135</v>
      </c>
      <c r="L1569" s="17">
        <v>0.30951010928339401</v>
      </c>
      <c r="M1569" s="17"/>
      <c r="N1569" s="17">
        <v>0.35401449488736503</v>
      </c>
      <c r="O1569" s="17">
        <v>0.27071154236770001</v>
      </c>
      <c r="P1569" s="17">
        <v>0.28901236604670999</v>
      </c>
      <c r="Q1569" s="17">
        <v>0.30578323684525799</v>
      </c>
      <c r="R1569" s="17">
        <v>0.265643921965807</v>
      </c>
      <c r="S1569" s="17">
        <v>0.29386467475366601</v>
      </c>
      <c r="T1569" s="17">
        <v>0.210467671740241</v>
      </c>
      <c r="U1569" s="17">
        <v>0.15236002278741401</v>
      </c>
      <c r="V1569" s="17">
        <v>0.27987537828171699</v>
      </c>
      <c r="W1569" s="17"/>
      <c r="X1569" s="17">
        <v>0.22305753504887199</v>
      </c>
      <c r="Y1569" s="17">
        <v>0.38170520858104001</v>
      </c>
      <c r="Z1569" s="17"/>
      <c r="AA1569" s="17">
        <v>0.28125658819353599</v>
      </c>
      <c r="AB1569" s="17">
        <v>0.28540421789479198</v>
      </c>
      <c r="AC1569" s="17"/>
      <c r="AD1569" s="17">
        <v>0.25412637713083902</v>
      </c>
      <c r="AE1569" s="17">
        <v>0.35653512161445999</v>
      </c>
    </row>
    <row r="1570" spans="2:31" x14ac:dyDescent="0.35">
      <c r="B1570" t="s">
        <v>611</v>
      </c>
      <c r="C1570" s="17">
        <v>0.53716127711003203</v>
      </c>
      <c r="D1570" s="17">
        <v>0.53755081683832096</v>
      </c>
      <c r="E1570" s="17">
        <v>0.53677162787924304</v>
      </c>
      <c r="F1570" s="17"/>
      <c r="G1570" s="17">
        <v>0.58663093520121201</v>
      </c>
      <c r="H1570" s="17">
        <v>0.60642647759947099</v>
      </c>
      <c r="I1570" s="17">
        <v>0.53221831132641195</v>
      </c>
      <c r="J1570" s="17">
        <v>0.534426370731932</v>
      </c>
      <c r="K1570" s="17">
        <v>0.56541232437700595</v>
      </c>
      <c r="L1570" s="17">
        <v>0.46339836687705399</v>
      </c>
      <c r="M1570" s="17"/>
      <c r="N1570" s="17">
        <v>0.40839884470073701</v>
      </c>
      <c r="O1570" s="17">
        <v>0.595190695218351</v>
      </c>
      <c r="P1570" s="17">
        <v>0.54963355991214502</v>
      </c>
      <c r="Q1570" s="17">
        <v>0.54499615313928496</v>
      </c>
      <c r="R1570" s="17">
        <v>0.528052090391809</v>
      </c>
      <c r="S1570" s="17">
        <v>0.53732725274595095</v>
      </c>
      <c r="T1570" s="17">
        <v>0.54181971032255505</v>
      </c>
      <c r="U1570" s="17">
        <v>0.58652386361452702</v>
      </c>
      <c r="V1570" s="17">
        <v>0.59154383714493197</v>
      </c>
      <c r="W1570" s="17"/>
      <c r="X1570" s="17">
        <v>0.57909565064428403</v>
      </c>
      <c r="Y1570" s="17">
        <v>0.46364912692631599</v>
      </c>
      <c r="Z1570" s="17"/>
      <c r="AA1570" s="17">
        <v>0.53712431504472102</v>
      </c>
      <c r="AB1570" s="17">
        <v>0.533513479273653</v>
      </c>
      <c r="AC1570" s="17"/>
      <c r="AD1570" s="17">
        <v>0.53983099336154305</v>
      </c>
      <c r="AE1570" s="17">
        <v>0.52241860304190102</v>
      </c>
    </row>
    <row r="1571" spans="2:31" x14ac:dyDescent="0.35">
      <c r="B1571" t="s">
        <v>612</v>
      </c>
      <c r="C1571" s="17">
        <v>0.122372512716574</v>
      </c>
      <c r="D1571" s="17">
        <v>9.9709237761749503E-2</v>
      </c>
      <c r="E1571" s="17">
        <v>0.14504215848565599</v>
      </c>
      <c r="F1571" s="17"/>
      <c r="G1571" s="17">
        <v>9.0124971774522694E-2</v>
      </c>
      <c r="H1571" s="17">
        <v>0.121710165178653</v>
      </c>
      <c r="I1571" s="17">
        <v>0.13595003644800599</v>
      </c>
      <c r="J1571" s="17">
        <v>9.8398752514112606E-2</v>
      </c>
      <c r="K1571" s="17">
        <v>9.5328596879687394E-2</v>
      </c>
      <c r="L1571" s="17">
        <v>0.15877644619195899</v>
      </c>
      <c r="M1571" s="17"/>
      <c r="N1571" s="17">
        <v>0.17757444941360701</v>
      </c>
      <c r="O1571" s="17">
        <v>0.10301021669339901</v>
      </c>
      <c r="P1571" s="17">
        <v>9.0143415559975501E-2</v>
      </c>
      <c r="Q1571" s="17">
        <v>0.10832319117988801</v>
      </c>
      <c r="R1571" s="17">
        <v>0.14772102226556899</v>
      </c>
      <c r="S1571" s="17">
        <v>7.4210609984673201E-2</v>
      </c>
      <c r="T1571" s="17">
        <v>0.17853463461052599</v>
      </c>
      <c r="U1571" s="17">
        <v>0.141210700691701</v>
      </c>
      <c r="V1571" s="17">
        <v>8.3876423011609996E-2</v>
      </c>
      <c r="W1571" s="17"/>
      <c r="X1571" s="17">
        <v>0.131229112672929</v>
      </c>
      <c r="Y1571" s="17">
        <v>0.11602691501329</v>
      </c>
      <c r="Z1571" s="17"/>
      <c r="AA1571" s="17">
        <v>0.12059187717237201</v>
      </c>
      <c r="AB1571" s="17">
        <v>0.132200581001405</v>
      </c>
      <c r="AC1571" s="17"/>
      <c r="AD1571" s="17">
        <v>0.14028480814716901</v>
      </c>
      <c r="AE1571" s="17">
        <v>8.7419591590389006E-2</v>
      </c>
    </row>
    <row r="1572" spans="2:31" x14ac:dyDescent="0.35">
      <c r="B1572" t="s">
        <v>613</v>
      </c>
      <c r="C1572" s="17">
        <v>3.9638320444954397E-2</v>
      </c>
      <c r="D1572" s="17">
        <v>2.7282337564187201E-2</v>
      </c>
      <c r="E1572" s="17">
        <v>5.1997776683920999E-2</v>
      </c>
      <c r="F1572" s="17"/>
      <c r="G1572" s="17">
        <v>6.1420204220866997E-2</v>
      </c>
      <c r="H1572" s="17">
        <v>4.4012572896758799E-2</v>
      </c>
      <c r="I1572" s="17">
        <v>3.3953360118964999E-2</v>
      </c>
      <c r="J1572" s="17">
        <v>3.5763097365325798E-2</v>
      </c>
      <c r="K1572" s="17">
        <v>2.9827998368795499E-2</v>
      </c>
      <c r="L1572" s="17">
        <v>3.5364188502647997E-2</v>
      </c>
      <c r="M1572" s="17"/>
      <c r="N1572" s="17">
        <v>3.8578203293407401E-2</v>
      </c>
      <c r="O1572" s="17">
        <v>1.4538567692339599E-2</v>
      </c>
      <c r="P1572" s="17">
        <v>4.6454801223518701E-2</v>
      </c>
      <c r="Q1572" s="17">
        <v>4.0897418835569299E-2</v>
      </c>
      <c r="R1572" s="17">
        <v>4.1378412242110703E-2</v>
      </c>
      <c r="S1572" s="17">
        <v>8.7345196827794694E-2</v>
      </c>
      <c r="T1572" s="17">
        <v>3.9919855341971497E-2</v>
      </c>
      <c r="U1572" s="17">
        <v>7.5770961660272806E-2</v>
      </c>
      <c r="V1572" s="17">
        <v>1.31508763968357E-2</v>
      </c>
      <c r="W1572" s="17"/>
      <c r="X1572" s="17">
        <v>4.63361450982391E-2</v>
      </c>
      <c r="Y1572" s="17">
        <v>1.7781852881788199E-2</v>
      </c>
      <c r="Z1572" s="17"/>
      <c r="AA1572" s="17">
        <v>3.8527696318515998E-2</v>
      </c>
      <c r="AB1572" s="17">
        <v>4.1896024403193503E-2</v>
      </c>
      <c r="AC1572" s="17"/>
      <c r="AD1572" s="17">
        <v>4.8327298631487901E-2</v>
      </c>
      <c r="AE1572" s="17">
        <v>2.30995804529124E-2</v>
      </c>
    </row>
    <row r="1573" spans="2:31" x14ac:dyDescent="0.35">
      <c r="B1573" t="s">
        <v>56</v>
      </c>
      <c r="C1573" s="17">
        <v>2.0070757826558601E-2</v>
      </c>
      <c r="D1573" s="17">
        <v>1.8943011297128502E-2</v>
      </c>
      <c r="E1573" s="17">
        <v>2.1198821373881301E-2</v>
      </c>
      <c r="F1573" s="17"/>
      <c r="G1573" s="17">
        <v>1.95061699680758E-2</v>
      </c>
      <c r="H1573" s="17">
        <v>9.2948176045464098E-3</v>
      </c>
      <c r="I1573" s="17">
        <v>9.6085989608816202E-3</v>
      </c>
      <c r="J1573" s="17">
        <v>2.08717192591443E-2</v>
      </c>
      <c r="K1573" s="17">
        <v>1.60640389253764E-2</v>
      </c>
      <c r="L1573" s="17">
        <v>3.2950889144945199E-2</v>
      </c>
      <c r="M1573" s="17"/>
      <c r="N1573" s="17">
        <v>2.1434007704883101E-2</v>
      </c>
      <c r="O1573" s="17">
        <v>1.65489780282101E-2</v>
      </c>
      <c r="P1573" s="17">
        <v>2.4755857257651101E-2</v>
      </c>
      <c r="Q1573" s="17">
        <v>0</v>
      </c>
      <c r="R1573" s="17">
        <v>1.7204553134703999E-2</v>
      </c>
      <c r="S1573" s="17">
        <v>7.2522656879152299E-3</v>
      </c>
      <c r="T1573" s="17">
        <v>2.9258127984705701E-2</v>
      </c>
      <c r="U1573" s="17">
        <v>4.4134451246084803E-2</v>
      </c>
      <c r="V1573" s="17">
        <v>3.1553485164905498E-2</v>
      </c>
      <c r="W1573" s="17"/>
      <c r="X1573" s="17">
        <v>2.0281556535676301E-2</v>
      </c>
      <c r="Y1573" s="17">
        <v>2.0836896597566001E-2</v>
      </c>
      <c r="Z1573" s="17"/>
      <c r="AA1573" s="17">
        <v>2.24995232708547E-2</v>
      </c>
      <c r="AB1573" s="17">
        <v>6.9856974269568196E-3</v>
      </c>
      <c r="AC1573" s="17"/>
      <c r="AD1573" s="17">
        <v>1.74305227289611E-2</v>
      </c>
      <c r="AE1573" s="17">
        <v>1.0527103300338099E-2</v>
      </c>
    </row>
    <row r="1574" spans="2:31" x14ac:dyDescent="0.35">
      <c r="C1574" s="17"/>
      <c r="D1574" s="17"/>
      <c r="E1574" s="17"/>
      <c r="F1574" s="17"/>
      <c r="G1574" s="17"/>
      <c r="H1574" s="17"/>
      <c r="I1574" s="17"/>
      <c r="J1574" s="17"/>
      <c r="K1574" s="17"/>
      <c r="L1574" s="17"/>
      <c r="M1574" s="17"/>
      <c r="N1574" s="17"/>
      <c r="O1574" s="17"/>
      <c r="P1574" s="17"/>
      <c r="Q1574" s="17"/>
      <c r="R1574" s="17"/>
      <c r="S1574" s="17"/>
      <c r="T1574" s="17"/>
      <c r="U1574" s="17"/>
      <c r="V1574" s="17"/>
      <c r="W1574" s="17"/>
      <c r="X1574" s="17"/>
      <c r="Y1574" s="17"/>
      <c r="Z1574" s="17"/>
      <c r="AA1574" s="17"/>
      <c r="AB1574" s="17"/>
      <c r="AC1574" s="17"/>
      <c r="AD1574" s="17"/>
      <c r="AE1574" s="17"/>
    </row>
    <row r="1575" spans="2:31" x14ac:dyDescent="0.35">
      <c r="B1575" s="6" t="s">
        <v>616</v>
      </c>
      <c r="C1575" s="17"/>
      <c r="D1575" s="17"/>
      <c r="E1575" s="17"/>
      <c r="F1575" s="17"/>
      <c r="G1575" s="17"/>
      <c r="H1575" s="17"/>
      <c r="I1575" s="17"/>
      <c r="J1575" s="17"/>
      <c r="K1575" s="17"/>
      <c r="L1575" s="17"/>
      <c r="M1575" s="17"/>
      <c r="N1575" s="17"/>
      <c r="O1575" s="17"/>
      <c r="P1575" s="17"/>
      <c r="Q1575" s="17"/>
      <c r="R1575" s="17"/>
      <c r="S1575" s="17"/>
      <c r="T1575" s="17"/>
      <c r="U1575" s="17"/>
      <c r="V1575" s="17"/>
      <c r="W1575" s="17"/>
      <c r="X1575" s="17"/>
      <c r="Y1575" s="17"/>
      <c r="Z1575" s="17"/>
      <c r="AA1575" s="17"/>
      <c r="AB1575" s="17"/>
      <c r="AC1575" s="17"/>
      <c r="AD1575" s="17"/>
      <c r="AE1575" s="17"/>
    </row>
    <row r="1576" spans="2:31" x14ac:dyDescent="0.35">
      <c r="B1576" s="24" t="s">
        <v>66</v>
      </c>
      <c r="C1576" s="17"/>
      <c r="D1576" s="17"/>
      <c r="E1576" s="17"/>
      <c r="F1576" s="17"/>
      <c r="G1576" s="17"/>
      <c r="H1576" s="17"/>
      <c r="I1576" s="17"/>
      <c r="J1576" s="17"/>
      <c r="K1576" s="17"/>
      <c r="L1576" s="17"/>
      <c r="M1576" s="17"/>
      <c r="N1576" s="17"/>
      <c r="O1576" s="17"/>
      <c r="P1576" s="17"/>
      <c r="Q1576" s="17"/>
      <c r="R1576" s="17"/>
      <c r="S1576" s="17"/>
      <c r="T1576" s="17"/>
      <c r="U1576" s="17"/>
      <c r="V1576" s="17"/>
      <c r="W1576" s="17"/>
      <c r="X1576" s="17"/>
      <c r="Y1576" s="17"/>
      <c r="Z1576" s="17"/>
      <c r="AA1576" s="17"/>
      <c r="AB1576" s="17"/>
      <c r="AC1576" s="17"/>
      <c r="AD1576" s="17"/>
      <c r="AE1576" s="17"/>
    </row>
    <row r="1577" spans="2:31" x14ac:dyDescent="0.35">
      <c r="B1577" t="s">
        <v>40</v>
      </c>
      <c r="C1577" s="17">
        <v>0.67499079170269005</v>
      </c>
      <c r="D1577" s="17">
        <v>0.66631014548024503</v>
      </c>
      <c r="E1577" s="17">
        <v>0.68367387811900904</v>
      </c>
      <c r="F1577" s="17"/>
      <c r="G1577" s="17">
        <v>0.65990481986081395</v>
      </c>
      <c r="H1577" s="17">
        <v>0.63502357224957695</v>
      </c>
      <c r="I1577" s="17">
        <v>0.66257824971186297</v>
      </c>
      <c r="J1577" s="17">
        <v>0.69035718292077197</v>
      </c>
      <c r="K1577" s="17">
        <v>0.68590897279247398</v>
      </c>
      <c r="L1577" s="17">
        <v>0.697401404363449</v>
      </c>
      <c r="M1577" s="17"/>
      <c r="N1577" s="17">
        <v>0.64982403031100699</v>
      </c>
      <c r="O1577" s="17">
        <v>0.69229260166983697</v>
      </c>
      <c r="P1577" s="17">
        <v>0.683065123070694</v>
      </c>
      <c r="Q1577" s="17">
        <v>0.61480779204306901</v>
      </c>
      <c r="R1577" s="17">
        <v>0.71651978434468599</v>
      </c>
      <c r="S1577" s="17">
        <v>0.74014075328121098</v>
      </c>
      <c r="T1577" s="17">
        <v>0.63314685992050201</v>
      </c>
      <c r="U1577" s="17">
        <v>0.69237719156711697</v>
      </c>
      <c r="V1577" s="17">
        <v>0.675546175267972</v>
      </c>
      <c r="W1577" s="17"/>
      <c r="X1577" s="17">
        <v>0.68889307904239405</v>
      </c>
      <c r="Y1577" s="17">
        <v>0.55834708118246201</v>
      </c>
      <c r="Z1577" s="17"/>
      <c r="AA1577" s="17">
        <v>0.68140383865327103</v>
      </c>
      <c r="AB1577" s="17">
        <v>0.65340430906432201</v>
      </c>
      <c r="AC1577" s="17"/>
      <c r="AD1577" s="17">
        <v>0.769689446381702</v>
      </c>
      <c r="AE1577" s="17">
        <v>0.48177606083160601</v>
      </c>
    </row>
    <row r="1578" spans="2:31" x14ac:dyDescent="0.35">
      <c r="B1578" t="s">
        <v>41</v>
      </c>
      <c r="C1578" s="17">
        <v>0.14355068650224201</v>
      </c>
      <c r="D1578" s="17">
        <v>0.148783057809702</v>
      </c>
      <c r="E1578" s="17">
        <v>0.13831684433649899</v>
      </c>
      <c r="F1578" s="17"/>
      <c r="G1578" s="17">
        <v>0.124472594019404</v>
      </c>
      <c r="H1578" s="17">
        <v>0.13896715839499801</v>
      </c>
      <c r="I1578" s="17">
        <v>0.16116294244993301</v>
      </c>
      <c r="J1578" s="17">
        <v>0.15363005427047399</v>
      </c>
      <c r="K1578" s="17">
        <v>0.102582478884992</v>
      </c>
      <c r="L1578" s="17">
        <v>0.162907231379669</v>
      </c>
      <c r="M1578" s="17"/>
      <c r="N1578" s="17">
        <v>0.158763328775748</v>
      </c>
      <c r="O1578" s="17">
        <v>0.14112893179578101</v>
      </c>
      <c r="P1578" s="17">
        <v>0.118724840253655</v>
      </c>
      <c r="Q1578" s="17">
        <v>0.18362752267607799</v>
      </c>
      <c r="R1578" s="17">
        <v>0.117177884260996</v>
      </c>
      <c r="S1578" s="17">
        <v>0.15081860344828699</v>
      </c>
      <c r="T1578" s="17">
        <v>0.16071488441994999</v>
      </c>
      <c r="U1578" s="17">
        <v>0.106263211145388</v>
      </c>
      <c r="V1578" s="17">
        <v>0.127053527021604</v>
      </c>
      <c r="W1578" s="17"/>
      <c r="X1578" s="17">
        <v>0.13135643056596699</v>
      </c>
      <c r="Y1578" s="17">
        <v>0.17270149970137599</v>
      </c>
      <c r="Z1578" s="17"/>
      <c r="AA1578" s="17">
        <v>0.14272166443518</v>
      </c>
      <c r="AB1578" s="17">
        <v>0.146640598719779</v>
      </c>
      <c r="AC1578" s="17"/>
      <c r="AD1578" s="17">
        <v>0.123812601525625</v>
      </c>
      <c r="AE1578" s="17">
        <v>0.20470399044139201</v>
      </c>
    </row>
    <row r="1579" spans="2:31" x14ac:dyDescent="0.35">
      <c r="B1579" t="s">
        <v>615</v>
      </c>
      <c r="C1579" s="17">
        <v>3.3863863830700301E-2</v>
      </c>
      <c r="D1579" s="17">
        <v>2.96411414170254E-2</v>
      </c>
      <c r="E1579" s="17">
        <v>3.8087773282886199E-2</v>
      </c>
      <c r="F1579" s="17"/>
      <c r="G1579" s="17">
        <v>2.0534247611105099E-2</v>
      </c>
      <c r="H1579" s="17">
        <v>3.5383758518602898E-2</v>
      </c>
      <c r="I1579" s="17">
        <v>2.4505058132796301E-2</v>
      </c>
      <c r="J1579" s="17">
        <v>2.66905443024711E-2</v>
      </c>
      <c r="K1579" s="17">
        <v>4.2108189576351499E-2</v>
      </c>
      <c r="L1579" s="17">
        <v>4.42990899957744E-2</v>
      </c>
      <c r="M1579" s="17"/>
      <c r="N1579" s="17">
        <v>5.05841478071586E-2</v>
      </c>
      <c r="O1579" s="17">
        <v>1.33517266219514E-2</v>
      </c>
      <c r="P1579" s="17">
        <v>3.6696168293150297E-2</v>
      </c>
      <c r="Q1579" s="17">
        <v>3.08038019045676E-2</v>
      </c>
      <c r="R1579" s="17">
        <v>2.0448340404479601E-2</v>
      </c>
      <c r="S1579" s="17">
        <v>2.29063897493498E-2</v>
      </c>
      <c r="T1579" s="17">
        <v>5.6792078640211498E-2</v>
      </c>
      <c r="U1579" s="17">
        <v>6.0430677456624698E-2</v>
      </c>
      <c r="V1579" s="17">
        <v>2.8718855701049699E-2</v>
      </c>
      <c r="W1579" s="17"/>
      <c r="X1579" s="17">
        <v>2.4608435412432898E-2</v>
      </c>
      <c r="Y1579" s="17">
        <v>0.105444342866197</v>
      </c>
      <c r="Z1579" s="17"/>
      <c r="AA1579" s="17">
        <v>2.96133259728814E-2</v>
      </c>
      <c r="AB1579" s="17">
        <v>5.1255982331075499E-2</v>
      </c>
      <c r="AC1579" s="17"/>
      <c r="AD1579" s="17">
        <v>3.7281390206632403E-2</v>
      </c>
      <c r="AE1579" s="17">
        <v>2.6463459026751401E-2</v>
      </c>
    </row>
    <row r="1580" spans="2:31" x14ac:dyDescent="0.35">
      <c r="B1580" t="s">
        <v>56</v>
      </c>
      <c r="C1580" s="17">
        <v>0.14759465796436799</v>
      </c>
      <c r="D1580" s="17">
        <v>0.15526565529302899</v>
      </c>
      <c r="E1580" s="17">
        <v>0.13992150426160599</v>
      </c>
      <c r="F1580" s="17"/>
      <c r="G1580" s="17">
        <v>0.19508833850867699</v>
      </c>
      <c r="H1580" s="17">
        <v>0.190625510836822</v>
      </c>
      <c r="I1580" s="17">
        <v>0.151753749705408</v>
      </c>
      <c r="J1580" s="17">
        <v>0.129322218506283</v>
      </c>
      <c r="K1580" s="17">
        <v>0.16940035874618301</v>
      </c>
      <c r="L1580" s="17">
        <v>9.5392274261107496E-2</v>
      </c>
      <c r="M1580" s="17"/>
      <c r="N1580" s="17">
        <v>0.140828493106087</v>
      </c>
      <c r="O1580" s="17">
        <v>0.15322673991243099</v>
      </c>
      <c r="P1580" s="17">
        <v>0.16151386838250101</v>
      </c>
      <c r="Q1580" s="17">
        <v>0.17076088337628501</v>
      </c>
      <c r="R1580" s="17">
        <v>0.14585399098983901</v>
      </c>
      <c r="S1580" s="17">
        <v>8.6134253521152407E-2</v>
      </c>
      <c r="T1580" s="17">
        <v>0.149346177019336</v>
      </c>
      <c r="U1580" s="17">
        <v>0.140928919830871</v>
      </c>
      <c r="V1580" s="17">
        <v>0.16868144200937399</v>
      </c>
      <c r="W1580" s="17"/>
      <c r="X1580" s="17">
        <v>0.155142054979206</v>
      </c>
      <c r="Y1580" s="17">
        <v>0.16350707624996599</v>
      </c>
      <c r="Z1580" s="17"/>
      <c r="AA1580" s="17">
        <v>0.146261170938668</v>
      </c>
      <c r="AB1580" s="17">
        <v>0.14869910988482299</v>
      </c>
      <c r="AC1580" s="17"/>
      <c r="AD1580" s="17">
        <v>6.9216561886040806E-2</v>
      </c>
      <c r="AE1580" s="17">
        <v>0.28705648970025099</v>
      </c>
    </row>
    <row r="1581" spans="2:31" x14ac:dyDescent="0.35">
      <c r="C1581" s="17"/>
      <c r="D1581" s="17"/>
      <c r="E1581" s="17"/>
      <c r="F1581" s="17"/>
      <c r="G1581" s="17"/>
      <c r="H1581" s="17"/>
      <c r="I1581" s="17"/>
      <c r="J1581" s="17"/>
      <c r="K1581" s="17"/>
      <c r="L1581" s="17"/>
      <c r="M1581" s="17"/>
      <c r="N1581" s="17"/>
      <c r="O1581" s="17"/>
      <c r="P1581" s="17"/>
      <c r="Q1581" s="17"/>
      <c r="R1581" s="17"/>
      <c r="S1581" s="17"/>
      <c r="T1581" s="17"/>
      <c r="U1581" s="17"/>
      <c r="V1581" s="17"/>
      <c r="W1581" s="17"/>
      <c r="X1581" s="17"/>
      <c r="Y1581" s="17"/>
      <c r="Z1581" s="17"/>
      <c r="AA1581" s="17"/>
      <c r="AB1581" s="17"/>
      <c r="AC1581" s="17"/>
      <c r="AD1581" s="17"/>
      <c r="AE1581" s="17"/>
    </row>
    <row r="1582" spans="2:31" x14ac:dyDescent="0.35">
      <c r="B1582" s="6" t="s">
        <v>617</v>
      </c>
      <c r="C1582" s="17"/>
      <c r="D1582" s="17"/>
      <c r="E1582" s="17"/>
      <c r="F1582" s="17"/>
      <c r="G1582" s="17"/>
      <c r="H1582" s="17"/>
      <c r="I1582" s="17"/>
      <c r="J1582" s="17"/>
      <c r="K1582" s="17"/>
      <c r="L1582" s="17"/>
      <c r="M1582" s="17"/>
      <c r="N1582" s="17"/>
      <c r="O1582" s="17"/>
      <c r="P1582" s="17"/>
      <c r="Q1582" s="17"/>
      <c r="R1582" s="17"/>
      <c r="S1582" s="17"/>
      <c r="T1582" s="17"/>
      <c r="U1582" s="17"/>
      <c r="V1582" s="17"/>
      <c r="W1582" s="17"/>
      <c r="X1582" s="17"/>
      <c r="Y1582" s="17"/>
      <c r="Z1582" s="17"/>
      <c r="AA1582" s="17"/>
      <c r="AB1582" s="17"/>
      <c r="AC1582" s="17"/>
      <c r="AD1582" s="17"/>
      <c r="AE1582" s="17"/>
    </row>
    <row r="1583" spans="2:31" x14ac:dyDescent="0.35">
      <c r="B1583" s="24" t="s">
        <v>66</v>
      </c>
      <c r="C1583" s="17"/>
      <c r="D1583" s="17"/>
      <c r="E1583" s="17"/>
      <c r="F1583" s="17"/>
      <c r="G1583" s="17"/>
      <c r="H1583" s="17"/>
      <c r="I1583" s="17"/>
      <c r="J1583" s="17"/>
      <c r="K1583" s="17"/>
      <c r="L1583" s="17"/>
      <c r="M1583" s="17"/>
      <c r="N1583" s="17"/>
      <c r="O1583" s="17"/>
      <c r="P1583" s="17"/>
      <c r="Q1583" s="17"/>
      <c r="R1583" s="17"/>
      <c r="S1583" s="17"/>
      <c r="T1583" s="17"/>
      <c r="U1583" s="17"/>
      <c r="V1583" s="17"/>
      <c r="W1583" s="17"/>
      <c r="X1583" s="17"/>
      <c r="Y1583" s="17"/>
      <c r="Z1583" s="17"/>
      <c r="AA1583" s="17"/>
      <c r="AB1583" s="17"/>
      <c r="AC1583" s="17"/>
      <c r="AD1583" s="17"/>
      <c r="AE1583" s="17"/>
    </row>
    <row r="1584" spans="2:31" x14ac:dyDescent="0.35">
      <c r="B1584" t="s">
        <v>40</v>
      </c>
      <c r="C1584" s="17">
        <v>0.13865479194061101</v>
      </c>
      <c r="D1584" s="17">
        <v>0.14341588299581401</v>
      </c>
      <c r="E1584" s="17">
        <v>0.13389236250748901</v>
      </c>
      <c r="F1584" s="17"/>
      <c r="G1584" s="17">
        <v>0.16389651089857599</v>
      </c>
      <c r="H1584" s="17">
        <v>0.208655200057908</v>
      </c>
      <c r="I1584" s="17">
        <v>0.137677866426274</v>
      </c>
      <c r="J1584" s="17">
        <v>6.3334587297133496E-2</v>
      </c>
      <c r="K1584" s="17">
        <v>7.7964481384543996E-2</v>
      </c>
      <c r="L1584" s="17">
        <v>0.156487423050994</v>
      </c>
      <c r="M1584" s="17"/>
      <c r="N1584" s="17">
        <v>0.19950164839690601</v>
      </c>
      <c r="O1584" s="17">
        <v>0.103739506939763</v>
      </c>
      <c r="P1584" s="17">
        <v>0.15830016559077201</v>
      </c>
      <c r="Q1584" s="17">
        <v>0.15424759118838899</v>
      </c>
      <c r="R1584" s="17">
        <v>0.117391953977519</v>
      </c>
      <c r="S1584" s="17">
        <v>0.14870844216662801</v>
      </c>
      <c r="T1584" s="17">
        <v>0.190309613866737</v>
      </c>
      <c r="U1584" s="17">
        <v>0.15143579321577499</v>
      </c>
      <c r="V1584" s="17">
        <v>4.0372974585131401E-2</v>
      </c>
      <c r="W1584" s="17"/>
      <c r="X1584" s="17">
        <v>0.130012258320133</v>
      </c>
      <c r="Y1584" s="17">
        <v>0.12591516852750001</v>
      </c>
      <c r="Z1584" s="17"/>
      <c r="AA1584" s="17">
        <v>0.12950522315681101</v>
      </c>
      <c r="AB1584" s="17">
        <v>0.17393312342784201</v>
      </c>
      <c r="AC1584" s="17"/>
      <c r="AD1584" s="17">
        <v>0.18448284626553499</v>
      </c>
      <c r="AE1584" s="17">
        <v>4.7913283037393201E-2</v>
      </c>
    </row>
    <row r="1585" spans="2:31" x14ac:dyDescent="0.35">
      <c r="B1585" t="s">
        <v>41</v>
      </c>
      <c r="C1585" s="17">
        <v>0.83616222157868403</v>
      </c>
      <c r="D1585" s="17">
        <v>0.83117574836048103</v>
      </c>
      <c r="E1585" s="17">
        <v>0.84115009653139905</v>
      </c>
      <c r="F1585" s="17"/>
      <c r="G1585" s="17">
        <v>0.81113593336588397</v>
      </c>
      <c r="H1585" s="17">
        <v>0.75546135901796896</v>
      </c>
      <c r="I1585" s="17">
        <v>0.84473381226071098</v>
      </c>
      <c r="J1585" s="17">
        <v>0.92601664840021802</v>
      </c>
      <c r="K1585" s="17">
        <v>0.90269812506895197</v>
      </c>
      <c r="L1585" s="17">
        <v>0.80992320878548196</v>
      </c>
      <c r="M1585" s="17"/>
      <c r="N1585" s="17">
        <v>0.78039571666174101</v>
      </c>
      <c r="O1585" s="17">
        <v>0.87692355216396201</v>
      </c>
      <c r="P1585" s="17">
        <v>0.81694397715157696</v>
      </c>
      <c r="Q1585" s="17">
        <v>0.82398610610109602</v>
      </c>
      <c r="R1585" s="17">
        <v>0.84187237588650399</v>
      </c>
      <c r="S1585" s="17">
        <v>0.83095669540881001</v>
      </c>
      <c r="T1585" s="17">
        <v>0.78150503925949399</v>
      </c>
      <c r="U1585" s="17">
        <v>0.833917204590921</v>
      </c>
      <c r="V1585" s="17">
        <v>0.923092607803919</v>
      </c>
      <c r="W1585" s="17"/>
      <c r="X1585" s="17">
        <v>0.849500998133215</v>
      </c>
      <c r="Y1585" s="17">
        <v>0.81192244896466004</v>
      </c>
      <c r="Z1585" s="17"/>
      <c r="AA1585" s="17">
        <v>0.84878878052149498</v>
      </c>
      <c r="AB1585" s="17">
        <v>0.79078957790349003</v>
      </c>
      <c r="AC1585" s="17"/>
      <c r="AD1585" s="17">
        <v>0.79992214149778496</v>
      </c>
      <c r="AE1585" s="17">
        <v>0.93375238967441199</v>
      </c>
    </row>
    <row r="1586" spans="2:31" x14ac:dyDescent="0.35">
      <c r="B1586" t="s">
        <v>56</v>
      </c>
      <c r="C1586" s="17">
        <v>2.5182986480705199E-2</v>
      </c>
      <c r="D1586" s="17">
        <v>2.54083686437051E-2</v>
      </c>
      <c r="E1586" s="17">
        <v>2.4957540961111802E-2</v>
      </c>
      <c r="F1586" s="17"/>
      <c r="G1586" s="17">
        <v>2.49675557355401E-2</v>
      </c>
      <c r="H1586" s="17">
        <v>3.5883440924123898E-2</v>
      </c>
      <c r="I1586" s="17">
        <v>1.7588321313015201E-2</v>
      </c>
      <c r="J1586" s="17">
        <v>1.06487643026488E-2</v>
      </c>
      <c r="K1586" s="17">
        <v>1.9337393546503701E-2</v>
      </c>
      <c r="L1586" s="17">
        <v>3.3589368163524001E-2</v>
      </c>
      <c r="M1586" s="17"/>
      <c r="N1586" s="17">
        <v>2.0102634941353201E-2</v>
      </c>
      <c r="O1586" s="17">
        <v>1.9336940896274302E-2</v>
      </c>
      <c r="P1586" s="17">
        <v>2.4755857257651101E-2</v>
      </c>
      <c r="Q1586" s="17">
        <v>2.1766302710515401E-2</v>
      </c>
      <c r="R1586" s="17">
        <v>4.07356701359773E-2</v>
      </c>
      <c r="S1586" s="17">
        <v>2.0334862424561201E-2</v>
      </c>
      <c r="T1586" s="17">
        <v>2.8185346873768901E-2</v>
      </c>
      <c r="U1586" s="17">
        <v>1.46470021933039E-2</v>
      </c>
      <c r="V1586" s="17">
        <v>3.6534417610949499E-2</v>
      </c>
      <c r="W1586" s="17"/>
      <c r="X1586" s="17">
        <v>2.04867435466515E-2</v>
      </c>
      <c r="Y1586" s="17">
        <v>6.2162382507840501E-2</v>
      </c>
      <c r="Z1586" s="17"/>
      <c r="AA1586" s="17">
        <v>2.17059963216941E-2</v>
      </c>
      <c r="AB1586" s="17">
        <v>3.5277298668667599E-2</v>
      </c>
      <c r="AC1586" s="17"/>
      <c r="AD1586" s="17">
        <v>1.5595012236680399E-2</v>
      </c>
      <c r="AE1586" s="17">
        <v>1.8334327288195101E-2</v>
      </c>
    </row>
    <row r="1587" spans="2:31" x14ac:dyDescent="0.35">
      <c r="C1587" s="17"/>
      <c r="D1587" s="17"/>
      <c r="E1587" s="17"/>
      <c r="F1587" s="17"/>
      <c r="G1587" s="17"/>
      <c r="H1587" s="17"/>
      <c r="I1587" s="17"/>
      <c r="J1587" s="17"/>
      <c r="K1587" s="17"/>
      <c r="L1587" s="17"/>
      <c r="M1587" s="17"/>
      <c r="N1587" s="17"/>
      <c r="O1587" s="17"/>
      <c r="P1587" s="17"/>
      <c r="Q1587" s="17"/>
      <c r="R1587" s="17"/>
      <c r="S1587" s="17"/>
      <c r="T1587" s="17"/>
      <c r="U1587" s="17"/>
      <c r="V1587" s="17"/>
      <c r="W1587" s="17"/>
      <c r="X1587" s="17"/>
      <c r="Y1587" s="17"/>
      <c r="Z1587" s="17"/>
      <c r="AA1587" s="17"/>
      <c r="AB1587" s="17"/>
      <c r="AC1587" s="17"/>
      <c r="AD1587" s="17"/>
      <c r="AE1587" s="17"/>
    </row>
    <row r="1588" spans="2:31" x14ac:dyDescent="0.35">
      <c r="B1588" s="6" t="s">
        <v>624</v>
      </c>
      <c r="C1588" s="17"/>
      <c r="D1588" s="17"/>
      <c r="E1588" s="17"/>
      <c r="F1588" s="17"/>
      <c r="G1588" s="17"/>
      <c r="H1588" s="17"/>
      <c r="I1588" s="17"/>
      <c r="J1588" s="17"/>
      <c r="K1588" s="17"/>
      <c r="L1588" s="17"/>
      <c r="M1588" s="17"/>
      <c r="N1588" s="17"/>
      <c r="O1588" s="17"/>
      <c r="P1588" s="17"/>
      <c r="Q1588" s="17"/>
      <c r="R1588" s="17"/>
      <c r="S1588" s="17"/>
      <c r="T1588" s="17"/>
      <c r="U1588" s="17"/>
      <c r="V1588" s="17"/>
      <c r="W1588" s="17"/>
      <c r="X1588" s="17"/>
      <c r="Y1588" s="17"/>
      <c r="Z1588" s="17"/>
      <c r="AA1588" s="17"/>
      <c r="AB1588" s="17"/>
      <c r="AC1588" s="17"/>
      <c r="AD1588" s="17"/>
      <c r="AE1588" s="17"/>
    </row>
    <row r="1589" spans="2:31" x14ac:dyDescent="0.35">
      <c r="B1589" s="24" t="s">
        <v>66</v>
      </c>
      <c r="C1589" s="17"/>
      <c r="D1589" s="17"/>
      <c r="E1589" s="17"/>
      <c r="F1589" s="17"/>
      <c r="G1589" s="17"/>
      <c r="H1589" s="17"/>
      <c r="I1589" s="17"/>
      <c r="J1589" s="17"/>
      <c r="K1589" s="17"/>
      <c r="L1589" s="17"/>
      <c r="M1589" s="17"/>
      <c r="N1589" s="17"/>
      <c r="O1589" s="17"/>
      <c r="P1589" s="17"/>
      <c r="Q1589" s="17"/>
      <c r="R1589" s="17"/>
      <c r="S1589" s="17"/>
      <c r="T1589" s="17"/>
      <c r="U1589" s="17"/>
      <c r="V1589" s="17"/>
      <c r="W1589" s="17"/>
      <c r="X1589" s="17"/>
      <c r="Y1589" s="17"/>
      <c r="Z1589" s="17"/>
      <c r="AA1589" s="17"/>
      <c r="AB1589" s="17"/>
      <c r="AC1589" s="17"/>
      <c r="AD1589" s="17"/>
      <c r="AE1589" s="17"/>
    </row>
    <row r="1590" spans="2:31" x14ac:dyDescent="0.35">
      <c r="B1590" t="s">
        <v>100</v>
      </c>
      <c r="C1590" s="17">
        <v>5.95608329952972E-2</v>
      </c>
      <c r="D1590" s="17">
        <v>5.4338094948245597E-2</v>
      </c>
      <c r="E1590" s="17">
        <v>6.4785039192652605E-2</v>
      </c>
      <c r="F1590" s="17"/>
      <c r="G1590" s="17">
        <v>4.1942427202550002E-2</v>
      </c>
      <c r="H1590" s="17">
        <v>5.6196364595558997E-2</v>
      </c>
      <c r="I1590" s="17">
        <v>4.8530458268464E-2</v>
      </c>
      <c r="J1590" s="17">
        <v>6.0743838025492498E-2</v>
      </c>
      <c r="K1590" s="17">
        <v>6.5850321060945696E-2</v>
      </c>
      <c r="L1590" s="17">
        <v>7.2518336867509803E-2</v>
      </c>
      <c r="M1590" s="17"/>
      <c r="N1590" s="17">
        <v>5.3058044222418999E-2</v>
      </c>
      <c r="O1590" s="17">
        <v>4.0793483095120299E-2</v>
      </c>
      <c r="P1590" s="17">
        <v>6.9914709740166697E-2</v>
      </c>
      <c r="Q1590" s="17">
        <v>6.1432602396599201E-2</v>
      </c>
      <c r="R1590" s="17">
        <v>6.62331773510451E-2</v>
      </c>
      <c r="S1590" s="17">
        <v>4.8944621815560099E-2</v>
      </c>
      <c r="T1590" s="17">
        <v>7.8889449918708596E-2</v>
      </c>
      <c r="U1590" s="17">
        <v>7.3415120176886006E-2</v>
      </c>
      <c r="V1590" s="17">
        <v>6.4334234260664605E-2</v>
      </c>
      <c r="W1590" s="17"/>
      <c r="X1590" s="17">
        <v>6.8731649977877701E-2</v>
      </c>
      <c r="Y1590" s="17">
        <v>3.3441892875635398E-2</v>
      </c>
      <c r="Z1590" s="17"/>
      <c r="AA1590" s="17">
        <v>5.9976289056976002E-2</v>
      </c>
      <c r="AB1590" s="17">
        <v>5.6328038578538103E-2</v>
      </c>
      <c r="AC1590" s="17"/>
      <c r="AD1590" s="17">
        <v>6.3364800672676497E-2</v>
      </c>
      <c r="AE1590" s="17">
        <v>5.5627811262941099E-2</v>
      </c>
    </row>
    <row r="1591" spans="2:31" x14ac:dyDescent="0.35">
      <c r="B1591" t="s">
        <v>99</v>
      </c>
      <c r="C1591" s="17">
        <v>0.16104544792647399</v>
      </c>
      <c r="D1591" s="17">
        <v>0.17354891181382701</v>
      </c>
      <c r="E1591" s="17">
        <v>0.148538469222919</v>
      </c>
      <c r="F1591" s="17"/>
      <c r="G1591" s="17">
        <v>0.14425856605058399</v>
      </c>
      <c r="H1591" s="17">
        <v>0.13304223282094699</v>
      </c>
      <c r="I1591" s="17">
        <v>0.17066107692357499</v>
      </c>
      <c r="J1591" s="17">
        <v>0.149776979252287</v>
      </c>
      <c r="K1591" s="17">
        <v>9.9248175531402999E-2</v>
      </c>
      <c r="L1591" s="17">
        <v>0.21683034731163101</v>
      </c>
      <c r="M1591" s="17"/>
      <c r="N1591" s="17">
        <v>0.17663676370949999</v>
      </c>
      <c r="O1591" s="17">
        <v>0.24048740336750199</v>
      </c>
      <c r="P1591" s="17">
        <v>0.139437205652193</v>
      </c>
      <c r="Q1591" s="17">
        <v>0.162793154072364</v>
      </c>
      <c r="R1591" s="17">
        <v>9.3482991063244397E-2</v>
      </c>
      <c r="S1591" s="17">
        <v>0.13800357343977501</v>
      </c>
      <c r="T1591" s="17">
        <v>0.13029352439528799</v>
      </c>
      <c r="U1591" s="17">
        <v>0.17953237723458099</v>
      </c>
      <c r="V1591" s="17">
        <v>0.140803048968276</v>
      </c>
      <c r="W1591" s="17"/>
      <c r="X1591" s="17">
        <v>0.170254148619429</v>
      </c>
      <c r="Y1591" s="17">
        <v>0.14107401210026499</v>
      </c>
      <c r="Z1591" s="17"/>
      <c r="AA1591" s="17">
        <v>0.16109832399948401</v>
      </c>
      <c r="AB1591" s="17">
        <v>0.16462323771708701</v>
      </c>
      <c r="AC1591" s="17"/>
      <c r="AD1591" s="17">
        <v>0.17079632969142</v>
      </c>
      <c r="AE1591" s="17">
        <v>0.13400555563101699</v>
      </c>
    </row>
    <row r="1592" spans="2:31" x14ac:dyDescent="0.35">
      <c r="B1592" t="s">
        <v>98</v>
      </c>
      <c r="C1592" s="17">
        <v>0.237749363494062</v>
      </c>
      <c r="D1592" s="17">
        <v>0.21305775633364399</v>
      </c>
      <c r="E1592" s="17">
        <v>0.26244791164792503</v>
      </c>
      <c r="F1592" s="17"/>
      <c r="G1592" s="17">
        <v>0.26905552862612298</v>
      </c>
      <c r="H1592" s="17">
        <v>0.238501455262808</v>
      </c>
      <c r="I1592" s="17">
        <v>0.19448480518181099</v>
      </c>
      <c r="J1592" s="17">
        <v>0.21385556604820299</v>
      </c>
      <c r="K1592" s="17">
        <v>0.25246460933244702</v>
      </c>
      <c r="L1592" s="17">
        <v>0.246789929334195</v>
      </c>
      <c r="M1592" s="17"/>
      <c r="N1592" s="17">
        <v>0.25988486660554899</v>
      </c>
      <c r="O1592" s="17">
        <v>0.23738313698907901</v>
      </c>
      <c r="P1592" s="17">
        <v>0.270614975480377</v>
      </c>
      <c r="Q1592" s="17">
        <v>0.27417306312503897</v>
      </c>
      <c r="R1592" s="17">
        <v>0.26768516932951703</v>
      </c>
      <c r="S1592" s="17">
        <v>0.221442785754423</v>
      </c>
      <c r="T1592" s="17">
        <v>0.216455997493987</v>
      </c>
      <c r="U1592" s="17">
        <v>0.19210271731675299</v>
      </c>
      <c r="V1592" s="17">
        <v>0.18061717964237001</v>
      </c>
      <c r="W1592" s="17"/>
      <c r="X1592" s="17">
        <v>0.24295255237702201</v>
      </c>
      <c r="Y1592" s="17">
        <v>0.25056701272249898</v>
      </c>
      <c r="Z1592" s="17"/>
      <c r="AA1592" s="17">
        <v>0.2326097407679</v>
      </c>
      <c r="AB1592" s="17">
        <v>0.246412938975759</v>
      </c>
      <c r="AC1592" s="17"/>
      <c r="AD1592" s="17">
        <v>0.23077754523474001</v>
      </c>
      <c r="AE1592" s="17">
        <v>0.237906287143373</v>
      </c>
    </row>
    <row r="1593" spans="2:31" x14ac:dyDescent="0.35">
      <c r="B1593" t="s">
        <v>97</v>
      </c>
      <c r="C1593" s="17">
        <v>0.35529500840196099</v>
      </c>
      <c r="D1593" s="17">
        <v>0.37159361453358097</v>
      </c>
      <c r="E1593" s="17">
        <v>0.33899182061157801</v>
      </c>
      <c r="F1593" s="17"/>
      <c r="G1593" s="17">
        <v>0.34417024757957998</v>
      </c>
      <c r="H1593" s="17">
        <v>0.37143262105584501</v>
      </c>
      <c r="I1593" s="17">
        <v>0.382010318665927</v>
      </c>
      <c r="J1593" s="17">
        <v>0.39277345994726198</v>
      </c>
      <c r="K1593" s="17">
        <v>0.38747092321286303</v>
      </c>
      <c r="L1593" s="17">
        <v>0.30436386147977301</v>
      </c>
      <c r="M1593" s="17"/>
      <c r="N1593" s="17">
        <v>0.31505509730011599</v>
      </c>
      <c r="O1593" s="17">
        <v>0.32918178890292499</v>
      </c>
      <c r="P1593" s="17">
        <v>0.31985847599470602</v>
      </c>
      <c r="Q1593" s="17">
        <v>0.38028924654181701</v>
      </c>
      <c r="R1593" s="17">
        <v>0.38372277314585301</v>
      </c>
      <c r="S1593" s="17">
        <v>0.36593427976826598</v>
      </c>
      <c r="T1593" s="17">
        <v>0.36203877897951198</v>
      </c>
      <c r="U1593" s="17">
        <v>0.38361633923404698</v>
      </c>
      <c r="V1593" s="17">
        <v>0.39914255293671802</v>
      </c>
      <c r="W1593" s="17"/>
      <c r="X1593" s="17">
        <v>0.34873096707900098</v>
      </c>
      <c r="Y1593" s="17">
        <v>0.33065475452025</v>
      </c>
      <c r="Z1593" s="17"/>
      <c r="AA1593" s="17">
        <v>0.35508309008739802</v>
      </c>
      <c r="AB1593" s="17">
        <v>0.36097427332557402</v>
      </c>
      <c r="AC1593" s="17"/>
      <c r="AD1593" s="17">
        <v>0.37343453544056099</v>
      </c>
      <c r="AE1593" s="17">
        <v>0.34923852343386202</v>
      </c>
    </row>
    <row r="1594" spans="2:31" x14ac:dyDescent="0.35">
      <c r="B1594" t="s">
        <v>96</v>
      </c>
      <c r="C1594" s="17">
        <v>0.14082793777567101</v>
      </c>
      <c r="D1594" s="17">
        <v>0.14539189475144601</v>
      </c>
      <c r="E1594" s="17">
        <v>0.13626269783782599</v>
      </c>
      <c r="F1594" s="17"/>
      <c r="G1594" s="17">
        <v>0.14465279809767501</v>
      </c>
      <c r="H1594" s="17">
        <v>0.171057516748129</v>
      </c>
      <c r="I1594" s="17">
        <v>0.147994217737793</v>
      </c>
      <c r="J1594" s="17">
        <v>0.13138701090011001</v>
      </c>
      <c r="K1594" s="17">
        <v>0.13475089817111699</v>
      </c>
      <c r="L1594" s="17">
        <v>0.126848564479147</v>
      </c>
      <c r="M1594" s="17"/>
      <c r="N1594" s="17">
        <v>0.145502754663037</v>
      </c>
      <c r="O1594" s="17">
        <v>0.102493373033563</v>
      </c>
      <c r="P1594" s="17">
        <v>0.120794450792852</v>
      </c>
      <c r="Q1594" s="17">
        <v>0.111608899721167</v>
      </c>
      <c r="R1594" s="17">
        <v>0.17045944722737699</v>
      </c>
      <c r="S1594" s="17">
        <v>0.17315993279594999</v>
      </c>
      <c r="T1594" s="17">
        <v>0.152824186662843</v>
      </c>
      <c r="U1594" s="17">
        <v>9.6987535841468006E-2</v>
      </c>
      <c r="V1594" s="17">
        <v>0.18450413390295001</v>
      </c>
      <c r="W1594" s="17"/>
      <c r="X1594" s="17">
        <v>0.122022979704992</v>
      </c>
      <c r="Y1594" s="17">
        <v>0.208891591415098</v>
      </c>
      <c r="Z1594" s="17"/>
      <c r="AA1594" s="17">
        <v>0.14295063720964499</v>
      </c>
      <c r="AB1594" s="17">
        <v>0.13584895309957401</v>
      </c>
      <c r="AC1594" s="17"/>
      <c r="AD1594" s="17">
        <v>0.13925198523759799</v>
      </c>
      <c r="AE1594" s="17">
        <v>0.15849513235163901</v>
      </c>
    </row>
    <row r="1595" spans="2:31" x14ac:dyDescent="0.35">
      <c r="B1595" t="s">
        <v>56</v>
      </c>
      <c r="C1595" s="17">
        <v>4.5521409406534701E-2</v>
      </c>
      <c r="D1595" s="17">
        <v>4.2069727619256501E-2</v>
      </c>
      <c r="E1595" s="17">
        <v>4.8974061487099402E-2</v>
      </c>
      <c r="F1595" s="17"/>
      <c r="G1595" s="17">
        <v>5.5920432443488703E-2</v>
      </c>
      <c r="H1595" s="17">
        <v>2.9769809516712601E-2</v>
      </c>
      <c r="I1595" s="17">
        <v>5.63191232224299E-2</v>
      </c>
      <c r="J1595" s="17">
        <v>5.1463145826646198E-2</v>
      </c>
      <c r="K1595" s="17">
        <v>6.0215072691224301E-2</v>
      </c>
      <c r="L1595" s="17">
        <v>3.2648960527744401E-2</v>
      </c>
      <c r="M1595" s="17"/>
      <c r="N1595" s="17">
        <v>4.98624734993788E-2</v>
      </c>
      <c r="O1595" s="17">
        <v>4.9660814611810898E-2</v>
      </c>
      <c r="P1595" s="17">
        <v>7.9380182339704203E-2</v>
      </c>
      <c r="Q1595" s="17">
        <v>9.7030341430142508E-3</v>
      </c>
      <c r="R1595" s="17">
        <v>1.8416441882963298E-2</v>
      </c>
      <c r="S1595" s="17">
        <v>5.2514806426026003E-2</v>
      </c>
      <c r="T1595" s="17">
        <v>5.9498062549661702E-2</v>
      </c>
      <c r="U1595" s="17">
        <v>7.4345910196265602E-2</v>
      </c>
      <c r="V1595" s="17">
        <v>3.0598850289021401E-2</v>
      </c>
      <c r="W1595" s="17"/>
      <c r="X1595" s="17">
        <v>4.7307702241677997E-2</v>
      </c>
      <c r="Y1595" s="17">
        <v>3.5370736366252098E-2</v>
      </c>
      <c r="Z1595" s="17"/>
      <c r="AA1595" s="17">
        <v>4.8281918878597098E-2</v>
      </c>
      <c r="AB1595" s="17">
        <v>3.5812558303468398E-2</v>
      </c>
      <c r="AC1595" s="17"/>
      <c r="AD1595" s="17">
        <v>2.23748037230059E-2</v>
      </c>
      <c r="AE1595" s="17">
        <v>6.4726690177167603E-2</v>
      </c>
    </row>
    <row r="1596" spans="2:31" x14ac:dyDescent="0.35">
      <c r="B1596" t="s">
        <v>102</v>
      </c>
      <c r="C1596" s="17">
        <v>0.22060628092177101</v>
      </c>
      <c r="D1596" s="17">
        <v>0.22788700676207299</v>
      </c>
      <c r="E1596" s="17">
        <v>0.21332350841557199</v>
      </c>
      <c r="F1596" s="17"/>
      <c r="G1596" s="17">
        <v>0.186200993253134</v>
      </c>
      <c r="H1596" s="17">
        <v>0.189238597416506</v>
      </c>
      <c r="I1596" s="17">
        <v>0.21919153519203899</v>
      </c>
      <c r="J1596" s="17">
        <v>0.21052081727777899</v>
      </c>
      <c r="K1596" s="17">
        <v>0.16509849659234899</v>
      </c>
      <c r="L1596" s="17">
        <v>0.28934868417914</v>
      </c>
      <c r="M1596" s="17"/>
      <c r="N1596" s="17">
        <v>0.22969480793191899</v>
      </c>
      <c r="O1596" s="17">
        <v>0.281280886462622</v>
      </c>
      <c r="P1596" s="17">
        <v>0.20935191539236001</v>
      </c>
      <c r="Q1596" s="17">
        <v>0.22422575646896301</v>
      </c>
      <c r="R1596" s="17">
        <v>0.15971616841428901</v>
      </c>
      <c r="S1596" s="17">
        <v>0.18694819525533499</v>
      </c>
      <c r="T1596" s="17">
        <v>0.20918297431399599</v>
      </c>
      <c r="U1596" s="17">
        <v>0.25294749741146699</v>
      </c>
      <c r="V1596" s="17">
        <v>0.20513728322894101</v>
      </c>
      <c r="W1596" s="17"/>
      <c r="X1596" s="17">
        <v>0.23898579859730701</v>
      </c>
      <c r="Y1596" s="17">
        <v>0.174515904975901</v>
      </c>
      <c r="Z1596" s="17"/>
      <c r="AA1596" s="17">
        <v>0.22107461305646001</v>
      </c>
      <c r="AB1596" s="17">
        <v>0.220951276295625</v>
      </c>
      <c r="AC1596" s="17"/>
      <c r="AD1596" s="17">
        <v>0.234161130364096</v>
      </c>
      <c r="AE1596" s="17">
        <v>0.18963336689395799</v>
      </c>
    </row>
    <row r="1597" spans="2:31" x14ac:dyDescent="0.35">
      <c r="B1597" t="s">
        <v>101</v>
      </c>
      <c r="C1597" s="17">
        <v>0.49612294617763297</v>
      </c>
      <c r="D1597" s="17">
        <v>0.51698550928502696</v>
      </c>
      <c r="E1597" s="17">
        <v>0.47525451844940397</v>
      </c>
      <c r="F1597" s="17"/>
      <c r="G1597" s="17">
        <v>0.48882304567725499</v>
      </c>
      <c r="H1597" s="17">
        <v>0.54249013780397404</v>
      </c>
      <c r="I1597" s="17">
        <v>0.53000453640372003</v>
      </c>
      <c r="J1597" s="17">
        <v>0.52416047084737205</v>
      </c>
      <c r="K1597" s="17">
        <v>0.52222182138397999</v>
      </c>
      <c r="L1597" s="17">
        <v>0.43121242595892001</v>
      </c>
      <c r="M1597" s="17"/>
      <c r="N1597" s="17">
        <v>0.46055785196315302</v>
      </c>
      <c r="O1597" s="17">
        <v>0.43167516193648803</v>
      </c>
      <c r="P1597" s="17">
        <v>0.44065292678755802</v>
      </c>
      <c r="Q1597" s="17">
        <v>0.491898146262984</v>
      </c>
      <c r="R1597" s="17">
        <v>0.55418222037322995</v>
      </c>
      <c r="S1597" s="17">
        <v>0.53909421256421597</v>
      </c>
      <c r="T1597" s="17">
        <v>0.51486296564235501</v>
      </c>
      <c r="U1597" s="17">
        <v>0.480603875075515</v>
      </c>
      <c r="V1597" s="17">
        <v>0.58364668683966703</v>
      </c>
      <c r="W1597" s="17"/>
      <c r="X1597" s="17">
        <v>0.47075394678399302</v>
      </c>
      <c r="Y1597" s="17">
        <v>0.539546345935349</v>
      </c>
      <c r="Z1597" s="17"/>
      <c r="AA1597" s="17">
        <v>0.49803372729704298</v>
      </c>
      <c r="AB1597" s="17">
        <v>0.49682322642514698</v>
      </c>
      <c r="AC1597" s="17"/>
      <c r="AD1597" s="17">
        <v>0.51268652067815901</v>
      </c>
      <c r="AE1597" s="17">
        <v>0.507733655785501</v>
      </c>
    </row>
    <row r="1598" spans="2:31" x14ac:dyDescent="0.35">
      <c r="B1598" t="s">
        <v>103</v>
      </c>
      <c r="C1598" s="17">
        <v>0.27551666525586099</v>
      </c>
      <c r="D1598" s="17">
        <v>0.28909850252295399</v>
      </c>
      <c r="E1598" s="17">
        <v>0.26193101003383201</v>
      </c>
      <c r="F1598" s="17"/>
      <c r="G1598" s="17">
        <v>0.30262205242412099</v>
      </c>
      <c r="H1598" s="17">
        <v>0.35325154038746798</v>
      </c>
      <c r="I1598" s="17">
        <v>0.31081300121168098</v>
      </c>
      <c r="J1598" s="17">
        <v>0.313639653569593</v>
      </c>
      <c r="K1598" s="17">
        <v>0.357123324791631</v>
      </c>
      <c r="L1598" s="17">
        <v>0.14186374177978001</v>
      </c>
      <c r="M1598" s="17"/>
      <c r="N1598" s="17">
        <v>0.23086304403123301</v>
      </c>
      <c r="O1598" s="17">
        <v>0.150394275473866</v>
      </c>
      <c r="P1598" s="17">
        <v>0.23130101139519799</v>
      </c>
      <c r="Q1598" s="17">
        <v>0.26767238979402103</v>
      </c>
      <c r="R1598" s="17">
        <v>0.39446605195894102</v>
      </c>
      <c r="S1598" s="17">
        <v>0.35214601730888101</v>
      </c>
      <c r="T1598" s="17">
        <v>0.30567999132835899</v>
      </c>
      <c r="U1598" s="17">
        <v>0.227656377664048</v>
      </c>
      <c r="V1598" s="17">
        <v>0.37850940361072599</v>
      </c>
      <c r="W1598" s="17"/>
      <c r="X1598" s="17">
        <v>0.23176814818668601</v>
      </c>
      <c r="Y1598" s="17">
        <v>0.36503044095944798</v>
      </c>
      <c r="Z1598" s="17"/>
      <c r="AA1598" s="17">
        <v>0.27695911424058201</v>
      </c>
      <c r="AB1598" s="17">
        <v>0.27587195012952198</v>
      </c>
      <c r="AC1598" s="17"/>
      <c r="AD1598" s="17">
        <v>0.27852539031406298</v>
      </c>
      <c r="AE1598" s="17">
        <v>0.31810028889154401</v>
      </c>
    </row>
    <row r="1599" spans="2:31" x14ac:dyDescent="0.35">
      <c r="C1599" s="17"/>
      <c r="D1599" s="17"/>
      <c r="E1599" s="17"/>
      <c r="F1599" s="17"/>
      <c r="G1599" s="17"/>
      <c r="H1599" s="17"/>
      <c r="I1599" s="17"/>
      <c r="J1599" s="17"/>
      <c r="K1599" s="17"/>
      <c r="L1599" s="17"/>
      <c r="M1599" s="17"/>
      <c r="N1599" s="17"/>
      <c r="O1599" s="17"/>
      <c r="P1599" s="17"/>
      <c r="Q1599" s="17"/>
      <c r="R1599" s="17"/>
      <c r="S1599" s="17"/>
      <c r="T1599" s="17"/>
      <c r="U1599" s="17"/>
      <c r="V1599" s="17"/>
      <c r="W1599" s="17"/>
      <c r="X1599" s="17"/>
      <c r="Y1599" s="17"/>
      <c r="Z1599" s="17"/>
      <c r="AA1599" s="17"/>
      <c r="AB1599" s="17"/>
      <c r="AC1599" s="17"/>
      <c r="AD1599" s="17"/>
      <c r="AE1599" s="17"/>
    </row>
    <row r="1600" spans="2:31" x14ac:dyDescent="0.35">
      <c r="B1600" s="6" t="s">
        <v>625</v>
      </c>
      <c r="C1600" s="17"/>
      <c r="D1600" s="17"/>
      <c r="E1600" s="17"/>
      <c r="F1600" s="17"/>
      <c r="G1600" s="17"/>
      <c r="H1600" s="17"/>
      <c r="I1600" s="17"/>
      <c r="J1600" s="17"/>
      <c r="K1600" s="17"/>
      <c r="L1600" s="17"/>
      <c r="M1600" s="17"/>
      <c r="N1600" s="17"/>
      <c r="O1600" s="17"/>
      <c r="P1600" s="17"/>
      <c r="Q1600" s="17"/>
      <c r="R1600" s="17"/>
      <c r="S1600" s="17"/>
      <c r="T1600" s="17"/>
      <c r="U1600" s="17"/>
      <c r="V1600" s="17"/>
      <c r="W1600" s="17"/>
      <c r="X1600" s="17"/>
      <c r="Y1600" s="17"/>
      <c r="Z1600" s="17"/>
      <c r="AA1600" s="17"/>
      <c r="AB1600" s="17"/>
      <c r="AC1600" s="17"/>
      <c r="AD1600" s="17"/>
      <c r="AE1600" s="17"/>
    </row>
    <row r="1601" spans="2:31" x14ac:dyDescent="0.35">
      <c r="B1601" s="24" t="s">
        <v>66</v>
      </c>
      <c r="C1601" s="17"/>
      <c r="D1601" s="17"/>
      <c r="E1601" s="17"/>
      <c r="F1601" s="17"/>
      <c r="G1601" s="17"/>
      <c r="H1601" s="17"/>
      <c r="I1601" s="17"/>
      <c r="J1601" s="17"/>
      <c r="K1601" s="17"/>
      <c r="L1601" s="17"/>
      <c r="M1601" s="17"/>
      <c r="N1601" s="17"/>
      <c r="O1601" s="17"/>
      <c r="P1601" s="17"/>
      <c r="Q1601" s="17"/>
      <c r="R1601" s="17"/>
      <c r="S1601" s="17"/>
      <c r="T1601" s="17"/>
      <c r="U1601" s="17"/>
      <c r="V1601" s="17"/>
      <c r="W1601" s="17"/>
      <c r="X1601" s="17"/>
      <c r="Y1601" s="17"/>
      <c r="Z1601" s="17"/>
      <c r="AA1601" s="17"/>
      <c r="AB1601" s="17"/>
      <c r="AC1601" s="17"/>
      <c r="AD1601" s="17"/>
      <c r="AE1601" s="17"/>
    </row>
    <row r="1602" spans="2:31" x14ac:dyDescent="0.35">
      <c r="B1602" t="s">
        <v>100</v>
      </c>
      <c r="C1602" s="17">
        <v>9.4773754999948501E-2</v>
      </c>
      <c r="D1602" s="17">
        <v>9.8941967456165195E-2</v>
      </c>
      <c r="E1602" s="17">
        <v>9.0604370828373304E-2</v>
      </c>
      <c r="F1602" s="17"/>
      <c r="G1602" s="17">
        <v>8.4935703456937003E-2</v>
      </c>
      <c r="H1602" s="17">
        <v>6.2780951300940205E-2</v>
      </c>
      <c r="I1602" s="17">
        <v>7.8619963971929094E-2</v>
      </c>
      <c r="J1602" s="17">
        <v>7.0490985360112404E-2</v>
      </c>
      <c r="K1602" s="17">
        <v>8.3752610844323602E-2</v>
      </c>
      <c r="L1602" s="17">
        <v>0.14287869005020401</v>
      </c>
      <c r="M1602" s="17"/>
      <c r="N1602" s="17">
        <v>8.9789548422770302E-2</v>
      </c>
      <c r="O1602" s="17">
        <v>9.7569739615118306E-2</v>
      </c>
      <c r="P1602" s="17">
        <v>6.7774029008143902E-2</v>
      </c>
      <c r="Q1602" s="17">
        <v>7.5594027336296193E-2</v>
      </c>
      <c r="R1602" s="17">
        <v>6.7681964958486898E-2</v>
      </c>
      <c r="S1602" s="17">
        <v>0.169259062086347</v>
      </c>
      <c r="T1602" s="17">
        <v>9.6785176364738101E-2</v>
      </c>
      <c r="U1602" s="17">
        <v>9.4183695275951398E-2</v>
      </c>
      <c r="V1602" s="17">
        <v>9.44524619815129E-2</v>
      </c>
      <c r="W1602" s="17"/>
      <c r="X1602" s="17">
        <v>8.97841320824012E-2</v>
      </c>
      <c r="Y1602" s="17">
        <v>0.10027707162828201</v>
      </c>
      <c r="Z1602" s="17"/>
      <c r="AA1602" s="17">
        <v>8.1465185737074605E-2</v>
      </c>
      <c r="AB1602" s="17">
        <v>0.14896455944780199</v>
      </c>
      <c r="AC1602" s="17"/>
      <c r="AD1602" s="17">
        <v>8.7049816505479202E-2</v>
      </c>
      <c r="AE1602" s="17">
        <v>0.11608160879156799</v>
      </c>
    </row>
    <row r="1603" spans="2:31" x14ac:dyDescent="0.35">
      <c r="B1603" t="s">
        <v>99</v>
      </c>
      <c r="C1603" s="17">
        <v>0.190075097919055</v>
      </c>
      <c r="D1603" s="17">
        <v>0.22070765818190399</v>
      </c>
      <c r="E1603" s="17">
        <v>0.15943392661689099</v>
      </c>
      <c r="F1603" s="17"/>
      <c r="G1603" s="17">
        <v>0.156936889880157</v>
      </c>
      <c r="H1603" s="17">
        <v>0.20934450660245099</v>
      </c>
      <c r="I1603" s="17">
        <v>0.194045568339649</v>
      </c>
      <c r="J1603" s="17">
        <v>0.20115218851501299</v>
      </c>
      <c r="K1603" s="17">
        <v>0.170054445914265</v>
      </c>
      <c r="L1603" s="17">
        <v>0.199990527824007</v>
      </c>
      <c r="M1603" s="17"/>
      <c r="N1603" s="17">
        <v>0.18942606810109799</v>
      </c>
      <c r="O1603" s="17">
        <v>0.195330090237053</v>
      </c>
      <c r="P1603" s="17">
        <v>0.141119263127263</v>
      </c>
      <c r="Q1603" s="17">
        <v>0.205025620490636</v>
      </c>
      <c r="R1603" s="17">
        <v>0.14470773538225901</v>
      </c>
      <c r="S1603" s="17">
        <v>0.21035639100492701</v>
      </c>
      <c r="T1603" s="17">
        <v>0.22071264006751801</v>
      </c>
      <c r="U1603" s="17">
        <v>0.26450439677114601</v>
      </c>
      <c r="V1603" s="17">
        <v>0.17304496594370999</v>
      </c>
      <c r="W1603" s="17"/>
      <c r="X1603" s="17">
        <v>0.18703230482343</v>
      </c>
      <c r="Y1603" s="17">
        <v>0.22434488857294699</v>
      </c>
      <c r="Z1603" s="17"/>
      <c r="AA1603" s="17">
        <v>0.19731203508423401</v>
      </c>
      <c r="AB1603" s="17">
        <v>0.163274397919658</v>
      </c>
      <c r="AC1603" s="17"/>
      <c r="AD1603" s="17">
        <v>0.18360218849614299</v>
      </c>
      <c r="AE1603" s="17">
        <v>0.21875720408600699</v>
      </c>
    </row>
    <row r="1604" spans="2:31" x14ac:dyDescent="0.35">
      <c r="B1604" t="s">
        <v>98</v>
      </c>
      <c r="C1604" s="17">
        <v>0.181730956175399</v>
      </c>
      <c r="D1604" s="17">
        <v>0.21259023981490499</v>
      </c>
      <c r="E1604" s="17">
        <v>0.15086299776296</v>
      </c>
      <c r="F1604" s="17"/>
      <c r="G1604" s="17">
        <v>0.20307463614350399</v>
      </c>
      <c r="H1604" s="17">
        <v>0.193075027153639</v>
      </c>
      <c r="I1604" s="17">
        <v>0.19854860121655399</v>
      </c>
      <c r="J1604" s="17">
        <v>0.17306056056597</v>
      </c>
      <c r="K1604" s="17">
        <v>0.24780566106899099</v>
      </c>
      <c r="L1604" s="17">
        <v>0.127093636547332</v>
      </c>
      <c r="M1604" s="17"/>
      <c r="N1604" s="17">
        <v>0.21187191252696499</v>
      </c>
      <c r="O1604" s="17">
        <v>0.207187792084566</v>
      </c>
      <c r="P1604" s="17">
        <v>0.14218080787662399</v>
      </c>
      <c r="Q1604" s="17">
        <v>0.16483020587336</v>
      </c>
      <c r="R1604" s="17">
        <v>0.21448428120431801</v>
      </c>
      <c r="S1604" s="17">
        <v>0.123375730003076</v>
      </c>
      <c r="T1604" s="17">
        <v>0.12894272189224901</v>
      </c>
      <c r="U1604" s="17">
        <v>0.19478444054386901</v>
      </c>
      <c r="V1604" s="17">
        <v>0.216338368396915</v>
      </c>
      <c r="W1604" s="17"/>
      <c r="X1604" s="17">
        <v>0.18649502464954501</v>
      </c>
      <c r="Y1604" s="17">
        <v>0.17980938157961401</v>
      </c>
      <c r="Z1604" s="17"/>
      <c r="AA1604" s="17">
        <v>0.182285752323463</v>
      </c>
      <c r="AB1604" s="17">
        <v>0.176241381211177</v>
      </c>
      <c r="AC1604" s="17"/>
      <c r="AD1604" s="17">
        <v>0.16380902930298399</v>
      </c>
      <c r="AE1604" s="17">
        <v>0.197658202701539</v>
      </c>
    </row>
    <row r="1605" spans="2:31" x14ac:dyDescent="0.35">
      <c r="B1605" t="s">
        <v>97</v>
      </c>
      <c r="C1605" s="17">
        <v>0.37425052815609</v>
      </c>
      <c r="D1605" s="17">
        <v>0.32847476860305103</v>
      </c>
      <c r="E1605" s="17">
        <v>0.42003915561379501</v>
      </c>
      <c r="F1605" s="17"/>
      <c r="G1605" s="17">
        <v>0.38923222015526698</v>
      </c>
      <c r="H1605" s="17">
        <v>0.38331007728827698</v>
      </c>
      <c r="I1605" s="17">
        <v>0.34212218637020397</v>
      </c>
      <c r="J1605" s="17">
        <v>0.38030268575451898</v>
      </c>
      <c r="K1605" s="17">
        <v>0.37755456159487</v>
      </c>
      <c r="L1605" s="17">
        <v>0.37272653880898399</v>
      </c>
      <c r="M1605" s="17"/>
      <c r="N1605" s="17">
        <v>0.30481497141494102</v>
      </c>
      <c r="O1605" s="17">
        <v>0.36307276980748798</v>
      </c>
      <c r="P1605" s="17">
        <v>0.44776394618700199</v>
      </c>
      <c r="Q1605" s="17">
        <v>0.42462839508496703</v>
      </c>
      <c r="R1605" s="17">
        <v>0.32503920967175798</v>
      </c>
      <c r="S1605" s="17">
        <v>0.40901716643776298</v>
      </c>
      <c r="T1605" s="17">
        <v>0.37460247336420799</v>
      </c>
      <c r="U1605" s="17">
        <v>0.31510245075962201</v>
      </c>
      <c r="V1605" s="17">
        <v>0.40409229385128598</v>
      </c>
      <c r="W1605" s="17"/>
      <c r="X1605" s="17">
        <v>0.36986648682754297</v>
      </c>
      <c r="Y1605" s="17">
        <v>0.403508775730064</v>
      </c>
      <c r="Z1605" s="17"/>
      <c r="AA1605" s="17">
        <v>0.37838644793570197</v>
      </c>
      <c r="AB1605" s="17">
        <v>0.35400166871802902</v>
      </c>
      <c r="AC1605" s="17"/>
      <c r="AD1605" s="17">
        <v>0.40784312819108698</v>
      </c>
      <c r="AE1605" s="17">
        <v>0.32166806855288399</v>
      </c>
    </row>
    <row r="1606" spans="2:31" x14ac:dyDescent="0.35">
      <c r="B1606" t="s">
        <v>96</v>
      </c>
      <c r="C1606" s="17">
        <v>0.142185452705752</v>
      </c>
      <c r="D1606" s="17">
        <v>0.122381944948202</v>
      </c>
      <c r="E1606" s="17">
        <v>0.161994527375842</v>
      </c>
      <c r="F1606" s="17"/>
      <c r="G1606" s="17">
        <v>0.14518492302887001</v>
      </c>
      <c r="H1606" s="17">
        <v>0.12251132827592399</v>
      </c>
      <c r="I1606" s="17">
        <v>0.17303663886079099</v>
      </c>
      <c r="J1606" s="17">
        <v>0.154001109786645</v>
      </c>
      <c r="K1606" s="17">
        <v>0.115652460364913</v>
      </c>
      <c r="L1606" s="17">
        <v>0.143100528395284</v>
      </c>
      <c r="M1606" s="17"/>
      <c r="N1606" s="17">
        <v>0.179392271944845</v>
      </c>
      <c r="O1606" s="17">
        <v>0.13204123505184001</v>
      </c>
      <c r="P1606" s="17">
        <v>0.157590472006092</v>
      </c>
      <c r="Q1606" s="17">
        <v>0.120218717071727</v>
      </c>
      <c r="R1606" s="17">
        <v>0.24808680878317901</v>
      </c>
      <c r="S1606" s="17">
        <v>5.40953970850966E-2</v>
      </c>
      <c r="T1606" s="17">
        <v>0.16423092668742401</v>
      </c>
      <c r="U1606" s="17">
        <v>0.117298130776941</v>
      </c>
      <c r="V1606" s="17">
        <v>0.102431743623684</v>
      </c>
      <c r="W1606" s="17"/>
      <c r="X1606" s="17">
        <v>0.15127680053475701</v>
      </c>
      <c r="Y1606" s="17">
        <v>7.8809334600711295E-2</v>
      </c>
      <c r="Z1606" s="17"/>
      <c r="AA1606" s="17">
        <v>0.14235204094040499</v>
      </c>
      <c r="AB1606" s="17">
        <v>0.144876076850395</v>
      </c>
      <c r="AC1606" s="17"/>
      <c r="AD1606" s="17">
        <v>0.151845034310361</v>
      </c>
      <c r="AE1606" s="17">
        <v>0.13285531852982599</v>
      </c>
    </row>
    <row r="1607" spans="2:31" x14ac:dyDescent="0.35">
      <c r="B1607" t="s">
        <v>56</v>
      </c>
      <c r="C1607" s="17">
        <v>1.6984210043755901E-2</v>
      </c>
      <c r="D1607" s="17">
        <v>1.6903420995771998E-2</v>
      </c>
      <c r="E1607" s="17">
        <v>1.70650218021389E-2</v>
      </c>
      <c r="F1607" s="17"/>
      <c r="G1607" s="17">
        <v>2.0635627335264799E-2</v>
      </c>
      <c r="H1607" s="17">
        <v>2.8978109378768199E-2</v>
      </c>
      <c r="I1607" s="17">
        <v>1.36270412408719E-2</v>
      </c>
      <c r="J1607" s="17">
        <v>2.0992470017741498E-2</v>
      </c>
      <c r="K1607" s="17">
        <v>5.1802602126380598E-3</v>
      </c>
      <c r="L1607" s="17">
        <v>1.42100783741898E-2</v>
      </c>
      <c r="M1607" s="17"/>
      <c r="N1607" s="17">
        <v>2.4705227589380398E-2</v>
      </c>
      <c r="O1607" s="17">
        <v>4.7983732039346303E-3</v>
      </c>
      <c r="P1607" s="17">
        <v>4.3571481794875203E-2</v>
      </c>
      <c r="Q1607" s="17">
        <v>9.7030341430142508E-3</v>
      </c>
      <c r="R1607" s="17">
        <v>0</v>
      </c>
      <c r="S1607" s="17">
        <v>3.3896253382790197E-2</v>
      </c>
      <c r="T1607" s="17">
        <v>1.4726061623863401E-2</v>
      </c>
      <c r="U1607" s="17">
        <v>1.41268858724703E-2</v>
      </c>
      <c r="V1607" s="17">
        <v>9.6401662028916708E-3</v>
      </c>
      <c r="W1607" s="17"/>
      <c r="X1607" s="17">
        <v>1.55452510823235E-2</v>
      </c>
      <c r="Y1607" s="17">
        <v>1.3250547888381099E-2</v>
      </c>
      <c r="Z1607" s="17"/>
      <c r="AA1607" s="17">
        <v>1.8198537979121601E-2</v>
      </c>
      <c r="AB1607" s="17">
        <v>1.2641915852939599E-2</v>
      </c>
      <c r="AC1607" s="17"/>
      <c r="AD1607" s="17">
        <v>5.85080319394573E-3</v>
      </c>
      <c r="AE1607" s="17">
        <v>1.29795973381749E-2</v>
      </c>
    </row>
    <row r="1608" spans="2:31" x14ac:dyDescent="0.35">
      <c r="B1608" t="s">
        <v>102</v>
      </c>
      <c r="C1608" s="17">
        <v>0.28484885291900303</v>
      </c>
      <c r="D1608" s="17">
        <v>0.31964962563806898</v>
      </c>
      <c r="E1608" s="17">
        <v>0.25003829744526401</v>
      </c>
      <c r="F1608" s="17"/>
      <c r="G1608" s="17">
        <v>0.24187259333709399</v>
      </c>
      <c r="H1608" s="17">
        <v>0.27212545790339099</v>
      </c>
      <c r="I1608" s="17">
        <v>0.27266553231157797</v>
      </c>
      <c r="J1608" s="17">
        <v>0.27164317387512499</v>
      </c>
      <c r="K1608" s="17">
        <v>0.253807056758588</v>
      </c>
      <c r="L1608" s="17">
        <v>0.34286921787421099</v>
      </c>
      <c r="M1608" s="17"/>
      <c r="N1608" s="17">
        <v>0.279215616523868</v>
      </c>
      <c r="O1608" s="17">
        <v>0.292899829852171</v>
      </c>
      <c r="P1608" s="17">
        <v>0.208893292135407</v>
      </c>
      <c r="Q1608" s="17">
        <v>0.28061964782693299</v>
      </c>
      <c r="R1608" s="17">
        <v>0.212389700340746</v>
      </c>
      <c r="S1608" s="17">
        <v>0.37961545309127398</v>
      </c>
      <c r="T1608" s="17">
        <v>0.317497816432256</v>
      </c>
      <c r="U1608" s="17">
        <v>0.35868809204709801</v>
      </c>
      <c r="V1608" s="17">
        <v>0.26749742792522302</v>
      </c>
      <c r="W1608" s="17"/>
      <c r="X1608" s="17">
        <v>0.27681643690583102</v>
      </c>
      <c r="Y1608" s="17">
        <v>0.32462196020123002</v>
      </c>
      <c r="Z1608" s="17"/>
      <c r="AA1608" s="17">
        <v>0.27877722082130801</v>
      </c>
      <c r="AB1608" s="17">
        <v>0.31223895736745999</v>
      </c>
      <c r="AC1608" s="17"/>
      <c r="AD1608" s="17">
        <v>0.27065200500162201</v>
      </c>
      <c r="AE1608" s="17">
        <v>0.334838812877576</v>
      </c>
    </row>
    <row r="1609" spans="2:31" x14ac:dyDescent="0.35">
      <c r="B1609" t="s">
        <v>101</v>
      </c>
      <c r="C1609" s="17">
        <v>0.51643598086184195</v>
      </c>
      <c r="D1609" s="17">
        <v>0.45085671355125401</v>
      </c>
      <c r="E1609" s="17">
        <v>0.58203368298963698</v>
      </c>
      <c r="F1609" s="17"/>
      <c r="G1609" s="17">
        <v>0.53441714318413602</v>
      </c>
      <c r="H1609" s="17">
        <v>0.50582140556420097</v>
      </c>
      <c r="I1609" s="17">
        <v>0.51515882523099499</v>
      </c>
      <c r="J1609" s="17">
        <v>0.53430379554116403</v>
      </c>
      <c r="K1609" s="17">
        <v>0.493207021959783</v>
      </c>
      <c r="L1609" s="17">
        <v>0.51582706720426796</v>
      </c>
      <c r="M1609" s="17"/>
      <c r="N1609" s="17">
        <v>0.48420724335978599</v>
      </c>
      <c r="O1609" s="17">
        <v>0.49511400485932799</v>
      </c>
      <c r="P1609" s="17">
        <v>0.60535441819309399</v>
      </c>
      <c r="Q1609" s="17">
        <v>0.54484711215669401</v>
      </c>
      <c r="R1609" s="17">
        <v>0.57312601845493705</v>
      </c>
      <c r="S1609" s="17">
        <v>0.46311256352286001</v>
      </c>
      <c r="T1609" s="17">
        <v>0.53883340005163205</v>
      </c>
      <c r="U1609" s="17">
        <v>0.43240058153656302</v>
      </c>
      <c r="V1609" s="17">
        <v>0.50652403747496999</v>
      </c>
      <c r="W1609" s="17"/>
      <c r="X1609" s="17">
        <v>0.52114328736229998</v>
      </c>
      <c r="Y1609" s="17">
        <v>0.48231811033077499</v>
      </c>
      <c r="Z1609" s="17"/>
      <c r="AA1609" s="17">
        <v>0.52073848887610696</v>
      </c>
      <c r="AB1609" s="17">
        <v>0.49887774556842401</v>
      </c>
      <c r="AC1609" s="17"/>
      <c r="AD1609" s="17">
        <v>0.55968816250144704</v>
      </c>
      <c r="AE1609" s="17">
        <v>0.45452338708271101</v>
      </c>
    </row>
    <row r="1610" spans="2:31" x14ac:dyDescent="0.35">
      <c r="B1610" t="s">
        <v>103</v>
      </c>
      <c r="C1610" s="17">
        <v>0.23158712794283801</v>
      </c>
      <c r="D1610" s="17">
        <v>0.131207087913184</v>
      </c>
      <c r="E1610" s="17">
        <v>0.33199538554437302</v>
      </c>
      <c r="F1610" s="17"/>
      <c r="G1610" s="17">
        <v>0.29254454984704198</v>
      </c>
      <c r="H1610" s="17">
        <v>0.23369594766081001</v>
      </c>
      <c r="I1610" s="17">
        <v>0.24249329291941699</v>
      </c>
      <c r="J1610" s="17">
        <v>0.26266062166603898</v>
      </c>
      <c r="K1610" s="17">
        <v>0.239399965201195</v>
      </c>
      <c r="L1610" s="17">
        <v>0.17295784933005701</v>
      </c>
      <c r="M1610" s="17"/>
      <c r="N1610" s="17">
        <v>0.20499162683591801</v>
      </c>
      <c r="O1610" s="17">
        <v>0.20221417500715699</v>
      </c>
      <c r="P1610" s="17">
        <v>0.39646112605768702</v>
      </c>
      <c r="Q1610" s="17">
        <v>0.26422746432976102</v>
      </c>
      <c r="R1610" s="17">
        <v>0.36073631811419099</v>
      </c>
      <c r="S1610" s="17">
        <v>8.3497110431586002E-2</v>
      </c>
      <c r="T1610" s="17">
        <v>0.221335583619376</v>
      </c>
      <c r="U1610" s="17">
        <v>7.3712489489465197E-2</v>
      </c>
      <c r="V1610" s="17">
        <v>0.239026609549748</v>
      </c>
      <c r="W1610" s="17"/>
      <c r="X1610" s="17">
        <v>0.24432685045646901</v>
      </c>
      <c r="Y1610" s="17">
        <v>0.15769615012954499</v>
      </c>
      <c r="Z1610" s="17"/>
      <c r="AA1610" s="17">
        <v>0.24196126805479901</v>
      </c>
      <c r="AB1610" s="17">
        <v>0.186638788200964</v>
      </c>
      <c r="AC1610" s="17"/>
      <c r="AD1610" s="17">
        <v>0.28903615749982497</v>
      </c>
      <c r="AE1610" s="17">
        <v>0.11968457420513499</v>
      </c>
    </row>
    <row r="1611" spans="2:31" x14ac:dyDescent="0.35">
      <c r="C1611" s="17"/>
      <c r="D1611" s="17"/>
      <c r="E1611" s="17"/>
      <c r="F1611" s="17"/>
      <c r="G1611" s="17"/>
      <c r="H1611" s="17"/>
      <c r="I1611" s="17"/>
      <c r="J1611" s="17"/>
      <c r="K1611" s="17"/>
      <c r="L1611" s="17"/>
      <c r="M1611" s="17"/>
      <c r="N1611" s="17"/>
      <c r="O1611" s="17"/>
      <c r="P1611" s="17"/>
      <c r="Q1611" s="17"/>
      <c r="R1611" s="17"/>
      <c r="S1611" s="17"/>
      <c r="T1611" s="17"/>
      <c r="U1611" s="17"/>
      <c r="V1611" s="17"/>
      <c r="W1611" s="17"/>
      <c r="X1611" s="17"/>
      <c r="Y1611" s="17"/>
      <c r="Z1611" s="17"/>
      <c r="AA1611" s="17"/>
      <c r="AB1611" s="17"/>
      <c r="AC1611" s="17"/>
      <c r="AD1611" s="17"/>
      <c r="AE1611" s="17"/>
    </row>
    <row r="1612" spans="2:31" x14ac:dyDescent="0.35">
      <c r="B1612" s="6" t="s">
        <v>626</v>
      </c>
      <c r="C1612" s="17"/>
      <c r="D1612" s="17"/>
      <c r="E1612" s="17"/>
      <c r="F1612" s="17"/>
      <c r="G1612" s="17"/>
      <c r="H1612" s="17"/>
      <c r="I1612" s="17"/>
      <c r="J1612" s="17"/>
      <c r="K1612" s="17"/>
      <c r="L1612" s="17"/>
      <c r="M1612" s="17"/>
      <c r="N1612" s="17"/>
      <c r="O1612" s="17"/>
      <c r="P1612" s="17"/>
      <c r="Q1612" s="17"/>
      <c r="R1612" s="17"/>
      <c r="S1612" s="17"/>
      <c r="T1612" s="17"/>
      <c r="U1612" s="17"/>
      <c r="V1612" s="17"/>
      <c r="W1612" s="17"/>
      <c r="X1612" s="17"/>
      <c r="Y1612" s="17"/>
      <c r="Z1612" s="17"/>
      <c r="AA1612" s="17"/>
      <c r="AB1612" s="17"/>
      <c r="AC1612" s="17"/>
      <c r="AD1612" s="17"/>
      <c r="AE1612" s="17"/>
    </row>
    <row r="1613" spans="2:31" x14ac:dyDescent="0.35">
      <c r="B1613" s="24" t="s">
        <v>66</v>
      </c>
      <c r="C1613" s="17"/>
      <c r="D1613" s="17"/>
      <c r="E1613" s="17"/>
      <c r="F1613" s="17"/>
      <c r="G1613" s="17"/>
      <c r="H1613" s="17"/>
      <c r="I1613" s="17"/>
      <c r="J1613" s="17"/>
      <c r="K1613" s="17"/>
      <c r="L1613" s="17"/>
      <c r="M1613" s="17"/>
      <c r="N1613" s="17"/>
      <c r="O1613" s="17"/>
      <c r="P1613" s="17"/>
      <c r="Q1613" s="17"/>
      <c r="R1613" s="17"/>
      <c r="S1613" s="17"/>
      <c r="T1613" s="17"/>
      <c r="U1613" s="17"/>
      <c r="V1613" s="17"/>
      <c r="W1613" s="17"/>
      <c r="X1613" s="17"/>
      <c r="Y1613" s="17"/>
      <c r="Z1613" s="17"/>
      <c r="AA1613" s="17"/>
      <c r="AB1613" s="17"/>
      <c r="AC1613" s="17"/>
      <c r="AD1613" s="17"/>
      <c r="AE1613" s="17"/>
    </row>
    <row r="1614" spans="2:31" x14ac:dyDescent="0.35">
      <c r="B1614" t="s">
        <v>100</v>
      </c>
      <c r="C1614" s="17">
        <v>2.5927633689443199E-2</v>
      </c>
      <c r="D1614" s="17">
        <v>3.1134777582260201E-2</v>
      </c>
      <c r="E1614" s="17">
        <v>2.0719026029954499E-2</v>
      </c>
      <c r="F1614" s="17"/>
      <c r="G1614" s="17">
        <v>3.06636818138557E-2</v>
      </c>
      <c r="H1614" s="17">
        <v>1.36548510573439E-2</v>
      </c>
      <c r="I1614" s="17">
        <v>2.6176163668430799E-2</v>
      </c>
      <c r="J1614" s="17">
        <v>3.10601446789135E-2</v>
      </c>
      <c r="K1614" s="17">
        <v>1.4582634171393501E-2</v>
      </c>
      <c r="L1614" s="17">
        <v>3.2946336491396298E-2</v>
      </c>
      <c r="M1614" s="17"/>
      <c r="N1614" s="17">
        <v>3.8206303268872199E-2</v>
      </c>
      <c r="O1614" s="17">
        <v>4.8781555123551201E-2</v>
      </c>
      <c r="P1614" s="17">
        <v>8.5808883564419802E-3</v>
      </c>
      <c r="Q1614" s="17">
        <v>0</v>
      </c>
      <c r="R1614" s="17">
        <v>1.6816444981411199E-2</v>
      </c>
      <c r="S1614" s="17">
        <v>3.2609091163758298E-2</v>
      </c>
      <c r="T1614" s="17">
        <v>3.3780557934614597E-2</v>
      </c>
      <c r="U1614" s="17">
        <v>4.7232224206563603E-2</v>
      </c>
      <c r="V1614" s="17">
        <v>4.8200831014458398E-3</v>
      </c>
      <c r="W1614" s="17"/>
      <c r="X1614" s="17">
        <v>2.2628315177468598E-2</v>
      </c>
      <c r="Y1614" s="17">
        <v>3.0617642155619702E-2</v>
      </c>
      <c r="Z1614" s="17"/>
      <c r="AA1614" s="17">
        <v>1.9274874238481999E-2</v>
      </c>
      <c r="AB1614" s="17">
        <v>5.2512831414218003E-2</v>
      </c>
      <c r="AC1614" s="17"/>
      <c r="AD1614" s="17">
        <v>2.6226493376612401E-2</v>
      </c>
      <c r="AE1614" s="17">
        <v>2.7255380129307099E-2</v>
      </c>
    </row>
    <row r="1615" spans="2:31" x14ac:dyDescent="0.35">
      <c r="B1615" t="s">
        <v>99</v>
      </c>
      <c r="C1615" s="17">
        <v>7.5545424539950806E-2</v>
      </c>
      <c r="D1615" s="17">
        <v>8.1857618494380793E-2</v>
      </c>
      <c r="E1615" s="17">
        <v>6.9231456181101603E-2</v>
      </c>
      <c r="F1615" s="17"/>
      <c r="G1615" s="17">
        <v>4.8588394276358297E-2</v>
      </c>
      <c r="H1615" s="17">
        <v>0.10198435475087</v>
      </c>
      <c r="I1615" s="17">
        <v>9.6096627179472094E-2</v>
      </c>
      <c r="J1615" s="17">
        <v>5.2898194725093398E-2</v>
      </c>
      <c r="K1615" s="17">
        <v>2.7918837728884201E-2</v>
      </c>
      <c r="L1615" s="17">
        <v>0.10082940927172999</v>
      </c>
      <c r="M1615" s="17"/>
      <c r="N1615" s="17">
        <v>0.111033565532402</v>
      </c>
      <c r="O1615" s="17">
        <v>5.25986067299739E-2</v>
      </c>
      <c r="P1615" s="17">
        <v>6.7482724564902605E-2</v>
      </c>
      <c r="Q1615" s="17">
        <v>4.7002570765997197E-2</v>
      </c>
      <c r="R1615" s="17">
        <v>4.4226683110878198E-2</v>
      </c>
      <c r="S1615" s="17">
        <v>9.1632538767655605E-2</v>
      </c>
      <c r="T1615" s="17">
        <v>0.104218069266398</v>
      </c>
      <c r="U1615" s="17">
        <v>6.09123063341395E-2</v>
      </c>
      <c r="V1615" s="17">
        <v>8.3285645040217196E-2</v>
      </c>
      <c r="W1615" s="17"/>
      <c r="X1615" s="17">
        <v>7.5548845335675699E-2</v>
      </c>
      <c r="Y1615" s="17">
        <v>6.0087694662303799E-2</v>
      </c>
      <c r="Z1615" s="17"/>
      <c r="AA1615" s="17">
        <v>6.4226753329845607E-2</v>
      </c>
      <c r="AB1615" s="17">
        <v>0.11443110158342799</v>
      </c>
      <c r="AC1615" s="17"/>
      <c r="AD1615" s="17">
        <v>8.6701611494398395E-2</v>
      </c>
      <c r="AE1615" s="17">
        <v>5.4071861690961898E-2</v>
      </c>
    </row>
    <row r="1616" spans="2:31" x14ac:dyDescent="0.35">
      <c r="B1616" t="s">
        <v>98</v>
      </c>
      <c r="C1616" s="17">
        <v>0.17782802615231799</v>
      </c>
      <c r="D1616" s="17">
        <v>0.17910392150023099</v>
      </c>
      <c r="E1616" s="17">
        <v>0.17655177214078399</v>
      </c>
      <c r="F1616" s="17"/>
      <c r="G1616" s="17">
        <v>0.176628496058755</v>
      </c>
      <c r="H1616" s="17">
        <v>0.16583459934069</v>
      </c>
      <c r="I1616" s="17">
        <v>0.15425397832840701</v>
      </c>
      <c r="J1616" s="17">
        <v>0.136310400031385</v>
      </c>
      <c r="K1616" s="17">
        <v>0.17795481303976199</v>
      </c>
      <c r="L1616" s="17">
        <v>0.217385859340257</v>
      </c>
      <c r="M1616" s="17"/>
      <c r="N1616" s="17">
        <v>0.13434399952659101</v>
      </c>
      <c r="O1616" s="17">
        <v>0.19767363845397001</v>
      </c>
      <c r="P1616" s="17">
        <v>0.13588071643344299</v>
      </c>
      <c r="Q1616" s="17">
        <v>0.22055012885935699</v>
      </c>
      <c r="R1616" s="17">
        <v>0.18443376181790999</v>
      </c>
      <c r="S1616" s="17">
        <v>0.25796108980842403</v>
      </c>
      <c r="T1616" s="17">
        <v>0.11780892712561</v>
      </c>
      <c r="U1616" s="17">
        <v>0.14635897556636199</v>
      </c>
      <c r="V1616" s="17">
        <v>0.19535315356812499</v>
      </c>
      <c r="W1616" s="17"/>
      <c r="X1616" s="17">
        <v>0.15958483137667501</v>
      </c>
      <c r="Y1616" s="17">
        <v>0.24765137349766</v>
      </c>
      <c r="Z1616" s="17"/>
      <c r="AA1616" s="17">
        <v>0.17586163784785599</v>
      </c>
      <c r="AB1616" s="17">
        <v>0.182459661240433</v>
      </c>
      <c r="AC1616" s="17"/>
      <c r="AD1616" s="17">
        <v>0.171574885152142</v>
      </c>
      <c r="AE1616" s="17">
        <v>0.181278344859017</v>
      </c>
    </row>
    <row r="1617" spans="2:31" x14ac:dyDescent="0.35">
      <c r="B1617" t="s">
        <v>97</v>
      </c>
      <c r="C1617" s="17">
        <v>0.37985179617487302</v>
      </c>
      <c r="D1617" s="17">
        <v>0.36752224531231897</v>
      </c>
      <c r="E1617" s="17">
        <v>0.39218481296539098</v>
      </c>
      <c r="F1617" s="17"/>
      <c r="G1617" s="17">
        <v>0.45949820398920099</v>
      </c>
      <c r="H1617" s="17">
        <v>0.37341699359885799</v>
      </c>
      <c r="I1617" s="17">
        <v>0.36738456216774601</v>
      </c>
      <c r="J1617" s="17">
        <v>0.41921095031285699</v>
      </c>
      <c r="K1617" s="17">
        <v>0.41120812640506299</v>
      </c>
      <c r="L1617" s="17">
        <v>0.31148602075491499</v>
      </c>
      <c r="M1617" s="17"/>
      <c r="N1617" s="17">
        <v>0.33005180075231899</v>
      </c>
      <c r="O1617" s="17">
        <v>0.36986756195963</v>
      </c>
      <c r="P1617" s="17">
        <v>0.44279028719270802</v>
      </c>
      <c r="Q1617" s="17">
        <v>0.44510765945888298</v>
      </c>
      <c r="R1617" s="17">
        <v>0.34497259128469399</v>
      </c>
      <c r="S1617" s="17">
        <v>0.32687329753649202</v>
      </c>
      <c r="T1617" s="17">
        <v>0.40937599181262602</v>
      </c>
      <c r="U1617" s="17">
        <v>0.46973749114396102</v>
      </c>
      <c r="V1617" s="17">
        <v>0.35729971146690698</v>
      </c>
      <c r="W1617" s="17"/>
      <c r="X1617" s="17">
        <v>0.410977118138455</v>
      </c>
      <c r="Y1617" s="17">
        <v>0.25562042344954</v>
      </c>
      <c r="Z1617" s="17"/>
      <c r="AA1617" s="17">
        <v>0.39595063123374202</v>
      </c>
      <c r="AB1617" s="17">
        <v>0.320226418390197</v>
      </c>
      <c r="AC1617" s="17"/>
      <c r="AD1617" s="17">
        <v>0.39320862156250103</v>
      </c>
      <c r="AE1617" s="17">
        <v>0.36489595555090198</v>
      </c>
    </row>
    <row r="1618" spans="2:31" x14ac:dyDescent="0.35">
      <c r="B1618" t="s">
        <v>96</v>
      </c>
      <c r="C1618" s="17">
        <v>0.31946742029833203</v>
      </c>
      <c r="D1618" s="17">
        <v>0.32255682836106397</v>
      </c>
      <c r="E1618" s="17">
        <v>0.31637714378013798</v>
      </c>
      <c r="F1618" s="17"/>
      <c r="G1618" s="17">
        <v>0.255704269320084</v>
      </c>
      <c r="H1618" s="17">
        <v>0.322844728384653</v>
      </c>
      <c r="I1618" s="17">
        <v>0.333126337202999</v>
      </c>
      <c r="J1618" s="17">
        <v>0.34791378083463598</v>
      </c>
      <c r="K1618" s="17">
        <v>0.35797342215467798</v>
      </c>
      <c r="L1618" s="17">
        <v>0.31133312206653402</v>
      </c>
      <c r="M1618" s="17"/>
      <c r="N1618" s="17">
        <v>0.363966360021172</v>
      </c>
      <c r="O1618" s="17">
        <v>0.31720014714451999</v>
      </c>
      <c r="P1618" s="17">
        <v>0.30169390165762899</v>
      </c>
      <c r="Q1618" s="17">
        <v>0.27763660677274898</v>
      </c>
      <c r="R1618" s="17">
        <v>0.400241222441445</v>
      </c>
      <c r="S1618" s="17">
        <v>0.26876766695325699</v>
      </c>
      <c r="T1618" s="17">
        <v>0.30666305363032298</v>
      </c>
      <c r="U1618" s="17">
        <v>0.24726080136136599</v>
      </c>
      <c r="V1618" s="17">
        <v>0.33738610941644498</v>
      </c>
      <c r="W1618" s="17"/>
      <c r="X1618" s="17">
        <v>0.31535153079434702</v>
      </c>
      <c r="Y1618" s="17">
        <v>0.36036530729421301</v>
      </c>
      <c r="Z1618" s="17"/>
      <c r="AA1618" s="17">
        <v>0.32395443655721601</v>
      </c>
      <c r="AB1618" s="17">
        <v>0.30595764124029401</v>
      </c>
      <c r="AC1618" s="17"/>
      <c r="AD1618" s="17">
        <v>0.31489763799508902</v>
      </c>
      <c r="AE1618" s="17">
        <v>0.355377561739672</v>
      </c>
    </row>
    <row r="1619" spans="2:31" x14ac:dyDescent="0.35">
      <c r="B1619" t="s">
        <v>56</v>
      </c>
      <c r="C1619" s="17">
        <v>2.1379699145082399E-2</v>
      </c>
      <c r="D1619" s="17">
        <v>1.7824608749745001E-2</v>
      </c>
      <c r="E1619" s="17">
        <v>2.4935788902631002E-2</v>
      </c>
      <c r="F1619" s="17"/>
      <c r="G1619" s="17">
        <v>2.89169545417459E-2</v>
      </c>
      <c r="H1619" s="17">
        <v>2.2264472867584598E-2</v>
      </c>
      <c r="I1619" s="17">
        <v>2.29623314529455E-2</v>
      </c>
      <c r="J1619" s="17">
        <v>1.26065294171155E-2</v>
      </c>
      <c r="K1619" s="17">
        <v>1.03621665002192E-2</v>
      </c>
      <c r="L1619" s="17">
        <v>2.6019252075166699E-2</v>
      </c>
      <c r="M1619" s="17"/>
      <c r="N1619" s="17">
        <v>2.2397970898643399E-2</v>
      </c>
      <c r="O1619" s="17">
        <v>1.3878490588354201E-2</v>
      </c>
      <c r="P1619" s="17">
        <v>4.3571481794875203E-2</v>
      </c>
      <c r="Q1619" s="17">
        <v>9.7030341430142508E-3</v>
      </c>
      <c r="R1619" s="17">
        <v>9.3092963636613301E-3</v>
      </c>
      <c r="S1619" s="17">
        <v>2.2156315770412702E-2</v>
      </c>
      <c r="T1619" s="17">
        <v>2.81534002304295E-2</v>
      </c>
      <c r="U1619" s="17">
        <v>2.8498201387607999E-2</v>
      </c>
      <c r="V1619" s="17">
        <v>2.1855297406860201E-2</v>
      </c>
      <c r="W1619" s="17"/>
      <c r="X1619" s="17">
        <v>1.59093591773792E-2</v>
      </c>
      <c r="Y1619" s="17">
        <v>4.5657558940664499E-2</v>
      </c>
      <c r="Z1619" s="17"/>
      <c r="AA1619" s="17">
        <v>2.0731666792858001E-2</v>
      </c>
      <c r="AB1619" s="17">
        <v>2.4412346131429698E-2</v>
      </c>
      <c r="AC1619" s="17"/>
      <c r="AD1619" s="17">
        <v>7.3907504192574002E-3</v>
      </c>
      <c r="AE1619" s="17">
        <v>1.7120896030138701E-2</v>
      </c>
    </row>
    <row r="1620" spans="2:31" x14ac:dyDescent="0.35">
      <c r="B1620" t="s">
        <v>102</v>
      </c>
      <c r="C1620" s="17">
        <v>0.10147305822939399</v>
      </c>
      <c r="D1620" s="17">
        <v>0.11299239607664099</v>
      </c>
      <c r="E1620" s="17">
        <v>8.9950482211056101E-2</v>
      </c>
      <c r="F1620" s="17"/>
      <c r="G1620" s="17">
        <v>7.9252076090213994E-2</v>
      </c>
      <c r="H1620" s="17">
        <v>0.115639205808214</v>
      </c>
      <c r="I1620" s="17">
        <v>0.122272790847903</v>
      </c>
      <c r="J1620" s="17">
        <v>8.3958339404006904E-2</v>
      </c>
      <c r="K1620" s="17">
        <v>4.2501471900277699E-2</v>
      </c>
      <c r="L1620" s="17">
        <v>0.13377574576312701</v>
      </c>
      <c r="M1620" s="17"/>
      <c r="N1620" s="17">
        <v>0.14923986880127399</v>
      </c>
      <c r="O1620" s="17">
        <v>0.101380161853525</v>
      </c>
      <c r="P1620" s="17">
        <v>7.6063612921344601E-2</v>
      </c>
      <c r="Q1620" s="17">
        <v>4.7002570765997197E-2</v>
      </c>
      <c r="R1620" s="17">
        <v>6.10431280922894E-2</v>
      </c>
      <c r="S1620" s="17">
        <v>0.12424162993141399</v>
      </c>
      <c r="T1620" s="17">
        <v>0.137998627201012</v>
      </c>
      <c r="U1620" s="17">
        <v>0.108144530540703</v>
      </c>
      <c r="V1620" s="17">
        <v>8.8105728141662995E-2</v>
      </c>
      <c r="W1620" s="17"/>
      <c r="X1620" s="17">
        <v>9.8177160513144304E-2</v>
      </c>
      <c r="Y1620" s="17">
        <v>9.0705336817923504E-2</v>
      </c>
      <c r="Z1620" s="17"/>
      <c r="AA1620" s="17">
        <v>8.3501627568327505E-2</v>
      </c>
      <c r="AB1620" s="17">
        <v>0.16694393299764601</v>
      </c>
      <c r="AC1620" s="17"/>
      <c r="AD1620" s="17">
        <v>0.112928104871011</v>
      </c>
      <c r="AE1620" s="17">
        <v>8.1327241820269E-2</v>
      </c>
    </row>
    <row r="1621" spans="2:31" x14ac:dyDescent="0.35">
      <c r="B1621" t="s">
        <v>101</v>
      </c>
      <c r="C1621" s="17">
        <v>0.69931921647320605</v>
      </c>
      <c r="D1621" s="17">
        <v>0.69007907367338395</v>
      </c>
      <c r="E1621" s="17">
        <v>0.70856195674552902</v>
      </c>
      <c r="F1621" s="17"/>
      <c r="G1621" s="17">
        <v>0.71520247330928499</v>
      </c>
      <c r="H1621" s="17">
        <v>0.69626172198351099</v>
      </c>
      <c r="I1621" s="17">
        <v>0.70051089937074495</v>
      </c>
      <c r="J1621" s="17">
        <v>0.76712473114749302</v>
      </c>
      <c r="K1621" s="17">
        <v>0.76918154855974097</v>
      </c>
      <c r="L1621" s="17">
        <v>0.62281914282144901</v>
      </c>
      <c r="M1621" s="17"/>
      <c r="N1621" s="17">
        <v>0.69401816077349199</v>
      </c>
      <c r="O1621" s="17">
        <v>0.68706770910415005</v>
      </c>
      <c r="P1621" s="17">
        <v>0.74448418885033696</v>
      </c>
      <c r="Q1621" s="17">
        <v>0.72274426623163102</v>
      </c>
      <c r="R1621" s="17">
        <v>0.74521381372613904</v>
      </c>
      <c r="S1621" s="17">
        <v>0.59564096448974901</v>
      </c>
      <c r="T1621" s="17">
        <v>0.71603904544294805</v>
      </c>
      <c r="U1621" s="17">
        <v>0.71699829250532598</v>
      </c>
      <c r="V1621" s="17">
        <v>0.69468582088335196</v>
      </c>
      <c r="W1621" s="17"/>
      <c r="X1621" s="17">
        <v>0.72632864893280102</v>
      </c>
      <c r="Y1621" s="17">
        <v>0.61598573074375196</v>
      </c>
      <c r="Z1621" s="17"/>
      <c r="AA1621" s="17">
        <v>0.71990506779095798</v>
      </c>
      <c r="AB1621" s="17">
        <v>0.62618405963049095</v>
      </c>
      <c r="AC1621" s="17"/>
      <c r="AD1621" s="17">
        <v>0.70810625955758999</v>
      </c>
      <c r="AE1621" s="17">
        <v>0.72027351729057498</v>
      </c>
    </row>
    <row r="1622" spans="2:31" x14ac:dyDescent="0.35">
      <c r="B1622" t="s">
        <v>103</v>
      </c>
      <c r="C1622" s="17">
        <v>0.59784615824381204</v>
      </c>
      <c r="D1622" s="17">
        <v>0.57708667759674204</v>
      </c>
      <c r="E1622" s="17">
        <v>0.61861147453447296</v>
      </c>
      <c r="F1622" s="17"/>
      <c r="G1622" s="17">
        <v>0.63595039721907098</v>
      </c>
      <c r="H1622" s="17">
        <v>0.58062251617529703</v>
      </c>
      <c r="I1622" s="17">
        <v>0.57823810852284196</v>
      </c>
      <c r="J1622" s="17">
        <v>0.68316639174348603</v>
      </c>
      <c r="K1622" s="17">
        <v>0.72668007665946299</v>
      </c>
      <c r="L1622" s="17">
        <v>0.489043397058323</v>
      </c>
      <c r="M1622" s="17"/>
      <c r="N1622" s="17">
        <v>0.54477829197221705</v>
      </c>
      <c r="O1622" s="17">
        <v>0.585687547250625</v>
      </c>
      <c r="P1622" s="17">
        <v>0.66842057592899295</v>
      </c>
      <c r="Q1622" s="17">
        <v>0.67574169546563401</v>
      </c>
      <c r="R1622" s="17">
        <v>0.68417068563384997</v>
      </c>
      <c r="S1622" s="17">
        <v>0.47139933455833499</v>
      </c>
      <c r="T1622" s="17">
        <v>0.57804041824193597</v>
      </c>
      <c r="U1622" s="17">
        <v>0.60885376196462304</v>
      </c>
      <c r="V1622" s="17">
        <v>0.606580092741689</v>
      </c>
      <c r="W1622" s="17"/>
      <c r="X1622" s="17">
        <v>0.62815148841965696</v>
      </c>
      <c r="Y1622" s="17">
        <v>0.52528039392582904</v>
      </c>
      <c r="Z1622" s="17"/>
      <c r="AA1622" s="17">
        <v>0.63640344022263096</v>
      </c>
      <c r="AB1622" s="17">
        <v>0.45924012663284602</v>
      </c>
      <c r="AC1622" s="17"/>
      <c r="AD1622" s="17">
        <v>0.59517815468657898</v>
      </c>
      <c r="AE1622" s="17">
        <v>0.63894627547030602</v>
      </c>
    </row>
    <row r="1623" spans="2:31" x14ac:dyDescent="0.35">
      <c r="C1623" s="17"/>
      <c r="D1623" s="17"/>
      <c r="E1623" s="17"/>
      <c r="F1623" s="17"/>
      <c r="G1623" s="17"/>
      <c r="H1623" s="17"/>
      <c r="I1623" s="17"/>
      <c r="J1623" s="17"/>
      <c r="K1623" s="17"/>
      <c r="L1623" s="17"/>
      <c r="M1623" s="17"/>
      <c r="N1623" s="17"/>
      <c r="O1623" s="17"/>
      <c r="P1623" s="17"/>
      <c r="Q1623" s="17"/>
      <c r="R1623" s="17"/>
      <c r="S1623" s="17"/>
      <c r="T1623" s="17"/>
      <c r="U1623" s="17"/>
      <c r="V1623" s="17"/>
      <c r="W1623" s="17"/>
      <c r="X1623" s="17"/>
      <c r="Y1623" s="17"/>
      <c r="Z1623" s="17"/>
      <c r="AA1623" s="17"/>
      <c r="AB1623" s="17"/>
      <c r="AC1623" s="17"/>
      <c r="AD1623" s="17"/>
      <c r="AE1623" s="17"/>
    </row>
    <row r="1624" spans="2:31" x14ac:dyDescent="0.35">
      <c r="B1624" s="6" t="s">
        <v>627</v>
      </c>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row>
    <row r="1625" spans="2:31" x14ac:dyDescent="0.35">
      <c r="B1625" s="24" t="s">
        <v>66</v>
      </c>
      <c r="C1625" s="17"/>
      <c r="D1625" s="17"/>
      <c r="E1625" s="17"/>
      <c r="F1625" s="17"/>
      <c r="G1625" s="17"/>
      <c r="H1625" s="17"/>
      <c r="I1625" s="17"/>
      <c r="J1625" s="17"/>
      <c r="K1625" s="17"/>
      <c r="L1625" s="17"/>
      <c r="M1625" s="17"/>
      <c r="N1625" s="17"/>
      <c r="O1625" s="17"/>
      <c r="P1625" s="17"/>
      <c r="Q1625" s="17"/>
      <c r="R1625" s="17"/>
      <c r="S1625" s="17"/>
      <c r="T1625" s="17"/>
      <c r="U1625" s="17"/>
      <c r="V1625" s="17"/>
      <c r="W1625" s="17"/>
      <c r="X1625" s="17"/>
      <c r="Y1625" s="17"/>
      <c r="Z1625" s="17"/>
      <c r="AA1625" s="17"/>
      <c r="AB1625" s="17"/>
      <c r="AC1625" s="17"/>
      <c r="AD1625" s="17"/>
      <c r="AE1625" s="17"/>
    </row>
    <row r="1626" spans="2:31" x14ac:dyDescent="0.35">
      <c r="B1626" t="s">
        <v>100</v>
      </c>
      <c r="C1626" s="17">
        <v>9.2184199283629004E-2</v>
      </c>
      <c r="D1626" s="17">
        <v>7.7786796267383093E-2</v>
      </c>
      <c r="E1626" s="17">
        <v>0.106585649516377</v>
      </c>
      <c r="F1626" s="17"/>
      <c r="G1626" s="17">
        <v>4.9710695398697602E-2</v>
      </c>
      <c r="H1626" s="17">
        <v>9.0933393958992206E-2</v>
      </c>
      <c r="I1626" s="17">
        <v>0.116406033670179</v>
      </c>
      <c r="J1626" s="17">
        <v>9.3423096863601798E-2</v>
      </c>
      <c r="K1626" s="17">
        <v>9.6544094593349297E-2</v>
      </c>
      <c r="L1626" s="17">
        <v>0.100661012609079</v>
      </c>
      <c r="M1626" s="17"/>
      <c r="N1626" s="17">
        <v>5.1069153402855103E-2</v>
      </c>
      <c r="O1626" s="17">
        <v>0.11053406132327601</v>
      </c>
      <c r="P1626" s="17">
        <v>9.1421206401966298E-2</v>
      </c>
      <c r="Q1626" s="17">
        <v>4.01714950178758E-2</v>
      </c>
      <c r="R1626" s="17">
        <v>0.12769867145755601</v>
      </c>
      <c r="S1626" s="17">
        <v>0.12542485216015001</v>
      </c>
      <c r="T1626" s="17">
        <v>7.0662821406933002E-2</v>
      </c>
      <c r="U1626" s="17">
        <v>9.9555111268576496E-2</v>
      </c>
      <c r="V1626" s="17">
        <v>0.12809200031671999</v>
      </c>
      <c r="W1626" s="17"/>
      <c r="X1626" s="17">
        <v>8.5734982834029194E-2</v>
      </c>
      <c r="Y1626" s="17">
        <v>9.3776633643025201E-2</v>
      </c>
      <c r="Z1626" s="17"/>
      <c r="AA1626" s="17">
        <v>9.1640931073427107E-2</v>
      </c>
      <c r="AB1626" s="17">
        <v>9.3461363891594901E-2</v>
      </c>
      <c r="AC1626" s="17"/>
      <c r="AD1626" s="17">
        <v>7.9129041280869505E-2</v>
      </c>
      <c r="AE1626" s="17">
        <v>0.13079227087354101</v>
      </c>
    </row>
    <row r="1627" spans="2:31" x14ac:dyDescent="0.35">
      <c r="B1627" t="s">
        <v>99</v>
      </c>
      <c r="C1627" s="17">
        <v>0.25344115983361798</v>
      </c>
      <c r="D1627" s="17">
        <v>0.32400673719504097</v>
      </c>
      <c r="E1627" s="17">
        <v>0.18285574596634199</v>
      </c>
      <c r="F1627" s="17"/>
      <c r="G1627" s="17">
        <v>0.18325839135517999</v>
      </c>
      <c r="H1627" s="17">
        <v>0.214777359114775</v>
      </c>
      <c r="I1627" s="17">
        <v>0.258855100693551</v>
      </c>
      <c r="J1627" s="17">
        <v>0.23825069208646399</v>
      </c>
      <c r="K1627" s="17">
        <v>0.302126726738706</v>
      </c>
      <c r="L1627" s="17">
        <v>0.29208562536971799</v>
      </c>
      <c r="M1627" s="17"/>
      <c r="N1627" s="17">
        <v>0.228966139351094</v>
      </c>
      <c r="O1627" s="17">
        <v>0.307951928134994</v>
      </c>
      <c r="P1627" s="17">
        <v>0.198299211815641</v>
      </c>
      <c r="Q1627" s="17">
        <v>0.202309177316429</v>
      </c>
      <c r="R1627" s="17">
        <v>0.23715545724178799</v>
      </c>
      <c r="S1627" s="17">
        <v>0.31039165757845399</v>
      </c>
      <c r="T1627" s="17">
        <v>0.24688849618783101</v>
      </c>
      <c r="U1627" s="17">
        <v>0.24849757971504999</v>
      </c>
      <c r="V1627" s="17">
        <v>0.27657930087557703</v>
      </c>
      <c r="W1627" s="17"/>
      <c r="X1627" s="17">
        <v>0.25138848787358498</v>
      </c>
      <c r="Y1627" s="17">
        <v>0.26147173978943899</v>
      </c>
      <c r="Z1627" s="17"/>
      <c r="AA1627" s="17">
        <v>0.24297865258068499</v>
      </c>
      <c r="AB1627" s="17">
        <v>0.30024777500351701</v>
      </c>
      <c r="AC1627" s="17"/>
      <c r="AD1627" s="17">
        <v>0.25473907282693897</v>
      </c>
      <c r="AE1627" s="17">
        <v>0.27076541312925501</v>
      </c>
    </row>
    <row r="1628" spans="2:31" x14ac:dyDescent="0.35">
      <c r="B1628" t="s">
        <v>98</v>
      </c>
      <c r="C1628" s="17">
        <v>0.24400770162537899</v>
      </c>
      <c r="D1628" s="17">
        <v>0.25942127904505302</v>
      </c>
      <c r="E1628" s="17">
        <v>0.22858979133505899</v>
      </c>
      <c r="F1628" s="17"/>
      <c r="G1628" s="17">
        <v>0.24518426626391401</v>
      </c>
      <c r="H1628" s="17">
        <v>0.23295025742459899</v>
      </c>
      <c r="I1628" s="17">
        <v>0.19507210402436001</v>
      </c>
      <c r="J1628" s="17">
        <v>0.26154811247050302</v>
      </c>
      <c r="K1628" s="17">
        <v>0.24250726799623501</v>
      </c>
      <c r="L1628" s="17">
        <v>0.265628196405643</v>
      </c>
      <c r="M1628" s="17"/>
      <c r="N1628" s="17">
        <v>0.292825971825455</v>
      </c>
      <c r="O1628" s="17">
        <v>0.17109284340115799</v>
      </c>
      <c r="P1628" s="17">
        <v>0.27193375999934399</v>
      </c>
      <c r="Q1628" s="17">
        <v>0.31907369782419198</v>
      </c>
      <c r="R1628" s="17">
        <v>0.20605466533340999</v>
      </c>
      <c r="S1628" s="17">
        <v>0.247472132588789</v>
      </c>
      <c r="T1628" s="17">
        <v>0.218718788417746</v>
      </c>
      <c r="U1628" s="17">
        <v>0.20032171758373099</v>
      </c>
      <c r="V1628" s="17">
        <v>0.248922417831655</v>
      </c>
      <c r="W1628" s="17"/>
      <c r="X1628" s="17">
        <v>0.243367935447588</v>
      </c>
      <c r="Y1628" s="17">
        <v>0.315476250621334</v>
      </c>
      <c r="Z1628" s="17"/>
      <c r="AA1628" s="17">
        <v>0.242787932622757</v>
      </c>
      <c r="AB1628" s="17">
        <v>0.24121773441234201</v>
      </c>
      <c r="AC1628" s="17"/>
      <c r="AD1628" s="17">
        <v>0.218300215972064</v>
      </c>
      <c r="AE1628" s="17">
        <v>0.266365452878357</v>
      </c>
    </row>
    <row r="1629" spans="2:31" x14ac:dyDescent="0.35">
      <c r="B1629" t="s">
        <v>97</v>
      </c>
      <c r="C1629" s="17">
        <v>0.26080172311215499</v>
      </c>
      <c r="D1629" s="17">
        <v>0.22704518301069301</v>
      </c>
      <c r="E1629" s="17">
        <v>0.29456775242677602</v>
      </c>
      <c r="F1629" s="17"/>
      <c r="G1629" s="17">
        <v>0.31871800610897799</v>
      </c>
      <c r="H1629" s="17">
        <v>0.27927573003406297</v>
      </c>
      <c r="I1629" s="17">
        <v>0.26920887886949402</v>
      </c>
      <c r="J1629" s="17">
        <v>0.26816276916417903</v>
      </c>
      <c r="K1629" s="17">
        <v>0.23383056337732999</v>
      </c>
      <c r="L1629" s="17">
        <v>0.22564227691814201</v>
      </c>
      <c r="M1629" s="17"/>
      <c r="N1629" s="17">
        <v>0.24979979341671699</v>
      </c>
      <c r="O1629" s="17">
        <v>0.27113941739281899</v>
      </c>
      <c r="P1629" s="17">
        <v>0.28186600569166798</v>
      </c>
      <c r="Q1629" s="17">
        <v>0.25058766153624201</v>
      </c>
      <c r="R1629" s="17">
        <v>0.29241674584812399</v>
      </c>
      <c r="S1629" s="17">
        <v>0.244655455190643</v>
      </c>
      <c r="T1629" s="17">
        <v>0.212500423420909</v>
      </c>
      <c r="U1629" s="17">
        <v>0.33288465630057501</v>
      </c>
      <c r="V1629" s="17">
        <v>0.253897789056718</v>
      </c>
      <c r="W1629" s="17"/>
      <c r="X1629" s="17">
        <v>0.26388204424742201</v>
      </c>
      <c r="Y1629" s="17">
        <v>0.220090657371003</v>
      </c>
      <c r="Z1629" s="17"/>
      <c r="AA1629" s="17">
        <v>0.26429575964544</v>
      </c>
      <c r="AB1629" s="17">
        <v>0.24979054410613599</v>
      </c>
      <c r="AC1629" s="17"/>
      <c r="AD1629" s="17">
        <v>0.28375637649665197</v>
      </c>
      <c r="AE1629" s="17">
        <v>0.23198181950775101</v>
      </c>
    </row>
    <row r="1630" spans="2:31" x14ac:dyDescent="0.35">
      <c r="B1630" t="s">
        <v>96</v>
      </c>
      <c r="C1630" s="17">
        <v>0.13323727301417501</v>
      </c>
      <c r="D1630" s="17">
        <v>9.7842222081668304E-2</v>
      </c>
      <c r="E1630" s="17">
        <v>0.16864227375735699</v>
      </c>
      <c r="F1630" s="17"/>
      <c r="G1630" s="17">
        <v>0.183006100957575</v>
      </c>
      <c r="H1630" s="17">
        <v>0.17271716107651799</v>
      </c>
      <c r="I1630" s="17">
        <v>0.13848845829773701</v>
      </c>
      <c r="J1630" s="17">
        <v>0.121242987237419</v>
      </c>
      <c r="K1630" s="17">
        <v>0.107696092156445</v>
      </c>
      <c r="L1630" s="17">
        <v>0.10177281032322801</v>
      </c>
      <c r="M1630" s="17"/>
      <c r="N1630" s="17">
        <v>0.165896440290703</v>
      </c>
      <c r="O1630" s="17">
        <v>0.12945124001587899</v>
      </c>
      <c r="P1630" s="17">
        <v>0.12282714380231299</v>
      </c>
      <c r="Q1630" s="17">
        <v>0.17815493416224601</v>
      </c>
      <c r="R1630" s="17">
        <v>0.126724359531069</v>
      </c>
      <c r="S1630" s="17">
        <v>4.4468774369487603E-2</v>
      </c>
      <c r="T1630" s="17">
        <v>0.22365871815194599</v>
      </c>
      <c r="U1630" s="17">
        <v>0.104614049259597</v>
      </c>
      <c r="V1630" s="17">
        <v>8.2106484309493202E-2</v>
      </c>
      <c r="W1630" s="17"/>
      <c r="X1630" s="17">
        <v>0.13832636429568601</v>
      </c>
      <c r="Y1630" s="17">
        <v>0.102521623323096</v>
      </c>
      <c r="Z1630" s="17"/>
      <c r="AA1630" s="17">
        <v>0.138396751546293</v>
      </c>
      <c r="AB1630" s="17">
        <v>0.112518088872781</v>
      </c>
      <c r="AC1630" s="17"/>
      <c r="AD1630" s="17">
        <v>0.159066437990703</v>
      </c>
      <c r="AE1630" s="17">
        <v>8.6478131392933505E-2</v>
      </c>
    </row>
    <row r="1631" spans="2:31" x14ac:dyDescent="0.35">
      <c r="B1631" t="s">
        <v>56</v>
      </c>
      <c r="C1631" s="17">
        <v>1.6327943131044801E-2</v>
      </c>
      <c r="D1631" s="17">
        <v>1.38977824001609E-2</v>
      </c>
      <c r="E1631" s="17">
        <v>1.8758786998088799E-2</v>
      </c>
      <c r="F1631" s="17"/>
      <c r="G1631" s="17">
        <v>2.0122539915655199E-2</v>
      </c>
      <c r="H1631" s="17">
        <v>9.3460983910521704E-3</v>
      </c>
      <c r="I1631" s="17">
        <v>2.1969424444679201E-2</v>
      </c>
      <c r="J1631" s="17">
        <v>1.73723421778323E-2</v>
      </c>
      <c r="K1631" s="17">
        <v>1.72952551379346E-2</v>
      </c>
      <c r="L1631" s="17">
        <v>1.42100783741898E-2</v>
      </c>
      <c r="M1631" s="17"/>
      <c r="N1631" s="17">
        <v>1.14425017131757E-2</v>
      </c>
      <c r="O1631" s="17">
        <v>9.8305097318750305E-3</v>
      </c>
      <c r="P1631" s="17">
        <v>3.3652672289067799E-2</v>
      </c>
      <c r="Q1631" s="17">
        <v>9.7030341430142508E-3</v>
      </c>
      <c r="R1631" s="17">
        <v>9.9501005880522492E-3</v>
      </c>
      <c r="S1631" s="17">
        <v>2.7587128112476499E-2</v>
      </c>
      <c r="T1631" s="17">
        <v>2.7570752414635E-2</v>
      </c>
      <c r="U1631" s="17">
        <v>1.41268858724703E-2</v>
      </c>
      <c r="V1631" s="17">
        <v>1.0402007609836001E-2</v>
      </c>
      <c r="W1631" s="17"/>
      <c r="X1631" s="17">
        <v>1.7300185301689901E-2</v>
      </c>
      <c r="Y1631" s="17">
        <v>6.6630952521033E-3</v>
      </c>
      <c r="Z1631" s="17"/>
      <c r="AA1631" s="17">
        <v>1.98999725313974E-2</v>
      </c>
      <c r="AB1631" s="17">
        <v>2.7644937136292098E-3</v>
      </c>
      <c r="AC1631" s="17"/>
      <c r="AD1631" s="17">
        <v>5.0088554327736698E-3</v>
      </c>
      <c r="AE1631" s="17">
        <v>1.36169122181627E-2</v>
      </c>
    </row>
    <row r="1632" spans="2:31" x14ac:dyDescent="0.35">
      <c r="B1632" t="s">
        <v>102</v>
      </c>
      <c r="C1632" s="17">
        <v>0.34562535911724701</v>
      </c>
      <c r="D1632" s="17">
        <v>0.40179353346242402</v>
      </c>
      <c r="E1632" s="17">
        <v>0.28944139548271902</v>
      </c>
      <c r="F1632" s="17"/>
      <c r="G1632" s="17">
        <v>0.23296908675387701</v>
      </c>
      <c r="H1632" s="17">
        <v>0.30571075307376699</v>
      </c>
      <c r="I1632" s="17">
        <v>0.37526113436372999</v>
      </c>
      <c r="J1632" s="17">
        <v>0.331673788950066</v>
      </c>
      <c r="K1632" s="17">
        <v>0.398670821332055</v>
      </c>
      <c r="L1632" s="17">
        <v>0.392746637978797</v>
      </c>
      <c r="M1632" s="17"/>
      <c r="N1632" s="17">
        <v>0.28003529275394901</v>
      </c>
      <c r="O1632" s="17">
        <v>0.41848598945826898</v>
      </c>
      <c r="P1632" s="17">
        <v>0.28972041821760702</v>
      </c>
      <c r="Q1632" s="17">
        <v>0.24248067233430501</v>
      </c>
      <c r="R1632" s="17">
        <v>0.36485412869934403</v>
      </c>
      <c r="S1632" s="17">
        <v>0.43581650973860397</v>
      </c>
      <c r="T1632" s="17">
        <v>0.31755131759476402</v>
      </c>
      <c r="U1632" s="17">
        <v>0.34805269098362701</v>
      </c>
      <c r="V1632" s="17">
        <v>0.40467130119229699</v>
      </c>
      <c r="W1632" s="17"/>
      <c r="X1632" s="17">
        <v>0.337123470707614</v>
      </c>
      <c r="Y1632" s="17">
        <v>0.35524837343246402</v>
      </c>
      <c r="Z1632" s="17"/>
      <c r="AA1632" s="17">
        <v>0.33461958365411199</v>
      </c>
      <c r="AB1632" s="17">
        <v>0.393709138895112</v>
      </c>
      <c r="AC1632" s="17"/>
      <c r="AD1632" s="17">
        <v>0.33386811410780798</v>
      </c>
      <c r="AE1632" s="17">
        <v>0.40155768400279601</v>
      </c>
    </row>
    <row r="1633" spans="2:31" x14ac:dyDescent="0.35">
      <c r="B1633" t="s">
        <v>101</v>
      </c>
      <c r="C1633" s="17">
        <v>0.39403899612632998</v>
      </c>
      <c r="D1633" s="17">
        <v>0.32488740509236202</v>
      </c>
      <c r="E1633" s="17">
        <v>0.46321002618413298</v>
      </c>
      <c r="F1633" s="17"/>
      <c r="G1633" s="17">
        <v>0.50172410706655302</v>
      </c>
      <c r="H1633" s="17">
        <v>0.451992891110581</v>
      </c>
      <c r="I1633" s="17">
        <v>0.407697337167231</v>
      </c>
      <c r="J1633" s="17">
        <v>0.38940575640159802</v>
      </c>
      <c r="K1633" s="17">
        <v>0.34152665553377498</v>
      </c>
      <c r="L1633" s="17">
        <v>0.32741508724136997</v>
      </c>
      <c r="M1633" s="17"/>
      <c r="N1633" s="17">
        <v>0.41569623370742098</v>
      </c>
      <c r="O1633" s="17">
        <v>0.40059065740869798</v>
      </c>
      <c r="P1633" s="17">
        <v>0.404693149493981</v>
      </c>
      <c r="Q1633" s="17">
        <v>0.42874259569848799</v>
      </c>
      <c r="R1633" s="17">
        <v>0.41914110537919302</v>
      </c>
      <c r="S1633" s="17">
        <v>0.28912422956013101</v>
      </c>
      <c r="T1633" s="17">
        <v>0.43615914157285501</v>
      </c>
      <c r="U1633" s="17">
        <v>0.43749870556017201</v>
      </c>
      <c r="V1633" s="17">
        <v>0.33600427336621103</v>
      </c>
      <c r="W1633" s="17"/>
      <c r="X1633" s="17">
        <v>0.40220840854310802</v>
      </c>
      <c r="Y1633" s="17">
        <v>0.32261228069409897</v>
      </c>
      <c r="Z1633" s="17"/>
      <c r="AA1633" s="17">
        <v>0.40269251119173299</v>
      </c>
      <c r="AB1633" s="17">
        <v>0.36230863297891702</v>
      </c>
      <c r="AC1633" s="17"/>
      <c r="AD1633" s="17">
        <v>0.442822814487354</v>
      </c>
      <c r="AE1633" s="17">
        <v>0.31845995090068402</v>
      </c>
    </row>
    <row r="1634" spans="2:31" x14ac:dyDescent="0.35">
      <c r="B1634" t="s">
        <v>103</v>
      </c>
      <c r="C1634" s="17">
        <v>4.8413637009082897E-2</v>
      </c>
      <c r="D1634" s="17">
        <v>-7.6906128370062804E-2</v>
      </c>
      <c r="E1634" s="17">
        <v>0.17376863070141399</v>
      </c>
      <c r="F1634" s="17"/>
      <c r="G1634" s="17">
        <v>0.26875502031267601</v>
      </c>
      <c r="H1634" s="17">
        <v>0.146282138036814</v>
      </c>
      <c r="I1634" s="17">
        <v>3.24362028035012E-2</v>
      </c>
      <c r="J1634" s="17">
        <v>5.7731967451532001E-2</v>
      </c>
      <c r="K1634" s="17">
        <v>-5.7144165798280501E-2</v>
      </c>
      <c r="L1634" s="17">
        <v>-6.5331550737427205E-2</v>
      </c>
      <c r="M1634" s="17"/>
      <c r="N1634" s="17">
        <v>0.135660940953472</v>
      </c>
      <c r="O1634" s="17">
        <v>-1.7895332049571101E-2</v>
      </c>
      <c r="P1634" s="17">
        <v>0.114972731276374</v>
      </c>
      <c r="Q1634" s="17">
        <v>0.18626192336418301</v>
      </c>
      <c r="R1634" s="17">
        <v>5.42869766798494E-2</v>
      </c>
      <c r="S1634" s="17">
        <v>-0.14669228017847299</v>
      </c>
      <c r="T1634" s="17">
        <v>0.118607823978091</v>
      </c>
      <c r="U1634" s="17">
        <v>8.9446014576545302E-2</v>
      </c>
      <c r="V1634" s="17">
        <v>-6.86670278260859E-2</v>
      </c>
      <c r="W1634" s="17"/>
      <c r="X1634" s="17">
        <v>6.5084937835493503E-2</v>
      </c>
      <c r="Y1634" s="17">
        <v>-3.2636092738365402E-2</v>
      </c>
      <c r="Z1634" s="17"/>
      <c r="AA1634" s="17">
        <v>6.8072927537620995E-2</v>
      </c>
      <c r="AB1634" s="17">
        <v>-3.1400505916195802E-2</v>
      </c>
      <c r="AC1634" s="17"/>
      <c r="AD1634" s="17">
        <v>0.10895470037954599</v>
      </c>
      <c r="AE1634" s="17">
        <v>-8.3097733102111396E-2</v>
      </c>
    </row>
    <row r="1635" spans="2:31" x14ac:dyDescent="0.35">
      <c r="C1635" s="17"/>
      <c r="D1635" s="17"/>
      <c r="E1635" s="17"/>
      <c r="F1635" s="17"/>
      <c r="G1635" s="17"/>
      <c r="H1635" s="17"/>
      <c r="I1635" s="17"/>
      <c r="J1635" s="17"/>
      <c r="K1635" s="17"/>
      <c r="L1635" s="17"/>
      <c r="M1635" s="17"/>
      <c r="N1635" s="17"/>
      <c r="O1635" s="17"/>
      <c r="P1635" s="17"/>
      <c r="Q1635" s="17"/>
      <c r="R1635" s="17"/>
      <c r="S1635" s="17"/>
      <c r="T1635" s="17"/>
      <c r="U1635" s="17"/>
      <c r="V1635" s="17"/>
      <c r="W1635" s="17"/>
      <c r="X1635" s="17"/>
      <c r="Y1635" s="17"/>
      <c r="Z1635" s="17"/>
      <c r="AA1635" s="17"/>
      <c r="AB1635" s="17"/>
      <c r="AC1635" s="17"/>
      <c r="AD1635" s="17"/>
      <c r="AE1635" s="17"/>
    </row>
    <row r="1636" spans="2:31" x14ac:dyDescent="0.35">
      <c r="B1636" s="6" t="s">
        <v>628</v>
      </c>
      <c r="C1636" s="17"/>
      <c r="D1636" s="17"/>
      <c r="E1636" s="17"/>
      <c r="F1636" s="17"/>
      <c r="G1636" s="17"/>
      <c r="H1636" s="17"/>
      <c r="I1636" s="17"/>
      <c r="J1636" s="17"/>
      <c r="K1636" s="17"/>
      <c r="L1636" s="17"/>
      <c r="M1636" s="17"/>
      <c r="N1636" s="17"/>
      <c r="O1636" s="17"/>
      <c r="P1636" s="17"/>
      <c r="Q1636" s="17"/>
      <c r="R1636" s="17"/>
      <c r="S1636" s="17"/>
      <c r="T1636" s="17"/>
      <c r="U1636" s="17"/>
      <c r="V1636" s="17"/>
      <c r="W1636" s="17"/>
      <c r="X1636" s="17"/>
      <c r="Y1636" s="17"/>
      <c r="Z1636" s="17"/>
      <c r="AA1636" s="17"/>
      <c r="AB1636" s="17"/>
      <c r="AC1636" s="17"/>
      <c r="AD1636" s="17"/>
      <c r="AE1636" s="17"/>
    </row>
    <row r="1637" spans="2:31" x14ac:dyDescent="0.35">
      <c r="B1637" s="24" t="s">
        <v>66</v>
      </c>
      <c r="C1637" s="17"/>
      <c r="D1637" s="17"/>
      <c r="E1637" s="17"/>
      <c r="F1637" s="17"/>
      <c r="G1637" s="17"/>
      <c r="H1637" s="17"/>
      <c r="I1637" s="17"/>
      <c r="J1637" s="17"/>
      <c r="K1637" s="17"/>
      <c r="L1637" s="17"/>
      <c r="M1637" s="17"/>
      <c r="N1637" s="17"/>
      <c r="O1637" s="17"/>
      <c r="P1637" s="17"/>
      <c r="Q1637" s="17"/>
      <c r="R1637" s="17"/>
      <c r="S1637" s="17"/>
      <c r="T1637" s="17"/>
      <c r="U1637" s="17"/>
      <c r="V1637" s="17"/>
      <c r="W1637" s="17"/>
      <c r="X1637" s="17"/>
      <c r="Y1637" s="17"/>
      <c r="Z1637" s="17"/>
      <c r="AA1637" s="17"/>
      <c r="AB1637" s="17"/>
      <c r="AC1637" s="17"/>
      <c r="AD1637" s="17"/>
      <c r="AE1637" s="17"/>
    </row>
    <row r="1638" spans="2:31" x14ac:dyDescent="0.35">
      <c r="B1638" t="s">
        <v>100</v>
      </c>
      <c r="C1638" s="17">
        <v>9.4255800692777905E-2</v>
      </c>
      <c r="D1638" s="17">
        <v>0.111329718265066</v>
      </c>
      <c r="E1638" s="17">
        <v>7.7177083515944198E-2</v>
      </c>
      <c r="F1638" s="17"/>
      <c r="G1638" s="17">
        <v>7.20987070175413E-2</v>
      </c>
      <c r="H1638" s="17">
        <v>0.111451353438852</v>
      </c>
      <c r="I1638" s="17">
        <v>9.0237417150540303E-2</v>
      </c>
      <c r="J1638" s="17">
        <v>8.8126570130432E-2</v>
      </c>
      <c r="K1638" s="17">
        <v>8.62586760947891E-2</v>
      </c>
      <c r="L1638" s="17">
        <v>0.10599418255445001</v>
      </c>
      <c r="M1638" s="17"/>
      <c r="N1638" s="17">
        <v>0.113080636875956</v>
      </c>
      <c r="O1638" s="17">
        <v>9.3556328212753503E-2</v>
      </c>
      <c r="P1638" s="17">
        <v>6.8083608853793304E-2</v>
      </c>
      <c r="Q1638" s="17">
        <v>4.0897418835569299E-2</v>
      </c>
      <c r="R1638" s="17">
        <v>0.141591190887215</v>
      </c>
      <c r="S1638" s="17">
        <v>7.8827793431743107E-2</v>
      </c>
      <c r="T1638" s="17">
        <v>0.100882672295027</v>
      </c>
      <c r="U1638" s="17">
        <v>9.1482647391099903E-2</v>
      </c>
      <c r="V1638" s="17">
        <v>0.112174483804826</v>
      </c>
      <c r="W1638" s="17"/>
      <c r="X1638" s="17">
        <v>8.0202472732029101E-2</v>
      </c>
      <c r="Y1638" s="17">
        <v>9.2573471461433701E-2</v>
      </c>
      <c r="Z1638" s="17"/>
      <c r="AA1638" s="17">
        <v>8.4391019752836097E-2</v>
      </c>
      <c r="AB1638" s="17">
        <v>0.13498803289741301</v>
      </c>
      <c r="AC1638" s="17"/>
      <c r="AD1638" s="17">
        <v>8.4113007356726804E-2</v>
      </c>
      <c r="AE1638" s="17">
        <v>0.126907068521461</v>
      </c>
    </row>
    <row r="1639" spans="2:31" x14ac:dyDescent="0.35">
      <c r="B1639" t="s">
        <v>99</v>
      </c>
      <c r="C1639" s="17">
        <v>0.20035895798045</v>
      </c>
      <c r="D1639" s="17">
        <v>0.234195984651318</v>
      </c>
      <c r="E1639" s="17">
        <v>0.166512419471052</v>
      </c>
      <c r="F1639" s="17"/>
      <c r="G1639" s="17">
        <v>0.15615172046610301</v>
      </c>
      <c r="H1639" s="17">
        <v>0.15246222912158999</v>
      </c>
      <c r="I1639" s="17">
        <v>0.236765649641204</v>
      </c>
      <c r="J1639" s="17">
        <v>0.217931955192814</v>
      </c>
      <c r="K1639" s="17">
        <v>0.223588217935516</v>
      </c>
      <c r="L1639" s="17">
        <v>0.21094945375390101</v>
      </c>
      <c r="M1639" s="17"/>
      <c r="N1639" s="17">
        <v>0.20222494017075099</v>
      </c>
      <c r="O1639" s="17">
        <v>0.237088183898224</v>
      </c>
      <c r="P1639" s="17">
        <v>0.13033039611727901</v>
      </c>
      <c r="Q1639" s="17">
        <v>0.15890267616752399</v>
      </c>
      <c r="R1639" s="17">
        <v>0.22190224165615299</v>
      </c>
      <c r="S1639" s="17">
        <v>0.28522401111147</v>
      </c>
      <c r="T1639" s="17">
        <v>0.107916232252648</v>
      </c>
      <c r="U1639" s="17">
        <v>0.181794202871458</v>
      </c>
      <c r="V1639" s="17">
        <v>0.24011638499687599</v>
      </c>
      <c r="W1639" s="17"/>
      <c r="X1639" s="17">
        <v>0.189364206261281</v>
      </c>
      <c r="Y1639" s="17">
        <v>0.27828969371562601</v>
      </c>
      <c r="Z1639" s="17"/>
      <c r="AA1639" s="17">
        <v>0.197544217052012</v>
      </c>
      <c r="AB1639" s="17">
        <v>0.216057255449189</v>
      </c>
      <c r="AC1639" s="17"/>
      <c r="AD1639" s="17">
        <v>0.187604032821823</v>
      </c>
      <c r="AE1639" s="17">
        <v>0.24763591484399</v>
      </c>
    </row>
    <row r="1640" spans="2:31" x14ac:dyDescent="0.35">
      <c r="B1640" t="s">
        <v>98</v>
      </c>
      <c r="C1640" s="17">
        <v>0.25757900320697003</v>
      </c>
      <c r="D1640" s="17">
        <v>0.27249433415535201</v>
      </c>
      <c r="E1640" s="17">
        <v>0.242659479448712</v>
      </c>
      <c r="F1640" s="17"/>
      <c r="G1640" s="17">
        <v>0.289953038321074</v>
      </c>
      <c r="H1640" s="17">
        <v>0.231182632301383</v>
      </c>
      <c r="I1640" s="17">
        <v>0.23617132090102799</v>
      </c>
      <c r="J1640" s="17">
        <v>0.27032444100312097</v>
      </c>
      <c r="K1640" s="17">
        <v>0.30304723600740202</v>
      </c>
      <c r="L1640" s="17">
        <v>0.235854895091797</v>
      </c>
      <c r="M1640" s="17"/>
      <c r="N1640" s="17">
        <v>0.236055064443429</v>
      </c>
      <c r="O1640" s="17">
        <v>0.331535749339126</v>
      </c>
      <c r="P1640" s="17">
        <v>0.235264664928476</v>
      </c>
      <c r="Q1640" s="17">
        <v>0.28767957780850201</v>
      </c>
      <c r="R1640" s="17">
        <v>0.21459742085639</v>
      </c>
      <c r="S1640" s="17">
        <v>0.23090777162821899</v>
      </c>
      <c r="T1640" s="17">
        <v>0.29002969296678899</v>
      </c>
      <c r="U1640" s="17">
        <v>0.18428214088245501</v>
      </c>
      <c r="V1640" s="17">
        <v>0.23868837397866599</v>
      </c>
      <c r="W1640" s="17"/>
      <c r="X1640" s="17">
        <v>0.260981215424817</v>
      </c>
      <c r="Y1640" s="17">
        <v>0.26160932587192098</v>
      </c>
      <c r="Z1640" s="17"/>
      <c r="AA1640" s="17">
        <v>0.25001352342107203</v>
      </c>
      <c r="AB1640" s="17">
        <v>0.28094828717602599</v>
      </c>
      <c r="AC1640" s="17"/>
      <c r="AD1640" s="17">
        <v>0.244883735366517</v>
      </c>
      <c r="AE1640" s="17">
        <v>0.26706079273453498</v>
      </c>
    </row>
    <row r="1641" spans="2:31" x14ac:dyDescent="0.35">
      <c r="B1641" t="s">
        <v>97</v>
      </c>
      <c r="C1641" s="17">
        <v>0.29688587514026599</v>
      </c>
      <c r="D1641" s="17">
        <v>0.248767538225797</v>
      </c>
      <c r="E1641" s="17">
        <v>0.34501773847522799</v>
      </c>
      <c r="F1641" s="17"/>
      <c r="G1641" s="17">
        <v>0.29750809090253499</v>
      </c>
      <c r="H1641" s="17">
        <v>0.33704246418417</v>
      </c>
      <c r="I1641" s="17">
        <v>0.29469094417483599</v>
      </c>
      <c r="J1641" s="17">
        <v>0.30320178240010698</v>
      </c>
      <c r="K1641" s="17">
        <v>0.25765749460504001</v>
      </c>
      <c r="L1641" s="17">
        <v>0.29270496087916098</v>
      </c>
      <c r="M1641" s="17"/>
      <c r="N1641" s="17">
        <v>0.26935745804751499</v>
      </c>
      <c r="O1641" s="17">
        <v>0.23153687310591001</v>
      </c>
      <c r="P1641" s="17">
        <v>0.39665266072427002</v>
      </c>
      <c r="Q1641" s="17">
        <v>0.39935103067097599</v>
      </c>
      <c r="R1641" s="17">
        <v>0.25171800763434599</v>
      </c>
      <c r="S1641" s="17">
        <v>0.27287723557108001</v>
      </c>
      <c r="T1641" s="17">
        <v>0.24897101982842601</v>
      </c>
      <c r="U1641" s="17">
        <v>0.40844503357066703</v>
      </c>
      <c r="V1641" s="17">
        <v>0.29146920525043801</v>
      </c>
      <c r="W1641" s="17"/>
      <c r="X1641" s="17">
        <v>0.31371907526760701</v>
      </c>
      <c r="Y1641" s="17">
        <v>0.23334206219168799</v>
      </c>
      <c r="Z1641" s="17"/>
      <c r="AA1641" s="17">
        <v>0.316052058138938</v>
      </c>
      <c r="AB1641" s="17">
        <v>0.225530114869014</v>
      </c>
      <c r="AC1641" s="17"/>
      <c r="AD1641" s="17">
        <v>0.32742409323751598</v>
      </c>
      <c r="AE1641" s="17">
        <v>0.23972412296822199</v>
      </c>
    </row>
    <row r="1642" spans="2:31" x14ac:dyDescent="0.35">
      <c r="B1642" t="s">
        <v>96</v>
      </c>
      <c r="C1642" s="17">
        <v>0.13642823063156301</v>
      </c>
      <c r="D1642" s="17">
        <v>0.120905199733357</v>
      </c>
      <c r="E1642" s="17">
        <v>0.15195562516859701</v>
      </c>
      <c r="F1642" s="17"/>
      <c r="G1642" s="17">
        <v>0.15917469102689299</v>
      </c>
      <c r="H1642" s="17">
        <v>0.15766488548819699</v>
      </c>
      <c r="I1642" s="17">
        <v>0.12850762689152001</v>
      </c>
      <c r="J1642" s="17">
        <v>0.101925770314478</v>
      </c>
      <c r="K1642" s="17">
        <v>0.124268115144614</v>
      </c>
      <c r="L1642" s="17">
        <v>0.14028642934650101</v>
      </c>
      <c r="M1642" s="17"/>
      <c r="N1642" s="17">
        <v>0.167839398749173</v>
      </c>
      <c r="O1642" s="17">
        <v>9.6776434279586598E-2</v>
      </c>
      <c r="P1642" s="17">
        <v>0.13601599708711401</v>
      </c>
      <c r="Q1642" s="17">
        <v>0.103466262374414</v>
      </c>
      <c r="R1642" s="17">
        <v>0.16104017661009001</v>
      </c>
      <c r="S1642" s="17">
        <v>0.110006872487075</v>
      </c>
      <c r="T1642" s="17">
        <v>0.237474321033247</v>
      </c>
      <c r="U1642" s="17">
        <v>9.05750850252416E-2</v>
      </c>
      <c r="V1642" s="17">
        <v>0.11755155196919399</v>
      </c>
      <c r="W1642" s="17"/>
      <c r="X1642" s="17">
        <v>0.140774637490194</v>
      </c>
      <c r="Y1642" s="17">
        <v>0.12752235150722799</v>
      </c>
      <c r="Z1642" s="17"/>
      <c r="AA1642" s="17">
        <v>0.13640830655796199</v>
      </c>
      <c r="AB1642" s="17">
        <v>0.13600720037976299</v>
      </c>
      <c r="AC1642" s="17"/>
      <c r="AD1642" s="17">
        <v>0.15392588262955301</v>
      </c>
      <c r="AE1642" s="17">
        <v>0.104578732475612</v>
      </c>
    </row>
    <row r="1643" spans="2:31" x14ac:dyDescent="0.35">
      <c r="B1643" t="s">
        <v>56</v>
      </c>
      <c r="C1643" s="17">
        <v>1.44921323479738E-2</v>
      </c>
      <c r="D1643" s="17">
        <v>1.2307224969109401E-2</v>
      </c>
      <c r="E1643" s="17">
        <v>1.66776539204667E-2</v>
      </c>
      <c r="F1643" s="17"/>
      <c r="G1643" s="17">
        <v>2.5113752265853901E-2</v>
      </c>
      <c r="H1643" s="17">
        <v>1.01964354658082E-2</v>
      </c>
      <c r="I1643" s="17">
        <v>1.36270412408719E-2</v>
      </c>
      <c r="J1643" s="17">
        <v>1.8489480959047601E-2</v>
      </c>
      <c r="K1643" s="17">
        <v>5.1802602126380598E-3</v>
      </c>
      <c r="L1643" s="17">
        <v>1.42100783741898E-2</v>
      </c>
      <c r="M1643" s="17"/>
      <c r="N1643" s="17">
        <v>1.14425017131757E-2</v>
      </c>
      <c r="O1643" s="17">
        <v>9.5064311643992296E-3</v>
      </c>
      <c r="P1643" s="17">
        <v>3.3652672289067799E-2</v>
      </c>
      <c r="Q1643" s="17">
        <v>9.7030341430142508E-3</v>
      </c>
      <c r="R1643" s="17">
        <v>9.15096235580669E-3</v>
      </c>
      <c r="S1643" s="17">
        <v>2.2156315770412702E-2</v>
      </c>
      <c r="T1643" s="17">
        <v>1.4726061623863401E-2</v>
      </c>
      <c r="U1643" s="17">
        <v>4.3420890259077999E-2</v>
      </c>
      <c r="V1643" s="17">
        <v>0</v>
      </c>
      <c r="W1643" s="17"/>
      <c r="X1643" s="17">
        <v>1.49583928240719E-2</v>
      </c>
      <c r="Y1643" s="17">
        <v>6.6630952521033E-3</v>
      </c>
      <c r="Z1643" s="17"/>
      <c r="AA1643" s="17">
        <v>1.55908750771798E-2</v>
      </c>
      <c r="AB1643" s="17">
        <v>6.4691092285945103E-3</v>
      </c>
      <c r="AC1643" s="17"/>
      <c r="AD1643" s="17">
        <v>2.0492485878639E-3</v>
      </c>
      <c r="AE1643" s="17">
        <v>1.4093368456178999E-2</v>
      </c>
    </row>
    <row r="1644" spans="2:31" x14ac:dyDescent="0.35">
      <c r="B1644" t="s">
        <v>102</v>
      </c>
      <c r="C1644" s="17">
        <v>0.29461475867322701</v>
      </c>
      <c r="D1644" s="17">
        <v>0.34552570291638401</v>
      </c>
      <c r="E1644" s="17">
        <v>0.24368950298699599</v>
      </c>
      <c r="F1644" s="17"/>
      <c r="G1644" s="17">
        <v>0.22825042748364399</v>
      </c>
      <c r="H1644" s="17">
        <v>0.26391358256044201</v>
      </c>
      <c r="I1644" s="17">
        <v>0.32700306679174401</v>
      </c>
      <c r="J1644" s="17">
        <v>0.30605852532324601</v>
      </c>
      <c r="K1644" s="17">
        <v>0.30984689403030502</v>
      </c>
      <c r="L1644" s="17">
        <v>0.31694363630835098</v>
      </c>
      <c r="M1644" s="17"/>
      <c r="N1644" s="17">
        <v>0.31530557704670698</v>
      </c>
      <c r="O1644" s="17">
        <v>0.33064451211097701</v>
      </c>
      <c r="P1644" s="17">
        <v>0.19841400497107201</v>
      </c>
      <c r="Q1644" s="17">
        <v>0.19980009500309301</v>
      </c>
      <c r="R1644" s="17">
        <v>0.36349343254336702</v>
      </c>
      <c r="S1644" s="17">
        <v>0.36405180454321301</v>
      </c>
      <c r="T1644" s="17">
        <v>0.208798904547675</v>
      </c>
      <c r="U1644" s="17">
        <v>0.27327685026255799</v>
      </c>
      <c r="V1644" s="17">
        <v>0.35229086880170202</v>
      </c>
      <c r="W1644" s="17"/>
      <c r="X1644" s="17">
        <v>0.26956667899330999</v>
      </c>
      <c r="Y1644" s="17">
        <v>0.37086316517705997</v>
      </c>
      <c r="Z1644" s="17"/>
      <c r="AA1644" s="17">
        <v>0.281935236804848</v>
      </c>
      <c r="AB1644" s="17">
        <v>0.35104528834660298</v>
      </c>
      <c r="AC1644" s="17"/>
      <c r="AD1644" s="17">
        <v>0.27171704017854997</v>
      </c>
      <c r="AE1644" s="17">
        <v>0.374542983365451</v>
      </c>
    </row>
    <row r="1645" spans="2:31" x14ac:dyDescent="0.35">
      <c r="B1645" t="s">
        <v>101</v>
      </c>
      <c r="C1645" s="17">
        <v>0.43331410577182899</v>
      </c>
      <c r="D1645" s="17">
        <v>0.36967273795915501</v>
      </c>
      <c r="E1645" s="17">
        <v>0.49697336364382499</v>
      </c>
      <c r="F1645" s="17"/>
      <c r="G1645" s="17">
        <v>0.45668278192942802</v>
      </c>
      <c r="H1645" s="17">
        <v>0.49470734967236601</v>
      </c>
      <c r="I1645" s="17">
        <v>0.423198571066356</v>
      </c>
      <c r="J1645" s="17">
        <v>0.405127552714585</v>
      </c>
      <c r="K1645" s="17">
        <v>0.381925609749655</v>
      </c>
      <c r="L1645" s="17">
        <v>0.43299139022566202</v>
      </c>
      <c r="M1645" s="17"/>
      <c r="N1645" s="17">
        <v>0.43719685679668802</v>
      </c>
      <c r="O1645" s="17">
        <v>0.32831330738549702</v>
      </c>
      <c r="P1645" s="17">
        <v>0.53266865781138395</v>
      </c>
      <c r="Q1645" s="17">
        <v>0.50281729304539002</v>
      </c>
      <c r="R1645" s="17">
        <v>0.412758184244436</v>
      </c>
      <c r="S1645" s="17">
        <v>0.38288410805815498</v>
      </c>
      <c r="T1645" s="17">
        <v>0.48644534086167301</v>
      </c>
      <c r="U1645" s="17">
        <v>0.499020118595909</v>
      </c>
      <c r="V1645" s="17">
        <v>0.40902075721963199</v>
      </c>
      <c r="W1645" s="17"/>
      <c r="X1645" s="17">
        <v>0.45449371275780098</v>
      </c>
      <c r="Y1645" s="17">
        <v>0.36086441369891598</v>
      </c>
      <c r="Z1645" s="17"/>
      <c r="AA1645" s="17">
        <v>0.45246036469689899</v>
      </c>
      <c r="AB1645" s="17">
        <v>0.36153731524877603</v>
      </c>
      <c r="AC1645" s="17"/>
      <c r="AD1645" s="17">
        <v>0.48134997586706901</v>
      </c>
      <c r="AE1645" s="17">
        <v>0.34430285544383499</v>
      </c>
    </row>
    <row r="1646" spans="2:31" x14ac:dyDescent="0.35">
      <c r="B1646" t="s">
        <v>103</v>
      </c>
      <c r="C1646" s="17">
        <v>0.13869934709860099</v>
      </c>
      <c r="D1646" s="17">
        <v>2.41470350427706E-2</v>
      </c>
      <c r="E1646" s="17">
        <v>0.25328386065682901</v>
      </c>
      <c r="F1646" s="17"/>
      <c r="G1646" s="17">
        <v>0.228432354445784</v>
      </c>
      <c r="H1646" s="17">
        <v>0.23079376711192401</v>
      </c>
      <c r="I1646" s="17">
        <v>9.6195504274611598E-2</v>
      </c>
      <c r="J1646" s="17">
        <v>9.9069027391339298E-2</v>
      </c>
      <c r="K1646" s="17">
        <v>7.2078715719349498E-2</v>
      </c>
      <c r="L1646" s="17">
        <v>0.11604775391731</v>
      </c>
      <c r="M1646" s="17"/>
      <c r="N1646" s="17">
        <v>0.121891279749981</v>
      </c>
      <c r="O1646" s="17">
        <v>-2.3312047254801498E-3</v>
      </c>
      <c r="P1646" s="17">
        <v>0.33425465284031203</v>
      </c>
      <c r="Q1646" s="17">
        <v>0.30301719804229699</v>
      </c>
      <c r="R1646" s="17">
        <v>4.9264751701068699E-2</v>
      </c>
      <c r="S1646" s="17">
        <v>1.8832303514942601E-2</v>
      </c>
      <c r="T1646" s="17">
        <v>0.27764643631399799</v>
      </c>
      <c r="U1646" s="17">
        <v>0.22574326833335101</v>
      </c>
      <c r="V1646" s="17">
        <v>5.6729888417930398E-2</v>
      </c>
      <c r="W1646" s="17"/>
      <c r="X1646" s="17">
        <v>0.18492703376449199</v>
      </c>
      <c r="Y1646" s="17">
        <v>-9.9987514781436602E-3</v>
      </c>
      <c r="Z1646" s="17"/>
      <c r="AA1646" s="17">
        <v>0.17052512789205099</v>
      </c>
      <c r="AB1646" s="17">
        <v>1.0492026902173299E-2</v>
      </c>
      <c r="AC1646" s="17"/>
      <c r="AD1646" s="17">
        <v>0.20963293568852001</v>
      </c>
      <c r="AE1646" s="17">
        <v>-3.0240127921616299E-2</v>
      </c>
    </row>
    <row r="1647" spans="2:31" x14ac:dyDescent="0.35">
      <c r="C1647" s="17"/>
      <c r="D1647" s="17"/>
      <c r="E1647" s="17"/>
      <c r="F1647" s="17"/>
      <c r="G1647" s="17"/>
      <c r="H1647" s="17"/>
      <c r="I1647" s="17"/>
      <c r="J1647" s="17"/>
      <c r="K1647" s="17"/>
      <c r="L1647" s="17"/>
      <c r="M1647" s="17"/>
      <c r="N1647" s="17"/>
      <c r="O1647" s="17"/>
      <c r="P1647" s="17"/>
      <c r="Q1647" s="17"/>
      <c r="R1647" s="17"/>
      <c r="S1647" s="17"/>
      <c r="T1647" s="17"/>
      <c r="U1647" s="17"/>
      <c r="V1647" s="17"/>
      <c r="W1647" s="17"/>
      <c r="X1647" s="17"/>
      <c r="Y1647" s="17"/>
      <c r="Z1647" s="17"/>
      <c r="AA1647" s="17"/>
      <c r="AB1647" s="17"/>
      <c r="AC1647" s="17"/>
      <c r="AD1647" s="17"/>
      <c r="AE1647" s="17"/>
    </row>
    <row r="1648" spans="2:31" x14ac:dyDescent="0.35">
      <c r="B1648" s="6" t="s">
        <v>629</v>
      </c>
      <c r="C1648" s="17"/>
      <c r="D1648" s="17"/>
      <c r="E1648" s="17"/>
      <c r="F1648" s="17"/>
      <c r="G1648" s="17"/>
      <c r="H1648" s="17"/>
      <c r="I1648" s="17"/>
      <c r="J1648" s="17"/>
      <c r="K1648" s="17"/>
      <c r="L1648" s="17"/>
      <c r="M1648" s="17"/>
      <c r="N1648" s="17"/>
      <c r="O1648" s="17"/>
      <c r="P1648" s="17"/>
      <c r="Q1648" s="17"/>
      <c r="R1648" s="17"/>
      <c r="S1648" s="17"/>
      <c r="T1648" s="17"/>
      <c r="U1648" s="17"/>
      <c r="V1648" s="17"/>
      <c r="W1648" s="17"/>
      <c r="X1648" s="17"/>
      <c r="Y1648" s="17"/>
      <c r="Z1648" s="17"/>
      <c r="AA1648" s="17"/>
      <c r="AB1648" s="17"/>
      <c r="AC1648" s="17"/>
      <c r="AD1648" s="17"/>
      <c r="AE1648" s="17"/>
    </row>
    <row r="1649" spans="2:31" x14ac:dyDescent="0.35">
      <c r="B1649" s="24" t="s">
        <v>66</v>
      </c>
      <c r="C1649" s="17"/>
      <c r="D1649" s="17"/>
      <c r="E1649" s="17"/>
      <c r="F1649" s="17"/>
      <c r="G1649" s="17"/>
      <c r="H1649" s="17"/>
      <c r="I1649" s="17"/>
      <c r="J1649" s="17"/>
      <c r="K1649" s="17"/>
      <c r="L1649" s="17"/>
      <c r="M1649" s="17"/>
      <c r="N1649" s="17"/>
      <c r="O1649" s="17"/>
      <c r="P1649" s="17"/>
      <c r="Q1649" s="17"/>
      <c r="R1649" s="17"/>
      <c r="S1649" s="17"/>
      <c r="T1649" s="17"/>
      <c r="U1649" s="17"/>
      <c r="V1649" s="17"/>
      <c r="W1649" s="17"/>
      <c r="X1649" s="17"/>
      <c r="Y1649" s="17"/>
      <c r="Z1649" s="17"/>
      <c r="AA1649" s="17"/>
      <c r="AB1649" s="17"/>
      <c r="AC1649" s="17"/>
      <c r="AD1649" s="17"/>
      <c r="AE1649" s="17"/>
    </row>
    <row r="1650" spans="2:31" x14ac:dyDescent="0.35">
      <c r="B1650" t="s">
        <v>100</v>
      </c>
      <c r="C1650" s="17">
        <v>5.24393006898113E-2</v>
      </c>
      <c r="D1650" s="17">
        <v>5.0374435422436803E-2</v>
      </c>
      <c r="E1650" s="17">
        <v>5.45047464060886E-2</v>
      </c>
      <c r="F1650" s="17"/>
      <c r="G1650" s="17">
        <v>2.7757645565299301E-2</v>
      </c>
      <c r="H1650" s="17">
        <v>6.39496995897363E-2</v>
      </c>
      <c r="I1650" s="17">
        <v>8.0688706233329299E-2</v>
      </c>
      <c r="J1650" s="17">
        <v>3.2776360641717003E-2</v>
      </c>
      <c r="K1650" s="17">
        <v>3.7739619511311502E-2</v>
      </c>
      <c r="L1650" s="17">
        <v>6.2632761436213796E-2</v>
      </c>
      <c r="M1650" s="17"/>
      <c r="N1650" s="17">
        <v>2.7293353489004201E-2</v>
      </c>
      <c r="O1650" s="17">
        <v>6.7211751660270699E-2</v>
      </c>
      <c r="P1650" s="17">
        <v>4.3451599699178202E-2</v>
      </c>
      <c r="Q1650" s="17">
        <v>1.91774297736578E-2</v>
      </c>
      <c r="R1650" s="17">
        <v>5.8150332788441401E-2</v>
      </c>
      <c r="S1650" s="17">
        <v>8.4002630297644501E-2</v>
      </c>
      <c r="T1650" s="17">
        <v>4.24264643222119E-2</v>
      </c>
      <c r="U1650" s="17">
        <v>8.5006479623780398E-2</v>
      </c>
      <c r="V1650" s="17">
        <v>6.7004738602913103E-2</v>
      </c>
      <c r="W1650" s="17"/>
      <c r="X1650" s="17">
        <v>4.0561896509431802E-2</v>
      </c>
      <c r="Y1650" s="17">
        <v>6.9908726418965603E-2</v>
      </c>
      <c r="Z1650" s="17"/>
      <c r="AA1650" s="17">
        <v>4.5789755761018403E-2</v>
      </c>
      <c r="AB1650" s="17">
        <v>7.6624727231767803E-2</v>
      </c>
      <c r="AC1650" s="17"/>
      <c r="AD1650" s="17">
        <v>4.14247571177047E-2</v>
      </c>
      <c r="AE1650" s="17">
        <v>7.9448440019129804E-2</v>
      </c>
    </row>
    <row r="1651" spans="2:31" x14ac:dyDescent="0.35">
      <c r="B1651" t="s">
        <v>99</v>
      </c>
      <c r="C1651" s="17">
        <v>0.20961129348269</v>
      </c>
      <c r="D1651" s="17">
        <v>0.24845488649227901</v>
      </c>
      <c r="E1651" s="17">
        <v>0.17075678125173399</v>
      </c>
      <c r="F1651" s="17"/>
      <c r="G1651" s="17">
        <v>0.18967980913313201</v>
      </c>
      <c r="H1651" s="17">
        <v>0.14341143593696101</v>
      </c>
      <c r="I1651" s="17">
        <v>0.200595931659446</v>
      </c>
      <c r="J1651" s="17">
        <v>0.20113202211616099</v>
      </c>
      <c r="K1651" s="17">
        <v>0.26744768019531601</v>
      </c>
      <c r="L1651" s="17">
        <v>0.23535709551398201</v>
      </c>
      <c r="M1651" s="17"/>
      <c r="N1651" s="17">
        <v>0.21334094625625</v>
      </c>
      <c r="O1651" s="17">
        <v>0.213652232115811</v>
      </c>
      <c r="P1651" s="17">
        <v>0.217972480431462</v>
      </c>
      <c r="Q1651" s="17">
        <v>0.185113682984033</v>
      </c>
      <c r="R1651" s="17">
        <v>0.19727263471451101</v>
      </c>
      <c r="S1651" s="17">
        <v>0.204773335361599</v>
      </c>
      <c r="T1651" s="17">
        <v>0.202704361157861</v>
      </c>
      <c r="U1651" s="17">
        <v>0.15362835276463199</v>
      </c>
      <c r="V1651" s="17">
        <v>0.25364408296084701</v>
      </c>
      <c r="W1651" s="17"/>
      <c r="X1651" s="17">
        <v>0.19511780075907001</v>
      </c>
      <c r="Y1651" s="17">
        <v>0.30137608620927803</v>
      </c>
      <c r="Z1651" s="17"/>
      <c r="AA1651" s="17">
        <v>0.200465461977094</v>
      </c>
      <c r="AB1651" s="17">
        <v>0.25024698422416403</v>
      </c>
      <c r="AC1651" s="17"/>
      <c r="AD1651" s="17">
        <v>0.201456847315093</v>
      </c>
      <c r="AE1651" s="17">
        <v>0.24266236051012299</v>
      </c>
    </row>
    <row r="1652" spans="2:31" x14ac:dyDescent="0.35">
      <c r="B1652" t="s">
        <v>98</v>
      </c>
      <c r="C1652" s="17">
        <v>0.24705233416238601</v>
      </c>
      <c r="D1652" s="17">
        <v>0.25254539184003799</v>
      </c>
      <c r="E1652" s="17">
        <v>0.24155773234558101</v>
      </c>
      <c r="F1652" s="17"/>
      <c r="G1652" s="17">
        <v>0.26672550340719298</v>
      </c>
      <c r="H1652" s="17">
        <v>0.26788250952717102</v>
      </c>
      <c r="I1652" s="17">
        <v>0.23269070767890701</v>
      </c>
      <c r="J1652" s="17">
        <v>0.229494710691697</v>
      </c>
      <c r="K1652" s="17">
        <v>0.27043947275882502</v>
      </c>
      <c r="L1652" s="17">
        <v>0.229648884646701</v>
      </c>
      <c r="M1652" s="17"/>
      <c r="N1652" s="17">
        <v>0.22250946501110599</v>
      </c>
      <c r="O1652" s="17">
        <v>0.24696967089508101</v>
      </c>
      <c r="P1652" s="17">
        <v>0.24012830155443299</v>
      </c>
      <c r="Q1652" s="17">
        <v>0.26516848059588</v>
      </c>
      <c r="R1652" s="17">
        <v>0.25324346415452298</v>
      </c>
      <c r="S1652" s="17">
        <v>0.28139254310405298</v>
      </c>
      <c r="T1652" s="17">
        <v>0.212172763156211</v>
      </c>
      <c r="U1652" s="17">
        <v>0.293706879513289</v>
      </c>
      <c r="V1652" s="17">
        <v>0.245486011286908</v>
      </c>
      <c r="W1652" s="17"/>
      <c r="X1652" s="17">
        <v>0.23989559328195401</v>
      </c>
      <c r="Y1652" s="17">
        <v>0.265731143636672</v>
      </c>
      <c r="Z1652" s="17"/>
      <c r="AA1652" s="17">
        <v>0.25070666905702099</v>
      </c>
      <c r="AB1652" s="17">
        <v>0.22530278729379799</v>
      </c>
      <c r="AC1652" s="17"/>
      <c r="AD1652" s="17">
        <v>0.22615988305102</v>
      </c>
      <c r="AE1652" s="17">
        <v>0.27884018865632898</v>
      </c>
    </row>
    <row r="1653" spans="2:31" x14ac:dyDescent="0.35">
      <c r="B1653" t="s">
        <v>97</v>
      </c>
      <c r="C1653" s="17">
        <v>0.32517957804214398</v>
      </c>
      <c r="D1653" s="17">
        <v>0.31233797704951699</v>
      </c>
      <c r="E1653" s="17">
        <v>0.33802478890381499</v>
      </c>
      <c r="F1653" s="17"/>
      <c r="G1653" s="17">
        <v>0.34651145873102701</v>
      </c>
      <c r="H1653" s="17">
        <v>0.35503421879302999</v>
      </c>
      <c r="I1653" s="17">
        <v>0.323534609011701</v>
      </c>
      <c r="J1653" s="17">
        <v>0.37697165746330003</v>
      </c>
      <c r="K1653" s="17">
        <v>0.23287529935283799</v>
      </c>
      <c r="L1653" s="17">
        <v>0.31897782992769902</v>
      </c>
      <c r="M1653" s="17"/>
      <c r="N1653" s="17">
        <v>0.33609112388883999</v>
      </c>
      <c r="O1653" s="17">
        <v>0.36258871177390201</v>
      </c>
      <c r="P1653" s="17">
        <v>0.31978675653996802</v>
      </c>
      <c r="Q1653" s="17">
        <v>0.363777264179655</v>
      </c>
      <c r="R1653" s="17">
        <v>0.30251818113192802</v>
      </c>
      <c r="S1653" s="17">
        <v>0.30748353580680199</v>
      </c>
      <c r="T1653" s="17">
        <v>0.32533855906818598</v>
      </c>
      <c r="U1653" s="17">
        <v>0.30928452638779003</v>
      </c>
      <c r="V1653" s="17">
        <v>0.27272994403251299</v>
      </c>
      <c r="W1653" s="17"/>
      <c r="X1653" s="17">
        <v>0.35177667668887602</v>
      </c>
      <c r="Y1653" s="17">
        <v>0.25950270227473099</v>
      </c>
      <c r="Z1653" s="17"/>
      <c r="AA1653" s="17">
        <v>0.32968989537168902</v>
      </c>
      <c r="AB1653" s="17">
        <v>0.31520994465791702</v>
      </c>
      <c r="AC1653" s="17"/>
      <c r="AD1653" s="17">
        <v>0.35901096747861799</v>
      </c>
      <c r="AE1653" s="17">
        <v>0.26489002644186099</v>
      </c>
    </row>
    <row r="1654" spans="2:31" x14ac:dyDescent="0.35">
      <c r="B1654" t="s">
        <v>96</v>
      </c>
      <c r="C1654" s="17">
        <v>0.13957173222640501</v>
      </c>
      <c r="D1654" s="17">
        <v>0.111796131585359</v>
      </c>
      <c r="E1654" s="17">
        <v>0.16735514079428099</v>
      </c>
      <c r="F1654" s="17"/>
      <c r="G1654" s="17">
        <v>0.15823769575223001</v>
      </c>
      <c r="H1654" s="17">
        <v>0.142482926423985</v>
      </c>
      <c r="I1654" s="17">
        <v>0.135954631087086</v>
      </c>
      <c r="J1654" s="17">
        <v>0.12533597855436199</v>
      </c>
      <c r="K1654" s="17">
        <v>0.15891437112471901</v>
      </c>
      <c r="L1654" s="17">
        <v>0.12728648807020401</v>
      </c>
      <c r="M1654" s="17"/>
      <c r="N1654" s="17">
        <v>0.18071308342457101</v>
      </c>
      <c r="O1654" s="17">
        <v>9.5039065862595806E-2</v>
      </c>
      <c r="P1654" s="17">
        <v>0.14500818948589</v>
      </c>
      <c r="Q1654" s="17">
        <v>0.14735707418074601</v>
      </c>
      <c r="R1654" s="17">
        <v>0.178865286622545</v>
      </c>
      <c r="S1654" s="17">
        <v>7.6536741541142206E-2</v>
      </c>
      <c r="T1654" s="17">
        <v>0.196459022226602</v>
      </c>
      <c r="U1654" s="17">
        <v>0.144246875838038</v>
      </c>
      <c r="V1654" s="17">
        <v>0.10851737386318901</v>
      </c>
      <c r="W1654" s="17"/>
      <c r="X1654" s="17">
        <v>0.1457832309066</v>
      </c>
      <c r="Y1654" s="17">
        <v>9.6818246208249206E-2</v>
      </c>
      <c r="Z1654" s="17"/>
      <c r="AA1654" s="17">
        <v>0.14697417108802899</v>
      </c>
      <c r="AB1654" s="17">
        <v>0.110243672051242</v>
      </c>
      <c r="AC1654" s="17"/>
      <c r="AD1654" s="17">
        <v>0.16048794558158799</v>
      </c>
      <c r="AE1654" s="17">
        <v>0.10341634444197099</v>
      </c>
    </row>
    <row r="1655" spans="2:31" x14ac:dyDescent="0.35">
      <c r="B1655" t="s">
        <v>56</v>
      </c>
      <c r="C1655" s="17">
        <v>2.6145761396564101E-2</v>
      </c>
      <c r="D1655" s="17">
        <v>2.44911776103711E-2</v>
      </c>
      <c r="E1655" s="17">
        <v>2.78008102985003E-2</v>
      </c>
      <c r="F1655" s="17"/>
      <c r="G1655" s="17">
        <v>1.1087887411119201E-2</v>
      </c>
      <c r="H1655" s="17">
        <v>2.7239209729116299E-2</v>
      </c>
      <c r="I1655" s="17">
        <v>2.6535414329530001E-2</v>
      </c>
      <c r="J1655" s="17">
        <v>3.4289270532763302E-2</v>
      </c>
      <c r="K1655" s="17">
        <v>3.2583557056990502E-2</v>
      </c>
      <c r="L1655" s="17">
        <v>2.60969404051998E-2</v>
      </c>
      <c r="M1655" s="17"/>
      <c r="N1655" s="17">
        <v>2.0052027930228301E-2</v>
      </c>
      <c r="O1655" s="17">
        <v>1.4538567692339599E-2</v>
      </c>
      <c r="P1655" s="17">
        <v>3.3652672289067799E-2</v>
      </c>
      <c r="Q1655" s="17">
        <v>1.9406068286028502E-2</v>
      </c>
      <c r="R1655" s="17">
        <v>9.9501005880522492E-3</v>
      </c>
      <c r="S1655" s="17">
        <v>4.5811213888759597E-2</v>
      </c>
      <c r="T1655" s="17">
        <v>2.08988300689281E-2</v>
      </c>
      <c r="U1655" s="17">
        <v>1.41268858724703E-2</v>
      </c>
      <c r="V1655" s="17">
        <v>5.2617849253629202E-2</v>
      </c>
      <c r="W1655" s="17"/>
      <c r="X1655" s="17">
        <v>2.6864801854068299E-2</v>
      </c>
      <c r="Y1655" s="17">
        <v>6.6630952521033E-3</v>
      </c>
      <c r="Z1655" s="17"/>
      <c r="AA1655" s="17">
        <v>2.6374046745148601E-2</v>
      </c>
      <c r="AB1655" s="17">
        <v>2.2371884541111501E-2</v>
      </c>
      <c r="AC1655" s="17"/>
      <c r="AD1655" s="17">
        <v>1.14595994559762E-2</v>
      </c>
      <c r="AE1655" s="17">
        <v>3.0742639930586301E-2</v>
      </c>
    </row>
    <row r="1656" spans="2:31" x14ac:dyDescent="0.35">
      <c r="B1656" t="s">
        <v>102</v>
      </c>
      <c r="C1656" s="17">
        <v>0.26205059417250098</v>
      </c>
      <c r="D1656" s="17">
        <v>0.29882932191471601</v>
      </c>
      <c r="E1656" s="17">
        <v>0.22526152765782301</v>
      </c>
      <c r="F1656" s="17"/>
      <c r="G1656" s="17">
        <v>0.21743745469843201</v>
      </c>
      <c r="H1656" s="17">
        <v>0.20736113552669799</v>
      </c>
      <c r="I1656" s="17">
        <v>0.28128463789277502</v>
      </c>
      <c r="J1656" s="17">
        <v>0.23390838275787801</v>
      </c>
      <c r="K1656" s="17">
        <v>0.305187299706628</v>
      </c>
      <c r="L1656" s="17">
        <v>0.29798985695019597</v>
      </c>
      <c r="M1656" s="17"/>
      <c r="N1656" s="17">
        <v>0.24063429974525399</v>
      </c>
      <c r="O1656" s="17">
        <v>0.28086398377608202</v>
      </c>
      <c r="P1656" s="17">
        <v>0.26142408013064</v>
      </c>
      <c r="Q1656" s="17">
        <v>0.20429111275769099</v>
      </c>
      <c r="R1656" s="17">
        <v>0.25542296750295301</v>
      </c>
      <c r="S1656" s="17">
        <v>0.28877596565924302</v>
      </c>
      <c r="T1656" s="17">
        <v>0.24513082548007301</v>
      </c>
      <c r="U1656" s="17">
        <v>0.23863483238841199</v>
      </c>
      <c r="V1656" s="17">
        <v>0.32064882156376101</v>
      </c>
      <c r="W1656" s="17"/>
      <c r="X1656" s="17">
        <v>0.23567969726850199</v>
      </c>
      <c r="Y1656" s="17">
        <v>0.37128481262824398</v>
      </c>
      <c r="Z1656" s="17"/>
      <c r="AA1656" s="17">
        <v>0.24625521773811199</v>
      </c>
      <c r="AB1656" s="17">
        <v>0.32687171145593202</v>
      </c>
      <c r="AC1656" s="17"/>
      <c r="AD1656" s="17">
        <v>0.24288160443279799</v>
      </c>
      <c r="AE1656" s="17">
        <v>0.32211080052925301</v>
      </c>
    </row>
    <row r="1657" spans="2:31" x14ac:dyDescent="0.35">
      <c r="B1657" t="s">
        <v>101</v>
      </c>
      <c r="C1657" s="17">
        <v>0.46475131026854899</v>
      </c>
      <c r="D1657" s="17">
        <v>0.424134108634875</v>
      </c>
      <c r="E1657" s="17">
        <v>0.50537992969809598</v>
      </c>
      <c r="F1657" s="17"/>
      <c r="G1657" s="17">
        <v>0.50474915448325697</v>
      </c>
      <c r="H1657" s="17">
        <v>0.49751714521701501</v>
      </c>
      <c r="I1657" s="17">
        <v>0.459489240098788</v>
      </c>
      <c r="J1657" s="17">
        <v>0.50230763601766204</v>
      </c>
      <c r="K1657" s="17">
        <v>0.39178967047755697</v>
      </c>
      <c r="L1657" s="17">
        <v>0.446264317997903</v>
      </c>
      <c r="M1657" s="17"/>
      <c r="N1657" s="17">
        <v>0.51680420731341103</v>
      </c>
      <c r="O1657" s="17">
        <v>0.45762777763649798</v>
      </c>
      <c r="P1657" s="17">
        <v>0.46479494602585902</v>
      </c>
      <c r="Q1657" s="17">
        <v>0.51113433836040101</v>
      </c>
      <c r="R1657" s="17">
        <v>0.48138346775447299</v>
      </c>
      <c r="S1657" s="17">
        <v>0.38402027734794397</v>
      </c>
      <c r="T1657" s="17">
        <v>0.52179758129478704</v>
      </c>
      <c r="U1657" s="17">
        <v>0.453531402225828</v>
      </c>
      <c r="V1657" s="17">
        <v>0.38124731789570199</v>
      </c>
      <c r="W1657" s="17"/>
      <c r="X1657" s="17">
        <v>0.49755990759547603</v>
      </c>
      <c r="Y1657" s="17">
        <v>0.35632094848298101</v>
      </c>
      <c r="Z1657" s="17"/>
      <c r="AA1657" s="17">
        <v>0.47666406645971798</v>
      </c>
      <c r="AB1657" s="17">
        <v>0.42545361670915899</v>
      </c>
      <c r="AC1657" s="17"/>
      <c r="AD1657" s="17">
        <v>0.51949891306020601</v>
      </c>
      <c r="AE1657" s="17">
        <v>0.368306370883832</v>
      </c>
    </row>
    <row r="1658" spans="2:31" x14ac:dyDescent="0.35">
      <c r="B1658" t="s">
        <v>103</v>
      </c>
      <c r="C1658" s="17">
        <v>0.20270071609604801</v>
      </c>
      <c r="D1658" s="17">
        <v>0.12530478672015999</v>
      </c>
      <c r="E1658" s="17">
        <v>0.280118402040273</v>
      </c>
      <c r="F1658" s="17"/>
      <c r="G1658" s="17">
        <v>0.28731169978482501</v>
      </c>
      <c r="H1658" s="17">
        <v>0.29015600969031702</v>
      </c>
      <c r="I1658" s="17">
        <v>0.178204602206013</v>
      </c>
      <c r="J1658" s="17">
        <v>0.26839925325978398</v>
      </c>
      <c r="K1658" s="17">
        <v>8.6602370770928902E-2</v>
      </c>
      <c r="L1658" s="17">
        <v>0.148274461047707</v>
      </c>
      <c r="M1658" s="17"/>
      <c r="N1658" s="17">
        <v>0.27616990756815701</v>
      </c>
      <c r="O1658" s="17">
        <v>0.17676379386041599</v>
      </c>
      <c r="P1658" s="17">
        <v>0.20337086589521799</v>
      </c>
      <c r="Q1658" s="17">
        <v>0.30684322560270999</v>
      </c>
      <c r="R1658" s="17">
        <v>0.22596050025152001</v>
      </c>
      <c r="S1658" s="17">
        <v>9.5244311688700803E-2</v>
      </c>
      <c r="T1658" s="17">
        <v>0.276666755814714</v>
      </c>
      <c r="U1658" s="17">
        <v>0.21489656983741601</v>
      </c>
      <c r="V1658" s="17">
        <v>6.0598496331941899E-2</v>
      </c>
      <c r="W1658" s="17"/>
      <c r="X1658" s="17">
        <v>0.261880210326975</v>
      </c>
      <c r="Y1658" s="17">
        <v>-1.4963864145263199E-2</v>
      </c>
      <c r="Z1658" s="17"/>
      <c r="AA1658" s="17">
        <v>0.230408848721605</v>
      </c>
      <c r="AB1658" s="17">
        <v>9.8581905253227103E-2</v>
      </c>
      <c r="AC1658" s="17"/>
      <c r="AD1658" s="17">
        <v>0.27661730862740802</v>
      </c>
      <c r="AE1658" s="17">
        <v>4.6195570354579898E-2</v>
      </c>
    </row>
    <row r="1659" spans="2:31" x14ac:dyDescent="0.35">
      <c r="C1659" s="17"/>
      <c r="D1659" s="17"/>
      <c r="E1659" s="17"/>
      <c r="F1659" s="17"/>
      <c r="G1659" s="17"/>
      <c r="H1659" s="17"/>
      <c r="I1659" s="17"/>
      <c r="J1659" s="17"/>
      <c r="K1659" s="17"/>
      <c r="L1659" s="17"/>
      <c r="M1659" s="17"/>
      <c r="N1659" s="17"/>
      <c r="O1659" s="17"/>
      <c r="P1659" s="17"/>
      <c r="Q1659" s="17"/>
      <c r="R1659" s="17"/>
      <c r="S1659" s="17"/>
      <c r="T1659" s="17"/>
      <c r="U1659" s="17"/>
      <c r="V1659" s="17"/>
      <c r="W1659" s="17"/>
      <c r="X1659" s="17"/>
      <c r="Y1659" s="17"/>
      <c r="Z1659" s="17"/>
      <c r="AA1659" s="17"/>
      <c r="AB1659" s="17"/>
      <c r="AC1659" s="17"/>
      <c r="AD1659" s="17"/>
      <c r="AE1659" s="17"/>
    </row>
    <row r="1660" spans="2:31" x14ac:dyDescent="0.35">
      <c r="B1660" s="6" t="s">
        <v>651</v>
      </c>
      <c r="C1660" s="17"/>
      <c r="D1660" s="17"/>
      <c r="E1660" s="17"/>
      <c r="F1660" s="17"/>
      <c r="G1660" s="17"/>
      <c r="H1660" s="17"/>
      <c r="I1660" s="17"/>
      <c r="J1660" s="17"/>
      <c r="K1660" s="17"/>
      <c r="L1660" s="17"/>
      <c r="M1660" s="17"/>
      <c r="N1660" s="17"/>
      <c r="O1660" s="17"/>
      <c r="P1660" s="17"/>
      <c r="Q1660" s="17"/>
      <c r="R1660" s="17"/>
      <c r="S1660" s="17"/>
      <c r="T1660" s="17"/>
      <c r="U1660" s="17"/>
      <c r="V1660" s="17"/>
      <c r="W1660" s="17"/>
      <c r="X1660" s="17"/>
      <c r="Y1660" s="17"/>
      <c r="Z1660" s="17"/>
      <c r="AA1660" s="17"/>
      <c r="AB1660" s="17"/>
      <c r="AC1660" s="17"/>
      <c r="AD1660" s="17"/>
      <c r="AE1660" s="17"/>
    </row>
    <row r="1661" spans="2:31" x14ac:dyDescent="0.35">
      <c r="B1661" s="24" t="s">
        <v>66</v>
      </c>
      <c r="C1661" s="17"/>
      <c r="D1661" s="17"/>
      <c r="E1661" s="17"/>
      <c r="F1661" s="17"/>
      <c r="G1661" s="17"/>
      <c r="H1661" s="17"/>
      <c r="I1661" s="17"/>
      <c r="J1661" s="17"/>
      <c r="K1661" s="17"/>
      <c r="L1661" s="17"/>
      <c r="M1661" s="17"/>
      <c r="N1661" s="17"/>
      <c r="O1661" s="17"/>
      <c r="P1661" s="17"/>
      <c r="Q1661" s="17"/>
      <c r="R1661" s="17"/>
      <c r="S1661" s="17"/>
      <c r="T1661" s="17"/>
      <c r="U1661" s="17"/>
      <c r="V1661" s="17"/>
      <c r="W1661" s="17"/>
      <c r="X1661" s="17"/>
      <c r="Y1661" s="17"/>
      <c r="Z1661" s="17"/>
      <c r="AA1661" s="17"/>
      <c r="AB1661" s="17"/>
      <c r="AC1661" s="17"/>
      <c r="AD1661" s="17"/>
      <c r="AE1661" s="17"/>
    </row>
    <row r="1662" spans="2:31" x14ac:dyDescent="0.35">
      <c r="B1662" t="s">
        <v>630</v>
      </c>
      <c r="C1662" s="17">
        <v>0.53207109018500098</v>
      </c>
      <c r="D1662" s="17">
        <v>0.53564647091043605</v>
      </c>
      <c r="E1662" s="17">
        <v>0.52849470439359303</v>
      </c>
      <c r="F1662" s="17"/>
      <c r="G1662" s="17">
        <v>0.51944009389914303</v>
      </c>
      <c r="H1662" s="17">
        <v>0.58118309901926102</v>
      </c>
      <c r="I1662" s="17">
        <v>0.495224111280687</v>
      </c>
      <c r="J1662" s="17">
        <v>0.56474169442067601</v>
      </c>
      <c r="K1662" s="17">
        <v>0.54927764100552701</v>
      </c>
      <c r="L1662" s="17">
        <v>0.50592712672804896</v>
      </c>
      <c r="M1662" s="17"/>
      <c r="N1662" s="17">
        <v>0.537720107768482</v>
      </c>
      <c r="O1662" s="17">
        <v>0.50611663852472599</v>
      </c>
      <c r="P1662" s="17">
        <v>0.52457612632040895</v>
      </c>
      <c r="Q1662" s="17">
        <v>0.576838913787042</v>
      </c>
      <c r="R1662" s="17">
        <v>0.59878021516578095</v>
      </c>
      <c r="S1662" s="17">
        <v>0.47549240368331303</v>
      </c>
      <c r="T1662" s="17">
        <v>0.56375006731520605</v>
      </c>
      <c r="U1662" s="17">
        <v>0.57470528281678501</v>
      </c>
      <c r="V1662" s="17">
        <v>0.48133617623652702</v>
      </c>
      <c r="W1662" s="17"/>
      <c r="X1662" s="17">
        <v>0.51601437104471903</v>
      </c>
      <c r="Y1662" s="17">
        <v>0.57754690322700497</v>
      </c>
      <c r="Z1662" s="17"/>
      <c r="AA1662" s="17">
        <v>0.51416278991852304</v>
      </c>
      <c r="AB1662" s="17">
        <v>0.60322233816593396</v>
      </c>
      <c r="AC1662" s="17"/>
      <c r="AD1662" s="17">
        <v>0.53639419873875205</v>
      </c>
      <c r="AE1662" s="17">
        <v>0.55353647198743205</v>
      </c>
    </row>
    <row r="1663" spans="2:31" x14ac:dyDescent="0.35">
      <c r="B1663" t="s">
        <v>631</v>
      </c>
      <c r="C1663" s="17">
        <v>0.38097057417892899</v>
      </c>
      <c r="D1663" s="17">
        <v>0.36910484543123601</v>
      </c>
      <c r="E1663" s="17">
        <v>0.39283963847075698</v>
      </c>
      <c r="F1663" s="17"/>
      <c r="G1663" s="17">
        <v>0.35183814370100203</v>
      </c>
      <c r="H1663" s="17">
        <v>0.42356539160960499</v>
      </c>
      <c r="I1663" s="17">
        <v>0.39113526417709499</v>
      </c>
      <c r="J1663" s="17">
        <v>0.35072011574784201</v>
      </c>
      <c r="K1663" s="17">
        <v>0.40356178026654499</v>
      </c>
      <c r="L1663" s="17">
        <v>0.372554147695562</v>
      </c>
      <c r="M1663" s="17"/>
      <c r="N1663" s="17">
        <v>0.41743939428656401</v>
      </c>
      <c r="O1663" s="17">
        <v>0.39340126354462401</v>
      </c>
      <c r="P1663" s="17">
        <v>0.32795142004503203</v>
      </c>
      <c r="Q1663" s="17">
        <v>0.38309848823597997</v>
      </c>
      <c r="R1663" s="17">
        <v>0.43316247147803499</v>
      </c>
      <c r="S1663" s="17">
        <v>0.32817407098280099</v>
      </c>
      <c r="T1663" s="17">
        <v>0.34416782892134501</v>
      </c>
      <c r="U1663" s="17">
        <v>0.38725291334405398</v>
      </c>
      <c r="V1663" s="17">
        <v>0.39056729215966401</v>
      </c>
      <c r="W1663" s="17"/>
      <c r="X1663" s="17">
        <v>0.37748212065439801</v>
      </c>
      <c r="Y1663" s="17">
        <v>0.364694497472907</v>
      </c>
      <c r="Z1663" s="17"/>
      <c r="AA1663" s="17">
        <v>0.382686199939411</v>
      </c>
      <c r="AB1663" s="17">
        <v>0.377531268452728</v>
      </c>
      <c r="AC1663" s="17"/>
      <c r="AD1663" s="17">
        <v>0.39581375452240097</v>
      </c>
      <c r="AE1663" s="17">
        <v>0.36382643269521903</v>
      </c>
    </row>
    <row r="1664" spans="2:31" x14ac:dyDescent="0.35">
      <c r="B1664" t="s">
        <v>632</v>
      </c>
      <c r="C1664" s="17">
        <v>0.36374353405057802</v>
      </c>
      <c r="D1664" s="17">
        <v>0.340243783976796</v>
      </c>
      <c r="E1664" s="17">
        <v>0.38724989007796101</v>
      </c>
      <c r="F1664" s="17"/>
      <c r="G1664" s="17">
        <v>0.41897091429533001</v>
      </c>
      <c r="H1664" s="17">
        <v>0.41940148917602899</v>
      </c>
      <c r="I1664" s="17">
        <v>0.35010208114784802</v>
      </c>
      <c r="J1664" s="17">
        <v>0.334132602331629</v>
      </c>
      <c r="K1664" s="17">
        <v>0.373556822112392</v>
      </c>
      <c r="L1664" s="17">
        <v>0.32123865026901099</v>
      </c>
      <c r="M1664" s="17"/>
      <c r="N1664" s="17">
        <v>0.36071407882226297</v>
      </c>
      <c r="O1664" s="17">
        <v>0.40672373086066299</v>
      </c>
      <c r="P1664" s="17">
        <v>0.34069823530086002</v>
      </c>
      <c r="Q1664" s="17">
        <v>0.28749001412042702</v>
      </c>
      <c r="R1664" s="17">
        <v>0.405265667000201</v>
      </c>
      <c r="S1664" s="17">
        <v>0.34552849683765902</v>
      </c>
      <c r="T1664" s="17">
        <v>0.40367857926571399</v>
      </c>
      <c r="U1664" s="17">
        <v>0.35249574917785598</v>
      </c>
      <c r="V1664" s="17">
        <v>0.35538270026903301</v>
      </c>
      <c r="W1664" s="17"/>
      <c r="X1664" s="17">
        <v>0.35926506533710001</v>
      </c>
      <c r="Y1664" s="17">
        <v>0.41528919486508997</v>
      </c>
      <c r="Z1664" s="17"/>
      <c r="AA1664" s="17">
        <v>0.35778211167441698</v>
      </c>
      <c r="AB1664" s="17">
        <v>0.39186276361072397</v>
      </c>
      <c r="AC1664" s="17"/>
      <c r="AD1664" s="17">
        <v>0.36125702058507497</v>
      </c>
      <c r="AE1664" s="17">
        <v>0.38593461035535098</v>
      </c>
    </row>
    <row r="1665" spans="2:31" x14ac:dyDescent="0.35">
      <c r="B1665" t="s">
        <v>633</v>
      </c>
      <c r="C1665" s="17">
        <v>0.36238964883128599</v>
      </c>
      <c r="D1665" s="17">
        <v>0.38457667299700998</v>
      </c>
      <c r="E1665" s="17">
        <v>0.34019638772892502</v>
      </c>
      <c r="F1665" s="17"/>
      <c r="G1665" s="17">
        <v>0.43606499360506901</v>
      </c>
      <c r="H1665" s="17">
        <v>0.376398593702579</v>
      </c>
      <c r="I1665" s="17">
        <v>0.365341399470971</v>
      </c>
      <c r="J1665" s="17">
        <v>0.34575887537407601</v>
      </c>
      <c r="K1665" s="17">
        <v>0.34223329923801099</v>
      </c>
      <c r="L1665" s="17">
        <v>0.332532062046896</v>
      </c>
      <c r="M1665" s="17"/>
      <c r="N1665" s="17">
        <v>0.37214118846386002</v>
      </c>
      <c r="O1665" s="17">
        <v>0.38927815578230601</v>
      </c>
      <c r="P1665" s="17">
        <v>0.52963167000640698</v>
      </c>
      <c r="Q1665" s="17">
        <v>0.300162469771944</v>
      </c>
      <c r="R1665" s="17">
        <v>0.38071927397748101</v>
      </c>
      <c r="S1665" s="17">
        <v>0.38393916624386398</v>
      </c>
      <c r="T1665" s="17">
        <v>0.280977678242603</v>
      </c>
      <c r="U1665" s="17">
        <v>0.37873830126663099</v>
      </c>
      <c r="V1665" s="17">
        <v>0.26752832546285399</v>
      </c>
      <c r="W1665" s="17"/>
      <c r="X1665" s="17">
        <v>0.354216236427498</v>
      </c>
      <c r="Y1665" s="17">
        <v>0.35789947288232599</v>
      </c>
      <c r="Z1665" s="17"/>
      <c r="AA1665" s="17">
        <v>0.344678810732923</v>
      </c>
      <c r="AB1665" s="17">
        <v>0.43304062555485001</v>
      </c>
      <c r="AC1665" s="17"/>
      <c r="AD1665" s="17">
        <v>0.359748216325807</v>
      </c>
      <c r="AE1665" s="17">
        <v>0.38468076444625099</v>
      </c>
    </row>
    <row r="1666" spans="2:31" x14ac:dyDescent="0.35">
      <c r="B1666" t="s">
        <v>634</v>
      </c>
      <c r="C1666" s="17">
        <v>0.31721796128866597</v>
      </c>
      <c r="D1666" s="17">
        <v>0.31117106676630202</v>
      </c>
      <c r="E1666" s="17">
        <v>0.32326655563781698</v>
      </c>
      <c r="F1666" s="17"/>
      <c r="G1666" s="17">
        <v>0.37874083218430299</v>
      </c>
      <c r="H1666" s="17">
        <v>0.29288074455847501</v>
      </c>
      <c r="I1666" s="17">
        <v>0.28553143388771601</v>
      </c>
      <c r="J1666" s="17">
        <v>0.37450621637995202</v>
      </c>
      <c r="K1666" s="17">
        <v>0.32300416558880701</v>
      </c>
      <c r="L1666" s="17">
        <v>0.28150804167039301</v>
      </c>
      <c r="M1666" s="17"/>
      <c r="N1666" s="17">
        <v>0.32531391057403197</v>
      </c>
      <c r="O1666" s="17">
        <v>0.35609072076110398</v>
      </c>
      <c r="P1666" s="17">
        <v>0.31296469284559297</v>
      </c>
      <c r="Q1666" s="17">
        <v>0.41120084535586499</v>
      </c>
      <c r="R1666" s="17">
        <v>0.26541768287144701</v>
      </c>
      <c r="S1666" s="17">
        <v>0.318272704091624</v>
      </c>
      <c r="T1666" s="17">
        <v>0.29488278146168601</v>
      </c>
      <c r="U1666" s="17">
        <v>0.32539183875666</v>
      </c>
      <c r="V1666" s="17">
        <v>0.23263980483279401</v>
      </c>
      <c r="W1666" s="17"/>
      <c r="X1666" s="17">
        <v>0.30291640845102602</v>
      </c>
      <c r="Y1666" s="17">
        <v>0.348768479262</v>
      </c>
      <c r="Z1666" s="17"/>
      <c r="AA1666" s="17">
        <v>0.29761837216012199</v>
      </c>
      <c r="AB1666" s="17">
        <v>0.397494669100253</v>
      </c>
      <c r="AC1666" s="17"/>
      <c r="AD1666" s="17">
        <v>0.32861681203832099</v>
      </c>
      <c r="AE1666" s="17">
        <v>0.31163298932581301</v>
      </c>
    </row>
    <row r="1667" spans="2:31" x14ac:dyDescent="0.35">
      <c r="B1667" t="s">
        <v>635</v>
      </c>
      <c r="C1667" s="17">
        <v>0.22326923686664599</v>
      </c>
      <c r="D1667" s="17">
        <v>0.209535193477462</v>
      </c>
      <c r="E1667" s="17">
        <v>0.23700714099703499</v>
      </c>
      <c r="F1667" s="17"/>
      <c r="G1667" s="17">
        <v>0.22037448590192801</v>
      </c>
      <c r="H1667" s="17">
        <v>0.27096511963168002</v>
      </c>
      <c r="I1667" s="17">
        <v>0.22543917097667299</v>
      </c>
      <c r="J1667" s="17">
        <v>0.20240493194370199</v>
      </c>
      <c r="K1667" s="17">
        <v>0.19293570526465201</v>
      </c>
      <c r="L1667" s="17">
        <v>0.22393608583338401</v>
      </c>
      <c r="M1667" s="17"/>
      <c r="N1667" s="17">
        <v>0.23023484870032099</v>
      </c>
      <c r="O1667" s="17">
        <v>0.11666098948143799</v>
      </c>
      <c r="P1667" s="17">
        <v>0.18253702421859899</v>
      </c>
      <c r="Q1667" s="17">
        <v>0.19092646551338099</v>
      </c>
      <c r="R1667" s="17">
        <v>0.24426251958499801</v>
      </c>
      <c r="S1667" s="17">
        <v>0.300958501611026</v>
      </c>
      <c r="T1667" s="17">
        <v>0.316472069554252</v>
      </c>
      <c r="U1667" s="17">
        <v>0.25260812237507602</v>
      </c>
      <c r="V1667" s="17">
        <v>0.246572284511692</v>
      </c>
      <c r="W1667" s="17"/>
      <c r="X1667" s="17">
        <v>0.21953050615755201</v>
      </c>
      <c r="Y1667" s="17">
        <v>0.22809075779694801</v>
      </c>
      <c r="Z1667" s="17"/>
      <c r="AA1667" s="17">
        <v>0.233523495163526</v>
      </c>
      <c r="AB1667" s="17">
        <v>0.178265771920459</v>
      </c>
      <c r="AC1667" s="17"/>
      <c r="AD1667" s="17">
        <v>0.24389450215426101</v>
      </c>
      <c r="AE1667" s="17">
        <v>0.174931215861617</v>
      </c>
    </row>
    <row r="1668" spans="2:31" x14ac:dyDescent="0.35">
      <c r="B1668" t="s">
        <v>56</v>
      </c>
      <c r="C1668" s="17">
        <v>4.71367232106705E-2</v>
      </c>
      <c r="D1668" s="17">
        <v>4.1004401479690998E-2</v>
      </c>
      <c r="E1668" s="17">
        <v>5.3270768782656498E-2</v>
      </c>
      <c r="F1668" s="17"/>
      <c r="G1668" s="17">
        <v>5.9495101583146297E-2</v>
      </c>
      <c r="H1668" s="17">
        <v>2.21026894527654E-2</v>
      </c>
      <c r="I1668" s="17">
        <v>5.6423990235645302E-2</v>
      </c>
      <c r="J1668" s="17">
        <v>4.1363510693606199E-2</v>
      </c>
      <c r="K1668" s="17">
        <v>4.6306283736601402E-2</v>
      </c>
      <c r="L1668" s="17">
        <v>5.2592374050626903E-2</v>
      </c>
      <c r="M1668" s="17"/>
      <c r="N1668" s="17">
        <v>2.2655626687997799E-2</v>
      </c>
      <c r="O1668" s="17">
        <v>3.4076951445057603E-2</v>
      </c>
      <c r="P1668" s="17">
        <v>4.26921269407649E-2</v>
      </c>
      <c r="Q1668" s="17">
        <v>6.8532277090685795E-2</v>
      </c>
      <c r="R1668" s="17">
        <v>1.49021371813265E-2</v>
      </c>
      <c r="S1668" s="17">
        <v>4.8041293952289101E-2</v>
      </c>
      <c r="T1668" s="17">
        <v>5.7463176311497402E-2</v>
      </c>
      <c r="U1668" s="17">
        <v>1.41268858724703E-2</v>
      </c>
      <c r="V1668" s="17">
        <v>0.105322945199226</v>
      </c>
      <c r="W1668" s="17"/>
      <c r="X1668" s="17">
        <v>4.74458279052936E-2</v>
      </c>
      <c r="Y1668" s="17">
        <v>5.7556766858475703E-2</v>
      </c>
      <c r="Z1668" s="17"/>
      <c r="AA1668" s="17">
        <v>4.9196536815015401E-2</v>
      </c>
      <c r="AB1668" s="17">
        <v>4.02017221906662E-2</v>
      </c>
      <c r="AC1668" s="17"/>
      <c r="AD1668" s="17">
        <v>2.5860441942431499E-2</v>
      </c>
      <c r="AE1668" s="17">
        <v>7.22365554664815E-2</v>
      </c>
    </row>
    <row r="1669" spans="2:31" x14ac:dyDescent="0.35">
      <c r="B1669" t="s">
        <v>636</v>
      </c>
      <c r="C1669" s="17">
        <v>1.93187415430196E-3</v>
      </c>
      <c r="D1669" s="17">
        <v>3.8632053971032498E-3</v>
      </c>
      <c r="E1669" s="17">
        <v>0</v>
      </c>
      <c r="F1669" s="17"/>
      <c r="G1669" s="17">
        <v>0</v>
      </c>
      <c r="H1669" s="17">
        <v>0</v>
      </c>
      <c r="I1669" s="17">
        <v>0</v>
      </c>
      <c r="J1669" s="17">
        <v>0</v>
      </c>
      <c r="K1669" s="17">
        <v>0</v>
      </c>
      <c r="L1669" s="17">
        <v>6.8967022918720597E-3</v>
      </c>
      <c r="M1669" s="17"/>
      <c r="N1669" s="17">
        <v>0</v>
      </c>
      <c r="O1669" s="17">
        <v>0</v>
      </c>
      <c r="P1669" s="17">
        <v>0</v>
      </c>
      <c r="Q1669" s="17">
        <v>0</v>
      </c>
      <c r="R1669" s="17">
        <v>0</v>
      </c>
      <c r="S1669" s="17">
        <v>0</v>
      </c>
      <c r="T1669" s="17">
        <v>1.9248491573772199E-2</v>
      </c>
      <c r="U1669" s="17">
        <v>0</v>
      </c>
      <c r="V1669" s="17">
        <v>0</v>
      </c>
      <c r="W1669" s="17"/>
      <c r="X1669" s="17">
        <v>2.4643326011415702E-3</v>
      </c>
      <c r="Y1669" s="17">
        <v>0</v>
      </c>
      <c r="Z1669" s="17"/>
      <c r="AA1669" s="17">
        <v>2.4382770856602801E-3</v>
      </c>
      <c r="AB1669" s="17">
        <v>0</v>
      </c>
      <c r="AC1669" s="17"/>
      <c r="AD1669" s="17">
        <v>2.88457811424082E-3</v>
      </c>
      <c r="AE1669" s="17">
        <v>0</v>
      </c>
    </row>
    <row r="1670" spans="2:31" x14ac:dyDescent="0.35">
      <c r="B1670" t="s">
        <v>637</v>
      </c>
      <c r="C1670" s="17">
        <v>1.7492765578986001E-3</v>
      </c>
      <c r="D1670" s="17">
        <v>3.4980615194067002E-3</v>
      </c>
      <c r="E1670" s="17">
        <v>0</v>
      </c>
      <c r="F1670" s="17"/>
      <c r="G1670" s="17">
        <v>0</v>
      </c>
      <c r="H1670" s="17">
        <v>0</v>
      </c>
      <c r="I1670" s="17">
        <v>0</v>
      </c>
      <c r="J1670" s="17">
        <v>0</v>
      </c>
      <c r="K1670" s="17">
        <v>0</v>
      </c>
      <c r="L1670" s="17">
        <v>6.2448372318208599E-3</v>
      </c>
      <c r="M1670" s="17"/>
      <c r="N1670" s="17">
        <v>1.09554691854678E-2</v>
      </c>
      <c r="O1670" s="17">
        <v>0</v>
      </c>
      <c r="P1670" s="17">
        <v>0</v>
      </c>
      <c r="Q1670" s="17">
        <v>0</v>
      </c>
      <c r="R1670" s="17">
        <v>0</v>
      </c>
      <c r="S1670" s="17">
        <v>0</v>
      </c>
      <c r="T1670" s="17">
        <v>0</v>
      </c>
      <c r="U1670" s="17">
        <v>0</v>
      </c>
      <c r="V1670" s="17">
        <v>0</v>
      </c>
      <c r="W1670" s="17"/>
      <c r="X1670" s="17">
        <v>2.2314079001692702E-3</v>
      </c>
      <c r="Y1670" s="17">
        <v>0</v>
      </c>
      <c r="Z1670" s="17"/>
      <c r="AA1670" s="17">
        <v>0</v>
      </c>
      <c r="AB1670" s="17">
        <v>8.6204973386103095E-3</v>
      </c>
      <c r="AC1670" s="17"/>
      <c r="AD1670" s="17">
        <v>2.6119324923067001E-3</v>
      </c>
      <c r="AE1670" s="17">
        <v>0</v>
      </c>
    </row>
    <row r="1671" spans="2:31" x14ac:dyDescent="0.35">
      <c r="B1671" t="s">
        <v>638</v>
      </c>
      <c r="C1671" s="17">
        <v>1.7492765578986001E-3</v>
      </c>
      <c r="D1671" s="17">
        <v>3.4980615194067002E-3</v>
      </c>
      <c r="E1671" s="17">
        <v>0</v>
      </c>
      <c r="F1671" s="17"/>
      <c r="G1671" s="17">
        <v>0</v>
      </c>
      <c r="H1671" s="17">
        <v>0</v>
      </c>
      <c r="I1671" s="17">
        <v>0</v>
      </c>
      <c r="J1671" s="17">
        <v>0</v>
      </c>
      <c r="K1671" s="17">
        <v>0</v>
      </c>
      <c r="L1671" s="17">
        <v>6.2448372318208599E-3</v>
      </c>
      <c r="M1671" s="17"/>
      <c r="N1671" s="17">
        <v>1.09554691854678E-2</v>
      </c>
      <c r="O1671" s="17">
        <v>0</v>
      </c>
      <c r="P1671" s="17">
        <v>0</v>
      </c>
      <c r="Q1671" s="17">
        <v>0</v>
      </c>
      <c r="R1671" s="17">
        <v>0</v>
      </c>
      <c r="S1671" s="17">
        <v>0</v>
      </c>
      <c r="T1671" s="17">
        <v>0</v>
      </c>
      <c r="U1671" s="17">
        <v>0</v>
      </c>
      <c r="V1671" s="17">
        <v>0</v>
      </c>
      <c r="W1671" s="17"/>
      <c r="X1671" s="17">
        <v>2.2314079001692702E-3</v>
      </c>
      <c r="Y1671" s="17">
        <v>0</v>
      </c>
      <c r="Z1671" s="17"/>
      <c r="AA1671" s="17">
        <v>0</v>
      </c>
      <c r="AB1671" s="17">
        <v>8.6204973386103095E-3</v>
      </c>
      <c r="AC1671" s="17"/>
      <c r="AD1671" s="17">
        <v>2.6119324923067001E-3</v>
      </c>
      <c r="AE1671" s="17">
        <v>0</v>
      </c>
    </row>
    <row r="1672" spans="2:31" x14ac:dyDescent="0.35">
      <c r="B1672" t="s">
        <v>639</v>
      </c>
      <c r="C1672" s="17">
        <v>8.61220546723192E-4</v>
      </c>
      <c r="D1672" s="17">
        <v>0</v>
      </c>
      <c r="E1672" s="17">
        <v>1.7226831889135201E-3</v>
      </c>
      <c r="F1672" s="17"/>
      <c r="G1672" s="17">
        <v>0</v>
      </c>
      <c r="H1672" s="17">
        <v>0</v>
      </c>
      <c r="I1672" s="17">
        <v>0</v>
      </c>
      <c r="J1672" s="17">
        <v>6.1294039571265103E-3</v>
      </c>
      <c r="K1672" s="17">
        <v>0</v>
      </c>
      <c r="L1672" s="17">
        <v>0</v>
      </c>
      <c r="M1672" s="17"/>
      <c r="N1672" s="17">
        <v>0</v>
      </c>
      <c r="O1672" s="17">
        <v>0</v>
      </c>
      <c r="P1672" s="17">
        <v>8.5808883564419802E-3</v>
      </c>
      <c r="Q1672" s="17">
        <v>0</v>
      </c>
      <c r="R1672" s="17">
        <v>0</v>
      </c>
      <c r="S1672" s="17">
        <v>0</v>
      </c>
      <c r="T1672" s="17">
        <v>0</v>
      </c>
      <c r="U1672" s="17">
        <v>0</v>
      </c>
      <c r="V1672" s="17">
        <v>0</v>
      </c>
      <c r="W1672" s="17"/>
      <c r="X1672" s="17">
        <v>1.0985880551985499E-3</v>
      </c>
      <c r="Y1672" s="17">
        <v>0</v>
      </c>
      <c r="Z1672" s="17"/>
      <c r="AA1672" s="17">
        <v>1.08697262712422E-3</v>
      </c>
      <c r="AB1672" s="17">
        <v>0</v>
      </c>
      <c r="AC1672" s="17"/>
      <c r="AD1672" s="17">
        <v>1.2859315577467699E-3</v>
      </c>
      <c r="AE1672" s="17">
        <v>0</v>
      </c>
    </row>
    <row r="1673" spans="2:31" x14ac:dyDescent="0.35">
      <c r="B1673" t="s">
        <v>640</v>
      </c>
      <c r="C1673" s="17">
        <v>8.0348895291019204E-4</v>
      </c>
      <c r="D1673" s="17">
        <v>0</v>
      </c>
      <c r="E1673" s="17">
        <v>1.6072037725094E-3</v>
      </c>
      <c r="F1673" s="17"/>
      <c r="G1673" s="17">
        <v>0</v>
      </c>
      <c r="H1673" s="17">
        <v>0</v>
      </c>
      <c r="I1673" s="17">
        <v>0</v>
      </c>
      <c r="J1673" s="17">
        <v>0</v>
      </c>
      <c r="K1673" s="17">
        <v>5.7184147163652204E-3</v>
      </c>
      <c r="L1673" s="17">
        <v>0</v>
      </c>
      <c r="M1673" s="17"/>
      <c r="N1673" s="17">
        <v>0</v>
      </c>
      <c r="O1673" s="17">
        <v>5.0321365279404002E-3</v>
      </c>
      <c r="P1673" s="17">
        <v>0</v>
      </c>
      <c r="Q1673" s="17">
        <v>0</v>
      </c>
      <c r="R1673" s="17">
        <v>0</v>
      </c>
      <c r="S1673" s="17">
        <v>0</v>
      </c>
      <c r="T1673" s="17">
        <v>0</v>
      </c>
      <c r="U1673" s="17">
        <v>0</v>
      </c>
      <c r="V1673" s="17">
        <v>0</v>
      </c>
      <c r="W1673" s="17"/>
      <c r="X1673" s="17">
        <v>1.0249446201785E-3</v>
      </c>
      <c r="Y1673" s="17">
        <v>0</v>
      </c>
      <c r="Z1673" s="17"/>
      <c r="AA1673" s="17">
        <v>1.0141078279345701E-3</v>
      </c>
      <c r="AB1673" s="17">
        <v>0</v>
      </c>
      <c r="AC1673" s="17"/>
      <c r="AD1673" s="17">
        <v>1.1997296218482099E-3</v>
      </c>
      <c r="AE1673" s="17">
        <v>0</v>
      </c>
    </row>
    <row r="1674" spans="2:31" x14ac:dyDescent="0.35">
      <c r="B1674" t="s">
        <v>641</v>
      </c>
      <c r="C1674" s="17">
        <v>7.9099711801532504E-4</v>
      </c>
      <c r="D1674" s="17">
        <v>0</v>
      </c>
      <c r="E1674" s="17">
        <v>1.5822165911724599E-3</v>
      </c>
      <c r="F1674" s="17"/>
      <c r="G1674" s="17">
        <v>0</v>
      </c>
      <c r="H1674" s="17">
        <v>0</v>
      </c>
      <c r="I1674" s="17">
        <v>0</v>
      </c>
      <c r="J1674" s="17">
        <v>0</v>
      </c>
      <c r="K1674" s="17">
        <v>5.6295105786810804E-3</v>
      </c>
      <c r="L1674" s="17">
        <v>0</v>
      </c>
      <c r="M1674" s="17"/>
      <c r="N1674" s="17">
        <v>0</v>
      </c>
      <c r="O1674" s="17">
        <v>0</v>
      </c>
      <c r="P1674" s="17">
        <v>0</v>
      </c>
      <c r="Q1674" s="17">
        <v>0</v>
      </c>
      <c r="R1674" s="17">
        <v>8.7568973873211695E-3</v>
      </c>
      <c r="S1674" s="17">
        <v>0</v>
      </c>
      <c r="T1674" s="17">
        <v>0</v>
      </c>
      <c r="U1674" s="17">
        <v>0</v>
      </c>
      <c r="V1674" s="17">
        <v>0</v>
      </c>
      <c r="W1674" s="17"/>
      <c r="X1674" s="17">
        <v>1.00900981618988E-3</v>
      </c>
      <c r="Y1674" s="17">
        <v>0</v>
      </c>
      <c r="Z1674" s="17"/>
      <c r="AA1674" s="17">
        <v>9.9834150344900105E-4</v>
      </c>
      <c r="AB1674" s="17">
        <v>0</v>
      </c>
      <c r="AC1674" s="17"/>
      <c r="AD1674" s="17">
        <v>1.1810774371475599E-3</v>
      </c>
      <c r="AE1674" s="17">
        <v>0</v>
      </c>
    </row>
    <row r="1675" spans="2:31" x14ac:dyDescent="0.35">
      <c r="B1675" t="s">
        <v>642</v>
      </c>
      <c r="C1675" s="17">
        <v>7.5174283127856401E-4</v>
      </c>
      <c r="D1675" s="17">
        <v>0</v>
      </c>
      <c r="E1675" s="17">
        <v>1.50369698302852E-3</v>
      </c>
      <c r="F1675" s="17"/>
      <c r="G1675" s="17">
        <v>0</v>
      </c>
      <c r="H1675" s="17">
        <v>5.0237320154969999E-3</v>
      </c>
      <c r="I1675" s="17">
        <v>0</v>
      </c>
      <c r="J1675" s="17">
        <v>0</v>
      </c>
      <c r="K1675" s="17">
        <v>0</v>
      </c>
      <c r="L1675" s="17">
        <v>0</v>
      </c>
      <c r="M1675" s="17"/>
      <c r="N1675" s="17">
        <v>0</v>
      </c>
      <c r="O1675" s="17">
        <v>4.7080579604646096E-3</v>
      </c>
      <c r="P1675" s="17">
        <v>0</v>
      </c>
      <c r="Q1675" s="17">
        <v>0</v>
      </c>
      <c r="R1675" s="17">
        <v>0</v>
      </c>
      <c r="S1675" s="17">
        <v>0</v>
      </c>
      <c r="T1675" s="17">
        <v>0</v>
      </c>
      <c r="U1675" s="17">
        <v>0</v>
      </c>
      <c r="V1675" s="17">
        <v>0</v>
      </c>
      <c r="W1675" s="17"/>
      <c r="X1675" s="17">
        <v>0</v>
      </c>
      <c r="Y1675" s="17">
        <v>0</v>
      </c>
      <c r="Z1675" s="17"/>
      <c r="AA1675" s="17">
        <v>9.4879747510168502E-4</v>
      </c>
      <c r="AB1675" s="17">
        <v>0</v>
      </c>
      <c r="AC1675" s="17"/>
      <c r="AD1675" s="17">
        <v>0</v>
      </c>
      <c r="AE1675" s="17">
        <v>2.6630996003944099E-3</v>
      </c>
    </row>
    <row r="1676" spans="2:31" x14ac:dyDescent="0.35">
      <c r="B1676" t="s">
        <v>643</v>
      </c>
      <c r="C1676" s="17">
        <v>7.5174283127856401E-4</v>
      </c>
      <c r="D1676" s="17">
        <v>0</v>
      </c>
      <c r="E1676" s="17">
        <v>1.50369698302852E-3</v>
      </c>
      <c r="F1676" s="17"/>
      <c r="G1676" s="17">
        <v>0</v>
      </c>
      <c r="H1676" s="17">
        <v>5.0237320154969999E-3</v>
      </c>
      <c r="I1676" s="17">
        <v>0</v>
      </c>
      <c r="J1676" s="17">
        <v>0</v>
      </c>
      <c r="K1676" s="17">
        <v>0</v>
      </c>
      <c r="L1676" s="17">
        <v>0</v>
      </c>
      <c r="M1676" s="17"/>
      <c r="N1676" s="17">
        <v>0</v>
      </c>
      <c r="O1676" s="17">
        <v>4.7080579604646096E-3</v>
      </c>
      <c r="P1676" s="17">
        <v>0</v>
      </c>
      <c r="Q1676" s="17">
        <v>0</v>
      </c>
      <c r="R1676" s="17">
        <v>0</v>
      </c>
      <c r="S1676" s="17">
        <v>0</v>
      </c>
      <c r="T1676" s="17">
        <v>0</v>
      </c>
      <c r="U1676" s="17">
        <v>0</v>
      </c>
      <c r="V1676" s="17">
        <v>0</v>
      </c>
      <c r="W1676" s="17"/>
      <c r="X1676" s="17">
        <v>9.5893635859713004E-4</v>
      </c>
      <c r="Y1676" s="17">
        <v>0</v>
      </c>
      <c r="Z1676" s="17"/>
      <c r="AA1676" s="17">
        <v>0</v>
      </c>
      <c r="AB1676" s="17">
        <v>3.7046155149653001E-3</v>
      </c>
      <c r="AC1676" s="17"/>
      <c r="AD1676" s="17">
        <v>1.12246489442119E-3</v>
      </c>
      <c r="AE1676" s="17">
        <v>0</v>
      </c>
    </row>
    <row r="1677" spans="2:31" x14ac:dyDescent="0.35">
      <c r="B1677" t="s">
        <v>644</v>
      </c>
      <c r="C1677" s="17">
        <v>7.49118755681935E-4</v>
      </c>
      <c r="D1677" s="17">
        <v>1.49802698771929E-3</v>
      </c>
      <c r="E1677" s="17">
        <v>0</v>
      </c>
      <c r="F1677" s="17"/>
      <c r="G1677" s="17">
        <v>0</v>
      </c>
      <c r="H1677" s="17">
        <v>0</v>
      </c>
      <c r="I1677" s="17">
        <v>0</v>
      </c>
      <c r="J1677" s="17">
        <v>0</v>
      </c>
      <c r="K1677" s="17">
        <v>5.3314631163019696E-3</v>
      </c>
      <c r="L1677" s="17">
        <v>0</v>
      </c>
      <c r="M1677" s="17"/>
      <c r="N1677" s="17">
        <v>4.6916237498708597E-3</v>
      </c>
      <c r="O1677" s="17">
        <v>0</v>
      </c>
      <c r="P1677" s="17">
        <v>0</v>
      </c>
      <c r="Q1677" s="17">
        <v>0</v>
      </c>
      <c r="R1677" s="17">
        <v>0</v>
      </c>
      <c r="S1677" s="17">
        <v>0</v>
      </c>
      <c r="T1677" s="17">
        <v>0</v>
      </c>
      <c r="U1677" s="17">
        <v>0</v>
      </c>
      <c r="V1677" s="17">
        <v>0</v>
      </c>
      <c r="W1677" s="17"/>
      <c r="X1677" s="17">
        <v>9.55589041678877E-4</v>
      </c>
      <c r="Y1677" s="17">
        <v>0</v>
      </c>
      <c r="Z1677" s="17"/>
      <c r="AA1677" s="17">
        <v>0</v>
      </c>
      <c r="AB1677" s="17">
        <v>3.6916839767274501E-3</v>
      </c>
      <c r="AC1677" s="17"/>
      <c r="AD1677" s="17">
        <v>1.1185467556442501E-3</v>
      </c>
      <c r="AE1677" s="17">
        <v>0</v>
      </c>
    </row>
    <row r="1678" spans="2:31" x14ac:dyDescent="0.35">
      <c r="B1678" t="s">
        <v>645</v>
      </c>
      <c r="C1678" s="17">
        <v>6.6941453015190904E-4</v>
      </c>
      <c r="D1678" s="17">
        <v>1.33864093581013E-3</v>
      </c>
      <c r="E1678" s="17">
        <v>0</v>
      </c>
      <c r="F1678" s="17"/>
      <c r="G1678" s="17">
        <v>0</v>
      </c>
      <c r="H1678" s="17">
        <v>0</v>
      </c>
      <c r="I1678" s="17">
        <v>0</v>
      </c>
      <c r="J1678" s="17">
        <v>4.7642988612879604E-3</v>
      </c>
      <c r="K1678" s="17">
        <v>0</v>
      </c>
      <c r="L1678" s="17">
        <v>0</v>
      </c>
      <c r="M1678" s="17"/>
      <c r="N1678" s="17">
        <v>0</v>
      </c>
      <c r="O1678" s="17">
        <v>0</v>
      </c>
      <c r="P1678" s="17">
        <v>0</v>
      </c>
      <c r="Q1678" s="17">
        <v>0</v>
      </c>
      <c r="R1678" s="17">
        <v>0</v>
      </c>
      <c r="S1678" s="17">
        <v>6.6698029549681096E-3</v>
      </c>
      <c r="T1678" s="17">
        <v>0</v>
      </c>
      <c r="U1678" s="17">
        <v>0</v>
      </c>
      <c r="V1678" s="17">
        <v>0</v>
      </c>
      <c r="W1678" s="17"/>
      <c r="X1678" s="17">
        <v>8.5391693173061901E-4</v>
      </c>
      <c r="Y1678" s="17">
        <v>0</v>
      </c>
      <c r="Z1678" s="17"/>
      <c r="AA1678" s="17">
        <v>8.4488842404292395E-4</v>
      </c>
      <c r="AB1678" s="17">
        <v>0</v>
      </c>
      <c r="AC1678" s="17"/>
      <c r="AD1678" s="17">
        <v>9.9953638218671509E-4</v>
      </c>
      <c r="AE1678" s="17">
        <v>0</v>
      </c>
    </row>
    <row r="1679" spans="2:31" x14ac:dyDescent="0.35">
      <c r="B1679" t="s">
        <v>646</v>
      </c>
      <c r="C1679" s="17">
        <v>6.6748718296927995E-4</v>
      </c>
      <c r="D1679" s="17">
        <v>0</v>
      </c>
      <c r="E1679" s="17">
        <v>1.33516200152388E-3</v>
      </c>
      <c r="F1679" s="17"/>
      <c r="G1679" s="17">
        <v>0</v>
      </c>
      <c r="H1679" s="17">
        <v>0</v>
      </c>
      <c r="I1679" s="17">
        <v>0</v>
      </c>
      <c r="J1679" s="17">
        <v>0</v>
      </c>
      <c r="K1679" s="17">
        <v>4.7504928552556296E-3</v>
      </c>
      <c r="L1679" s="17">
        <v>0</v>
      </c>
      <c r="M1679" s="17"/>
      <c r="N1679" s="17">
        <v>0</v>
      </c>
      <c r="O1679" s="17">
        <v>0</v>
      </c>
      <c r="P1679" s="17">
        <v>0</v>
      </c>
      <c r="Q1679" s="17">
        <v>0</v>
      </c>
      <c r="R1679" s="17">
        <v>0</v>
      </c>
      <c r="S1679" s="17">
        <v>0</v>
      </c>
      <c r="T1679" s="17">
        <v>0</v>
      </c>
      <c r="U1679" s="17">
        <v>0</v>
      </c>
      <c r="V1679" s="17">
        <v>5.1518729051713398E-3</v>
      </c>
      <c r="W1679" s="17"/>
      <c r="X1679" s="17">
        <v>8.5145837381405201E-4</v>
      </c>
      <c r="Y1679" s="17">
        <v>0</v>
      </c>
      <c r="Z1679" s="17"/>
      <c r="AA1679" s="17">
        <v>8.4245586058580096E-4</v>
      </c>
      <c r="AB1679" s="17">
        <v>0</v>
      </c>
      <c r="AC1679" s="17"/>
      <c r="AD1679" s="17">
        <v>9.9665856352074492E-4</v>
      </c>
      <c r="AE1679" s="17">
        <v>0</v>
      </c>
    </row>
    <row r="1680" spans="2:31" x14ac:dyDescent="0.35">
      <c r="B1680" t="s">
        <v>647</v>
      </c>
      <c r="C1680" s="17">
        <v>6.59285402833154E-4</v>
      </c>
      <c r="D1680" s="17">
        <v>0</v>
      </c>
      <c r="E1680" s="17">
        <v>1.31875613567055E-3</v>
      </c>
      <c r="F1680" s="17"/>
      <c r="G1680" s="17">
        <v>0</v>
      </c>
      <c r="H1680" s="17">
        <v>0</v>
      </c>
      <c r="I1680" s="17">
        <v>0</v>
      </c>
      <c r="J1680" s="17">
        <v>0</v>
      </c>
      <c r="K1680" s="17">
        <v>4.6921209509986498E-3</v>
      </c>
      <c r="L1680" s="17">
        <v>0</v>
      </c>
      <c r="M1680" s="17"/>
      <c r="N1680" s="17">
        <v>4.1290102943150704E-3</v>
      </c>
      <c r="O1680" s="17">
        <v>0</v>
      </c>
      <c r="P1680" s="17">
        <v>0</v>
      </c>
      <c r="Q1680" s="17">
        <v>0</v>
      </c>
      <c r="R1680" s="17">
        <v>0</v>
      </c>
      <c r="S1680" s="17">
        <v>0</v>
      </c>
      <c r="T1680" s="17">
        <v>0</v>
      </c>
      <c r="U1680" s="17">
        <v>0</v>
      </c>
      <c r="V1680" s="17">
        <v>0</v>
      </c>
      <c r="W1680" s="17"/>
      <c r="X1680" s="17">
        <v>8.4099603902281297E-4</v>
      </c>
      <c r="Y1680" s="17">
        <v>0</v>
      </c>
      <c r="Z1680" s="17"/>
      <c r="AA1680" s="17">
        <v>8.3210414459901902E-4</v>
      </c>
      <c r="AB1680" s="17">
        <v>0</v>
      </c>
      <c r="AC1680" s="17"/>
      <c r="AD1680" s="17">
        <v>0</v>
      </c>
      <c r="AE1680" s="17">
        <v>2.3355629342612801E-3</v>
      </c>
    </row>
    <row r="1681" spans="2:31" x14ac:dyDescent="0.35">
      <c r="B1681" t="s">
        <v>648</v>
      </c>
      <c r="C1681" s="17">
        <v>6.59285402833154E-4</v>
      </c>
      <c r="D1681" s="17">
        <v>0</v>
      </c>
      <c r="E1681" s="17">
        <v>1.31875613567055E-3</v>
      </c>
      <c r="F1681" s="17"/>
      <c r="G1681" s="17">
        <v>0</v>
      </c>
      <c r="H1681" s="17">
        <v>0</v>
      </c>
      <c r="I1681" s="17">
        <v>0</v>
      </c>
      <c r="J1681" s="17">
        <v>0</v>
      </c>
      <c r="K1681" s="17">
        <v>4.6921209509986498E-3</v>
      </c>
      <c r="L1681" s="17">
        <v>0</v>
      </c>
      <c r="M1681" s="17"/>
      <c r="N1681" s="17">
        <v>4.1290102943150704E-3</v>
      </c>
      <c r="O1681" s="17">
        <v>0</v>
      </c>
      <c r="P1681" s="17">
        <v>0</v>
      </c>
      <c r="Q1681" s="17">
        <v>0</v>
      </c>
      <c r="R1681" s="17">
        <v>0</v>
      </c>
      <c r="S1681" s="17">
        <v>0</v>
      </c>
      <c r="T1681" s="17">
        <v>0</v>
      </c>
      <c r="U1681" s="17">
        <v>0</v>
      </c>
      <c r="V1681" s="17">
        <v>0</v>
      </c>
      <c r="W1681" s="17"/>
      <c r="X1681" s="17">
        <v>8.4099603902281297E-4</v>
      </c>
      <c r="Y1681" s="17">
        <v>0</v>
      </c>
      <c r="Z1681" s="17"/>
      <c r="AA1681" s="17">
        <v>8.3210414459901902E-4</v>
      </c>
      <c r="AB1681" s="17">
        <v>0</v>
      </c>
      <c r="AC1681" s="17"/>
      <c r="AD1681" s="17">
        <v>9.844120745733161E-4</v>
      </c>
      <c r="AE1681" s="17">
        <v>0</v>
      </c>
    </row>
    <row r="1682" spans="2:31" x14ac:dyDescent="0.35">
      <c r="B1682" t="s">
        <v>649</v>
      </c>
      <c r="C1682" s="17">
        <v>6.4533978771737395E-4</v>
      </c>
      <c r="D1682" s="17">
        <v>1.29049821662739E-3</v>
      </c>
      <c r="E1682" s="17">
        <v>0</v>
      </c>
      <c r="F1682" s="17"/>
      <c r="G1682" s="17">
        <v>0</v>
      </c>
      <c r="H1682" s="17">
        <v>0</v>
      </c>
      <c r="I1682" s="17">
        <v>4.6227926670425303E-3</v>
      </c>
      <c r="J1682" s="17">
        <v>0</v>
      </c>
      <c r="K1682" s="17">
        <v>0</v>
      </c>
      <c r="L1682" s="17">
        <v>0</v>
      </c>
      <c r="M1682" s="17"/>
      <c r="N1682" s="17">
        <v>0</v>
      </c>
      <c r="O1682" s="17">
        <v>0</v>
      </c>
      <c r="P1682" s="17">
        <v>0</v>
      </c>
      <c r="Q1682" s="17">
        <v>0</v>
      </c>
      <c r="R1682" s="17">
        <v>0</v>
      </c>
      <c r="S1682" s="17">
        <v>0</v>
      </c>
      <c r="T1682" s="17">
        <v>0</v>
      </c>
      <c r="U1682" s="17">
        <v>0</v>
      </c>
      <c r="V1682" s="17">
        <v>4.98093244604396E-3</v>
      </c>
      <c r="W1682" s="17"/>
      <c r="X1682" s="17">
        <v>0</v>
      </c>
      <c r="Y1682" s="17">
        <v>0</v>
      </c>
      <c r="Z1682" s="17"/>
      <c r="AA1682" s="17">
        <v>8.1450295991184699E-4</v>
      </c>
      <c r="AB1682" s="17">
        <v>0</v>
      </c>
      <c r="AC1682" s="17"/>
      <c r="AD1682" s="17">
        <v>9.6358917776969897E-4</v>
      </c>
      <c r="AE1682" s="17">
        <v>0</v>
      </c>
    </row>
    <row r="1683" spans="2:31" x14ac:dyDescent="0.35">
      <c r="B1683" t="s">
        <v>650</v>
      </c>
      <c r="C1683" s="17">
        <v>6.2865889928360801E-4</v>
      </c>
      <c r="D1683" s="17">
        <v>0</v>
      </c>
      <c r="E1683" s="17">
        <v>1.2574945192347299E-3</v>
      </c>
      <c r="F1683" s="17"/>
      <c r="G1683" s="17">
        <v>4.2013936470635697E-3</v>
      </c>
      <c r="H1683" s="17">
        <v>0</v>
      </c>
      <c r="I1683" s="17">
        <v>0</v>
      </c>
      <c r="J1683" s="17">
        <v>0</v>
      </c>
      <c r="K1683" s="17">
        <v>0</v>
      </c>
      <c r="L1683" s="17">
        <v>0</v>
      </c>
      <c r="M1683" s="17"/>
      <c r="N1683" s="17">
        <v>3.9372008777990601E-3</v>
      </c>
      <c r="O1683" s="17">
        <v>0</v>
      </c>
      <c r="P1683" s="17">
        <v>0</v>
      </c>
      <c r="Q1683" s="17">
        <v>0</v>
      </c>
      <c r="R1683" s="17">
        <v>0</v>
      </c>
      <c r="S1683" s="17">
        <v>0</v>
      </c>
      <c r="T1683" s="17">
        <v>0</v>
      </c>
      <c r="U1683" s="17">
        <v>0</v>
      </c>
      <c r="V1683" s="17">
        <v>0</v>
      </c>
      <c r="W1683" s="17"/>
      <c r="X1683" s="17">
        <v>8.0192833319525896E-4</v>
      </c>
      <c r="Y1683" s="17">
        <v>0</v>
      </c>
      <c r="Z1683" s="17"/>
      <c r="AA1683" s="17">
        <v>7.9344950363679102E-4</v>
      </c>
      <c r="AB1683" s="17">
        <v>0</v>
      </c>
      <c r="AC1683" s="17"/>
      <c r="AD1683" s="17">
        <v>9.38682107298786E-4</v>
      </c>
      <c r="AE1683" s="17">
        <v>0</v>
      </c>
    </row>
    <row r="1684" spans="2:31" x14ac:dyDescent="0.35">
      <c r="B1684" t="s">
        <v>63</v>
      </c>
      <c r="C1684" s="17">
        <v>1.40682095117754E-2</v>
      </c>
      <c r="D1684" s="17">
        <v>1.4986494576073499E-2</v>
      </c>
      <c r="E1684" s="17">
        <v>1.31496663107521E-2</v>
      </c>
      <c r="F1684" s="17"/>
      <c r="G1684" s="17">
        <v>4.2013936470635697E-3</v>
      </c>
      <c r="H1684" s="17">
        <v>1.0047464030994E-2</v>
      </c>
      <c r="I1684" s="17">
        <v>4.6227926670425303E-3</v>
      </c>
      <c r="J1684" s="17">
        <v>1.0893702818414499E-2</v>
      </c>
      <c r="K1684" s="17">
        <v>3.0814123168601201E-2</v>
      </c>
      <c r="L1684" s="17">
        <v>1.9386376755513801E-2</v>
      </c>
      <c r="M1684" s="17"/>
      <c r="N1684" s="17">
        <v>3.8797783587235603E-2</v>
      </c>
      <c r="O1684" s="17">
        <v>1.4448252448869599E-2</v>
      </c>
      <c r="P1684" s="17">
        <v>8.5808883564419802E-3</v>
      </c>
      <c r="Q1684" s="17">
        <v>0</v>
      </c>
      <c r="R1684" s="17">
        <v>8.7568973873211695E-3</v>
      </c>
      <c r="S1684" s="17">
        <v>6.6698029549681096E-3</v>
      </c>
      <c r="T1684" s="17">
        <v>1.9248491573772199E-2</v>
      </c>
      <c r="U1684" s="17">
        <v>0</v>
      </c>
      <c r="V1684" s="17">
        <v>1.01328053512153E-2</v>
      </c>
      <c r="W1684" s="17"/>
      <c r="X1684" s="17">
        <v>1.6163512010108599E-2</v>
      </c>
      <c r="Y1684" s="17">
        <v>0</v>
      </c>
      <c r="Z1684" s="17"/>
      <c r="AA1684" s="17">
        <v>1.1446001556645101E-2</v>
      </c>
      <c r="AB1684" s="17">
        <v>2.4637294168913401E-2</v>
      </c>
      <c r="AC1684" s="17"/>
      <c r="AD1684" s="17">
        <v>1.88990716710115E-2</v>
      </c>
      <c r="AE1684" s="17">
        <v>4.9986625346556896E-3</v>
      </c>
    </row>
    <row r="1685" spans="2:31" x14ac:dyDescent="0.35">
      <c r="C1685" s="17"/>
      <c r="D1685" s="17"/>
      <c r="E1685" s="17"/>
      <c r="F1685" s="17"/>
      <c r="G1685" s="17"/>
      <c r="H1685" s="17"/>
      <c r="I1685" s="17"/>
      <c r="J1685" s="17"/>
      <c r="K1685" s="17"/>
      <c r="L1685" s="17"/>
      <c r="M1685" s="17"/>
      <c r="N1685" s="17"/>
      <c r="O1685" s="17"/>
      <c r="P1685" s="17"/>
      <c r="Q1685" s="17"/>
      <c r="R1685" s="17"/>
      <c r="S1685" s="17"/>
      <c r="T1685" s="17"/>
      <c r="U1685" s="17"/>
      <c r="V1685" s="17"/>
      <c r="W1685" s="17"/>
      <c r="X1685" s="17"/>
      <c r="Y1685" s="17"/>
      <c r="Z1685" s="17"/>
      <c r="AA1685" s="17"/>
      <c r="AB1685" s="17"/>
      <c r="AC1685" s="17"/>
      <c r="AD1685" s="17"/>
      <c r="AE1685" s="17"/>
    </row>
    <row r="1686" spans="2:31" x14ac:dyDescent="0.35">
      <c r="B1686" s="6" t="s">
        <v>655</v>
      </c>
      <c r="C1686" s="17"/>
      <c r="D1686" s="17"/>
      <c r="E1686" s="17"/>
      <c r="F1686" s="17"/>
      <c r="G1686" s="17"/>
      <c r="H1686" s="17"/>
      <c r="I1686" s="17"/>
      <c r="J1686" s="17"/>
      <c r="K1686" s="17"/>
      <c r="L1686" s="17"/>
      <c r="M1686" s="17"/>
      <c r="N1686" s="17"/>
      <c r="O1686" s="17"/>
      <c r="P1686" s="17"/>
      <c r="Q1686" s="17"/>
      <c r="R1686" s="17"/>
      <c r="S1686" s="17"/>
      <c r="T1686" s="17"/>
      <c r="U1686" s="17"/>
      <c r="V1686" s="17"/>
      <c r="W1686" s="17"/>
      <c r="X1686" s="17"/>
      <c r="Y1686" s="17"/>
      <c r="Z1686" s="17"/>
      <c r="AA1686" s="17"/>
      <c r="AB1686" s="17"/>
      <c r="AC1686" s="17"/>
      <c r="AD1686" s="17"/>
      <c r="AE1686" s="17"/>
    </row>
    <row r="1687" spans="2:31" x14ac:dyDescent="0.35">
      <c r="B1687" s="24" t="s">
        <v>66</v>
      </c>
      <c r="C1687" s="17"/>
      <c r="D1687" s="17"/>
      <c r="E1687" s="17"/>
      <c r="F1687" s="17"/>
      <c r="G1687" s="17"/>
      <c r="H1687" s="17"/>
      <c r="I1687" s="17"/>
      <c r="J1687" s="17"/>
      <c r="K1687" s="17"/>
      <c r="L1687" s="17"/>
      <c r="M1687" s="17"/>
      <c r="N1687" s="17"/>
      <c r="O1687" s="17"/>
      <c r="P1687" s="17"/>
      <c r="Q1687" s="17"/>
      <c r="R1687" s="17"/>
      <c r="S1687" s="17"/>
      <c r="T1687" s="17"/>
      <c r="U1687" s="17"/>
      <c r="V1687" s="17"/>
      <c r="W1687" s="17"/>
      <c r="X1687" s="17"/>
      <c r="Y1687" s="17"/>
      <c r="Z1687" s="17"/>
      <c r="AA1687" s="17"/>
      <c r="AB1687" s="17"/>
      <c r="AC1687" s="17"/>
      <c r="AD1687" s="17"/>
      <c r="AE1687" s="17"/>
    </row>
    <row r="1688" spans="2:31" x14ac:dyDescent="0.35">
      <c r="B1688" t="s">
        <v>652</v>
      </c>
      <c r="C1688" s="17">
        <v>0.228376841643603</v>
      </c>
      <c r="D1688" s="17">
        <v>0.25813574238317899</v>
      </c>
      <c r="E1688" s="17">
        <v>0.198609575456867</v>
      </c>
      <c r="F1688" s="17"/>
      <c r="G1688" s="17">
        <v>0.18785574589984899</v>
      </c>
      <c r="H1688" s="17">
        <v>0.23030197037383299</v>
      </c>
      <c r="I1688" s="17">
        <v>0.244216594952191</v>
      </c>
      <c r="J1688" s="17">
        <v>0.24620147841274201</v>
      </c>
      <c r="K1688" s="17">
        <v>0.22848710752732801</v>
      </c>
      <c r="L1688" s="17">
        <v>0.232103692126544</v>
      </c>
      <c r="M1688" s="17"/>
      <c r="N1688" s="17">
        <v>0.27968015959286002</v>
      </c>
      <c r="O1688" s="17">
        <v>0.166627489532825</v>
      </c>
      <c r="P1688" s="17">
        <v>0.24859020944235999</v>
      </c>
      <c r="Q1688" s="17">
        <v>0.192056011889436</v>
      </c>
      <c r="R1688" s="17">
        <v>0.28927011149353998</v>
      </c>
      <c r="S1688" s="17">
        <v>0.20270200761458401</v>
      </c>
      <c r="T1688" s="17">
        <v>0.25370340633093003</v>
      </c>
      <c r="U1688" s="17">
        <v>0.273266579411508</v>
      </c>
      <c r="V1688" s="17">
        <v>0.19671504886973301</v>
      </c>
      <c r="W1688" s="17"/>
      <c r="X1688" s="17">
        <v>0.20920242500834399</v>
      </c>
      <c r="Y1688" s="17">
        <v>0.28735967542572399</v>
      </c>
      <c r="Z1688" s="17"/>
      <c r="AA1688" s="17">
        <v>0.220463632765587</v>
      </c>
      <c r="AB1688" s="17">
        <v>0.26464066376707002</v>
      </c>
      <c r="AC1688" s="17"/>
      <c r="AD1688" s="17">
        <v>0.26689895224926202</v>
      </c>
      <c r="AE1688" s="17">
        <v>0.153952679768881</v>
      </c>
    </row>
    <row r="1689" spans="2:31" x14ac:dyDescent="0.35">
      <c r="B1689" t="s">
        <v>653</v>
      </c>
      <c r="C1689" s="17">
        <v>0.57165570978417202</v>
      </c>
      <c r="D1689" s="17">
        <v>0.55616557482114104</v>
      </c>
      <c r="E1689" s="17">
        <v>0.58715019913874</v>
      </c>
      <c r="F1689" s="17"/>
      <c r="G1689" s="17">
        <v>0.59380274124733501</v>
      </c>
      <c r="H1689" s="17">
        <v>0.55100943932239899</v>
      </c>
      <c r="I1689" s="17">
        <v>0.58916778573946904</v>
      </c>
      <c r="J1689" s="17">
        <v>0.522756540539286</v>
      </c>
      <c r="K1689" s="17">
        <v>0.57413886173936901</v>
      </c>
      <c r="L1689" s="17">
        <v>0.58540950607601905</v>
      </c>
      <c r="M1689" s="17"/>
      <c r="N1689" s="17">
        <v>0.54954550192262996</v>
      </c>
      <c r="O1689" s="17">
        <v>0.63945860051660797</v>
      </c>
      <c r="P1689" s="17">
        <v>0.51685926428885598</v>
      </c>
      <c r="Q1689" s="17">
        <v>0.56966752196356096</v>
      </c>
      <c r="R1689" s="17">
        <v>0.48841478333713101</v>
      </c>
      <c r="S1689" s="17">
        <v>0.58728066703743498</v>
      </c>
      <c r="T1689" s="17">
        <v>0.57334134067665299</v>
      </c>
      <c r="U1689" s="17">
        <v>0.48634892857586198</v>
      </c>
      <c r="V1689" s="17">
        <v>0.63713832970835405</v>
      </c>
      <c r="W1689" s="17"/>
      <c r="X1689" s="17">
        <v>0.58384495420789495</v>
      </c>
      <c r="Y1689" s="17">
        <v>0.54646463012131297</v>
      </c>
      <c r="Z1689" s="17"/>
      <c r="AA1689" s="17">
        <v>0.571971485574997</v>
      </c>
      <c r="AB1689" s="17">
        <v>0.56795118293687896</v>
      </c>
      <c r="AC1689" s="17"/>
      <c r="AD1689" s="17">
        <v>0.59571237237541697</v>
      </c>
      <c r="AE1689" s="17">
        <v>0.53290116702244195</v>
      </c>
    </row>
    <row r="1690" spans="2:31" x14ac:dyDescent="0.35">
      <c r="B1690" t="s">
        <v>654</v>
      </c>
      <c r="C1690" s="17">
        <v>0.154259357410621</v>
      </c>
      <c r="D1690" s="17">
        <v>0.13650533967384099</v>
      </c>
      <c r="E1690" s="17">
        <v>0.17201836593313499</v>
      </c>
      <c r="F1690" s="17"/>
      <c r="G1690" s="17">
        <v>0.16801707516036701</v>
      </c>
      <c r="H1690" s="17">
        <v>0.16566013508539901</v>
      </c>
      <c r="I1690" s="17">
        <v>0.120605256382166</v>
      </c>
      <c r="J1690" s="17">
        <v>0.181386444550133</v>
      </c>
      <c r="K1690" s="17">
        <v>0.14463507321264199</v>
      </c>
      <c r="L1690" s="17">
        <v>0.14881264924186499</v>
      </c>
      <c r="M1690" s="17"/>
      <c r="N1690" s="17">
        <v>0.12675233631888599</v>
      </c>
      <c r="O1690" s="17">
        <v>0.164441282574249</v>
      </c>
      <c r="P1690" s="17">
        <v>0.182565612457672</v>
      </c>
      <c r="Q1690" s="17">
        <v>0.19674685389679999</v>
      </c>
      <c r="R1690" s="17">
        <v>0.17644749665600701</v>
      </c>
      <c r="S1690" s="17">
        <v>0.15910861735961601</v>
      </c>
      <c r="T1690" s="17">
        <v>0.114411350772178</v>
      </c>
      <c r="U1690" s="17">
        <v>0.18070791160911401</v>
      </c>
      <c r="V1690" s="17">
        <v>0.119176751942531</v>
      </c>
      <c r="W1690" s="17"/>
      <c r="X1690" s="17">
        <v>0.15740025878088301</v>
      </c>
      <c r="Y1690" s="17">
        <v>0.13095648878094099</v>
      </c>
      <c r="Z1690" s="17"/>
      <c r="AA1690" s="17">
        <v>0.162214626768037</v>
      </c>
      <c r="AB1690" s="17">
        <v>0.123302304939282</v>
      </c>
      <c r="AC1690" s="17"/>
      <c r="AD1690" s="17">
        <v>0.12192400795467601</v>
      </c>
      <c r="AE1690" s="17">
        <v>0.23221127100108699</v>
      </c>
    </row>
    <row r="1691" spans="2:31" x14ac:dyDescent="0.35">
      <c r="B1691" t="s">
        <v>56</v>
      </c>
      <c r="C1691" s="17">
        <v>4.5708091161603799E-2</v>
      </c>
      <c r="D1691" s="17">
        <v>4.9193343121838998E-2</v>
      </c>
      <c r="E1691" s="17">
        <v>4.2221859471258102E-2</v>
      </c>
      <c r="F1691" s="17"/>
      <c r="G1691" s="17">
        <v>5.0324437692448903E-2</v>
      </c>
      <c r="H1691" s="17">
        <v>5.3028455218369401E-2</v>
      </c>
      <c r="I1691" s="17">
        <v>4.6010362926174102E-2</v>
      </c>
      <c r="J1691" s="17">
        <v>4.9655536497838902E-2</v>
      </c>
      <c r="K1691" s="17">
        <v>5.2738957520661101E-2</v>
      </c>
      <c r="L1691" s="17">
        <v>3.36741525555719E-2</v>
      </c>
      <c r="M1691" s="17"/>
      <c r="N1691" s="17">
        <v>4.4022002165624401E-2</v>
      </c>
      <c r="O1691" s="17">
        <v>2.9472627376318401E-2</v>
      </c>
      <c r="P1691" s="17">
        <v>5.1984913811111901E-2</v>
      </c>
      <c r="Q1691" s="17">
        <v>4.1529612250203497E-2</v>
      </c>
      <c r="R1691" s="17">
        <v>4.5867608513322403E-2</v>
      </c>
      <c r="S1691" s="17">
        <v>5.0908707988365297E-2</v>
      </c>
      <c r="T1691" s="17">
        <v>5.8543902220238302E-2</v>
      </c>
      <c r="U1691" s="17">
        <v>5.9676580403516699E-2</v>
      </c>
      <c r="V1691" s="17">
        <v>4.6969869479382399E-2</v>
      </c>
      <c r="W1691" s="17"/>
      <c r="X1691" s="17">
        <v>4.9552362002877798E-2</v>
      </c>
      <c r="Y1691" s="17">
        <v>3.5219205672021997E-2</v>
      </c>
      <c r="Z1691" s="17"/>
      <c r="AA1691" s="17">
        <v>4.5350254891378797E-2</v>
      </c>
      <c r="AB1691" s="17">
        <v>4.4105848356768701E-2</v>
      </c>
      <c r="AC1691" s="17"/>
      <c r="AD1691" s="17">
        <v>1.54646674206454E-2</v>
      </c>
      <c r="AE1691" s="17">
        <v>8.0934882207589001E-2</v>
      </c>
    </row>
    <row r="1692" spans="2:31" x14ac:dyDescent="0.35">
      <c r="C1692" s="17"/>
      <c r="D1692" s="17"/>
      <c r="E1692" s="17"/>
      <c r="F1692" s="17"/>
      <c r="G1692" s="17"/>
      <c r="H1692" s="17"/>
      <c r="I1692" s="17"/>
      <c r="J1692" s="17"/>
      <c r="K1692" s="17"/>
      <c r="L1692" s="17"/>
      <c r="M1692" s="17"/>
      <c r="N1692" s="17"/>
      <c r="O1692" s="17"/>
      <c r="P1692" s="17"/>
      <c r="Q1692" s="17"/>
      <c r="R1692" s="17"/>
      <c r="S1692" s="17"/>
      <c r="T1692" s="17"/>
      <c r="U1692" s="17"/>
      <c r="V1692" s="17"/>
      <c r="W1692" s="17"/>
      <c r="X1692" s="17"/>
      <c r="Y1692" s="17"/>
      <c r="Z1692" s="17"/>
      <c r="AA1692" s="17"/>
      <c r="AB1692" s="17"/>
      <c r="AC1692" s="17"/>
      <c r="AD1692" s="17"/>
      <c r="AE1692" s="17"/>
    </row>
    <row r="1693" spans="2:31" x14ac:dyDescent="0.35">
      <c r="B1693" s="6" t="s">
        <v>662</v>
      </c>
      <c r="C1693" s="17"/>
      <c r="D1693" s="17"/>
      <c r="E1693" s="17"/>
      <c r="F1693" s="17"/>
      <c r="G1693" s="17"/>
      <c r="H1693" s="17"/>
      <c r="I1693" s="17"/>
      <c r="J1693" s="17"/>
      <c r="K1693" s="17"/>
      <c r="L1693" s="17"/>
      <c r="M1693" s="17"/>
      <c r="N1693" s="17"/>
      <c r="O1693" s="17"/>
      <c r="P1693" s="17"/>
      <c r="Q1693" s="17"/>
      <c r="R1693" s="17"/>
      <c r="S1693" s="17"/>
      <c r="T1693" s="17"/>
      <c r="U1693" s="17"/>
      <c r="V1693" s="17"/>
      <c r="W1693" s="17"/>
      <c r="X1693" s="17"/>
      <c r="Y1693" s="17"/>
      <c r="Z1693" s="17"/>
      <c r="AA1693" s="17"/>
      <c r="AB1693" s="17"/>
      <c r="AC1693" s="17"/>
      <c r="AD1693" s="17"/>
      <c r="AE1693" s="17"/>
    </row>
    <row r="1694" spans="2:31" x14ac:dyDescent="0.35">
      <c r="B1694" s="24" t="s">
        <v>66</v>
      </c>
      <c r="C1694" s="17"/>
      <c r="D1694" s="17"/>
      <c r="E1694" s="17"/>
      <c r="F1694" s="17"/>
      <c r="G1694" s="17"/>
      <c r="H1694" s="17"/>
      <c r="I1694" s="17"/>
      <c r="J1694" s="17"/>
      <c r="K1694" s="17"/>
      <c r="L1694" s="17"/>
      <c r="M1694" s="17"/>
      <c r="N1694" s="17"/>
      <c r="O1694" s="17"/>
      <c r="P1694" s="17"/>
      <c r="Q1694" s="17"/>
      <c r="R1694" s="17"/>
      <c r="S1694" s="17"/>
      <c r="T1694" s="17"/>
      <c r="U1694" s="17"/>
      <c r="V1694" s="17"/>
      <c r="W1694" s="17"/>
      <c r="X1694" s="17"/>
      <c r="Y1694" s="17"/>
      <c r="Z1694" s="17"/>
      <c r="AA1694" s="17"/>
      <c r="AB1694" s="17"/>
      <c r="AC1694" s="17"/>
      <c r="AD1694" s="17"/>
      <c r="AE1694" s="17"/>
    </row>
    <row r="1695" spans="2:31" x14ac:dyDescent="0.35">
      <c r="B1695" t="s">
        <v>594</v>
      </c>
      <c r="C1695" s="17">
        <v>0.53736899914308001</v>
      </c>
      <c r="D1695" s="17">
        <v>0.57416597440584205</v>
      </c>
      <c r="E1695" s="17">
        <v>0.500561679978342</v>
      </c>
      <c r="F1695" s="17"/>
      <c r="G1695" s="17">
        <v>0.57043770134890803</v>
      </c>
      <c r="H1695" s="17">
        <v>0.51390319764138903</v>
      </c>
      <c r="I1695" s="17">
        <v>0.523300299524463</v>
      </c>
      <c r="J1695" s="17">
        <v>0.55453107699628501</v>
      </c>
      <c r="K1695" s="17">
        <v>0.58167939262655899</v>
      </c>
      <c r="L1695" s="17">
        <v>0.50841620746928695</v>
      </c>
      <c r="M1695" s="17"/>
      <c r="N1695" s="17">
        <v>0.61616508814038495</v>
      </c>
      <c r="O1695" s="17">
        <v>0.48409571245717398</v>
      </c>
      <c r="P1695" s="17">
        <v>0.53583881332059102</v>
      </c>
      <c r="Q1695" s="17">
        <v>0.53999225353477098</v>
      </c>
      <c r="R1695" s="17">
        <v>0.56374688371532899</v>
      </c>
      <c r="S1695" s="17">
        <v>0.525887083869373</v>
      </c>
      <c r="T1695" s="17">
        <v>0.481358330036394</v>
      </c>
      <c r="U1695" s="17">
        <v>0.474537757714104</v>
      </c>
      <c r="V1695" s="17">
        <v>0.563112178697734</v>
      </c>
      <c r="W1695" s="17"/>
      <c r="X1695" s="17">
        <v>0.50506765222137096</v>
      </c>
      <c r="Y1695" s="17">
        <v>0.59928790509635799</v>
      </c>
      <c r="Z1695" s="17"/>
      <c r="AA1695" s="17">
        <v>0.51971531132627902</v>
      </c>
      <c r="AB1695" s="17">
        <v>0.60563929220002599</v>
      </c>
      <c r="AC1695" s="17"/>
      <c r="AD1695" s="17">
        <v>0.50890952777337695</v>
      </c>
      <c r="AE1695" s="17">
        <v>0.64177618820418003</v>
      </c>
    </row>
    <row r="1696" spans="2:31" x14ac:dyDescent="0.35">
      <c r="B1696" t="s">
        <v>595</v>
      </c>
      <c r="C1696" s="17">
        <v>0.38584844664434398</v>
      </c>
      <c r="D1696" s="17">
        <v>0.33523349310957601</v>
      </c>
      <c r="E1696" s="17">
        <v>0.43647762841700799</v>
      </c>
      <c r="F1696" s="17"/>
      <c r="G1696" s="17">
        <v>0.33387907378621301</v>
      </c>
      <c r="H1696" s="17">
        <v>0.387466770356304</v>
      </c>
      <c r="I1696" s="17">
        <v>0.41162326697620399</v>
      </c>
      <c r="J1696" s="17">
        <v>0.43202022753722003</v>
      </c>
      <c r="K1696" s="17">
        <v>0.37622456438701202</v>
      </c>
      <c r="L1696" s="17">
        <v>0.38156709306144299</v>
      </c>
      <c r="M1696" s="17"/>
      <c r="N1696" s="17">
        <v>0.30121823678406501</v>
      </c>
      <c r="O1696" s="17">
        <v>0.393556576914178</v>
      </c>
      <c r="P1696" s="17">
        <v>0.42194661203933498</v>
      </c>
      <c r="Q1696" s="17">
        <v>0.37733410168008702</v>
      </c>
      <c r="R1696" s="17">
        <v>0.38431596581313199</v>
      </c>
      <c r="S1696" s="17">
        <v>0.381495817824692</v>
      </c>
      <c r="T1696" s="17">
        <v>0.44458892792607402</v>
      </c>
      <c r="U1696" s="17">
        <v>0.49545467691228101</v>
      </c>
      <c r="V1696" s="17">
        <v>0.376362505076134</v>
      </c>
      <c r="W1696" s="17"/>
      <c r="X1696" s="17">
        <v>0.41640188151484803</v>
      </c>
      <c r="Y1696" s="17">
        <v>0.32163342974692499</v>
      </c>
      <c r="Z1696" s="17"/>
      <c r="AA1696" s="17">
        <v>0.40418317909715701</v>
      </c>
      <c r="AB1696" s="17">
        <v>0.313114752442198</v>
      </c>
      <c r="AC1696" s="17"/>
      <c r="AD1696" s="17">
        <v>0.415407536112403</v>
      </c>
      <c r="AE1696" s="17">
        <v>0.30285107001699801</v>
      </c>
    </row>
    <row r="1697" spans="2:31" x14ac:dyDescent="0.35">
      <c r="B1697" t="s">
        <v>596</v>
      </c>
      <c r="C1697" s="17">
        <v>5.7282481438188503E-2</v>
      </c>
      <c r="D1697" s="17">
        <v>6.2667242621458494E-2</v>
      </c>
      <c r="E1697" s="17">
        <v>5.18962065587125E-2</v>
      </c>
      <c r="F1697" s="17"/>
      <c r="G1697" s="17">
        <v>6.5338227877503305E-2</v>
      </c>
      <c r="H1697" s="17">
        <v>7.07670557326147E-2</v>
      </c>
      <c r="I1697" s="17">
        <v>4.6552007960242801E-2</v>
      </c>
      <c r="J1697" s="17">
        <v>1.34486954664943E-2</v>
      </c>
      <c r="K1697" s="17">
        <v>3.1735522561152703E-2</v>
      </c>
      <c r="L1697" s="17">
        <v>8.5925213185128899E-2</v>
      </c>
      <c r="M1697" s="17"/>
      <c r="N1697" s="17">
        <v>7.1248279573117093E-2</v>
      </c>
      <c r="O1697" s="17">
        <v>7.1515200432435005E-2</v>
      </c>
      <c r="P1697" s="17">
        <v>1.74587173824227E-2</v>
      </c>
      <c r="Q1697" s="17">
        <v>7.1457725955402507E-2</v>
      </c>
      <c r="R1697" s="17">
        <v>4.26278541078777E-2</v>
      </c>
      <c r="S1697" s="17">
        <v>7.8112566930104904E-2</v>
      </c>
      <c r="T1697" s="17">
        <v>5.9326680413668703E-2</v>
      </c>
      <c r="U1697" s="17">
        <v>1.5360563180310699E-2</v>
      </c>
      <c r="V1697" s="17">
        <v>5.01359076701135E-2</v>
      </c>
      <c r="W1697" s="17"/>
      <c r="X1697" s="17">
        <v>5.8985518100751901E-2</v>
      </c>
      <c r="Y1697" s="17">
        <v>5.73046691319615E-2</v>
      </c>
      <c r="Z1697" s="17"/>
      <c r="AA1697" s="17">
        <v>5.6850264126274301E-2</v>
      </c>
      <c r="AB1697" s="17">
        <v>6.0316114146989203E-2</v>
      </c>
      <c r="AC1697" s="17"/>
      <c r="AD1697" s="17">
        <v>6.3760304861193107E-2</v>
      </c>
      <c r="AE1697" s="17">
        <v>4.5704342788356299E-2</v>
      </c>
    </row>
    <row r="1698" spans="2:31" x14ac:dyDescent="0.35">
      <c r="B1698" t="s">
        <v>597</v>
      </c>
      <c r="C1698" s="17">
        <v>7.1786269626174602E-3</v>
      </c>
      <c r="D1698" s="17">
        <v>8.7526530233554608E-3</v>
      </c>
      <c r="E1698" s="17">
        <v>5.60415843150887E-3</v>
      </c>
      <c r="F1698" s="17"/>
      <c r="G1698" s="17">
        <v>1.5850632128933399E-2</v>
      </c>
      <c r="H1698" s="17">
        <v>2.2690272819381001E-2</v>
      </c>
      <c r="I1698" s="17">
        <v>4.8973842982179697E-3</v>
      </c>
      <c r="J1698" s="17">
        <v>0</v>
      </c>
      <c r="K1698" s="17">
        <v>5.1802602126380598E-3</v>
      </c>
      <c r="L1698" s="17">
        <v>0</v>
      </c>
      <c r="M1698" s="17"/>
      <c r="N1698" s="17">
        <v>3.8630946670572099E-3</v>
      </c>
      <c r="O1698" s="17">
        <v>1.45323105444412E-2</v>
      </c>
      <c r="P1698" s="17">
        <v>0</v>
      </c>
      <c r="Q1698" s="17">
        <v>1.12159188297387E-2</v>
      </c>
      <c r="R1698" s="17">
        <v>9.3092963636613301E-3</v>
      </c>
      <c r="S1698" s="17">
        <v>7.2522656879152299E-3</v>
      </c>
      <c r="T1698" s="17">
        <v>0</v>
      </c>
      <c r="U1698" s="17">
        <v>1.46470021933039E-2</v>
      </c>
      <c r="V1698" s="17">
        <v>5.4768612193169097E-3</v>
      </c>
      <c r="W1698" s="17"/>
      <c r="X1698" s="17">
        <v>5.5204139166353102E-3</v>
      </c>
      <c r="Y1698" s="17">
        <v>1.457289394275E-2</v>
      </c>
      <c r="Z1698" s="17"/>
      <c r="AA1698" s="17">
        <v>7.0987189465627296E-3</v>
      </c>
      <c r="AB1698" s="17">
        <v>7.6593142217353197E-3</v>
      </c>
      <c r="AC1698" s="17"/>
      <c r="AD1698" s="17">
        <v>7.7876494461504402E-3</v>
      </c>
      <c r="AE1698" s="17">
        <v>6.9542128293674701E-3</v>
      </c>
    </row>
    <row r="1699" spans="2:31" x14ac:dyDescent="0.35">
      <c r="B1699" t="s">
        <v>56</v>
      </c>
      <c r="C1699" s="17">
        <v>1.232144581177E-2</v>
      </c>
      <c r="D1699" s="17">
        <v>1.9180636839767399E-2</v>
      </c>
      <c r="E1699" s="17">
        <v>5.4603266144290404E-3</v>
      </c>
      <c r="F1699" s="17"/>
      <c r="G1699" s="17">
        <v>1.44943648584422E-2</v>
      </c>
      <c r="H1699" s="17">
        <v>5.1727034503111701E-3</v>
      </c>
      <c r="I1699" s="17">
        <v>1.36270412408719E-2</v>
      </c>
      <c r="J1699" s="17">
        <v>0</v>
      </c>
      <c r="K1699" s="17">
        <v>5.1802602126380598E-3</v>
      </c>
      <c r="L1699" s="17">
        <v>2.4091486284140699E-2</v>
      </c>
      <c r="M1699" s="17"/>
      <c r="N1699" s="17">
        <v>7.5053008353766102E-3</v>
      </c>
      <c r="O1699" s="17">
        <v>3.63001996517721E-2</v>
      </c>
      <c r="P1699" s="17">
        <v>2.4755857257651101E-2</v>
      </c>
      <c r="Q1699" s="17">
        <v>0</v>
      </c>
      <c r="R1699" s="17">
        <v>0</v>
      </c>
      <c r="S1699" s="17">
        <v>7.2522656879152299E-3</v>
      </c>
      <c r="T1699" s="17">
        <v>1.4726061623863401E-2</v>
      </c>
      <c r="U1699" s="17">
        <v>0</v>
      </c>
      <c r="V1699" s="17">
        <v>4.9125473367013098E-3</v>
      </c>
      <c r="W1699" s="17"/>
      <c r="X1699" s="17">
        <v>1.40245342463936E-2</v>
      </c>
      <c r="Y1699" s="17">
        <v>7.2011020820053799E-3</v>
      </c>
      <c r="Z1699" s="17"/>
      <c r="AA1699" s="17">
        <v>1.2152526503727E-2</v>
      </c>
      <c r="AB1699" s="17">
        <v>1.32705269890512E-2</v>
      </c>
      <c r="AC1699" s="17"/>
      <c r="AD1699" s="17">
        <v>4.1349818068769396E-3</v>
      </c>
      <c r="AE1699" s="17">
        <v>2.7141861610982601E-3</v>
      </c>
    </row>
    <row r="1700" spans="2:31" x14ac:dyDescent="0.35">
      <c r="B1700" t="s">
        <v>598</v>
      </c>
      <c r="C1700" s="17">
        <v>0.92321744578742404</v>
      </c>
      <c r="D1700" s="17">
        <v>0.909399467515419</v>
      </c>
      <c r="E1700" s="17">
        <v>0.93703930839534999</v>
      </c>
      <c r="F1700" s="17"/>
      <c r="G1700" s="17">
        <v>0.90431677513512099</v>
      </c>
      <c r="H1700" s="17">
        <v>0.90136996799769298</v>
      </c>
      <c r="I1700" s="17">
        <v>0.93492356650066699</v>
      </c>
      <c r="J1700" s="17">
        <v>0.98655130453350603</v>
      </c>
      <c r="K1700" s="17">
        <v>0.95790395701357101</v>
      </c>
      <c r="L1700" s="17">
        <v>0.88998330053073005</v>
      </c>
      <c r="M1700" s="17"/>
      <c r="N1700" s="17">
        <v>0.91738332492444896</v>
      </c>
      <c r="O1700" s="17">
        <v>0.87765228937135198</v>
      </c>
      <c r="P1700" s="17">
        <v>0.95778542535992595</v>
      </c>
      <c r="Q1700" s="17">
        <v>0.91732635521485895</v>
      </c>
      <c r="R1700" s="17">
        <v>0.94806284952846098</v>
      </c>
      <c r="S1700" s="17">
        <v>0.90738290169406499</v>
      </c>
      <c r="T1700" s="17">
        <v>0.92594725796246802</v>
      </c>
      <c r="U1700" s="17">
        <v>0.96999243462638496</v>
      </c>
      <c r="V1700" s="17">
        <v>0.939474683773868</v>
      </c>
      <c r="W1700" s="17"/>
      <c r="X1700" s="17">
        <v>0.92146953373621898</v>
      </c>
      <c r="Y1700" s="17">
        <v>0.92092133484328298</v>
      </c>
      <c r="Z1700" s="17"/>
      <c r="AA1700" s="17">
        <v>0.92389849042343597</v>
      </c>
      <c r="AB1700" s="17">
        <v>0.91875404464222399</v>
      </c>
      <c r="AC1700" s="17"/>
      <c r="AD1700" s="17">
        <v>0.92431706388577894</v>
      </c>
      <c r="AE1700" s="17">
        <v>0.94462725822117799</v>
      </c>
    </row>
    <row r="1701" spans="2:31" x14ac:dyDescent="0.35">
      <c r="B1701" t="s">
        <v>103</v>
      </c>
      <c r="C1701" s="17">
        <v>-0.91089599997565396</v>
      </c>
      <c r="D1701" s="17">
        <v>-0.890218830675651</v>
      </c>
      <c r="E1701" s="17">
        <v>-0.93157898178092002</v>
      </c>
      <c r="F1701" s="17"/>
      <c r="G1701" s="17">
        <v>-0.88982241027667897</v>
      </c>
      <c r="H1701" s="17">
        <v>-0.89619726454738202</v>
      </c>
      <c r="I1701" s="17">
        <v>-0.921296525259795</v>
      </c>
      <c r="J1701" s="17">
        <v>-0.98655130453350603</v>
      </c>
      <c r="K1701" s="17">
        <v>-0.95272369680093305</v>
      </c>
      <c r="L1701" s="17">
        <v>-0.86589181424659001</v>
      </c>
      <c r="M1701" s="17"/>
      <c r="N1701" s="17">
        <v>-0.90987802408907303</v>
      </c>
      <c r="O1701" s="17">
        <v>-0.84135208971957998</v>
      </c>
      <c r="P1701" s="17">
        <v>-0.933029568102275</v>
      </c>
      <c r="Q1701" s="17">
        <v>-0.91732635521485895</v>
      </c>
      <c r="R1701" s="17">
        <v>-0.94806284952846098</v>
      </c>
      <c r="S1701" s="17">
        <v>-0.90013063600614895</v>
      </c>
      <c r="T1701" s="17">
        <v>-0.91122119633860499</v>
      </c>
      <c r="U1701" s="17">
        <v>-0.96999243462638496</v>
      </c>
      <c r="V1701" s="17">
        <v>-0.93456213643716701</v>
      </c>
      <c r="W1701" s="17"/>
      <c r="X1701" s="17">
        <v>-0.90744499948982504</v>
      </c>
      <c r="Y1701" s="17">
        <v>-0.91372023276127801</v>
      </c>
      <c r="Z1701" s="17"/>
      <c r="AA1701" s="17">
        <v>-0.91174596391970897</v>
      </c>
      <c r="AB1701" s="17">
        <v>-0.90548351765317303</v>
      </c>
      <c r="AC1701" s="17"/>
      <c r="AD1701" s="17">
        <v>-0.92018208207890295</v>
      </c>
      <c r="AE1701" s="17">
        <v>-0.94191307206008001</v>
      </c>
    </row>
    <row r="1702" spans="2:31" x14ac:dyDescent="0.35">
      <c r="C1702" s="17"/>
      <c r="D1702" s="17"/>
      <c r="E1702" s="17"/>
      <c r="F1702" s="17"/>
      <c r="G1702" s="17"/>
      <c r="H1702" s="17"/>
      <c r="I1702" s="17"/>
      <c r="J1702" s="17"/>
      <c r="K1702" s="17"/>
      <c r="L1702" s="17"/>
      <c r="M1702" s="17"/>
      <c r="N1702" s="17"/>
      <c r="O1702" s="17"/>
      <c r="P1702" s="17"/>
      <c r="Q1702" s="17"/>
      <c r="R1702" s="17"/>
      <c r="S1702" s="17"/>
      <c r="T1702" s="17"/>
      <c r="U1702" s="17"/>
      <c r="V1702" s="17"/>
      <c r="W1702" s="17"/>
      <c r="X1702" s="17"/>
      <c r="Y1702" s="17"/>
      <c r="Z1702" s="17"/>
      <c r="AA1702" s="17"/>
      <c r="AB1702" s="17"/>
      <c r="AC1702" s="17"/>
      <c r="AD1702" s="17"/>
      <c r="AE1702" s="17"/>
    </row>
    <row r="1703" spans="2:31" x14ac:dyDescent="0.35">
      <c r="B1703" s="6" t="s">
        <v>663</v>
      </c>
      <c r="C1703" s="17"/>
      <c r="D1703" s="17"/>
      <c r="E1703" s="17"/>
      <c r="F1703" s="17"/>
      <c r="G1703" s="17"/>
      <c r="H1703" s="17"/>
      <c r="I1703" s="17"/>
      <c r="J1703" s="17"/>
      <c r="K1703" s="17"/>
      <c r="L1703" s="17"/>
      <c r="M1703" s="17"/>
      <c r="N1703" s="17"/>
      <c r="O1703" s="17"/>
      <c r="P1703" s="17"/>
      <c r="Q1703" s="17"/>
      <c r="R1703" s="17"/>
      <c r="S1703" s="17"/>
      <c r="T1703" s="17"/>
      <c r="U1703" s="17"/>
      <c r="V1703" s="17"/>
      <c r="W1703" s="17"/>
      <c r="X1703" s="17"/>
      <c r="Y1703" s="17"/>
      <c r="Z1703" s="17"/>
      <c r="AA1703" s="17"/>
      <c r="AB1703" s="17"/>
      <c r="AC1703" s="17"/>
      <c r="AD1703" s="17"/>
      <c r="AE1703" s="17"/>
    </row>
    <row r="1704" spans="2:31" x14ac:dyDescent="0.35">
      <c r="B1704" s="24" t="s">
        <v>66</v>
      </c>
      <c r="C1704" s="17"/>
      <c r="D1704" s="17"/>
      <c r="E1704" s="17"/>
      <c r="F1704" s="17"/>
      <c r="G1704" s="17"/>
      <c r="H1704" s="17"/>
      <c r="I1704" s="17"/>
      <c r="J1704" s="17"/>
      <c r="K1704" s="17"/>
      <c r="L1704" s="17"/>
      <c r="M1704" s="17"/>
      <c r="N1704" s="17"/>
      <c r="O1704" s="17"/>
      <c r="P1704" s="17"/>
      <c r="Q1704" s="17"/>
      <c r="R1704" s="17"/>
      <c r="S1704" s="17"/>
      <c r="T1704" s="17"/>
      <c r="U1704" s="17"/>
      <c r="V1704" s="17"/>
      <c r="W1704" s="17"/>
      <c r="X1704" s="17"/>
      <c r="Y1704" s="17"/>
      <c r="Z1704" s="17"/>
      <c r="AA1704" s="17"/>
      <c r="AB1704" s="17"/>
      <c r="AC1704" s="17"/>
      <c r="AD1704" s="17"/>
      <c r="AE1704" s="17"/>
    </row>
    <row r="1705" spans="2:31" x14ac:dyDescent="0.35">
      <c r="B1705" t="s">
        <v>594</v>
      </c>
      <c r="C1705" s="17">
        <v>0.42898873346229299</v>
      </c>
      <c r="D1705" s="17">
        <v>0.45804460090655902</v>
      </c>
      <c r="E1705" s="17">
        <v>0.399924698198728</v>
      </c>
      <c r="F1705" s="17"/>
      <c r="G1705" s="17">
        <v>0.48813141268788701</v>
      </c>
      <c r="H1705" s="17">
        <v>0.42209060035677698</v>
      </c>
      <c r="I1705" s="17">
        <v>0.43909667627735899</v>
      </c>
      <c r="J1705" s="17">
        <v>0.43083332583301598</v>
      </c>
      <c r="K1705" s="17">
        <v>0.409517267653705</v>
      </c>
      <c r="L1705" s="17">
        <v>0.40488554522449699</v>
      </c>
      <c r="M1705" s="17"/>
      <c r="N1705" s="17">
        <v>0.44726130265686997</v>
      </c>
      <c r="O1705" s="17">
        <v>0.34595938163013301</v>
      </c>
      <c r="P1705" s="17">
        <v>0.43310116719234898</v>
      </c>
      <c r="Q1705" s="17">
        <v>0.433923286797327</v>
      </c>
      <c r="R1705" s="17">
        <v>0.47234189347142003</v>
      </c>
      <c r="S1705" s="17">
        <v>0.46530311497742499</v>
      </c>
      <c r="T1705" s="17">
        <v>0.38204434015654398</v>
      </c>
      <c r="U1705" s="17">
        <v>0.45100852465848901</v>
      </c>
      <c r="V1705" s="17">
        <v>0.47091952776750401</v>
      </c>
      <c r="W1705" s="17"/>
      <c r="X1705" s="17">
        <v>0.40108928517819598</v>
      </c>
      <c r="Y1705" s="17">
        <v>0.460926119810389</v>
      </c>
      <c r="Z1705" s="17"/>
      <c r="AA1705" s="17">
        <v>0.40589255494701698</v>
      </c>
      <c r="AB1705" s="17">
        <v>0.51598600572486097</v>
      </c>
      <c r="AC1705" s="17"/>
      <c r="AD1705" s="17">
        <v>0.39650745795635001</v>
      </c>
      <c r="AE1705" s="17">
        <v>0.52514725883050595</v>
      </c>
    </row>
    <row r="1706" spans="2:31" x14ac:dyDescent="0.35">
      <c r="B1706" t="s">
        <v>595</v>
      </c>
      <c r="C1706" s="17">
        <v>0.46020439238345601</v>
      </c>
      <c r="D1706" s="17">
        <v>0.43434659131444497</v>
      </c>
      <c r="E1706" s="17">
        <v>0.48606946227164699</v>
      </c>
      <c r="F1706" s="17"/>
      <c r="G1706" s="17">
        <v>0.38794853827703701</v>
      </c>
      <c r="H1706" s="17">
        <v>0.44303692775754899</v>
      </c>
      <c r="I1706" s="17">
        <v>0.46016388230323801</v>
      </c>
      <c r="J1706" s="17">
        <v>0.52435118219334398</v>
      </c>
      <c r="K1706" s="17">
        <v>0.51058682588255599</v>
      </c>
      <c r="L1706" s="17">
        <v>0.45054431731370898</v>
      </c>
      <c r="M1706" s="17"/>
      <c r="N1706" s="17">
        <v>0.43859550084364202</v>
      </c>
      <c r="O1706" s="17">
        <v>0.48321756470886601</v>
      </c>
      <c r="P1706" s="17">
        <v>0.46214307966456197</v>
      </c>
      <c r="Q1706" s="17">
        <v>0.45574298858578199</v>
      </c>
      <c r="R1706" s="17">
        <v>0.46920766489834798</v>
      </c>
      <c r="S1706" s="17">
        <v>0.37305096295882301</v>
      </c>
      <c r="T1706" s="17">
        <v>0.541231979014552</v>
      </c>
      <c r="U1706" s="17">
        <v>0.48927231024911</v>
      </c>
      <c r="V1706" s="17">
        <v>0.44795190620756298</v>
      </c>
      <c r="W1706" s="17"/>
      <c r="X1706" s="17">
        <v>0.48080444600024402</v>
      </c>
      <c r="Y1706" s="17">
        <v>0.48272678103247202</v>
      </c>
      <c r="Z1706" s="17"/>
      <c r="AA1706" s="17">
        <v>0.48377184024720399</v>
      </c>
      <c r="AB1706" s="17">
        <v>0.3687632909247</v>
      </c>
      <c r="AC1706" s="17"/>
      <c r="AD1706" s="17">
        <v>0.486752076550935</v>
      </c>
      <c r="AE1706" s="17">
        <v>0.39449219425056298</v>
      </c>
    </row>
    <row r="1707" spans="2:31" x14ac:dyDescent="0.35">
      <c r="B1707" t="s">
        <v>596</v>
      </c>
      <c r="C1707" s="17">
        <v>8.5146216069285505E-2</v>
      </c>
      <c r="D1707" s="17">
        <v>8.4480954145900303E-2</v>
      </c>
      <c r="E1707" s="17">
        <v>8.5811665002719098E-2</v>
      </c>
      <c r="F1707" s="17"/>
      <c r="G1707" s="17">
        <v>9.6304891569531606E-2</v>
      </c>
      <c r="H1707" s="17">
        <v>0.101343039509852</v>
      </c>
      <c r="I1707" s="17">
        <v>7.2337007011123805E-2</v>
      </c>
      <c r="J1707" s="17">
        <v>3.4790438247559299E-2</v>
      </c>
      <c r="K1707" s="17">
        <v>5.6537617316869501E-2</v>
      </c>
      <c r="L1707" s="17">
        <v>0.116525708209229</v>
      </c>
      <c r="M1707" s="17"/>
      <c r="N1707" s="17">
        <v>9.6598726047307598E-2</v>
      </c>
      <c r="O1707" s="17">
        <v>0.139481482919701</v>
      </c>
      <c r="P1707" s="17">
        <v>7.1103080854020798E-2</v>
      </c>
      <c r="Q1707" s="17">
        <v>8.9723065339439995E-2</v>
      </c>
      <c r="R1707" s="17">
        <v>4.99841003353216E-2</v>
      </c>
      <c r="S1707" s="17">
        <v>0.12510468326537799</v>
      </c>
      <c r="T1707" s="17">
        <v>4.8538333955134898E-2</v>
      </c>
      <c r="U1707" s="17">
        <v>0</v>
      </c>
      <c r="V1707" s="17">
        <v>6.5978532961845096E-2</v>
      </c>
      <c r="W1707" s="17"/>
      <c r="X1707" s="17">
        <v>9.2357156006178401E-2</v>
      </c>
      <c r="Y1707" s="17">
        <v>2.9735202681658801E-2</v>
      </c>
      <c r="Z1707" s="17"/>
      <c r="AA1707" s="17">
        <v>8.38672136474473E-2</v>
      </c>
      <c r="AB1707" s="17">
        <v>9.2140895285652197E-2</v>
      </c>
      <c r="AC1707" s="17"/>
      <c r="AD1707" s="17">
        <v>9.5652291339953899E-2</v>
      </c>
      <c r="AE1707" s="17">
        <v>6.8358759710525199E-2</v>
      </c>
    </row>
    <row r="1708" spans="2:31" x14ac:dyDescent="0.35">
      <c r="B1708" t="s">
        <v>597</v>
      </c>
      <c r="C1708" s="17">
        <v>1.3924749149489799E-2</v>
      </c>
      <c r="D1708" s="17">
        <v>6.4390887398755297E-3</v>
      </c>
      <c r="E1708" s="17">
        <v>2.1412513833625298E-2</v>
      </c>
      <c r="F1708" s="17"/>
      <c r="G1708" s="17">
        <v>2.24948053877706E-2</v>
      </c>
      <c r="H1708" s="17">
        <v>2.8356728925510898E-2</v>
      </c>
      <c r="I1708" s="17">
        <v>8.9658176441844203E-3</v>
      </c>
      <c r="J1708" s="17">
        <v>4.7658127607167504E-3</v>
      </c>
      <c r="K1708" s="17">
        <v>8.2211901314773392E-3</v>
      </c>
      <c r="L1708" s="17">
        <v>1.1563695014393799E-2</v>
      </c>
      <c r="M1708" s="17"/>
      <c r="N1708" s="17">
        <v>1.40311782947281E-2</v>
      </c>
      <c r="O1708" s="17">
        <v>4.2817441804849201E-3</v>
      </c>
      <c r="P1708" s="17">
        <v>8.8968150314166806E-3</v>
      </c>
      <c r="Q1708" s="17">
        <v>2.0610659277450601E-2</v>
      </c>
      <c r="R1708" s="17">
        <v>0</v>
      </c>
      <c r="S1708" s="17">
        <v>2.29063897493498E-2</v>
      </c>
      <c r="T1708" s="17">
        <v>1.3459285249905599E-2</v>
      </c>
      <c r="U1708" s="17">
        <v>5.97191650924003E-2</v>
      </c>
      <c r="V1708" s="17">
        <v>9.2961728023132004E-3</v>
      </c>
      <c r="W1708" s="17"/>
      <c r="X1708" s="17">
        <v>1.3278789881924999E-2</v>
      </c>
      <c r="Y1708" s="17">
        <v>2.6611896475479901E-2</v>
      </c>
      <c r="Z1708" s="17"/>
      <c r="AA1708" s="17">
        <v>1.23641645510091E-2</v>
      </c>
      <c r="AB1708" s="17">
        <v>2.0345314351157901E-2</v>
      </c>
      <c r="AC1708" s="17"/>
      <c r="AD1708" s="17">
        <v>1.7895844720377699E-2</v>
      </c>
      <c r="AE1708" s="17">
        <v>6.8706466342589104E-3</v>
      </c>
    </row>
    <row r="1709" spans="2:31" x14ac:dyDescent="0.35">
      <c r="B1709" t="s">
        <v>56</v>
      </c>
      <c r="C1709" s="17">
        <v>1.1735908935476399E-2</v>
      </c>
      <c r="D1709" s="17">
        <v>1.6688764893220302E-2</v>
      </c>
      <c r="E1709" s="17">
        <v>6.7816606932807498E-3</v>
      </c>
      <c r="F1709" s="17"/>
      <c r="G1709" s="17">
        <v>5.1203520777737396E-3</v>
      </c>
      <c r="H1709" s="17">
        <v>5.1727034503111701E-3</v>
      </c>
      <c r="I1709" s="17">
        <v>1.94366167640946E-2</v>
      </c>
      <c r="J1709" s="17">
        <v>5.2592409653639599E-3</v>
      </c>
      <c r="K1709" s="17">
        <v>1.5137099015392E-2</v>
      </c>
      <c r="L1709" s="17">
        <v>1.6480734238171101E-2</v>
      </c>
      <c r="M1709" s="17"/>
      <c r="N1709" s="17">
        <v>3.5132921574530201E-3</v>
      </c>
      <c r="O1709" s="17">
        <v>2.70598265608143E-2</v>
      </c>
      <c r="P1709" s="17">
        <v>2.4755857257651101E-2</v>
      </c>
      <c r="Q1709" s="17">
        <v>0</v>
      </c>
      <c r="R1709" s="17">
        <v>8.4663412949110804E-3</v>
      </c>
      <c r="S1709" s="17">
        <v>1.3634849049024299E-2</v>
      </c>
      <c r="T1709" s="17">
        <v>1.4726061623863401E-2</v>
      </c>
      <c r="U1709" s="17">
        <v>0</v>
      </c>
      <c r="V1709" s="17">
        <v>5.8538602607740801E-3</v>
      </c>
      <c r="W1709" s="17"/>
      <c r="X1709" s="17">
        <v>1.2470322933457401E-2</v>
      </c>
      <c r="Y1709" s="17">
        <v>0</v>
      </c>
      <c r="Z1709" s="17"/>
      <c r="AA1709" s="17">
        <v>1.4104226607321701E-2</v>
      </c>
      <c r="AB1709" s="17">
        <v>2.7644937136292098E-3</v>
      </c>
      <c r="AC1709" s="17"/>
      <c r="AD1709" s="17">
        <v>3.1923294323832601E-3</v>
      </c>
      <c r="AE1709" s="17">
        <v>5.1311405741471102E-3</v>
      </c>
    </row>
    <row r="1710" spans="2:31" x14ac:dyDescent="0.35">
      <c r="B1710" t="s">
        <v>598</v>
      </c>
      <c r="C1710" s="17">
        <v>0.88919312584574794</v>
      </c>
      <c r="D1710" s="17">
        <v>0.89239119222100405</v>
      </c>
      <c r="E1710" s="17">
        <v>0.88599416047037505</v>
      </c>
      <c r="F1710" s="17"/>
      <c r="G1710" s="17">
        <v>0.87607995096492397</v>
      </c>
      <c r="H1710" s="17">
        <v>0.86512752811432603</v>
      </c>
      <c r="I1710" s="17">
        <v>0.89926055858059695</v>
      </c>
      <c r="J1710" s="17">
        <v>0.95518450802636001</v>
      </c>
      <c r="K1710" s="17">
        <v>0.92010409353626099</v>
      </c>
      <c r="L1710" s="17">
        <v>0.85542986253820597</v>
      </c>
      <c r="M1710" s="17"/>
      <c r="N1710" s="17">
        <v>0.88585680350051099</v>
      </c>
      <c r="O1710" s="17">
        <v>0.82917694633899897</v>
      </c>
      <c r="P1710" s="17">
        <v>0.89524424685691095</v>
      </c>
      <c r="Q1710" s="17">
        <v>0.88966627538310905</v>
      </c>
      <c r="R1710" s="17">
        <v>0.94154955836976695</v>
      </c>
      <c r="S1710" s="17">
        <v>0.83835407793624805</v>
      </c>
      <c r="T1710" s="17">
        <v>0.92327631917109598</v>
      </c>
      <c r="U1710" s="17">
        <v>0.94028083490759995</v>
      </c>
      <c r="V1710" s="17">
        <v>0.91887143397506699</v>
      </c>
      <c r="W1710" s="17"/>
      <c r="X1710" s="17">
        <v>0.88189373117843906</v>
      </c>
      <c r="Y1710" s="17">
        <v>0.94365290084286102</v>
      </c>
      <c r="Z1710" s="17"/>
      <c r="AA1710" s="17">
        <v>0.88966439519422202</v>
      </c>
      <c r="AB1710" s="17">
        <v>0.88474929664956103</v>
      </c>
      <c r="AC1710" s="17"/>
      <c r="AD1710" s="17">
        <v>0.883259534507285</v>
      </c>
      <c r="AE1710" s="17">
        <v>0.91963945308106898</v>
      </c>
    </row>
    <row r="1711" spans="2:31" x14ac:dyDescent="0.35">
      <c r="B1711" t="s">
        <v>103</v>
      </c>
      <c r="C1711" s="17">
        <v>-0.87745721691027201</v>
      </c>
      <c r="D1711" s="17">
        <v>-0.87570242732778403</v>
      </c>
      <c r="E1711" s="17">
        <v>-0.87921249977709404</v>
      </c>
      <c r="F1711" s="17"/>
      <c r="G1711" s="17">
        <v>-0.87095959888715002</v>
      </c>
      <c r="H1711" s="17">
        <v>-0.85995482466401496</v>
      </c>
      <c r="I1711" s="17">
        <v>-0.87982394181650303</v>
      </c>
      <c r="J1711" s="17">
        <v>-0.949925267060996</v>
      </c>
      <c r="K1711" s="17">
        <v>-0.90496699452086904</v>
      </c>
      <c r="L1711" s="17">
        <v>-0.83894912830003499</v>
      </c>
      <c r="M1711" s="17"/>
      <c r="N1711" s="17">
        <v>-0.882343511343058</v>
      </c>
      <c r="O1711" s="17">
        <v>-0.80211711977818501</v>
      </c>
      <c r="P1711" s="17">
        <v>-0.87048838959926</v>
      </c>
      <c r="Q1711" s="17">
        <v>-0.88966627538310905</v>
      </c>
      <c r="R1711" s="17">
        <v>-0.93308321707485598</v>
      </c>
      <c r="S1711" s="17">
        <v>-0.82471922888722304</v>
      </c>
      <c r="T1711" s="17">
        <v>-0.90855025754723295</v>
      </c>
      <c r="U1711" s="17">
        <v>-0.94028083490759995</v>
      </c>
      <c r="V1711" s="17">
        <v>-0.91301757371429304</v>
      </c>
      <c r="W1711" s="17"/>
      <c r="X1711" s="17">
        <v>-0.86942340824498199</v>
      </c>
      <c r="Y1711" s="17">
        <v>-0.94365290084286102</v>
      </c>
      <c r="Z1711" s="17"/>
      <c r="AA1711" s="17">
        <v>-0.8755601685869</v>
      </c>
      <c r="AB1711" s="17">
        <v>-0.88198480293593196</v>
      </c>
      <c r="AC1711" s="17"/>
      <c r="AD1711" s="17">
        <v>-0.88006720507490199</v>
      </c>
      <c r="AE1711" s="17">
        <v>-0.91450831250692199</v>
      </c>
    </row>
    <row r="1712" spans="2:31" x14ac:dyDescent="0.35">
      <c r="C1712" s="17"/>
      <c r="D1712" s="17"/>
      <c r="E1712" s="17"/>
      <c r="F1712" s="17"/>
      <c r="G1712" s="17"/>
      <c r="H1712" s="17"/>
      <c r="I1712" s="17"/>
      <c r="J1712" s="17"/>
      <c r="K1712" s="17"/>
      <c r="L1712" s="17"/>
      <c r="M1712" s="17"/>
      <c r="N1712" s="17"/>
      <c r="O1712" s="17"/>
      <c r="P1712" s="17"/>
      <c r="Q1712" s="17"/>
      <c r="R1712" s="17"/>
      <c r="S1712" s="17"/>
      <c r="T1712" s="17"/>
      <c r="U1712" s="17"/>
      <c r="V1712" s="17"/>
      <c r="W1712" s="17"/>
      <c r="X1712" s="17"/>
      <c r="Y1712" s="17"/>
      <c r="Z1712" s="17"/>
      <c r="AA1712" s="17"/>
      <c r="AB1712" s="17"/>
      <c r="AC1712" s="17"/>
      <c r="AD1712" s="17"/>
      <c r="AE1712" s="17"/>
    </row>
    <row r="1713" spans="2:31" x14ac:dyDescent="0.35">
      <c r="B1713" s="6" t="s">
        <v>664</v>
      </c>
      <c r="C1713" s="17"/>
      <c r="D1713" s="17"/>
      <c r="E1713" s="17"/>
      <c r="F1713" s="17"/>
      <c r="G1713" s="17"/>
      <c r="H1713" s="17"/>
      <c r="I1713" s="17"/>
      <c r="J1713" s="17"/>
      <c r="K1713" s="17"/>
      <c r="L1713" s="17"/>
      <c r="M1713" s="17"/>
      <c r="N1713" s="17"/>
      <c r="O1713" s="17"/>
      <c r="P1713" s="17"/>
      <c r="Q1713" s="17"/>
      <c r="R1713" s="17"/>
      <c r="S1713" s="17"/>
      <c r="T1713" s="17"/>
      <c r="U1713" s="17"/>
      <c r="V1713" s="17"/>
      <c r="W1713" s="17"/>
      <c r="X1713" s="17"/>
      <c r="Y1713" s="17"/>
      <c r="Z1713" s="17"/>
      <c r="AA1713" s="17"/>
      <c r="AB1713" s="17"/>
      <c r="AC1713" s="17"/>
      <c r="AD1713" s="17"/>
      <c r="AE1713" s="17"/>
    </row>
    <row r="1714" spans="2:31" x14ac:dyDescent="0.35">
      <c r="B1714" s="24" t="s">
        <v>66</v>
      </c>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c r="AB1714" s="17"/>
      <c r="AC1714" s="17"/>
      <c r="AD1714" s="17"/>
      <c r="AE1714" s="17"/>
    </row>
    <row r="1715" spans="2:31" x14ac:dyDescent="0.35">
      <c r="B1715" t="s">
        <v>594</v>
      </c>
      <c r="C1715" s="17">
        <v>0.68473870250798996</v>
      </c>
      <c r="D1715" s="17">
        <v>0.69421401061703103</v>
      </c>
      <c r="E1715" s="17">
        <v>0.67526073081974003</v>
      </c>
      <c r="F1715" s="17"/>
      <c r="G1715" s="17">
        <v>0.6798875982043</v>
      </c>
      <c r="H1715" s="17">
        <v>0.65519155687232999</v>
      </c>
      <c r="I1715" s="17">
        <v>0.66705134319458403</v>
      </c>
      <c r="J1715" s="17">
        <v>0.70063860791117205</v>
      </c>
      <c r="K1715" s="17">
        <v>0.77822782602886398</v>
      </c>
      <c r="L1715" s="17">
        <v>0.65705835937122403</v>
      </c>
      <c r="M1715" s="17"/>
      <c r="N1715" s="17">
        <v>0.69163674807827402</v>
      </c>
      <c r="O1715" s="17">
        <v>0.64826484365311798</v>
      </c>
      <c r="P1715" s="17">
        <v>0.67230922610105703</v>
      </c>
      <c r="Q1715" s="17">
        <v>0.71380080708182803</v>
      </c>
      <c r="R1715" s="17">
        <v>0.80177655113229296</v>
      </c>
      <c r="S1715" s="17">
        <v>0.601672695799506</v>
      </c>
      <c r="T1715" s="17">
        <v>0.64600396358563905</v>
      </c>
      <c r="U1715" s="17">
        <v>0.63678645244853305</v>
      </c>
      <c r="V1715" s="17">
        <v>0.73758564574433205</v>
      </c>
      <c r="W1715" s="17"/>
      <c r="X1715" s="17">
        <v>0.67191326830700604</v>
      </c>
      <c r="Y1715" s="17">
        <v>0.69157123303086798</v>
      </c>
      <c r="Z1715" s="17"/>
      <c r="AA1715" s="17">
        <v>0.66509825064775496</v>
      </c>
      <c r="AB1715" s="17">
        <v>0.75401757641910006</v>
      </c>
      <c r="AC1715" s="17"/>
      <c r="AD1715" s="17">
        <v>0.65205456670958195</v>
      </c>
      <c r="AE1715" s="17">
        <v>0.79410402753310105</v>
      </c>
    </row>
    <row r="1716" spans="2:31" x14ac:dyDescent="0.35">
      <c r="B1716" t="s">
        <v>595</v>
      </c>
      <c r="C1716" s="17">
        <v>0.26008035934749901</v>
      </c>
      <c r="D1716" s="17">
        <v>0.23016451081743899</v>
      </c>
      <c r="E1716" s="17">
        <v>0.29000461744390299</v>
      </c>
      <c r="F1716" s="17"/>
      <c r="G1716" s="17">
        <v>0.29007109879698401</v>
      </c>
      <c r="H1716" s="17">
        <v>0.274046249291448</v>
      </c>
      <c r="I1716" s="17">
        <v>0.282830919405825</v>
      </c>
      <c r="J1716" s="17">
        <v>0.26763821060170401</v>
      </c>
      <c r="K1716" s="17">
        <v>0.18366769810991801</v>
      </c>
      <c r="L1716" s="17">
        <v>0.25979975071117301</v>
      </c>
      <c r="M1716" s="17"/>
      <c r="N1716" s="17">
        <v>0.23458572456670701</v>
      </c>
      <c r="O1716" s="17">
        <v>0.30007352583417102</v>
      </c>
      <c r="P1716" s="17">
        <v>0.29420555795008102</v>
      </c>
      <c r="Q1716" s="17">
        <v>0.227086673384124</v>
      </c>
      <c r="R1716" s="17">
        <v>0.18156416999559899</v>
      </c>
      <c r="S1716" s="17">
        <v>0.31171988626841601</v>
      </c>
      <c r="T1716" s="17">
        <v>0.278214933895502</v>
      </c>
      <c r="U1716" s="17">
        <v>0.302229448115727</v>
      </c>
      <c r="V1716" s="17">
        <v>0.22802387429676699</v>
      </c>
      <c r="W1716" s="17"/>
      <c r="X1716" s="17">
        <v>0.273580220870489</v>
      </c>
      <c r="Y1716" s="17">
        <v>0.24948737284446301</v>
      </c>
      <c r="Z1716" s="17"/>
      <c r="AA1716" s="17">
        <v>0.276413614368266</v>
      </c>
      <c r="AB1716" s="17">
        <v>0.20241791834294101</v>
      </c>
      <c r="AC1716" s="17"/>
      <c r="AD1716" s="17">
        <v>0.29846947765105902</v>
      </c>
      <c r="AE1716" s="17">
        <v>0.164764121683627</v>
      </c>
    </row>
    <row r="1717" spans="2:31" x14ac:dyDescent="0.35">
      <c r="B1717" t="s">
        <v>596</v>
      </c>
      <c r="C1717" s="17">
        <v>3.88714340738988E-2</v>
      </c>
      <c r="D1717" s="17">
        <v>5.4331432936770403E-2</v>
      </c>
      <c r="E1717" s="17">
        <v>2.34070892909711E-2</v>
      </c>
      <c r="F1717" s="17"/>
      <c r="G1717" s="17">
        <v>2.49209509209425E-2</v>
      </c>
      <c r="H1717" s="17">
        <v>5.6725320042440998E-2</v>
      </c>
      <c r="I1717" s="17">
        <v>3.1593311860500697E-2</v>
      </c>
      <c r="J1717" s="17">
        <v>3.1723181487124399E-2</v>
      </c>
      <c r="K1717" s="17">
        <v>2.77439554359422E-2</v>
      </c>
      <c r="L1717" s="17">
        <v>4.9580257842384901E-2</v>
      </c>
      <c r="M1717" s="17"/>
      <c r="N1717" s="17">
        <v>4.1811959185014E-2</v>
      </c>
      <c r="O1717" s="17">
        <v>2.9229786506340099E-2</v>
      </c>
      <c r="P1717" s="17">
        <v>8.7293586912113707E-3</v>
      </c>
      <c r="Q1717" s="17">
        <v>5.9112519534047003E-2</v>
      </c>
      <c r="R1717" s="17">
        <v>1.6659278872108201E-2</v>
      </c>
      <c r="S1717" s="17">
        <v>5.7198836473750597E-2</v>
      </c>
      <c r="T1717" s="17">
        <v>6.1055040894995201E-2</v>
      </c>
      <c r="U1717" s="17">
        <v>6.0984099435739403E-2</v>
      </c>
      <c r="V1717" s="17">
        <v>2.8913618739583102E-2</v>
      </c>
      <c r="W1717" s="17"/>
      <c r="X1717" s="17">
        <v>3.8307754810153999E-2</v>
      </c>
      <c r="Y1717" s="17">
        <v>3.6702608920707598E-2</v>
      </c>
      <c r="Z1717" s="17"/>
      <c r="AA1717" s="17">
        <v>4.1682134099441701E-2</v>
      </c>
      <c r="AB1717" s="17">
        <v>2.8810350922365901E-2</v>
      </c>
      <c r="AC1717" s="17"/>
      <c r="AD1717" s="17">
        <v>3.9303125613977898E-2</v>
      </c>
      <c r="AE1717" s="17">
        <v>3.8618068618211002E-2</v>
      </c>
    </row>
    <row r="1718" spans="2:31" x14ac:dyDescent="0.35">
      <c r="B1718" t="s">
        <v>597</v>
      </c>
      <c r="C1718" s="17">
        <v>5.0637223014902604E-3</v>
      </c>
      <c r="D1718" s="17">
        <v>1.4555422090818E-3</v>
      </c>
      <c r="E1718" s="17">
        <v>8.6729166800166395E-3</v>
      </c>
      <c r="F1718" s="17"/>
      <c r="G1718" s="17">
        <v>0</v>
      </c>
      <c r="H1718" s="17">
        <v>4.1221141542352397E-3</v>
      </c>
      <c r="I1718" s="17">
        <v>4.8973842982179697E-3</v>
      </c>
      <c r="J1718" s="17">
        <v>0</v>
      </c>
      <c r="K1718" s="17">
        <v>5.1802602126380598E-3</v>
      </c>
      <c r="L1718" s="17">
        <v>1.08360606052267E-2</v>
      </c>
      <c r="M1718" s="17"/>
      <c r="N1718" s="17">
        <v>1.3504798149160399E-2</v>
      </c>
      <c r="O1718" s="17">
        <v>4.2817441804849201E-3</v>
      </c>
      <c r="P1718" s="17">
        <v>0</v>
      </c>
      <c r="Q1718" s="17">
        <v>0</v>
      </c>
      <c r="R1718" s="17">
        <v>0</v>
      </c>
      <c r="S1718" s="17">
        <v>2.2156315770412702E-2</v>
      </c>
      <c r="T1718" s="17">
        <v>0</v>
      </c>
      <c r="U1718" s="17">
        <v>0</v>
      </c>
      <c r="V1718" s="17">
        <v>0</v>
      </c>
      <c r="W1718" s="17"/>
      <c r="X1718" s="17">
        <v>4.8004338606664997E-3</v>
      </c>
      <c r="Y1718" s="17">
        <v>5.7974938312673604E-3</v>
      </c>
      <c r="Z1718" s="17"/>
      <c r="AA1718" s="17">
        <v>5.5281937798674604E-3</v>
      </c>
      <c r="AB1718" s="17">
        <v>3.3691632633535999E-3</v>
      </c>
      <c r="AC1718" s="17"/>
      <c r="AD1718" s="17">
        <v>7.56089753307446E-3</v>
      </c>
      <c r="AE1718" s="17">
        <v>0</v>
      </c>
    </row>
    <row r="1719" spans="2:31" x14ac:dyDescent="0.35">
      <c r="B1719" t="s">
        <v>56</v>
      </c>
      <c r="C1719" s="17">
        <v>1.12457817691223E-2</v>
      </c>
      <c r="D1719" s="17">
        <v>1.98345034196784E-2</v>
      </c>
      <c r="E1719" s="17">
        <v>2.6546457653694399E-3</v>
      </c>
      <c r="F1719" s="17"/>
      <c r="G1719" s="17">
        <v>5.1203520777737396E-3</v>
      </c>
      <c r="H1719" s="17">
        <v>9.9147596395460606E-3</v>
      </c>
      <c r="I1719" s="17">
        <v>1.36270412408719E-2</v>
      </c>
      <c r="J1719" s="17">
        <v>0</v>
      </c>
      <c r="K1719" s="17">
        <v>5.1802602126380598E-3</v>
      </c>
      <c r="L1719" s="17">
        <v>2.27255714699919E-2</v>
      </c>
      <c r="M1719" s="17"/>
      <c r="N1719" s="17">
        <v>1.84607700208444E-2</v>
      </c>
      <c r="O1719" s="17">
        <v>1.8150099825886001E-2</v>
      </c>
      <c r="P1719" s="17">
        <v>2.4755857257651101E-2</v>
      </c>
      <c r="Q1719" s="17">
        <v>0</v>
      </c>
      <c r="R1719" s="17">
        <v>0</v>
      </c>
      <c r="S1719" s="17">
        <v>7.2522656879152299E-3</v>
      </c>
      <c r="T1719" s="17">
        <v>1.4726061623863401E-2</v>
      </c>
      <c r="U1719" s="17">
        <v>0</v>
      </c>
      <c r="V1719" s="17">
        <v>5.4768612193169097E-3</v>
      </c>
      <c r="W1719" s="17"/>
      <c r="X1719" s="17">
        <v>1.13983221516839E-2</v>
      </c>
      <c r="Y1719" s="17">
        <v>1.6441291372694299E-2</v>
      </c>
      <c r="Z1719" s="17"/>
      <c r="AA1719" s="17">
        <v>1.12778071046702E-2</v>
      </c>
      <c r="AB1719" s="17">
        <v>1.13849910522395E-2</v>
      </c>
      <c r="AC1719" s="17"/>
      <c r="AD1719" s="17">
        <v>2.6119324923067001E-3</v>
      </c>
      <c r="AE1719" s="17">
        <v>2.5137821650603998E-3</v>
      </c>
    </row>
    <row r="1720" spans="2:31" x14ac:dyDescent="0.35">
      <c r="B1720" t="s">
        <v>598</v>
      </c>
      <c r="C1720" s="17">
        <v>0.94481906185548903</v>
      </c>
      <c r="D1720" s="17">
        <v>0.92437852143446897</v>
      </c>
      <c r="E1720" s="17">
        <v>0.96526534826364296</v>
      </c>
      <c r="F1720" s="17"/>
      <c r="G1720" s="17">
        <v>0.96995869700128401</v>
      </c>
      <c r="H1720" s="17">
        <v>0.92923780616377805</v>
      </c>
      <c r="I1720" s="17">
        <v>0.94988226260040998</v>
      </c>
      <c r="J1720" s="17">
        <v>0.96827681851287595</v>
      </c>
      <c r="K1720" s="17">
        <v>0.96189552413878199</v>
      </c>
      <c r="L1720" s="17">
        <v>0.91685811008239604</v>
      </c>
      <c r="M1720" s="17"/>
      <c r="N1720" s="17">
        <v>0.92622247264498103</v>
      </c>
      <c r="O1720" s="17">
        <v>0.948338369487289</v>
      </c>
      <c r="P1720" s="17">
        <v>0.966514784051137</v>
      </c>
      <c r="Q1720" s="17">
        <v>0.94088748046595305</v>
      </c>
      <c r="R1720" s="17">
        <v>0.98334072112789195</v>
      </c>
      <c r="S1720" s="17">
        <v>0.91339258206792096</v>
      </c>
      <c r="T1720" s="17">
        <v>0.92421889748114106</v>
      </c>
      <c r="U1720" s="17">
        <v>0.93901590056425999</v>
      </c>
      <c r="V1720" s="17">
        <v>0.96560952004110001</v>
      </c>
      <c r="W1720" s="17"/>
      <c r="X1720" s="17">
        <v>0.94549348917749598</v>
      </c>
      <c r="Y1720" s="17">
        <v>0.94105860587533097</v>
      </c>
      <c r="Z1720" s="17"/>
      <c r="AA1720" s="17">
        <v>0.94151186501602102</v>
      </c>
      <c r="AB1720" s="17">
        <v>0.95643549476204104</v>
      </c>
      <c r="AC1720" s="17"/>
      <c r="AD1720" s="17">
        <v>0.95052404436064097</v>
      </c>
      <c r="AE1720" s="17">
        <v>0.95886814921672903</v>
      </c>
    </row>
    <row r="1721" spans="2:31" x14ac:dyDescent="0.35">
      <c r="B1721" t="s">
        <v>103</v>
      </c>
      <c r="C1721" s="17">
        <v>-0.93357328008636598</v>
      </c>
      <c r="D1721" s="17">
        <v>-0.90454401801479101</v>
      </c>
      <c r="E1721" s="17">
        <v>-0.96261070249827296</v>
      </c>
      <c r="F1721" s="17"/>
      <c r="G1721" s="17">
        <v>-0.96483834492350995</v>
      </c>
      <c r="H1721" s="17">
        <v>-0.91932304652423202</v>
      </c>
      <c r="I1721" s="17">
        <v>-0.93625522135953798</v>
      </c>
      <c r="J1721" s="17">
        <v>-0.96827681851287595</v>
      </c>
      <c r="K1721" s="17">
        <v>-0.95671526392614403</v>
      </c>
      <c r="L1721" s="17">
        <v>-0.89413253861240505</v>
      </c>
      <c r="M1721" s="17"/>
      <c r="N1721" s="17">
        <v>-0.90776170262413702</v>
      </c>
      <c r="O1721" s="17">
        <v>-0.930188269661403</v>
      </c>
      <c r="P1721" s="17">
        <v>-0.94175892679348605</v>
      </c>
      <c r="Q1721" s="17">
        <v>-0.94088748046595305</v>
      </c>
      <c r="R1721" s="17">
        <v>-0.98334072112789195</v>
      </c>
      <c r="S1721" s="17">
        <v>-0.90614031638000603</v>
      </c>
      <c r="T1721" s="17">
        <v>-0.90949283585727803</v>
      </c>
      <c r="U1721" s="17">
        <v>-0.93901590056425999</v>
      </c>
      <c r="V1721" s="17">
        <v>-0.960132658821783</v>
      </c>
      <c r="W1721" s="17"/>
      <c r="X1721" s="17">
        <v>-0.93409516702581197</v>
      </c>
      <c r="Y1721" s="17">
        <v>-0.92461731450263596</v>
      </c>
      <c r="Z1721" s="17"/>
      <c r="AA1721" s="17">
        <v>-0.93023405791135005</v>
      </c>
      <c r="AB1721" s="17">
        <v>-0.94505050370980104</v>
      </c>
      <c r="AC1721" s="17"/>
      <c r="AD1721" s="17">
        <v>-0.94791211186833402</v>
      </c>
      <c r="AE1721" s="17">
        <v>-0.95635436705166799</v>
      </c>
    </row>
    <row r="1722" spans="2:31" x14ac:dyDescent="0.35">
      <c r="C1722" s="17"/>
      <c r="D1722" s="17"/>
      <c r="E1722" s="17"/>
      <c r="F1722" s="17"/>
      <c r="G1722" s="17"/>
      <c r="H1722" s="17"/>
      <c r="I1722" s="17"/>
      <c r="J1722" s="17"/>
      <c r="K1722" s="17"/>
      <c r="L1722" s="17"/>
      <c r="M1722" s="17"/>
      <c r="N1722" s="17"/>
      <c r="O1722" s="17"/>
      <c r="P1722" s="17"/>
      <c r="Q1722" s="17"/>
      <c r="R1722" s="17"/>
      <c r="S1722" s="17"/>
      <c r="T1722" s="17"/>
      <c r="U1722" s="17"/>
      <c r="V1722" s="17"/>
      <c r="W1722" s="17"/>
      <c r="X1722" s="17"/>
      <c r="Y1722" s="17"/>
      <c r="Z1722" s="17"/>
      <c r="AA1722" s="17"/>
      <c r="AB1722" s="17"/>
      <c r="AC1722" s="17"/>
      <c r="AD1722" s="17"/>
      <c r="AE1722" s="17"/>
    </row>
    <row r="1723" spans="2:31" x14ac:dyDescent="0.35">
      <c r="B1723" s="6" t="s">
        <v>665</v>
      </c>
      <c r="C1723" s="17"/>
      <c r="D1723" s="17"/>
      <c r="E1723" s="17"/>
      <c r="F1723" s="17"/>
      <c r="G1723" s="17"/>
      <c r="H1723" s="17"/>
      <c r="I1723" s="17"/>
      <c r="J1723" s="17"/>
      <c r="K1723" s="17"/>
      <c r="L1723" s="17"/>
      <c r="M1723" s="17"/>
      <c r="N1723" s="17"/>
      <c r="O1723" s="17"/>
      <c r="P1723" s="17"/>
      <c r="Q1723" s="17"/>
      <c r="R1723" s="17"/>
      <c r="S1723" s="17"/>
      <c r="T1723" s="17"/>
      <c r="U1723" s="17"/>
      <c r="V1723" s="17"/>
      <c r="W1723" s="17"/>
      <c r="X1723" s="17"/>
      <c r="Y1723" s="17"/>
      <c r="Z1723" s="17"/>
      <c r="AA1723" s="17"/>
      <c r="AB1723" s="17"/>
      <c r="AC1723" s="17"/>
      <c r="AD1723" s="17"/>
      <c r="AE1723" s="17"/>
    </row>
    <row r="1724" spans="2:31" x14ac:dyDescent="0.35">
      <c r="B1724" s="24" t="s">
        <v>66</v>
      </c>
      <c r="C1724" s="17"/>
      <c r="D1724" s="17"/>
      <c r="E1724" s="17"/>
      <c r="F1724" s="17"/>
      <c r="G1724" s="17"/>
      <c r="H1724" s="17"/>
      <c r="I1724" s="17"/>
      <c r="J1724" s="17"/>
      <c r="K1724" s="17"/>
      <c r="L1724" s="17"/>
      <c r="M1724" s="17"/>
      <c r="N1724" s="17"/>
      <c r="O1724" s="17"/>
      <c r="P1724" s="17"/>
      <c r="Q1724" s="17"/>
      <c r="R1724" s="17"/>
      <c r="S1724" s="17"/>
      <c r="T1724" s="17"/>
      <c r="U1724" s="17"/>
      <c r="V1724" s="17"/>
      <c r="W1724" s="17"/>
      <c r="X1724" s="17"/>
      <c r="Y1724" s="17"/>
      <c r="Z1724" s="17"/>
      <c r="AA1724" s="17"/>
      <c r="AB1724" s="17"/>
      <c r="AC1724" s="17"/>
      <c r="AD1724" s="17"/>
      <c r="AE1724" s="17"/>
    </row>
    <row r="1725" spans="2:31" x14ac:dyDescent="0.35">
      <c r="B1725" t="s">
        <v>594</v>
      </c>
      <c r="C1725" s="17">
        <v>0.50819048048142701</v>
      </c>
      <c r="D1725" s="17">
        <v>0.48317925286687002</v>
      </c>
      <c r="E1725" s="17">
        <v>0.53320873893710297</v>
      </c>
      <c r="F1725" s="17"/>
      <c r="G1725" s="17">
        <v>0.57770864567232105</v>
      </c>
      <c r="H1725" s="17">
        <v>0.51073080862131803</v>
      </c>
      <c r="I1725" s="17">
        <v>0.57245172690540902</v>
      </c>
      <c r="J1725" s="17">
        <v>0.47821256495346798</v>
      </c>
      <c r="K1725" s="17">
        <v>0.52981115432679504</v>
      </c>
      <c r="L1725" s="17">
        <v>0.441864808611585</v>
      </c>
      <c r="M1725" s="17"/>
      <c r="N1725" s="17">
        <v>0.49823659583163998</v>
      </c>
      <c r="O1725" s="17">
        <v>0.50605022403695499</v>
      </c>
      <c r="P1725" s="17">
        <v>0.58008900332649804</v>
      </c>
      <c r="Q1725" s="17">
        <v>0.44768120723503502</v>
      </c>
      <c r="R1725" s="17">
        <v>0.53523890485700099</v>
      </c>
      <c r="S1725" s="17">
        <v>0.51918878267458402</v>
      </c>
      <c r="T1725" s="17">
        <v>0.51586409463624505</v>
      </c>
      <c r="U1725" s="17">
        <v>0.52289236056848098</v>
      </c>
      <c r="V1725" s="17">
        <v>0.47951753507197198</v>
      </c>
      <c r="W1725" s="17"/>
      <c r="X1725" s="17">
        <v>0.51631284963116397</v>
      </c>
      <c r="Y1725" s="17">
        <v>0.445152349984136</v>
      </c>
      <c r="Z1725" s="17"/>
      <c r="AA1725" s="17">
        <v>0.51572105675645596</v>
      </c>
      <c r="AB1725" s="17">
        <v>0.47593333906563801</v>
      </c>
      <c r="AC1725" s="17"/>
      <c r="AD1725" s="17">
        <v>0.52554246742144795</v>
      </c>
      <c r="AE1725" s="17">
        <v>0.50751745737272003</v>
      </c>
    </row>
    <row r="1726" spans="2:31" x14ac:dyDescent="0.35">
      <c r="B1726" t="s">
        <v>595</v>
      </c>
      <c r="C1726" s="17">
        <v>0.389151728691148</v>
      </c>
      <c r="D1726" s="17">
        <v>0.41247892370635603</v>
      </c>
      <c r="E1726" s="17">
        <v>0.36581797622884199</v>
      </c>
      <c r="F1726" s="17"/>
      <c r="G1726" s="17">
        <v>0.33423240979367502</v>
      </c>
      <c r="H1726" s="17">
        <v>0.40324377990943899</v>
      </c>
      <c r="I1726" s="17">
        <v>0.34922154916804399</v>
      </c>
      <c r="J1726" s="17">
        <v>0.42326434912717098</v>
      </c>
      <c r="K1726" s="17">
        <v>0.41020819305439099</v>
      </c>
      <c r="L1726" s="17">
        <v>0.40318698111932799</v>
      </c>
      <c r="M1726" s="17"/>
      <c r="N1726" s="17">
        <v>0.380559068718548</v>
      </c>
      <c r="O1726" s="17">
        <v>0.36884454673432199</v>
      </c>
      <c r="P1726" s="17">
        <v>0.36911553367698602</v>
      </c>
      <c r="Q1726" s="17">
        <v>0.47459860712429502</v>
      </c>
      <c r="R1726" s="17">
        <v>0.42276329392168899</v>
      </c>
      <c r="S1726" s="17">
        <v>0.37429649110086699</v>
      </c>
      <c r="T1726" s="17">
        <v>0.34660595770631297</v>
      </c>
      <c r="U1726" s="17">
        <v>0.32915160749436601</v>
      </c>
      <c r="V1726" s="17">
        <v>0.412351735934046</v>
      </c>
      <c r="W1726" s="17"/>
      <c r="X1726" s="17">
        <v>0.378342447992433</v>
      </c>
      <c r="Y1726" s="17">
        <v>0.45496037497793801</v>
      </c>
      <c r="Z1726" s="17"/>
      <c r="AA1726" s="17">
        <v>0.38350902923352498</v>
      </c>
      <c r="AB1726" s="17">
        <v>0.41162533082067498</v>
      </c>
      <c r="AC1726" s="17"/>
      <c r="AD1726" s="17">
        <v>0.376727693194428</v>
      </c>
      <c r="AE1726" s="17">
        <v>0.40416772902591802</v>
      </c>
    </row>
    <row r="1727" spans="2:31" x14ac:dyDescent="0.35">
      <c r="B1727" t="s">
        <v>596</v>
      </c>
      <c r="C1727" s="17">
        <v>6.7405913526405098E-2</v>
      </c>
      <c r="D1727" s="17">
        <v>5.9449652469361798E-2</v>
      </c>
      <c r="E1727" s="17">
        <v>7.5364411147293295E-2</v>
      </c>
      <c r="F1727" s="17"/>
      <c r="G1727" s="17">
        <v>6.3572480589031602E-2</v>
      </c>
      <c r="H1727" s="17">
        <v>5.92623956341796E-2</v>
      </c>
      <c r="I1727" s="17">
        <v>6.4368288272308394E-2</v>
      </c>
      <c r="J1727" s="17">
        <v>7.6862822022836397E-2</v>
      </c>
      <c r="K1727" s="17">
        <v>3.8953881966823402E-2</v>
      </c>
      <c r="L1727" s="17">
        <v>8.4846015850780901E-2</v>
      </c>
      <c r="M1727" s="17"/>
      <c r="N1727" s="17">
        <v>9.7093870624787901E-2</v>
      </c>
      <c r="O1727" s="17">
        <v>6.5809680857962793E-2</v>
      </c>
      <c r="P1727" s="17">
        <v>2.6039605738864699E-2</v>
      </c>
      <c r="Q1727" s="17">
        <v>6.8017151497655998E-2</v>
      </c>
      <c r="R1727" s="17">
        <v>3.3647697534809902E-2</v>
      </c>
      <c r="S1727" s="17">
        <v>6.0058121491025802E-2</v>
      </c>
      <c r="T1727" s="17">
        <v>7.7634980540326998E-2</v>
      </c>
      <c r="U1727" s="17">
        <v>9.1839412317598304E-2</v>
      </c>
      <c r="V1727" s="17">
        <v>7.6153619349308893E-2</v>
      </c>
      <c r="W1727" s="17"/>
      <c r="X1727" s="17">
        <v>6.5124376056999098E-2</v>
      </c>
      <c r="Y1727" s="17">
        <v>8.3445983665232301E-2</v>
      </c>
      <c r="Z1727" s="17"/>
      <c r="AA1727" s="17">
        <v>6.6122049575979294E-2</v>
      </c>
      <c r="AB1727" s="17">
        <v>7.4002713082859606E-2</v>
      </c>
      <c r="AC1727" s="17"/>
      <c r="AD1727" s="17">
        <v>6.1205467502567702E-2</v>
      </c>
      <c r="AE1727" s="17">
        <v>8.1213347816646006E-2</v>
      </c>
    </row>
    <row r="1728" spans="2:31" x14ac:dyDescent="0.35">
      <c r="B1728" t="s">
        <v>597</v>
      </c>
      <c r="C1728" s="17">
        <v>2.51123110752128E-2</v>
      </c>
      <c r="D1728" s="17">
        <v>3.1249357466711501E-2</v>
      </c>
      <c r="E1728" s="17">
        <v>1.8973539514570599E-2</v>
      </c>
      <c r="F1728" s="17"/>
      <c r="G1728" s="17">
        <v>1.0071705150218799E-2</v>
      </c>
      <c r="H1728" s="17">
        <v>1.7585103405654799E-2</v>
      </c>
      <c r="I1728" s="17">
        <v>4.8973842982179697E-3</v>
      </c>
      <c r="J1728" s="17">
        <v>2.1660263896524801E-2</v>
      </c>
      <c r="K1728" s="17">
        <v>1.5846510439353399E-2</v>
      </c>
      <c r="L1728" s="17">
        <v>5.3621460180134597E-2</v>
      </c>
      <c r="M1728" s="17"/>
      <c r="N1728" s="17">
        <v>2.0597172667570999E-2</v>
      </c>
      <c r="O1728" s="17">
        <v>4.1145448544874001E-2</v>
      </c>
      <c r="P1728" s="17">
        <v>0</v>
      </c>
      <c r="Q1728" s="17">
        <v>9.7030341430142508E-3</v>
      </c>
      <c r="R1728" s="17">
        <v>0</v>
      </c>
      <c r="S1728" s="17">
        <v>3.3232805436622603E-2</v>
      </c>
      <c r="T1728" s="17">
        <v>4.51689054932514E-2</v>
      </c>
      <c r="U1728" s="17">
        <v>5.6116619619554699E-2</v>
      </c>
      <c r="V1728" s="17">
        <v>2.70645623079721E-2</v>
      </c>
      <c r="W1728" s="17"/>
      <c r="X1728" s="17">
        <v>2.8001704243300701E-2</v>
      </c>
      <c r="Y1728" s="17">
        <v>1.6441291372694299E-2</v>
      </c>
      <c r="Z1728" s="17"/>
      <c r="AA1728" s="17">
        <v>2.2558430478288899E-2</v>
      </c>
      <c r="AB1728" s="17">
        <v>3.5674123317198297E-2</v>
      </c>
      <c r="AC1728" s="17"/>
      <c r="AD1728" s="17">
        <v>3.5629478113339497E-2</v>
      </c>
      <c r="AE1728" s="17">
        <v>4.4294770493264399E-3</v>
      </c>
    </row>
    <row r="1729" spans="2:31" x14ac:dyDescent="0.35">
      <c r="B1729" t="s">
        <v>56</v>
      </c>
      <c r="C1729" s="17">
        <v>1.0139566225807599E-2</v>
      </c>
      <c r="D1729" s="17">
        <v>1.3642813490700401E-2</v>
      </c>
      <c r="E1729" s="17">
        <v>6.6353341721909704E-3</v>
      </c>
      <c r="F1729" s="17"/>
      <c r="G1729" s="17">
        <v>1.4414758794752699E-2</v>
      </c>
      <c r="H1729" s="17">
        <v>9.1779124294081409E-3</v>
      </c>
      <c r="I1729" s="17">
        <v>9.0610513560210604E-3</v>
      </c>
      <c r="J1729" s="17">
        <v>0</v>
      </c>
      <c r="K1729" s="17">
        <v>5.1802602126380598E-3</v>
      </c>
      <c r="L1729" s="17">
        <v>1.6480734238171101E-2</v>
      </c>
      <c r="M1729" s="17"/>
      <c r="N1729" s="17">
        <v>3.5132921574530201E-3</v>
      </c>
      <c r="O1729" s="17">
        <v>1.8150099825886001E-2</v>
      </c>
      <c r="P1729" s="17">
        <v>2.4755857257651101E-2</v>
      </c>
      <c r="Q1729" s="17">
        <v>0</v>
      </c>
      <c r="R1729" s="17">
        <v>8.35010368650012E-3</v>
      </c>
      <c r="S1729" s="17">
        <v>1.32237992969005E-2</v>
      </c>
      <c r="T1729" s="17">
        <v>1.4726061623863401E-2</v>
      </c>
      <c r="U1729" s="17">
        <v>0</v>
      </c>
      <c r="V1729" s="17">
        <v>4.9125473367013098E-3</v>
      </c>
      <c r="W1729" s="17"/>
      <c r="X1729" s="17">
        <v>1.22186220761034E-2</v>
      </c>
      <c r="Y1729" s="17">
        <v>0</v>
      </c>
      <c r="Z1729" s="17"/>
      <c r="AA1729" s="17">
        <v>1.2089433955751299E-2</v>
      </c>
      <c r="AB1729" s="17">
        <v>2.7644937136292098E-3</v>
      </c>
      <c r="AC1729" s="17"/>
      <c r="AD1729" s="17">
        <v>8.9489376821628303E-4</v>
      </c>
      <c r="AE1729" s="17">
        <v>2.6719887353893398E-3</v>
      </c>
    </row>
    <row r="1730" spans="2:31" x14ac:dyDescent="0.35">
      <c r="B1730" t="s">
        <v>598</v>
      </c>
      <c r="C1730" s="17">
        <v>0.89734220917257401</v>
      </c>
      <c r="D1730" s="17">
        <v>0.89565817657322599</v>
      </c>
      <c r="E1730" s="17">
        <v>0.89902671516594501</v>
      </c>
      <c r="F1730" s="17"/>
      <c r="G1730" s="17">
        <v>0.91194105546599702</v>
      </c>
      <c r="H1730" s="17">
        <v>0.91397458853075697</v>
      </c>
      <c r="I1730" s="17">
        <v>0.92167327607345295</v>
      </c>
      <c r="J1730" s="17">
        <v>0.90147691408063901</v>
      </c>
      <c r="K1730" s="17">
        <v>0.94001934738118498</v>
      </c>
      <c r="L1730" s="17">
        <v>0.84505178973091299</v>
      </c>
      <c r="M1730" s="17"/>
      <c r="N1730" s="17">
        <v>0.87879566455018798</v>
      </c>
      <c r="O1730" s="17">
        <v>0.87489477077127698</v>
      </c>
      <c r="P1730" s="17">
        <v>0.94920453700348395</v>
      </c>
      <c r="Q1730" s="17">
        <v>0.92227981435933004</v>
      </c>
      <c r="R1730" s="17">
        <v>0.95800219877868997</v>
      </c>
      <c r="S1730" s="17">
        <v>0.89348527377545095</v>
      </c>
      <c r="T1730" s="17">
        <v>0.86247005234255802</v>
      </c>
      <c r="U1730" s="17">
        <v>0.85204396806284699</v>
      </c>
      <c r="V1730" s="17">
        <v>0.89186927100601798</v>
      </c>
      <c r="W1730" s="17"/>
      <c r="X1730" s="17">
        <v>0.89465529762359697</v>
      </c>
      <c r="Y1730" s="17">
        <v>0.90011272496207395</v>
      </c>
      <c r="Z1730" s="17"/>
      <c r="AA1730" s="17">
        <v>0.89923008598998</v>
      </c>
      <c r="AB1730" s="17">
        <v>0.88755866988631305</v>
      </c>
      <c r="AC1730" s="17"/>
      <c r="AD1730" s="17">
        <v>0.90227016061587695</v>
      </c>
      <c r="AE1730" s="17">
        <v>0.91168518639863805</v>
      </c>
    </row>
    <row r="1731" spans="2:31" x14ac:dyDescent="0.35">
      <c r="B1731" t="s">
        <v>103</v>
      </c>
      <c r="C1731" s="17">
        <v>-0.88720264294676698</v>
      </c>
      <c r="D1731" s="17">
        <v>-0.88201536308252604</v>
      </c>
      <c r="E1731" s="17">
        <v>-0.89239138099375404</v>
      </c>
      <c r="F1731" s="17"/>
      <c r="G1731" s="17">
        <v>-0.89752629667124395</v>
      </c>
      <c r="H1731" s="17">
        <v>-0.90479667610134895</v>
      </c>
      <c r="I1731" s="17">
        <v>-0.91261222471743098</v>
      </c>
      <c r="J1731" s="17">
        <v>-0.90147691408063901</v>
      </c>
      <c r="K1731" s="17">
        <v>-0.93483908716854702</v>
      </c>
      <c r="L1731" s="17">
        <v>-0.82857105549274201</v>
      </c>
      <c r="M1731" s="17"/>
      <c r="N1731" s="17">
        <v>-0.87528237239273499</v>
      </c>
      <c r="O1731" s="17">
        <v>-0.85674467094539097</v>
      </c>
      <c r="P1731" s="17">
        <v>-0.924448679745833</v>
      </c>
      <c r="Q1731" s="17">
        <v>-0.92227981435933004</v>
      </c>
      <c r="R1731" s="17">
        <v>-0.94965209509218995</v>
      </c>
      <c r="S1731" s="17">
        <v>-0.88026147447855096</v>
      </c>
      <c r="T1731" s="17">
        <v>-0.847743990718695</v>
      </c>
      <c r="U1731" s="17">
        <v>-0.85204396806284699</v>
      </c>
      <c r="V1731" s="17">
        <v>-0.88695672366931599</v>
      </c>
      <c r="W1731" s="17"/>
      <c r="X1731" s="17">
        <v>-0.88243667554749305</v>
      </c>
      <c r="Y1731" s="17">
        <v>-0.90011272496207395</v>
      </c>
      <c r="Z1731" s="17"/>
      <c r="AA1731" s="17">
        <v>-0.88714065203422898</v>
      </c>
      <c r="AB1731" s="17">
        <v>-0.88479417617268397</v>
      </c>
      <c r="AC1731" s="17"/>
      <c r="AD1731" s="17">
        <v>-0.90137526684766001</v>
      </c>
      <c r="AE1731" s="17">
        <v>-0.90901319766324895</v>
      </c>
    </row>
    <row r="1732" spans="2:31" x14ac:dyDescent="0.35">
      <c r="C1732" s="17"/>
      <c r="D1732" s="17"/>
      <c r="E1732" s="17"/>
      <c r="F1732" s="17"/>
      <c r="G1732" s="17"/>
      <c r="H1732" s="17"/>
      <c r="I1732" s="17"/>
      <c r="J1732" s="17"/>
      <c r="K1732" s="17"/>
      <c r="L1732" s="17"/>
      <c r="M1732" s="17"/>
      <c r="N1732" s="17"/>
      <c r="O1732" s="17"/>
      <c r="P1732" s="17"/>
      <c r="Q1732" s="17"/>
      <c r="R1732" s="17"/>
      <c r="S1732" s="17"/>
      <c r="T1732" s="17"/>
      <c r="U1732" s="17"/>
      <c r="V1732" s="17"/>
      <c r="W1732" s="17"/>
      <c r="X1732" s="17"/>
      <c r="Y1732" s="17"/>
      <c r="Z1732" s="17"/>
      <c r="AA1732" s="17"/>
      <c r="AB1732" s="17"/>
      <c r="AC1732" s="17"/>
      <c r="AD1732" s="17"/>
      <c r="AE1732" s="17"/>
    </row>
    <row r="1733" spans="2:31" x14ac:dyDescent="0.35">
      <c r="B1733" s="6" t="s">
        <v>666</v>
      </c>
      <c r="C1733" s="17"/>
      <c r="D1733" s="17"/>
      <c r="E1733" s="17"/>
      <c r="F1733" s="17"/>
      <c r="G1733" s="17"/>
      <c r="H1733" s="17"/>
      <c r="I1733" s="17"/>
      <c r="J1733" s="17"/>
      <c r="K1733" s="17"/>
      <c r="L1733" s="17"/>
      <c r="M1733" s="17"/>
      <c r="N1733" s="17"/>
      <c r="O1733" s="17"/>
      <c r="P1733" s="17"/>
      <c r="Q1733" s="17"/>
      <c r="R1733" s="17"/>
      <c r="S1733" s="17"/>
      <c r="T1733" s="17"/>
      <c r="U1733" s="17"/>
      <c r="V1733" s="17"/>
      <c r="W1733" s="17"/>
      <c r="X1733" s="17"/>
      <c r="Y1733" s="17"/>
      <c r="Z1733" s="17"/>
      <c r="AA1733" s="17"/>
      <c r="AB1733" s="17"/>
      <c r="AC1733" s="17"/>
      <c r="AD1733" s="17"/>
      <c r="AE1733" s="17"/>
    </row>
    <row r="1734" spans="2:31" x14ac:dyDescent="0.35">
      <c r="B1734" s="24" t="s">
        <v>66</v>
      </c>
      <c r="C1734" s="17"/>
      <c r="D1734" s="17"/>
      <c r="E1734" s="17"/>
      <c r="F1734" s="17"/>
      <c r="G1734" s="17"/>
      <c r="H1734" s="17"/>
      <c r="I1734" s="17"/>
      <c r="J1734" s="17"/>
      <c r="K1734" s="17"/>
      <c r="L1734" s="17"/>
      <c r="M1734" s="17"/>
      <c r="N1734" s="17"/>
      <c r="O1734" s="17"/>
      <c r="P1734" s="17"/>
      <c r="Q1734" s="17"/>
      <c r="R1734" s="17"/>
      <c r="S1734" s="17"/>
      <c r="T1734" s="17"/>
      <c r="U1734" s="17"/>
      <c r="V1734" s="17"/>
      <c r="W1734" s="17"/>
      <c r="X1734" s="17"/>
      <c r="Y1734" s="17"/>
      <c r="Z1734" s="17"/>
      <c r="AA1734" s="17"/>
      <c r="AB1734" s="17"/>
      <c r="AC1734" s="17"/>
      <c r="AD1734" s="17"/>
      <c r="AE1734" s="17"/>
    </row>
    <row r="1735" spans="2:31" x14ac:dyDescent="0.35">
      <c r="B1735" t="s">
        <v>594</v>
      </c>
      <c r="C1735" s="17">
        <v>0.15037360190340501</v>
      </c>
      <c r="D1735" s="17">
        <v>0.17739087517654401</v>
      </c>
      <c r="E1735" s="17">
        <v>0.12334873387487</v>
      </c>
      <c r="F1735" s="17"/>
      <c r="G1735" s="17">
        <v>0.21788017994202599</v>
      </c>
      <c r="H1735" s="17">
        <v>0.200345083976499</v>
      </c>
      <c r="I1735" s="17">
        <v>0.120543296768651</v>
      </c>
      <c r="J1735" s="17">
        <v>0.142292938377582</v>
      </c>
      <c r="K1735" s="17">
        <v>0.130789252684196</v>
      </c>
      <c r="L1735" s="17">
        <v>0.116361691816165</v>
      </c>
      <c r="M1735" s="17"/>
      <c r="N1735" s="17">
        <v>0.18569184514465101</v>
      </c>
      <c r="O1735" s="17">
        <v>0.13473534337724899</v>
      </c>
      <c r="P1735" s="17">
        <v>0.142434080805182</v>
      </c>
      <c r="Q1735" s="17">
        <v>0.121635833583513</v>
      </c>
      <c r="R1735" s="17">
        <v>0.136393302594634</v>
      </c>
      <c r="S1735" s="17">
        <v>0.18815810569397901</v>
      </c>
      <c r="T1735" s="17">
        <v>0.17310491848498699</v>
      </c>
      <c r="U1735" s="17">
        <v>0.20368687457399401</v>
      </c>
      <c r="V1735" s="17">
        <v>9.8774739845654796E-2</v>
      </c>
      <c r="W1735" s="17"/>
      <c r="X1735" s="17">
        <v>0.139378582010528</v>
      </c>
      <c r="Y1735" s="17">
        <v>0.122471007299428</v>
      </c>
      <c r="Z1735" s="17"/>
      <c r="AA1735" s="17">
        <v>0.149578378900004</v>
      </c>
      <c r="AB1735" s="17">
        <v>0.15701205944517599</v>
      </c>
      <c r="AC1735" s="17"/>
      <c r="AD1735" s="17">
        <v>0.159999294927091</v>
      </c>
      <c r="AE1735" s="17">
        <v>0.13172613412424</v>
      </c>
    </row>
    <row r="1736" spans="2:31" x14ac:dyDescent="0.35">
      <c r="B1736" t="s">
        <v>595</v>
      </c>
      <c r="C1736" s="17">
        <v>0.322559814616935</v>
      </c>
      <c r="D1736" s="17">
        <v>0.30457875372682802</v>
      </c>
      <c r="E1736" s="17">
        <v>0.34054593011628498</v>
      </c>
      <c r="F1736" s="17"/>
      <c r="G1736" s="17">
        <v>0.32157262955152399</v>
      </c>
      <c r="H1736" s="17">
        <v>0.40537954751577399</v>
      </c>
      <c r="I1736" s="17">
        <v>0.319095572175292</v>
      </c>
      <c r="J1736" s="17">
        <v>0.33976087509816699</v>
      </c>
      <c r="K1736" s="17">
        <v>0.307743919506686</v>
      </c>
      <c r="L1736" s="17">
        <v>0.27937487178949</v>
      </c>
      <c r="M1736" s="17"/>
      <c r="N1736" s="17">
        <v>0.28063864743563499</v>
      </c>
      <c r="O1736" s="17">
        <v>0.339220493251574</v>
      </c>
      <c r="P1736" s="17">
        <v>0.35586945625402999</v>
      </c>
      <c r="Q1736" s="17">
        <v>0.35787350299341802</v>
      </c>
      <c r="R1736" s="17">
        <v>0.373497965227019</v>
      </c>
      <c r="S1736" s="17">
        <v>0.35407146454441801</v>
      </c>
      <c r="T1736" s="17">
        <v>0.253696824279391</v>
      </c>
      <c r="U1736" s="17">
        <v>0.27091120906858901</v>
      </c>
      <c r="V1736" s="17">
        <v>0.31147056215407998</v>
      </c>
      <c r="W1736" s="17"/>
      <c r="X1736" s="17">
        <v>0.33755108043430399</v>
      </c>
      <c r="Y1736" s="17">
        <v>0.27513275542841897</v>
      </c>
      <c r="Z1736" s="17"/>
      <c r="AA1736" s="17">
        <v>0.33364227726365903</v>
      </c>
      <c r="AB1736" s="17">
        <v>0.27765461474426001</v>
      </c>
      <c r="AC1736" s="17"/>
      <c r="AD1736" s="17">
        <v>0.34881237278303401</v>
      </c>
      <c r="AE1736" s="17">
        <v>0.26860096955934598</v>
      </c>
    </row>
    <row r="1737" spans="2:31" x14ac:dyDescent="0.35">
      <c r="B1737" t="s">
        <v>596</v>
      </c>
      <c r="C1737" s="17">
        <v>0.38378318088263902</v>
      </c>
      <c r="D1737" s="17">
        <v>0.39269130467538399</v>
      </c>
      <c r="E1737" s="17">
        <v>0.37487255295039201</v>
      </c>
      <c r="F1737" s="17"/>
      <c r="G1737" s="17">
        <v>0.33531248255621898</v>
      </c>
      <c r="H1737" s="17">
        <v>0.26383886416029501</v>
      </c>
      <c r="I1737" s="17">
        <v>0.40651428003214402</v>
      </c>
      <c r="J1737" s="17">
        <v>0.38236953642286597</v>
      </c>
      <c r="K1737" s="17">
        <v>0.454997632774014</v>
      </c>
      <c r="L1737" s="17">
        <v>0.42740833565210901</v>
      </c>
      <c r="M1737" s="17"/>
      <c r="N1737" s="17">
        <v>0.435690049446122</v>
      </c>
      <c r="O1737" s="17">
        <v>0.333003777397473</v>
      </c>
      <c r="P1737" s="17">
        <v>0.36866083099869101</v>
      </c>
      <c r="Q1737" s="17">
        <v>0.405943026883272</v>
      </c>
      <c r="R1737" s="17">
        <v>0.37889566884438203</v>
      </c>
      <c r="S1737" s="17">
        <v>0.36024826747678601</v>
      </c>
      <c r="T1737" s="17">
        <v>0.37004588185905402</v>
      </c>
      <c r="U1737" s="17">
        <v>0.36094576463315697</v>
      </c>
      <c r="V1737" s="17">
        <v>0.41650737476433097</v>
      </c>
      <c r="W1737" s="17"/>
      <c r="X1737" s="17">
        <v>0.38189496732695599</v>
      </c>
      <c r="Y1737" s="17">
        <v>0.43934241344845998</v>
      </c>
      <c r="Z1737" s="17"/>
      <c r="AA1737" s="17">
        <v>0.38614725189114602</v>
      </c>
      <c r="AB1737" s="17">
        <v>0.380073813530446</v>
      </c>
      <c r="AC1737" s="17"/>
      <c r="AD1737" s="17">
        <v>0.36425540938933698</v>
      </c>
      <c r="AE1737" s="17">
        <v>0.44957668645232401</v>
      </c>
    </row>
    <row r="1738" spans="2:31" x14ac:dyDescent="0.35">
      <c r="B1738" t="s">
        <v>597</v>
      </c>
      <c r="C1738" s="17">
        <v>0.117451077427777</v>
      </c>
      <c r="D1738" s="17">
        <v>9.7808881125063196E-2</v>
      </c>
      <c r="E1738" s="17">
        <v>0.13709879529718699</v>
      </c>
      <c r="F1738" s="17"/>
      <c r="G1738" s="17">
        <v>9.3484747304247301E-2</v>
      </c>
      <c r="H1738" s="17">
        <v>0.106860775771313</v>
      </c>
      <c r="I1738" s="17">
        <v>0.11136357857455</v>
      </c>
      <c r="J1738" s="17">
        <v>0.10925314166856299</v>
      </c>
      <c r="K1738" s="17">
        <v>0.106469195035105</v>
      </c>
      <c r="L1738" s="17">
        <v>0.148565192803087</v>
      </c>
      <c r="M1738" s="17"/>
      <c r="N1738" s="17">
        <v>7.9037017993510303E-2</v>
      </c>
      <c r="O1738" s="17">
        <v>0.15630373759899999</v>
      </c>
      <c r="P1738" s="17">
        <v>9.9259111549993007E-2</v>
      </c>
      <c r="Q1738" s="17">
        <v>9.3271442313384106E-2</v>
      </c>
      <c r="R1738" s="17">
        <v>8.6557441608598906E-2</v>
      </c>
      <c r="S1738" s="17">
        <v>8.5421546987785299E-2</v>
      </c>
      <c r="T1738" s="17">
        <v>0.15552388611817999</v>
      </c>
      <c r="U1738" s="17">
        <v>0.148404355156387</v>
      </c>
      <c r="V1738" s="17">
        <v>0.15630457316577401</v>
      </c>
      <c r="W1738" s="17"/>
      <c r="X1738" s="17">
        <v>0.11596216862664301</v>
      </c>
      <c r="Y1738" s="17">
        <v>0.111304689523717</v>
      </c>
      <c r="Z1738" s="17"/>
      <c r="AA1738" s="17">
        <v>0.10743641905741</v>
      </c>
      <c r="AB1738" s="17">
        <v>0.15259874768744799</v>
      </c>
      <c r="AC1738" s="17"/>
      <c r="AD1738" s="17">
        <v>0.113233480116516</v>
      </c>
      <c r="AE1738" s="17">
        <v>0.12962107528033301</v>
      </c>
    </row>
    <row r="1739" spans="2:31" x14ac:dyDescent="0.35">
      <c r="B1739" t="s">
        <v>56</v>
      </c>
      <c r="C1739" s="17">
        <v>2.5832325169244299E-2</v>
      </c>
      <c r="D1739" s="17">
        <v>2.7530185296181099E-2</v>
      </c>
      <c r="E1739" s="17">
        <v>2.41339877612647E-2</v>
      </c>
      <c r="F1739" s="17"/>
      <c r="G1739" s="17">
        <v>3.1749960645983601E-2</v>
      </c>
      <c r="H1739" s="17">
        <v>2.3575728576120201E-2</v>
      </c>
      <c r="I1739" s="17">
        <v>4.2483272449362799E-2</v>
      </c>
      <c r="J1739" s="17">
        <v>2.6323508432822499E-2</v>
      </c>
      <c r="K1739" s="17">
        <v>0</v>
      </c>
      <c r="L1739" s="17">
        <v>2.8289907939147999E-2</v>
      </c>
      <c r="M1739" s="17"/>
      <c r="N1739" s="17">
        <v>1.8942439980081601E-2</v>
      </c>
      <c r="O1739" s="17">
        <v>3.6736648374704799E-2</v>
      </c>
      <c r="P1739" s="17">
        <v>3.3776520392103701E-2</v>
      </c>
      <c r="Q1739" s="17">
        <v>2.1276194226412599E-2</v>
      </c>
      <c r="R1739" s="17">
        <v>2.4655621725367199E-2</v>
      </c>
      <c r="S1739" s="17">
        <v>1.2100615297031899E-2</v>
      </c>
      <c r="T1739" s="17">
        <v>4.7628489258388799E-2</v>
      </c>
      <c r="U1739" s="17">
        <v>1.6051796567872499E-2</v>
      </c>
      <c r="V1739" s="17">
        <v>1.6942750070158899E-2</v>
      </c>
      <c r="W1739" s="17"/>
      <c r="X1739" s="17">
        <v>2.5213201601568799E-2</v>
      </c>
      <c r="Y1739" s="17">
        <v>5.1749134299976497E-2</v>
      </c>
      <c r="Z1739" s="17"/>
      <c r="AA1739" s="17">
        <v>2.3195672887780801E-2</v>
      </c>
      <c r="AB1739" s="17">
        <v>3.2660764592670803E-2</v>
      </c>
      <c r="AC1739" s="17"/>
      <c r="AD1739" s="17">
        <v>1.36994427840233E-2</v>
      </c>
      <c r="AE1739" s="17">
        <v>2.0475134583757298E-2</v>
      </c>
    </row>
    <row r="1740" spans="2:31" x14ac:dyDescent="0.35">
      <c r="B1740" t="s">
        <v>598</v>
      </c>
      <c r="C1740" s="17">
        <v>0.47293341652033999</v>
      </c>
      <c r="D1740" s="17">
        <v>0.48196962890337203</v>
      </c>
      <c r="E1740" s="17">
        <v>0.46389466399115498</v>
      </c>
      <c r="F1740" s="17"/>
      <c r="G1740" s="17">
        <v>0.53945280949355001</v>
      </c>
      <c r="H1740" s="17">
        <v>0.60572463149227196</v>
      </c>
      <c r="I1740" s="17">
        <v>0.439638868943943</v>
      </c>
      <c r="J1740" s="17">
        <v>0.48205381347574899</v>
      </c>
      <c r="K1740" s="17">
        <v>0.438533172190882</v>
      </c>
      <c r="L1740" s="17">
        <v>0.39573656360565601</v>
      </c>
      <c r="M1740" s="17"/>
      <c r="N1740" s="17">
        <v>0.46633049258028603</v>
      </c>
      <c r="O1740" s="17">
        <v>0.47395583662882301</v>
      </c>
      <c r="P1740" s="17">
        <v>0.49830353705921199</v>
      </c>
      <c r="Q1740" s="17">
        <v>0.47950933657693101</v>
      </c>
      <c r="R1740" s="17">
        <v>0.50989126782165195</v>
      </c>
      <c r="S1740" s="17">
        <v>0.54222957023839602</v>
      </c>
      <c r="T1740" s="17">
        <v>0.42680174276437699</v>
      </c>
      <c r="U1740" s="17">
        <v>0.47459808364258299</v>
      </c>
      <c r="V1740" s="17">
        <v>0.41024530199973502</v>
      </c>
      <c r="W1740" s="17"/>
      <c r="X1740" s="17">
        <v>0.47692966244483198</v>
      </c>
      <c r="Y1740" s="17">
        <v>0.39760376272784698</v>
      </c>
      <c r="Z1740" s="17"/>
      <c r="AA1740" s="17">
        <v>0.483220656163664</v>
      </c>
      <c r="AB1740" s="17">
        <v>0.434666674189435</v>
      </c>
      <c r="AC1740" s="17"/>
      <c r="AD1740" s="17">
        <v>0.50881166771012398</v>
      </c>
      <c r="AE1740" s="17">
        <v>0.40032710368358598</v>
      </c>
    </row>
    <row r="1741" spans="2:31" x14ac:dyDescent="0.35">
      <c r="B1741" t="s">
        <v>103</v>
      </c>
      <c r="C1741" s="17">
        <v>-0.44710109135109499</v>
      </c>
      <c r="D1741" s="17">
        <v>-0.45443944360719002</v>
      </c>
      <c r="E1741" s="17">
        <v>-0.43976067622989101</v>
      </c>
      <c r="F1741" s="17"/>
      <c r="G1741" s="17">
        <v>-0.507702848847567</v>
      </c>
      <c r="H1741" s="17">
        <v>-0.58214890291615196</v>
      </c>
      <c r="I1741" s="17">
        <v>-0.39715559649457999</v>
      </c>
      <c r="J1741" s="17">
        <v>-0.455730305042926</v>
      </c>
      <c r="K1741" s="17">
        <v>-0.438533172190882</v>
      </c>
      <c r="L1741" s="17">
        <v>-0.36744665566650803</v>
      </c>
      <c r="M1741" s="17"/>
      <c r="N1741" s="17">
        <v>-0.44738805260020398</v>
      </c>
      <c r="O1741" s="17">
        <v>-0.43721918825411799</v>
      </c>
      <c r="P1741" s="17">
        <v>-0.46452701666710799</v>
      </c>
      <c r="Q1741" s="17">
        <v>-0.45823314235051799</v>
      </c>
      <c r="R1741" s="17">
        <v>-0.485235646096285</v>
      </c>
      <c r="S1741" s="17">
        <v>-0.53012895494136403</v>
      </c>
      <c r="T1741" s="17">
        <v>-0.37917325350598802</v>
      </c>
      <c r="U1741" s="17">
        <v>-0.45854628707471101</v>
      </c>
      <c r="V1741" s="17">
        <v>-0.39330255192957603</v>
      </c>
      <c r="W1741" s="17"/>
      <c r="X1741" s="17">
        <v>-0.451716460843263</v>
      </c>
      <c r="Y1741" s="17">
        <v>-0.34585462842787101</v>
      </c>
      <c r="Z1741" s="17"/>
      <c r="AA1741" s="17">
        <v>-0.46002498327588298</v>
      </c>
      <c r="AB1741" s="17">
        <v>-0.40200590959676502</v>
      </c>
      <c r="AC1741" s="17"/>
      <c r="AD1741" s="17">
        <v>-0.49511222492610102</v>
      </c>
      <c r="AE1741" s="17">
        <v>-0.37985196909982899</v>
      </c>
    </row>
    <row r="1742" spans="2:31" x14ac:dyDescent="0.35">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row>
    <row r="1743" spans="2:31" x14ac:dyDescent="0.35">
      <c r="B1743" s="6" t="s">
        <v>672</v>
      </c>
      <c r="C1743" s="17"/>
      <c r="D1743" s="17"/>
      <c r="E1743" s="17"/>
      <c r="F1743" s="17"/>
      <c r="G1743" s="17"/>
      <c r="H1743" s="17"/>
      <c r="I1743" s="17"/>
      <c r="J1743" s="17"/>
      <c r="K1743" s="17"/>
      <c r="L1743" s="17"/>
      <c r="M1743" s="17"/>
      <c r="N1743" s="17"/>
      <c r="O1743" s="17"/>
      <c r="P1743" s="17"/>
      <c r="Q1743" s="17"/>
      <c r="R1743" s="17"/>
      <c r="S1743" s="17"/>
      <c r="T1743" s="17"/>
      <c r="U1743" s="17"/>
      <c r="V1743" s="17"/>
      <c r="W1743" s="17"/>
      <c r="X1743" s="17"/>
      <c r="Y1743" s="17"/>
      <c r="Z1743" s="17"/>
      <c r="AA1743" s="17"/>
      <c r="AB1743" s="17"/>
      <c r="AC1743" s="17"/>
      <c r="AD1743" s="17"/>
      <c r="AE1743" s="17"/>
    </row>
    <row r="1744" spans="2:31" x14ac:dyDescent="0.35">
      <c r="B1744" s="24" t="s">
        <v>66</v>
      </c>
      <c r="C1744" s="17"/>
      <c r="D1744" s="17"/>
      <c r="E1744" s="17"/>
      <c r="F1744" s="17"/>
      <c r="G1744" s="17"/>
      <c r="H1744" s="17"/>
      <c r="I1744" s="17"/>
      <c r="J1744" s="17"/>
      <c r="K1744" s="17"/>
      <c r="L1744" s="17"/>
      <c r="M1744" s="17"/>
      <c r="N1744" s="17"/>
      <c r="O1744" s="17"/>
      <c r="P1744" s="17"/>
      <c r="Q1744" s="17"/>
      <c r="R1744" s="17"/>
      <c r="S1744" s="17"/>
      <c r="T1744" s="17"/>
      <c r="U1744" s="17"/>
      <c r="V1744" s="17"/>
      <c r="W1744" s="17"/>
      <c r="X1744" s="17"/>
      <c r="Y1744" s="17"/>
      <c r="Z1744" s="17"/>
      <c r="AA1744" s="17"/>
      <c r="AB1744" s="17"/>
      <c r="AC1744" s="17"/>
      <c r="AD1744" s="17"/>
      <c r="AE1744" s="17"/>
    </row>
    <row r="1745" spans="2:31" x14ac:dyDescent="0.35">
      <c r="B1745" t="s">
        <v>667</v>
      </c>
      <c r="C1745" s="17">
        <v>0.159800639185255</v>
      </c>
      <c r="D1745" s="17">
        <v>0.207193167268788</v>
      </c>
      <c r="E1745" s="17">
        <v>0.112394788711461</v>
      </c>
      <c r="F1745" s="17"/>
      <c r="G1745" s="17">
        <v>0.16177849261028601</v>
      </c>
      <c r="H1745" s="17">
        <v>0.19443562327012801</v>
      </c>
      <c r="I1745" s="17">
        <v>0.13716333488233801</v>
      </c>
      <c r="J1745" s="17">
        <v>0.14673914751748199</v>
      </c>
      <c r="K1745" s="17">
        <v>8.9948190173830003E-2</v>
      </c>
      <c r="L1745" s="17">
        <v>0.19311406724843899</v>
      </c>
      <c r="M1745" s="17"/>
      <c r="N1745" s="17">
        <v>0.193706030848776</v>
      </c>
      <c r="O1745" s="17">
        <v>0.133218608120167</v>
      </c>
      <c r="P1745" s="17">
        <v>0.102871559289305</v>
      </c>
      <c r="Q1745" s="17">
        <v>0.144871288576288</v>
      </c>
      <c r="R1745" s="17">
        <v>0.21088455374206799</v>
      </c>
      <c r="S1745" s="17">
        <v>0.157602422444372</v>
      </c>
      <c r="T1745" s="17">
        <v>0.217728211100956</v>
      </c>
      <c r="U1745" s="17">
        <v>0.20588408891587701</v>
      </c>
      <c r="V1745" s="17">
        <v>0.110857022363893</v>
      </c>
      <c r="W1745" s="17"/>
      <c r="X1745" s="17">
        <v>0.14212373754972901</v>
      </c>
      <c r="Y1745" s="17">
        <v>0.174763772568864</v>
      </c>
      <c r="Z1745" s="17"/>
      <c r="AA1745" s="17">
        <v>0.14991880217422701</v>
      </c>
      <c r="AB1745" s="17">
        <v>0.20213964027113401</v>
      </c>
      <c r="AC1745" s="17"/>
      <c r="AD1745" s="17">
        <v>0.187328499323795</v>
      </c>
      <c r="AE1745" s="17">
        <v>0.116581591172451</v>
      </c>
    </row>
    <row r="1746" spans="2:31" x14ac:dyDescent="0.35">
      <c r="B1746" t="s">
        <v>668</v>
      </c>
      <c r="C1746" s="17">
        <v>0.42850237471792302</v>
      </c>
      <c r="D1746" s="17">
        <v>0.42010772400812102</v>
      </c>
      <c r="E1746" s="17">
        <v>0.43689938522614502</v>
      </c>
      <c r="F1746" s="17"/>
      <c r="G1746" s="17">
        <v>0.38831775690516201</v>
      </c>
      <c r="H1746" s="17">
        <v>0.40024884655654003</v>
      </c>
      <c r="I1746" s="17">
        <v>0.41389846147628601</v>
      </c>
      <c r="J1746" s="17">
        <v>0.44458226509392401</v>
      </c>
      <c r="K1746" s="17">
        <v>0.44105792908851899</v>
      </c>
      <c r="L1746" s="17">
        <v>0.45797548804163601</v>
      </c>
      <c r="M1746" s="17"/>
      <c r="N1746" s="17">
        <v>0.45018743246955001</v>
      </c>
      <c r="O1746" s="17">
        <v>0.35770175670862597</v>
      </c>
      <c r="P1746" s="17">
        <v>0.43410383536063402</v>
      </c>
      <c r="Q1746" s="17">
        <v>0.32534095928908402</v>
      </c>
      <c r="R1746" s="17">
        <v>0.422162513787046</v>
      </c>
      <c r="S1746" s="17">
        <v>0.519007001451678</v>
      </c>
      <c r="T1746" s="17">
        <v>0.45173017873155802</v>
      </c>
      <c r="U1746" s="17">
        <v>0.41139362349511699</v>
      </c>
      <c r="V1746" s="17">
        <v>0.49481570142956299</v>
      </c>
      <c r="W1746" s="17"/>
      <c r="X1746" s="17">
        <v>0.42908996712255798</v>
      </c>
      <c r="Y1746" s="17">
        <v>0.39029180268511399</v>
      </c>
      <c r="Z1746" s="17"/>
      <c r="AA1746" s="17">
        <v>0.423115795573628</v>
      </c>
      <c r="AB1746" s="17">
        <v>0.45589881063476001</v>
      </c>
      <c r="AC1746" s="17"/>
      <c r="AD1746" s="17">
        <v>0.45746191217857601</v>
      </c>
      <c r="AE1746" s="17">
        <v>0.39094900468969102</v>
      </c>
    </row>
    <row r="1747" spans="2:31" x14ac:dyDescent="0.35">
      <c r="B1747" t="s">
        <v>669</v>
      </c>
      <c r="C1747" s="17">
        <v>0.241800718699793</v>
      </c>
      <c r="D1747" s="17">
        <v>0.23135519199651</v>
      </c>
      <c r="E1747" s="17">
        <v>0.25224918171791</v>
      </c>
      <c r="F1747" s="17"/>
      <c r="G1747" s="17">
        <v>0.28812489266934899</v>
      </c>
      <c r="H1747" s="17">
        <v>0.24964422427010499</v>
      </c>
      <c r="I1747" s="17">
        <v>0.211579558668618</v>
      </c>
      <c r="J1747" s="17">
        <v>0.216263194295617</v>
      </c>
      <c r="K1747" s="17">
        <v>0.27810899196191502</v>
      </c>
      <c r="L1747" s="17">
        <v>0.22252361709527099</v>
      </c>
      <c r="M1747" s="17"/>
      <c r="N1747" s="17">
        <v>0.20723229271788801</v>
      </c>
      <c r="O1747" s="17">
        <v>0.34706248948868001</v>
      </c>
      <c r="P1747" s="17">
        <v>0.24717437337704401</v>
      </c>
      <c r="Q1747" s="17">
        <v>0.30671999350884199</v>
      </c>
      <c r="R1747" s="17">
        <v>0.242992099527649</v>
      </c>
      <c r="S1747" s="17">
        <v>0.15842252591508901</v>
      </c>
      <c r="T1747" s="17">
        <v>0.134831920511328</v>
      </c>
      <c r="U1747" s="17">
        <v>0.25952027460461302</v>
      </c>
      <c r="V1747" s="17">
        <v>0.23541266516120399</v>
      </c>
      <c r="W1747" s="17"/>
      <c r="X1747" s="17">
        <v>0.25187745051456101</v>
      </c>
      <c r="Y1747" s="17">
        <v>0.28686816319684399</v>
      </c>
      <c r="Z1747" s="17"/>
      <c r="AA1747" s="17">
        <v>0.24669706111607401</v>
      </c>
      <c r="AB1747" s="17">
        <v>0.221347507686881</v>
      </c>
      <c r="AC1747" s="17"/>
      <c r="AD1747" s="17">
        <v>0.24110881121540301</v>
      </c>
      <c r="AE1747" s="17">
        <v>0.240298358754713</v>
      </c>
    </row>
    <row r="1748" spans="2:31" x14ac:dyDescent="0.35">
      <c r="B1748" t="s">
        <v>670</v>
      </c>
      <c r="C1748" s="17">
        <v>8.7039738093014199E-2</v>
      </c>
      <c r="D1748" s="17">
        <v>6.9831195500861198E-2</v>
      </c>
      <c r="E1748" s="17">
        <v>0.104253118133802</v>
      </c>
      <c r="F1748" s="17"/>
      <c r="G1748" s="17">
        <v>7.8222048954903395E-2</v>
      </c>
      <c r="H1748" s="17">
        <v>6.2917749847727703E-2</v>
      </c>
      <c r="I1748" s="17">
        <v>0.104789656622597</v>
      </c>
      <c r="J1748" s="17">
        <v>0.101688176276481</v>
      </c>
      <c r="K1748" s="17">
        <v>0.103454015902001</v>
      </c>
      <c r="L1748" s="17">
        <v>8.0208771022506897E-2</v>
      </c>
      <c r="M1748" s="17"/>
      <c r="N1748" s="17">
        <v>8.3749418875659107E-2</v>
      </c>
      <c r="O1748" s="17">
        <v>8.0352408717926593E-2</v>
      </c>
      <c r="P1748" s="17">
        <v>7.4926023405518294E-2</v>
      </c>
      <c r="Q1748" s="17">
        <v>0.12941487844903601</v>
      </c>
      <c r="R1748" s="17">
        <v>6.4730947888889501E-2</v>
      </c>
      <c r="S1748" s="17">
        <v>0.102827766143153</v>
      </c>
      <c r="T1748" s="17">
        <v>9.1598708800023604E-2</v>
      </c>
      <c r="U1748" s="17">
        <v>6.3003267637260302E-2</v>
      </c>
      <c r="V1748" s="17">
        <v>8.2011474139266793E-2</v>
      </c>
      <c r="W1748" s="17"/>
      <c r="X1748" s="17">
        <v>8.9823715808521401E-2</v>
      </c>
      <c r="Y1748" s="17">
        <v>7.8858373067200394E-2</v>
      </c>
      <c r="Z1748" s="17"/>
      <c r="AA1748" s="17">
        <v>9.0657053789748199E-2</v>
      </c>
      <c r="AB1748" s="17">
        <v>7.1950861401560595E-2</v>
      </c>
      <c r="AC1748" s="17"/>
      <c r="AD1748" s="17">
        <v>7.63428159692736E-2</v>
      </c>
      <c r="AE1748" s="17">
        <v>0.121974830827987</v>
      </c>
    </row>
    <row r="1749" spans="2:31" x14ac:dyDescent="0.35">
      <c r="B1749" t="s">
        <v>56</v>
      </c>
      <c r="C1749" s="17">
        <v>8.2856529304014506E-2</v>
      </c>
      <c r="D1749" s="17">
        <v>7.1512721225720194E-2</v>
      </c>
      <c r="E1749" s="17">
        <v>9.4203526210682995E-2</v>
      </c>
      <c r="F1749" s="17"/>
      <c r="G1749" s="17">
        <v>8.3556808860299495E-2</v>
      </c>
      <c r="H1749" s="17">
        <v>9.2753556055498898E-2</v>
      </c>
      <c r="I1749" s="17">
        <v>0.13256898835016101</v>
      </c>
      <c r="J1749" s="17">
        <v>9.0727216816495898E-2</v>
      </c>
      <c r="K1749" s="17">
        <v>8.74308728737348E-2</v>
      </c>
      <c r="L1749" s="17">
        <v>4.6178056592148103E-2</v>
      </c>
      <c r="M1749" s="17"/>
      <c r="N1749" s="17">
        <v>6.5124825088126795E-2</v>
      </c>
      <c r="O1749" s="17">
        <v>8.1664736964600998E-2</v>
      </c>
      <c r="P1749" s="17">
        <v>0.14092420856749799</v>
      </c>
      <c r="Q1749" s="17">
        <v>9.3652880176749401E-2</v>
      </c>
      <c r="R1749" s="17">
        <v>5.9229885054347703E-2</v>
      </c>
      <c r="S1749" s="17">
        <v>6.2140284045708101E-2</v>
      </c>
      <c r="T1749" s="17">
        <v>0.104110980856135</v>
      </c>
      <c r="U1749" s="17">
        <v>6.0198745347132702E-2</v>
      </c>
      <c r="V1749" s="17">
        <v>7.69031369060727E-2</v>
      </c>
      <c r="W1749" s="17"/>
      <c r="X1749" s="17">
        <v>8.7085129004629905E-2</v>
      </c>
      <c r="Y1749" s="17">
        <v>6.9217888481977893E-2</v>
      </c>
      <c r="Z1749" s="17"/>
      <c r="AA1749" s="17">
        <v>8.9611287346322899E-2</v>
      </c>
      <c r="AB1749" s="17">
        <v>4.8663180005664199E-2</v>
      </c>
      <c r="AC1749" s="17"/>
      <c r="AD1749" s="17">
        <v>3.77579613129524E-2</v>
      </c>
      <c r="AE1749" s="17">
        <v>0.13019621455515801</v>
      </c>
    </row>
    <row r="1750" spans="2:31" x14ac:dyDescent="0.35">
      <c r="B1750" t="s">
        <v>671</v>
      </c>
      <c r="C1750" s="17">
        <v>0.58830301390317796</v>
      </c>
      <c r="D1750" s="17">
        <v>0.62730089127690802</v>
      </c>
      <c r="E1750" s="17">
        <v>0.54929417393760605</v>
      </c>
      <c r="F1750" s="17"/>
      <c r="G1750" s="17">
        <v>0.550096249515448</v>
      </c>
      <c r="H1750" s="17">
        <v>0.59468446982666801</v>
      </c>
      <c r="I1750" s="17">
        <v>0.55106179635862396</v>
      </c>
      <c r="J1750" s="17">
        <v>0.59132141261140603</v>
      </c>
      <c r="K1750" s="17">
        <v>0.53100611926234897</v>
      </c>
      <c r="L1750" s="17">
        <v>0.65108955529007395</v>
      </c>
      <c r="M1750" s="17"/>
      <c r="N1750" s="17">
        <v>0.64389346331832598</v>
      </c>
      <c r="O1750" s="17">
        <v>0.49092036482879298</v>
      </c>
      <c r="P1750" s="17">
        <v>0.53697539464994004</v>
      </c>
      <c r="Q1750" s="17">
        <v>0.47021224786537202</v>
      </c>
      <c r="R1750" s="17">
        <v>0.63304706752911399</v>
      </c>
      <c r="S1750" s="17">
        <v>0.67660942389605006</v>
      </c>
      <c r="T1750" s="17">
        <v>0.66945838983251305</v>
      </c>
      <c r="U1750" s="17">
        <v>0.61727771241099405</v>
      </c>
      <c r="V1750" s="17">
        <v>0.60567272379345705</v>
      </c>
      <c r="W1750" s="17"/>
      <c r="X1750" s="17">
        <v>0.57121370467228805</v>
      </c>
      <c r="Y1750" s="17">
        <v>0.56505557525397798</v>
      </c>
      <c r="Z1750" s="17"/>
      <c r="AA1750" s="17">
        <v>0.57303459774785503</v>
      </c>
      <c r="AB1750" s="17">
        <v>0.65803845090589397</v>
      </c>
      <c r="AC1750" s="17"/>
      <c r="AD1750" s="17">
        <v>0.64479041150237104</v>
      </c>
      <c r="AE1750" s="17">
        <v>0.507530595862141</v>
      </c>
    </row>
    <row r="1751" spans="2:31" x14ac:dyDescent="0.35">
      <c r="B1751" t="s">
        <v>103</v>
      </c>
      <c r="C1751" s="17">
        <v>-0.50544648459916397</v>
      </c>
      <c r="D1751" s="17">
        <v>-0.55578817005118797</v>
      </c>
      <c r="E1751" s="17">
        <v>-0.45509064772692298</v>
      </c>
      <c r="F1751" s="17"/>
      <c r="G1751" s="17">
        <v>-0.46653944065514902</v>
      </c>
      <c r="H1751" s="17">
        <v>-0.50193091377116905</v>
      </c>
      <c r="I1751" s="17">
        <v>-0.418492808008463</v>
      </c>
      <c r="J1751" s="17">
        <v>-0.50059419579491005</v>
      </c>
      <c r="K1751" s="17">
        <v>-0.44357524638861401</v>
      </c>
      <c r="L1751" s="17">
        <v>-0.60491149869792604</v>
      </c>
      <c r="M1751" s="17"/>
      <c r="N1751" s="17">
        <v>-0.57876863823019897</v>
      </c>
      <c r="O1751" s="17">
        <v>-0.40925562786419201</v>
      </c>
      <c r="P1751" s="17">
        <v>-0.396051186082441</v>
      </c>
      <c r="Q1751" s="17">
        <v>-0.37655936768862303</v>
      </c>
      <c r="R1751" s="17">
        <v>-0.57381718247476599</v>
      </c>
      <c r="S1751" s="17">
        <v>-0.61446913985034102</v>
      </c>
      <c r="T1751" s="17">
        <v>-0.56534740897637803</v>
      </c>
      <c r="U1751" s="17">
        <v>-0.55707896706386095</v>
      </c>
      <c r="V1751" s="17">
        <v>-0.52876958688738396</v>
      </c>
      <c r="W1751" s="17"/>
      <c r="X1751" s="17">
        <v>-0.48412857566765799</v>
      </c>
      <c r="Y1751" s="17">
        <v>-0.49583768677200002</v>
      </c>
      <c r="Z1751" s="17"/>
      <c r="AA1751" s="17">
        <v>-0.48342331040153202</v>
      </c>
      <c r="AB1751" s="17">
        <v>-0.60937527090023003</v>
      </c>
      <c r="AC1751" s="17"/>
      <c r="AD1751" s="17">
        <v>-0.60703245018941798</v>
      </c>
      <c r="AE1751" s="17">
        <v>-0.37733438130698299</v>
      </c>
    </row>
    <row r="1752" spans="2:31" x14ac:dyDescent="0.35">
      <c r="C1752" s="17"/>
      <c r="D1752" s="17"/>
      <c r="E1752" s="17"/>
      <c r="F1752" s="17"/>
      <c r="G1752" s="17"/>
      <c r="H1752" s="17"/>
      <c r="I1752" s="17"/>
      <c r="J1752" s="17"/>
      <c r="K1752" s="17"/>
      <c r="L1752" s="17"/>
      <c r="M1752" s="17"/>
      <c r="N1752" s="17"/>
      <c r="O1752" s="17"/>
      <c r="P1752" s="17"/>
      <c r="Q1752" s="17"/>
      <c r="R1752" s="17"/>
      <c r="S1752" s="17"/>
      <c r="T1752" s="17"/>
      <c r="U1752" s="17"/>
      <c r="V1752" s="17"/>
      <c r="W1752" s="17"/>
      <c r="X1752" s="17"/>
      <c r="Y1752" s="17"/>
      <c r="Z1752" s="17"/>
      <c r="AA1752" s="17"/>
      <c r="AB1752" s="17"/>
      <c r="AC1752" s="17"/>
      <c r="AD1752" s="17"/>
      <c r="AE1752" s="17"/>
    </row>
    <row r="1753" spans="2:31" x14ac:dyDescent="0.35">
      <c r="B1753" s="6" t="s">
        <v>675</v>
      </c>
      <c r="C1753" s="17"/>
      <c r="D1753" s="17"/>
      <c r="E1753" s="17"/>
      <c r="F1753" s="17"/>
      <c r="G1753" s="17"/>
      <c r="H1753" s="17"/>
      <c r="I1753" s="17"/>
      <c r="J1753" s="17"/>
      <c r="K1753" s="17"/>
      <c r="L1753" s="17"/>
      <c r="M1753" s="17"/>
      <c r="N1753" s="17"/>
      <c r="O1753" s="17"/>
      <c r="P1753" s="17"/>
      <c r="Q1753" s="17"/>
      <c r="R1753" s="17"/>
      <c r="S1753" s="17"/>
      <c r="T1753" s="17"/>
      <c r="U1753" s="17"/>
      <c r="V1753" s="17"/>
      <c r="W1753" s="17"/>
      <c r="X1753" s="17"/>
      <c r="Y1753" s="17"/>
      <c r="Z1753" s="17"/>
      <c r="AA1753" s="17"/>
      <c r="AB1753" s="17"/>
      <c r="AC1753" s="17"/>
      <c r="AD1753" s="17"/>
      <c r="AE1753" s="17"/>
    </row>
    <row r="1754" spans="2:31" x14ac:dyDescent="0.35">
      <c r="B1754" s="24" t="s">
        <v>66</v>
      </c>
      <c r="C1754" s="17"/>
      <c r="D1754" s="17"/>
      <c r="E1754" s="17"/>
      <c r="F1754" s="17"/>
      <c r="G1754" s="17"/>
      <c r="H1754" s="17"/>
      <c r="I1754" s="17"/>
      <c r="J1754" s="17"/>
      <c r="K1754" s="17"/>
      <c r="L1754" s="17"/>
      <c r="M1754" s="17"/>
      <c r="N1754" s="17"/>
      <c r="O1754" s="17"/>
      <c r="P1754" s="17"/>
      <c r="Q1754" s="17"/>
      <c r="R1754" s="17"/>
      <c r="S1754" s="17"/>
      <c r="T1754" s="17"/>
      <c r="U1754" s="17"/>
      <c r="V1754" s="17"/>
      <c r="W1754" s="17"/>
      <c r="X1754" s="17"/>
      <c r="Y1754" s="17"/>
      <c r="Z1754" s="17"/>
      <c r="AA1754" s="17"/>
      <c r="AB1754" s="17"/>
      <c r="AC1754" s="17"/>
      <c r="AD1754" s="17"/>
      <c r="AE1754" s="17"/>
    </row>
    <row r="1755" spans="2:31" x14ac:dyDescent="0.35">
      <c r="B1755" t="s">
        <v>673</v>
      </c>
      <c r="C1755" s="17">
        <v>0.36255031764415002</v>
      </c>
      <c r="D1755" s="17">
        <v>0.45511611720161899</v>
      </c>
      <c r="E1755" s="17">
        <v>0.26995849715560799</v>
      </c>
      <c r="F1755" s="17"/>
      <c r="G1755" s="17">
        <v>0.26986240959455798</v>
      </c>
      <c r="H1755" s="17">
        <v>0.34883892352500401</v>
      </c>
      <c r="I1755" s="17">
        <v>0.34894165996103699</v>
      </c>
      <c r="J1755" s="17">
        <v>0.34565271266033798</v>
      </c>
      <c r="K1755" s="17">
        <v>0.39763489630577298</v>
      </c>
      <c r="L1755" s="17">
        <v>0.41704574732238198</v>
      </c>
      <c r="M1755" s="17"/>
      <c r="N1755" s="17">
        <v>0.48028320865143198</v>
      </c>
      <c r="O1755" s="17">
        <v>0.29115374175593201</v>
      </c>
      <c r="P1755" s="17">
        <v>0.29605845218215598</v>
      </c>
      <c r="Q1755" s="17">
        <v>0.41946844315922499</v>
      </c>
      <c r="R1755" s="17">
        <v>0.376973491935162</v>
      </c>
      <c r="S1755" s="17">
        <v>0.3766129635271</v>
      </c>
      <c r="T1755" s="17">
        <v>0.32547218854348797</v>
      </c>
      <c r="U1755" s="17">
        <v>0.272985726745128</v>
      </c>
      <c r="V1755" s="17">
        <v>0.351317475332591</v>
      </c>
      <c r="W1755" s="17"/>
      <c r="X1755" s="17">
        <v>0.34294958360995897</v>
      </c>
      <c r="Y1755" s="17">
        <v>0.41597422550113</v>
      </c>
      <c r="Z1755" s="17"/>
      <c r="AA1755" s="17">
        <v>0.341510235501784</v>
      </c>
      <c r="AB1755" s="17">
        <v>0.44951670458412002</v>
      </c>
      <c r="AC1755" s="17"/>
      <c r="AD1755" s="17">
        <v>0.41045321131566997</v>
      </c>
      <c r="AE1755" s="17">
        <v>0.27581278899659001</v>
      </c>
    </row>
    <row r="1756" spans="2:31" x14ac:dyDescent="0.35">
      <c r="B1756" t="s">
        <v>674</v>
      </c>
      <c r="C1756" s="17">
        <v>0.57225831114162296</v>
      </c>
      <c r="D1756" s="17">
        <v>0.471486937599703</v>
      </c>
      <c r="E1756" s="17">
        <v>0.67305801226217099</v>
      </c>
      <c r="F1756" s="17"/>
      <c r="G1756" s="17">
        <v>0.66684848434007504</v>
      </c>
      <c r="H1756" s="17">
        <v>0.57516089376588098</v>
      </c>
      <c r="I1756" s="17">
        <v>0.554195495733532</v>
      </c>
      <c r="J1756" s="17">
        <v>0.59158334986947303</v>
      </c>
      <c r="K1756" s="17">
        <v>0.54150477619735005</v>
      </c>
      <c r="L1756" s="17">
        <v>0.53491464508778996</v>
      </c>
      <c r="M1756" s="17"/>
      <c r="N1756" s="17">
        <v>0.47203608126792501</v>
      </c>
      <c r="O1756" s="17">
        <v>0.66399227994751497</v>
      </c>
      <c r="P1756" s="17">
        <v>0.58267464050114803</v>
      </c>
      <c r="Q1756" s="17">
        <v>0.51731130872481701</v>
      </c>
      <c r="R1756" s="17">
        <v>0.57273142957422196</v>
      </c>
      <c r="S1756" s="17">
        <v>0.59644220996956598</v>
      </c>
      <c r="T1756" s="17">
        <v>0.57429280047354303</v>
      </c>
      <c r="U1756" s="17">
        <v>0.679985942624874</v>
      </c>
      <c r="V1756" s="17">
        <v>0.55871893503841497</v>
      </c>
      <c r="W1756" s="17"/>
      <c r="X1756" s="17">
        <v>0.59220061820180403</v>
      </c>
      <c r="Y1756" s="17">
        <v>0.504642633059319</v>
      </c>
      <c r="Z1756" s="17"/>
      <c r="AA1756" s="17">
        <v>0.59398051796504903</v>
      </c>
      <c r="AB1756" s="17">
        <v>0.49438297060001701</v>
      </c>
      <c r="AC1756" s="17"/>
      <c r="AD1756" s="17">
        <v>0.53979408860904499</v>
      </c>
      <c r="AE1756" s="17">
        <v>0.66873504743868895</v>
      </c>
    </row>
    <row r="1757" spans="2:31" x14ac:dyDescent="0.35">
      <c r="B1757" t="s">
        <v>56</v>
      </c>
      <c r="C1757" s="17">
        <v>6.5191371214226496E-2</v>
      </c>
      <c r="D1757" s="17">
        <v>7.3396945198678301E-2</v>
      </c>
      <c r="E1757" s="17">
        <v>5.6983490582221498E-2</v>
      </c>
      <c r="F1757" s="17"/>
      <c r="G1757" s="17">
        <v>6.3289106065366904E-2</v>
      </c>
      <c r="H1757" s="17">
        <v>7.6000182709115405E-2</v>
      </c>
      <c r="I1757" s="17">
        <v>9.6862844305431406E-2</v>
      </c>
      <c r="J1757" s="17">
        <v>6.2763937470189504E-2</v>
      </c>
      <c r="K1757" s="17">
        <v>6.0860327496877697E-2</v>
      </c>
      <c r="L1757" s="17">
        <v>4.80396075898279E-2</v>
      </c>
      <c r="M1757" s="17"/>
      <c r="N1757" s="17">
        <v>4.7680710080642397E-2</v>
      </c>
      <c r="O1757" s="17">
        <v>4.4853978296553597E-2</v>
      </c>
      <c r="P1757" s="17">
        <v>0.121266907316696</v>
      </c>
      <c r="Q1757" s="17">
        <v>6.3220248115958097E-2</v>
      </c>
      <c r="R1757" s="17">
        <v>5.02950784906167E-2</v>
      </c>
      <c r="S1757" s="17">
        <v>2.69448265033339E-2</v>
      </c>
      <c r="T1757" s="17">
        <v>0.10023501098297</v>
      </c>
      <c r="U1757" s="17">
        <v>4.7028330629997298E-2</v>
      </c>
      <c r="V1757" s="17">
        <v>8.9963589628994006E-2</v>
      </c>
      <c r="W1757" s="17"/>
      <c r="X1757" s="17">
        <v>6.4849798188237204E-2</v>
      </c>
      <c r="Y1757" s="17">
        <v>7.9383141439551302E-2</v>
      </c>
      <c r="Z1757" s="17"/>
      <c r="AA1757" s="17">
        <v>6.4509246533166503E-2</v>
      </c>
      <c r="AB1757" s="17">
        <v>5.6100324815863599E-2</v>
      </c>
      <c r="AC1757" s="17"/>
      <c r="AD1757" s="17">
        <v>4.9752700075284997E-2</v>
      </c>
      <c r="AE1757" s="17">
        <v>5.5452163564721102E-2</v>
      </c>
    </row>
    <row r="1758" spans="2:31" x14ac:dyDescent="0.35">
      <c r="C1758" s="17"/>
      <c r="D1758" s="17"/>
      <c r="E1758" s="17"/>
      <c r="F1758" s="17"/>
      <c r="G1758" s="17"/>
      <c r="H1758" s="17"/>
      <c r="I1758" s="17"/>
      <c r="J1758" s="17"/>
      <c r="K1758" s="17"/>
      <c r="L1758" s="17"/>
      <c r="M1758" s="17"/>
      <c r="N1758" s="17"/>
      <c r="O1758" s="17"/>
      <c r="P1758" s="17"/>
      <c r="Q1758" s="17"/>
      <c r="R1758" s="17"/>
      <c r="S1758" s="17"/>
      <c r="T1758" s="17"/>
      <c r="U1758" s="17"/>
      <c r="V1758" s="17"/>
      <c r="W1758" s="17"/>
      <c r="X1758" s="17"/>
      <c r="Y1758" s="17"/>
      <c r="Z1758" s="17"/>
      <c r="AA1758" s="17"/>
      <c r="AB1758" s="17"/>
      <c r="AC1758" s="17"/>
      <c r="AD1758" s="17"/>
      <c r="AE1758" s="17"/>
    </row>
    <row r="1759" spans="2:31" x14ac:dyDescent="0.35">
      <c r="B1759" s="6" t="s">
        <v>680</v>
      </c>
      <c r="C1759" s="17"/>
      <c r="D1759" s="17"/>
      <c r="E1759" s="17"/>
      <c r="F1759" s="17"/>
      <c r="G1759" s="17"/>
      <c r="H1759" s="17"/>
      <c r="I1759" s="17"/>
      <c r="J1759" s="17"/>
      <c r="K1759" s="17"/>
      <c r="L1759" s="17"/>
      <c r="M1759" s="17"/>
      <c r="N1759" s="17"/>
      <c r="O1759" s="17"/>
      <c r="P1759" s="17"/>
      <c r="Q1759" s="17"/>
      <c r="R1759" s="17"/>
      <c r="S1759" s="17"/>
      <c r="T1759" s="17"/>
      <c r="U1759" s="17"/>
      <c r="V1759" s="17"/>
      <c r="W1759" s="17"/>
      <c r="X1759" s="17"/>
      <c r="Y1759" s="17"/>
      <c r="Z1759" s="17"/>
      <c r="AA1759" s="17"/>
      <c r="AB1759" s="17"/>
      <c r="AC1759" s="17"/>
      <c r="AD1759" s="17"/>
      <c r="AE1759" s="17"/>
    </row>
    <row r="1760" spans="2:31" x14ac:dyDescent="0.35">
      <c r="B1760" s="24" t="s">
        <v>66</v>
      </c>
      <c r="C1760" s="17"/>
      <c r="D1760" s="17"/>
      <c r="E1760" s="17"/>
      <c r="F1760" s="17"/>
      <c r="G1760" s="17"/>
      <c r="H1760" s="17"/>
      <c r="I1760" s="17"/>
      <c r="J1760" s="17"/>
      <c r="K1760" s="17"/>
      <c r="L1760" s="17"/>
      <c r="M1760" s="17"/>
      <c r="N1760" s="17"/>
      <c r="O1760" s="17"/>
      <c r="P1760" s="17"/>
      <c r="Q1760" s="17"/>
      <c r="R1760" s="17"/>
      <c r="S1760" s="17"/>
      <c r="T1760" s="17"/>
      <c r="U1760" s="17"/>
      <c r="V1760" s="17"/>
      <c r="W1760" s="17"/>
      <c r="X1760" s="17"/>
      <c r="Y1760" s="17"/>
      <c r="Z1760" s="17"/>
      <c r="AA1760" s="17"/>
      <c r="AB1760" s="17"/>
      <c r="AC1760" s="17"/>
      <c r="AD1760" s="17"/>
      <c r="AE1760" s="17"/>
    </row>
    <row r="1761" spans="2:31" x14ac:dyDescent="0.35">
      <c r="B1761" t="s">
        <v>676</v>
      </c>
      <c r="C1761" s="17">
        <v>0.33034882071461402</v>
      </c>
      <c r="D1761" s="17">
        <v>0.296315122015543</v>
      </c>
      <c r="E1761" s="17">
        <v>0.36439208653817601</v>
      </c>
      <c r="F1761" s="17"/>
      <c r="G1761" s="17">
        <v>0.236756117126487</v>
      </c>
      <c r="H1761" s="17">
        <v>0.28323653336392601</v>
      </c>
      <c r="I1761" s="17">
        <v>0.29431611176748701</v>
      </c>
      <c r="J1761" s="17">
        <v>0.30635098581140502</v>
      </c>
      <c r="K1761" s="17">
        <v>0.31793738160823898</v>
      </c>
      <c r="L1761" s="17">
        <v>0.44173173598504301</v>
      </c>
      <c r="M1761" s="17"/>
      <c r="N1761" s="17">
        <v>0.30673792246468901</v>
      </c>
      <c r="O1761" s="17">
        <v>0.32164166811893802</v>
      </c>
      <c r="P1761" s="17">
        <v>0.26491234946513997</v>
      </c>
      <c r="Q1761" s="17">
        <v>0.364404531634204</v>
      </c>
      <c r="R1761" s="17">
        <v>0.387879929119544</v>
      </c>
      <c r="S1761" s="17">
        <v>0.32541427315556198</v>
      </c>
      <c r="T1761" s="17">
        <v>0.323495743154605</v>
      </c>
      <c r="U1761" s="17">
        <v>0.41409494964841598</v>
      </c>
      <c r="V1761" s="17">
        <v>0.32867281624081501</v>
      </c>
      <c r="W1761" s="17"/>
      <c r="X1761" s="17">
        <v>0.35807211747610801</v>
      </c>
      <c r="Y1761" s="17">
        <v>0.21544451899449599</v>
      </c>
      <c r="Z1761" s="17"/>
      <c r="AA1761" s="17">
        <v>0.33832191463337802</v>
      </c>
      <c r="AB1761" s="17">
        <v>0.30348321117374799</v>
      </c>
      <c r="AC1761" s="17"/>
      <c r="AD1761" s="17">
        <v>0.49326037939720602</v>
      </c>
      <c r="AE1761" s="17">
        <v>0</v>
      </c>
    </row>
    <row r="1762" spans="2:31" x14ac:dyDescent="0.35">
      <c r="B1762" t="s">
        <v>677</v>
      </c>
      <c r="C1762" s="17">
        <v>0.25270245520805901</v>
      </c>
      <c r="D1762" s="17">
        <v>0.292347316599194</v>
      </c>
      <c r="E1762" s="17">
        <v>0.213046449353089</v>
      </c>
      <c r="F1762" s="17"/>
      <c r="G1762" s="17">
        <v>0.228913471371685</v>
      </c>
      <c r="H1762" s="17">
        <v>0.306993188738237</v>
      </c>
      <c r="I1762" s="17">
        <v>0.232477451434948</v>
      </c>
      <c r="J1762" s="17">
        <v>0.237097384567377</v>
      </c>
      <c r="K1762" s="17">
        <v>0.27599482211618198</v>
      </c>
      <c r="L1762" s="17">
        <v>0.24263097871880901</v>
      </c>
      <c r="M1762" s="17"/>
      <c r="N1762" s="17">
        <v>0.31926099825166698</v>
      </c>
      <c r="O1762" s="17">
        <v>0.18165476672233499</v>
      </c>
      <c r="P1762" s="17">
        <v>0.21672205230108599</v>
      </c>
      <c r="Q1762" s="17">
        <v>0.24043360383741999</v>
      </c>
      <c r="R1762" s="17">
        <v>0.276055690407157</v>
      </c>
      <c r="S1762" s="17">
        <v>0.29334658015479398</v>
      </c>
      <c r="T1762" s="17">
        <v>0.21386625145524599</v>
      </c>
      <c r="U1762" s="17">
        <v>0.18535487083747601</v>
      </c>
      <c r="V1762" s="17">
        <v>0.30487838803167999</v>
      </c>
      <c r="W1762" s="17"/>
      <c r="X1762" s="17">
        <v>0.228152999717701</v>
      </c>
      <c r="Y1762" s="17">
        <v>0.355108613652792</v>
      </c>
      <c r="Z1762" s="17"/>
      <c r="AA1762" s="17">
        <v>0.25104379040022701</v>
      </c>
      <c r="AB1762" s="17">
        <v>0.26141216201282103</v>
      </c>
      <c r="AC1762" s="17"/>
      <c r="AD1762" s="17">
        <v>0.37732269986886202</v>
      </c>
      <c r="AE1762" s="17">
        <v>0</v>
      </c>
    </row>
    <row r="1763" spans="2:31" x14ac:dyDescent="0.35">
      <c r="B1763" t="s">
        <v>678</v>
      </c>
      <c r="C1763" s="17">
        <v>8.6673750681572001E-2</v>
      </c>
      <c r="D1763" s="17">
        <v>7.90919867283367E-2</v>
      </c>
      <c r="E1763" s="17">
        <v>9.4257645924745906E-2</v>
      </c>
      <c r="F1763" s="17"/>
      <c r="G1763" s="17">
        <v>0.11560774801900001</v>
      </c>
      <c r="H1763" s="17">
        <v>8.69566631941847E-2</v>
      </c>
      <c r="I1763" s="17">
        <v>0.10323816459898701</v>
      </c>
      <c r="J1763" s="17">
        <v>6.8858153150836196E-2</v>
      </c>
      <c r="K1763" s="17">
        <v>0.102119583698529</v>
      </c>
      <c r="L1763" s="17">
        <v>6.4000197042356294E-2</v>
      </c>
      <c r="M1763" s="17"/>
      <c r="N1763" s="17">
        <v>8.9882794300029004E-2</v>
      </c>
      <c r="O1763" s="17">
        <v>8.7094735557820893E-2</v>
      </c>
      <c r="P1763" s="17">
        <v>0.103417303218449</v>
      </c>
      <c r="Q1763" s="17">
        <v>9.5852214095432306E-2</v>
      </c>
      <c r="R1763" s="17">
        <v>5.0643184170691601E-2</v>
      </c>
      <c r="S1763" s="17">
        <v>6.1663440351497803E-2</v>
      </c>
      <c r="T1763" s="17">
        <v>9.7474974611451201E-2</v>
      </c>
      <c r="U1763" s="17">
        <v>0.118428862827948</v>
      </c>
      <c r="V1763" s="17">
        <v>8.5300743958013903E-2</v>
      </c>
      <c r="W1763" s="17"/>
      <c r="X1763" s="17">
        <v>8.0235914106086298E-2</v>
      </c>
      <c r="Y1763" s="17">
        <v>9.4207868351663698E-2</v>
      </c>
      <c r="Z1763" s="17"/>
      <c r="AA1763" s="17">
        <v>8.3484939176999298E-2</v>
      </c>
      <c r="AB1763" s="17">
        <v>9.8151054292355197E-2</v>
      </c>
      <c r="AC1763" s="17"/>
      <c r="AD1763" s="17">
        <v>0.12941692073393199</v>
      </c>
      <c r="AE1763" s="17">
        <v>0</v>
      </c>
    </row>
    <row r="1764" spans="2:31" x14ac:dyDescent="0.35">
      <c r="B1764" t="s">
        <v>679</v>
      </c>
      <c r="C1764" s="17">
        <v>0.28228115507479701</v>
      </c>
      <c r="D1764" s="17">
        <v>0.27976566756587401</v>
      </c>
      <c r="E1764" s="17">
        <v>0.28479734970586801</v>
      </c>
      <c r="F1764" s="17"/>
      <c r="G1764" s="17">
        <v>0.359417649364217</v>
      </c>
      <c r="H1764" s="17">
        <v>0.26129541352042202</v>
      </c>
      <c r="I1764" s="17">
        <v>0.32066527337210698</v>
      </c>
      <c r="J1764" s="17">
        <v>0.35924251358558701</v>
      </c>
      <c r="K1764" s="17">
        <v>0.25411243997778299</v>
      </c>
      <c r="L1764" s="17">
        <v>0.208683858673779</v>
      </c>
      <c r="M1764" s="17"/>
      <c r="N1764" s="17">
        <v>0.254429382320912</v>
      </c>
      <c r="O1764" s="17">
        <v>0.35378474165944501</v>
      </c>
      <c r="P1764" s="17">
        <v>0.29466210323668501</v>
      </c>
      <c r="Q1764" s="17">
        <v>0.24529478770972099</v>
      </c>
      <c r="R1764" s="17">
        <v>0.26917466794651301</v>
      </c>
      <c r="S1764" s="17">
        <v>0.28457877999811798</v>
      </c>
      <c r="T1764" s="17">
        <v>0.335601369375289</v>
      </c>
      <c r="U1764" s="17">
        <v>0.23825210320784801</v>
      </c>
      <c r="V1764" s="17">
        <v>0.233257001056349</v>
      </c>
      <c r="W1764" s="17"/>
      <c r="X1764" s="17">
        <v>0.28305508899373699</v>
      </c>
      <c r="Y1764" s="17">
        <v>0.300026136688408</v>
      </c>
      <c r="Z1764" s="17"/>
      <c r="AA1764" s="17">
        <v>0.27647965681277398</v>
      </c>
      <c r="AB1764" s="17">
        <v>0.30749289031958599</v>
      </c>
      <c r="AC1764" s="17"/>
      <c r="AD1764" s="17">
        <v>0</v>
      </c>
      <c r="AE1764" s="17">
        <v>1</v>
      </c>
    </row>
    <row r="1765" spans="2:31" x14ac:dyDescent="0.35">
      <c r="B1765" t="s">
        <v>56</v>
      </c>
      <c r="C1765" s="17">
        <v>4.7993818320958302E-2</v>
      </c>
      <c r="D1765" s="17">
        <v>5.2479907091052602E-2</v>
      </c>
      <c r="E1765" s="17">
        <v>4.3506468478122E-2</v>
      </c>
      <c r="F1765" s="17"/>
      <c r="G1765" s="17">
        <v>5.9305014118610999E-2</v>
      </c>
      <c r="H1765" s="17">
        <v>6.1518201183229398E-2</v>
      </c>
      <c r="I1765" s="17">
        <v>4.93029988264699E-2</v>
      </c>
      <c r="J1765" s="17">
        <v>2.8450962884795501E-2</v>
      </c>
      <c r="K1765" s="17">
        <v>4.9835772599267698E-2</v>
      </c>
      <c r="L1765" s="17">
        <v>4.2953229580012298E-2</v>
      </c>
      <c r="M1765" s="17"/>
      <c r="N1765" s="17">
        <v>2.9688902662703201E-2</v>
      </c>
      <c r="O1765" s="17">
        <v>5.5824087941460397E-2</v>
      </c>
      <c r="P1765" s="17">
        <v>0.12028619177864</v>
      </c>
      <c r="Q1765" s="17">
        <v>5.4014862723222201E-2</v>
      </c>
      <c r="R1765" s="17">
        <v>1.62465283560944E-2</v>
      </c>
      <c r="S1765" s="17">
        <v>3.4996926340028503E-2</v>
      </c>
      <c r="T1765" s="17">
        <v>2.9561661403409201E-2</v>
      </c>
      <c r="U1765" s="17">
        <v>4.38692134783117E-2</v>
      </c>
      <c r="V1765" s="17">
        <v>4.78910507131413E-2</v>
      </c>
      <c r="W1765" s="17"/>
      <c r="X1765" s="17">
        <v>5.0483879706368001E-2</v>
      </c>
      <c r="Y1765" s="17">
        <v>3.52128623126408E-2</v>
      </c>
      <c r="Z1765" s="17"/>
      <c r="AA1765" s="17">
        <v>5.0669698976622497E-2</v>
      </c>
      <c r="AB1765" s="17">
        <v>2.9460682201489601E-2</v>
      </c>
      <c r="AC1765" s="17"/>
      <c r="AD1765" s="17">
        <v>0</v>
      </c>
      <c r="AE1765" s="17">
        <v>0</v>
      </c>
    </row>
    <row r="1766" spans="2:31" x14ac:dyDescent="0.35">
      <c r="C1766" s="17"/>
      <c r="D1766" s="17"/>
      <c r="E1766" s="17"/>
      <c r="F1766" s="17"/>
      <c r="G1766" s="17"/>
      <c r="H1766" s="17"/>
      <c r="I1766" s="17"/>
      <c r="J1766" s="17"/>
      <c r="K1766" s="17"/>
      <c r="L1766" s="17"/>
      <c r="M1766" s="17"/>
      <c r="N1766" s="17"/>
      <c r="O1766" s="17"/>
      <c r="P1766" s="17"/>
      <c r="Q1766" s="17"/>
      <c r="R1766" s="17"/>
      <c r="S1766" s="17"/>
      <c r="T1766" s="17"/>
      <c r="U1766" s="17"/>
      <c r="V1766" s="17"/>
      <c r="W1766" s="17"/>
      <c r="X1766" s="17"/>
      <c r="Y1766" s="17"/>
      <c r="Z1766" s="17"/>
      <c r="AA1766" s="17"/>
      <c r="AB1766" s="17"/>
      <c r="AC1766" s="17"/>
      <c r="AD1766" s="17"/>
      <c r="AE1766" s="17"/>
    </row>
    <row r="1767" spans="2:31" x14ac:dyDescent="0.35">
      <c r="B1767" s="6" t="s">
        <v>684</v>
      </c>
      <c r="C1767" s="17"/>
      <c r="D1767" s="17"/>
      <c r="E1767" s="17"/>
      <c r="F1767" s="17"/>
      <c r="G1767" s="17"/>
      <c r="H1767" s="17"/>
      <c r="I1767" s="17"/>
      <c r="J1767" s="17"/>
      <c r="K1767" s="17"/>
      <c r="L1767" s="17"/>
      <c r="M1767" s="17"/>
      <c r="N1767" s="17"/>
      <c r="O1767" s="17"/>
      <c r="P1767" s="17"/>
      <c r="Q1767" s="17"/>
      <c r="R1767" s="17"/>
      <c r="S1767" s="17"/>
      <c r="T1767" s="17"/>
      <c r="U1767" s="17"/>
      <c r="V1767" s="17"/>
      <c r="W1767" s="17"/>
      <c r="X1767" s="17"/>
      <c r="Y1767" s="17"/>
      <c r="Z1767" s="17"/>
      <c r="AA1767" s="17"/>
      <c r="AB1767" s="17"/>
      <c r="AC1767" s="17"/>
      <c r="AD1767" s="17"/>
      <c r="AE1767" s="17"/>
    </row>
    <row r="1768" spans="2:31" x14ac:dyDescent="0.35">
      <c r="B1768" s="24" t="s">
        <v>685</v>
      </c>
      <c r="C1768" s="17"/>
      <c r="D1768" s="17"/>
      <c r="E1768" s="17"/>
      <c r="F1768" s="17"/>
      <c r="G1768" s="17"/>
      <c r="H1768" s="17"/>
      <c r="I1768" s="17"/>
      <c r="J1768" s="17"/>
      <c r="K1768" s="17"/>
      <c r="L1768" s="17"/>
      <c r="M1768" s="17"/>
      <c r="N1768" s="17"/>
      <c r="O1768" s="17"/>
      <c r="P1768" s="17"/>
      <c r="Q1768" s="17"/>
      <c r="R1768" s="17"/>
      <c r="S1768" s="17"/>
      <c r="T1768" s="17"/>
      <c r="U1768" s="17"/>
      <c r="V1768" s="17"/>
      <c r="W1768" s="17"/>
      <c r="X1768" s="17"/>
      <c r="Y1768" s="17"/>
      <c r="Z1768" s="17"/>
      <c r="AA1768" s="17"/>
      <c r="AB1768" s="17"/>
      <c r="AC1768" s="17"/>
      <c r="AD1768" s="17"/>
      <c r="AE1768" s="17"/>
    </row>
    <row r="1769" spans="2:31" x14ac:dyDescent="0.35">
      <c r="B1769" t="s">
        <v>681</v>
      </c>
      <c r="C1769" s="17">
        <v>0.47993242395861901</v>
      </c>
      <c r="D1769" s="17">
        <v>0.50520306409649895</v>
      </c>
      <c r="E1769" s="17">
        <v>0.45475498949237902</v>
      </c>
      <c r="F1769" s="17"/>
      <c r="G1769" s="17">
        <v>0.48516122054899102</v>
      </c>
      <c r="H1769" s="17">
        <v>0.43578363295924899</v>
      </c>
      <c r="I1769" s="17">
        <v>0.42108219137313802</v>
      </c>
      <c r="J1769" s="17">
        <v>0.50786190643268403</v>
      </c>
      <c r="K1769" s="17">
        <v>0.493319958227182</v>
      </c>
      <c r="L1769" s="17">
        <v>0.50612807847136498</v>
      </c>
      <c r="M1769" s="17"/>
      <c r="N1769" s="17">
        <v>0.48015024673199003</v>
      </c>
      <c r="O1769" s="17">
        <v>0.43790281740758902</v>
      </c>
      <c r="P1769" s="17">
        <v>0.42014815120334098</v>
      </c>
      <c r="Q1769" s="17">
        <v>0.566811519719571</v>
      </c>
      <c r="R1769" s="17">
        <v>0.47587187438679401</v>
      </c>
      <c r="S1769" s="17">
        <v>0.44857923171361103</v>
      </c>
      <c r="T1769" s="17">
        <v>0.47063664886463102</v>
      </c>
      <c r="U1769" s="17">
        <v>0.44941795185552103</v>
      </c>
      <c r="V1769" s="17">
        <v>0.53208369732294203</v>
      </c>
      <c r="W1769" s="17"/>
      <c r="X1769" s="17">
        <v>0.47317565979237503</v>
      </c>
      <c r="Y1769" s="17">
        <v>0.45727757095812099</v>
      </c>
      <c r="Z1769" s="17"/>
      <c r="AA1769" s="17">
        <v>0.48495930879069699</v>
      </c>
      <c r="AB1769" s="17">
        <v>0.46289006240297398</v>
      </c>
      <c r="AC1769" s="17"/>
      <c r="AD1769" s="17">
        <v>0.47993242395861901</v>
      </c>
      <c r="AE1769" s="17" t="s">
        <v>447</v>
      </c>
    </row>
    <row r="1770" spans="2:31" x14ac:dyDescent="0.35">
      <c r="B1770" t="s">
        <v>682</v>
      </c>
      <c r="C1770" s="17">
        <v>0.23362644053668699</v>
      </c>
      <c r="D1770" s="17">
        <v>0.25068640680267401</v>
      </c>
      <c r="E1770" s="17">
        <v>0.216629396523769</v>
      </c>
      <c r="F1770" s="17"/>
      <c r="G1770" s="17">
        <v>0.192189743010482</v>
      </c>
      <c r="H1770" s="17">
        <v>0.29586017061473402</v>
      </c>
      <c r="I1770" s="17">
        <v>0.26130219396333398</v>
      </c>
      <c r="J1770" s="17">
        <v>0.20197966123654201</v>
      </c>
      <c r="K1770" s="17">
        <v>0.19321656821298699</v>
      </c>
      <c r="L1770" s="17">
        <v>0.240841598891054</v>
      </c>
      <c r="M1770" s="17"/>
      <c r="N1770" s="17">
        <v>0.24892207060426999</v>
      </c>
      <c r="O1770" s="17">
        <v>0.280206249143446</v>
      </c>
      <c r="P1770" s="17">
        <v>0.28765367013340198</v>
      </c>
      <c r="Q1770" s="17">
        <v>0.13319930522067</v>
      </c>
      <c r="R1770" s="17">
        <v>0.16050488391812601</v>
      </c>
      <c r="S1770" s="17">
        <v>0.31204982471766302</v>
      </c>
      <c r="T1770" s="17">
        <v>0.23223904421675501</v>
      </c>
      <c r="U1770" s="17">
        <v>0.20602234636299299</v>
      </c>
      <c r="V1770" s="17">
        <v>0.221708344742887</v>
      </c>
      <c r="W1770" s="17"/>
      <c r="X1770" s="17">
        <v>0.23396181859751</v>
      </c>
      <c r="Y1770" s="17">
        <v>0.27208902471301899</v>
      </c>
      <c r="Z1770" s="17"/>
      <c r="AA1770" s="17">
        <v>0.22347538109510401</v>
      </c>
      <c r="AB1770" s="17">
        <v>0.27181023762295797</v>
      </c>
      <c r="AC1770" s="17"/>
      <c r="AD1770" s="17">
        <v>0.23362644053668699</v>
      </c>
      <c r="AE1770" s="17" t="s">
        <v>447</v>
      </c>
    </row>
    <row r="1771" spans="2:31" x14ac:dyDescent="0.35">
      <c r="B1771" t="s">
        <v>683</v>
      </c>
      <c r="C1771" s="17">
        <v>0.16496812444032899</v>
      </c>
      <c r="D1771" s="17">
        <v>0.14872383811783299</v>
      </c>
      <c r="E1771" s="17">
        <v>0.18115249698111199</v>
      </c>
      <c r="F1771" s="17"/>
      <c r="G1771" s="17">
        <v>0.18012945122392901</v>
      </c>
      <c r="H1771" s="17">
        <v>0.13663165550325301</v>
      </c>
      <c r="I1771" s="17">
        <v>0.16879181916316</v>
      </c>
      <c r="J1771" s="17">
        <v>0.144628631380467</v>
      </c>
      <c r="K1771" s="17">
        <v>0.143120474802023</v>
      </c>
      <c r="L1771" s="17">
        <v>0.189244615421926</v>
      </c>
      <c r="M1771" s="17"/>
      <c r="N1771" s="17">
        <v>0.155096165662687</v>
      </c>
      <c r="O1771" s="17">
        <v>0.14659272079657701</v>
      </c>
      <c r="P1771" s="17">
        <v>0.137578467263159</v>
      </c>
      <c r="Q1771" s="17">
        <v>0.18089425711808299</v>
      </c>
      <c r="R1771" s="17">
        <v>0.28123288323578099</v>
      </c>
      <c r="S1771" s="17">
        <v>9.2265296166153907E-2</v>
      </c>
      <c r="T1771" s="17">
        <v>0.19207265154980999</v>
      </c>
      <c r="U1771" s="17">
        <v>0.217756619832391</v>
      </c>
      <c r="V1771" s="17">
        <v>0.133103680372955</v>
      </c>
      <c r="W1771" s="17"/>
      <c r="X1771" s="17">
        <v>0.16259149891251001</v>
      </c>
      <c r="Y1771" s="17">
        <v>0.17631822090072999</v>
      </c>
      <c r="Z1771" s="17"/>
      <c r="AA1771" s="17">
        <v>0.154527784501168</v>
      </c>
      <c r="AB1771" s="17">
        <v>0.208826596364072</v>
      </c>
      <c r="AC1771" s="17"/>
      <c r="AD1771" s="17">
        <v>0.16496812444032899</v>
      </c>
      <c r="AE1771" s="17" t="s">
        <v>447</v>
      </c>
    </row>
    <row r="1772" spans="2:31" x14ac:dyDescent="0.35">
      <c r="B1772" t="s">
        <v>56</v>
      </c>
      <c r="C1772" s="17">
        <v>0.12147301106436401</v>
      </c>
      <c r="D1772" s="17">
        <v>9.5386690982993905E-2</v>
      </c>
      <c r="E1772" s="17">
        <v>0.14746311700274101</v>
      </c>
      <c r="F1772" s="17"/>
      <c r="G1772" s="17">
        <v>0.14251958521659799</v>
      </c>
      <c r="H1772" s="17">
        <v>0.13172454092276401</v>
      </c>
      <c r="I1772" s="17">
        <v>0.14882379550036801</v>
      </c>
      <c r="J1772" s="17">
        <v>0.14552980095030699</v>
      </c>
      <c r="K1772" s="17">
        <v>0.17034299875780801</v>
      </c>
      <c r="L1772" s="17">
        <v>6.3785707215654797E-2</v>
      </c>
      <c r="M1772" s="17"/>
      <c r="N1772" s="17">
        <v>0.115831517001053</v>
      </c>
      <c r="O1772" s="17">
        <v>0.13529821265238701</v>
      </c>
      <c r="P1772" s="17">
        <v>0.154619711400098</v>
      </c>
      <c r="Q1772" s="17">
        <v>0.11909491794167699</v>
      </c>
      <c r="R1772" s="17">
        <v>8.2390358459299498E-2</v>
      </c>
      <c r="S1772" s="17">
        <v>0.14710564740257301</v>
      </c>
      <c r="T1772" s="17">
        <v>0.10505165536880499</v>
      </c>
      <c r="U1772" s="17">
        <v>0.12680308194909601</v>
      </c>
      <c r="V1772" s="17">
        <v>0.11310427756121599</v>
      </c>
      <c r="W1772" s="17"/>
      <c r="X1772" s="17">
        <v>0.13027102269760599</v>
      </c>
      <c r="Y1772" s="17">
        <v>9.4315183428129598E-2</v>
      </c>
      <c r="Z1772" s="17"/>
      <c r="AA1772" s="17">
        <v>0.13703752561303101</v>
      </c>
      <c r="AB1772" s="17">
        <v>5.6473103609996002E-2</v>
      </c>
      <c r="AC1772" s="17"/>
      <c r="AD1772" s="17">
        <v>0.12147301106436401</v>
      </c>
      <c r="AE1772" s="17" t="s">
        <v>447</v>
      </c>
    </row>
    <row r="1773" spans="2:31" x14ac:dyDescent="0.35">
      <c r="C1773" s="17"/>
      <c r="D1773" s="17"/>
      <c r="E1773" s="17"/>
      <c r="F1773" s="17"/>
      <c r="G1773" s="17"/>
      <c r="H1773" s="17"/>
      <c r="I1773" s="17"/>
      <c r="J1773" s="17"/>
      <c r="K1773" s="17"/>
      <c r="L1773" s="17"/>
      <c r="M1773" s="17"/>
      <c r="N1773" s="17"/>
      <c r="O1773" s="17"/>
      <c r="P1773" s="17"/>
      <c r="Q1773" s="17"/>
      <c r="R1773" s="17"/>
      <c r="S1773" s="17"/>
      <c r="T1773" s="17"/>
      <c r="U1773" s="17"/>
      <c r="V1773" s="17"/>
      <c r="W1773" s="17"/>
      <c r="X1773" s="17"/>
      <c r="Y1773" s="17"/>
      <c r="Z1773" s="17"/>
      <c r="AA1773" s="17"/>
      <c r="AB1773" s="17"/>
      <c r="AC1773" s="17"/>
      <c r="AD1773" s="17"/>
      <c r="AE1773" s="17"/>
    </row>
    <row r="1774" spans="2:31" x14ac:dyDescent="0.35">
      <c r="B1774" s="6" t="s">
        <v>687</v>
      </c>
      <c r="C1774" s="17"/>
      <c r="D1774" s="17"/>
      <c r="E1774" s="17"/>
      <c r="F1774" s="17"/>
      <c r="G1774" s="17"/>
      <c r="H1774" s="17"/>
      <c r="I1774" s="17"/>
      <c r="J1774" s="17"/>
      <c r="K1774" s="17"/>
      <c r="L1774" s="17"/>
      <c r="M1774" s="17"/>
      <c r="N1774" s="17"/>
      <c r="O1774" s="17"/>
      <c r="P1774" s="17"/>
      <c r="Q1774" s="17"/>
      <c r="R1774" s="17"/>
      <c r="S1774" s="17"/>
      <c r="T1774" s="17"/>
      <c r="U1774" s="17"/>
      <c r="V1774" s="17"/>
      <c r="W1774" s="17"/>
      <c r="X1774" s="17"/>
      <c r="Y1774" s="17"/>
      <c r="Z1774" s="17"/>
      <c r="AA1774" s="17"/>
      <c r="AB1774" s="17"/>
      <c r="AC1774" s="17"/>
      <c r="AD1774" s="17"/>
      <c r="AE1774" s="17"/>
    </row>
    <row r="1775" spans="2:31" x14ac:dyDescent="0.35">
      <c r="B1775" s="24" t="s">
        <v>685</v>
      </c>
      <c r="C1775" s="17"/>
      <c r="D1775" s="17"/>
      <c r="E1775" s="17"/>
      <c r="F1775" s="17"/>
      <c r="G1775" s="17"/>
      <c r="H1775" s="17"/>
      <c r="I1775" s="17"/>
      <c r="J1775" s="17"/>
      <c r="K1775" s="17"/>
      <c r="L1775" s="17"/>
      <c r="M1775" s="17"/>
      <c r="N1775" s="17"/>
      <c r="O1775" s="17"/>
      <c r="P1775" s="17"/>
      <c r="Q1775" s="17"/>
      <c r="R1775" s="17"/>
      <c r="S1775" s="17"/>
      <c r="T1775" s="17"/>
      <c r="U1775" s="17"/>
      <c r="V1775" s="17"/>
      <c r="W1775" s="17"/>
      <c r="X1775" s="17"/>
      <c r="Y1775" s="17"/>
      <c r="Z1775" s="17"/>
      <c r="AA1775" s="17"/>
      <c r="AB1775" s="17"/>
      <c r="AC1775" s="17"/>
      <c r="AD1775" s="17"/>
      <c r="AE1775" s="17"/>
    </row>
    <row r="1776" spans="2:31" x14ac:dyDescent="0.35">
      <c r="B1776" t="s">
        <v>17</v>
      </c>
      <c r="C1776" s="17">
        <v>0.76226761270312804</v>
      </c>
      <c r="D1776" s="17">
        <v>0.83112617131997102</v>
      </c>
      <c r="E1776" s="17">
        <v>0.69366302502524801</v>
      </c>
      <c r="F1776" s="17"/>
      <c r="G1776" s="17">
        <v>0.71740095289963102</v>
      </c>
      <c r="H1776" s="17">
        <v>0.74773163132931297</v>
      </c>
      <c r="I1776" s="17">
        <v>0.78511747474736404</v>
      </c>
      <c r="J1776" s="17">
        <v>0.75130500820455204</v>
      </c>
      <c r="K1776" s="17">
        <v>0.76190987560401302</v>
      </c>
      <c r="L1776" s="17">
        <v>0.78298791074570395</v>
      </c>
      <c r="M1776" s="17"/>
      <c r="N1776" s="17">
        <v>0.75484682770184097</v>
      </c>
      <c r="O1776" s="17">
        <v>0.75432329861305703</v>
      </c>
      <c r="P1776" s="17">
        <v>0.71467602719206003</v>
      </c>
      <c r="Q1776" s="17">
        <v>0.84935244336883398</v>
      </c>
      <c r="R1776" s="17">
        <v>0.81621368842497299</v>
      </c>
      <c r="S1776" s="17">
        <v>0.84271596985654496</v>
      </c>
      <c r="T1776" s="17">
        <v>0.65499825046567095</v>
      </c>
      <c r="U1776" s="17">
        <v>0.73414359033741705</v>
      </c>
      <c r="V1776" s="17">
        <v>0.72612872485597302</v>
      </c>
      <c r="W1776" s="17"/>
      <c r="X1776" s="17">
        <v>0.76153121454142603</v>
      </c>
      <c r="Y1776" s="17">
        <v>0.724053997904894</v>
      </c>
      <c r="Z1776" s="17"/>
      <c r="AA1776" s="17">
        <v>0.757212548092836</v>
      </c>
      <c r="AB1776" s="17">
        <v>0.78388571759435099</v>
      </c>
      <c r="AC1776" s="17"/>
      <c r="AD1776" s="17">
        <v>0.76226761270312804</v>
      </c>
      <c r="AE1776" s="17" t="s">
        <v>447</v>
      </c>
    </row>
    <row r="1777" spans="2:31" x14ac:dyDescent="0.35">
      <c r="B1777" t="s">
        <v>18</v>
      </c>
      <c r="C1777" s="17">
        <v>0.18144672556545</v>
      </c>
      <c r="D1777" s="17">
        <v>9.8706016290506904E-2</v>
      </c>
      <c r="E1777" s="17">
        <v>0.26388226238184698</v>
      </c>
      <c r="F1777" s="17"/>
      <c r="G1777" s="17">
        <v>0.22625936480791001</v>
      </c>
      <c r="H1777" s="17">
        <v>0.189383248191657</v>
      </c>
      <c r="I1777" s="17">
        <v>0.16399090595704299</v>
      </c>
      <c r="J1777" s="17">
        <v>0.194821409533983</v>
      </c>
      <c r="K1777" s="17">
        <v>0.17221292409396899</v>
      </c>
      <c r="L1777" s="17">
        <v>0.16513150849893499</v>
      </c>
      <c r="M1777" s="17"/>
      <c r="N1777" s="17">
        <v>0.17573436005728199</v>
      </c>
      <c r="O1777" s="17">
        <v>0.191319582416039</v>
      </c>
      <c r="P1777" s="17">
        <v>0.22336624323634699</v>
      </c>
      <c r="Q1777" s="17">
        <v>0.103174147849867</v>
      </c>
      <c r="R1777" s="17">
        <v>0.102940635202247</v>
      </c>
      <c r="S1777" s="17">
        <v>0.100579097793026</v>
      </c>
      <c r="T1777" s="17">
        <v>0.27151856397324797</v>
      </c>
      <c r="U1777" s="17">
        <v>0.222422291386836</v>
      </c>
      <c r="V1777" s="17">
        <v>0.25218879833181601</v>
      </c>
      <c r="W1777" s="17"/>
      <c r="X1777" s="17">
        <v>0.18430584519194401</v>
      </c>
      <c r="Y1777" s="17">
        <v>0.21691223649803801</v>
      </c>
      <c r="Z1777" s="17"/>
      <c r="AA1777" s="17">
        <v>0.18861492430292201</v>
      </c>
      <c r="AB1777" s="17">
        <v>0.15059900152973801</v>
      </c>
      <c r="AC1777" s="17"/>
      <c r="AD1777" s="17">
        <v>0.18144672556545</v>
      </c>
      <c r="AE1777" s="17" t="s">
        <v>447</v>
      </c>
    </row>
    <row r="1778" spans="2:31" x14ac:dyDescent="0.35">
      <c r="B1778" t="s">
        <v>686</v>
      </c>
      <c r="C1778" s="17">
        <v>1.14397983271081E-2</v>
      </c>
      <c r="D1778" s="17">
        <v>1.8495651036565499E-2</v>
      </c>
      <c r="E1778" s="17">
        <v>4.40996971071618E-3</v>
      </c>
      <c r="F1778" s="17"/>
      <c r="G1778" s="17">
        <v>0</v>
      </c>
      <c r="H1778" s="17">
        <v>1.43854442169302E-2</v>
      </c>
      <c r="I1778" s="17">
        <v>8.4734122935920808E-3</v>
      </c>
      <c r="J1778" s="17">
        <v>1.0010352203654101E-2</v>
      </c>
      <c r="K1778" s="17">
        <v>7.8059947810732999E-3</v>
      </c>
      <c r="L1778" s="17">
        <v>1.8277873505526999E-2</v>
      </c>
      <c r="M1778" s="17"/>
      <c r="N1778" s="17">
        <v>5.39627509129604E-3</v>
      </c>
      <c r="O1778" s="17">
        <v>2.26150513276238E-2</v>
      </c>
      <c r="P1778" s="17">
        <v>1.4666888897737301E-2</v>
      </c>
      <c r="Q1778" s="17">
        <v>0</v>
      </c>
      <c r="R1778" s="17">
        <v>1.30276693284113E-2</v>
      </c>
      <c r="S1778" s="17">
        <v>2.5124344505043299E-2</v>
      </c>
      <c r="T1778" s="17">
        <v>0</v>
      </c>
      <c r="U1778" s="17">
        <v>2.06871942503099E-2</v>
      </c>
      <c r="V1778" s="17">
        <v>8.1433461718837304E-3</v>
      </c>
      <c r="W1778" s="17"/>
      <c r="X1778" s="17">
        <v>1.0162670245692699E-2</v>
      </c>
      <c r="Y1778" s="17">
        <v>2.2819287531471201E-2</v>
      </c>
      <c r="Z1778" s="17"/>
      <c r="AA1778" s="17">
        <v>1.17921537381498E-2</v>
      </c>
      <c r="AB1778" s="17">
        <v>1.02215343076135E-2</v>
      </c>
      <c r="AC1778" s="17"/>
      <c r="AD1778" s="17">
        <v>1.14397983271081E-2</v>
      </c>
      <c r="AE1778" s="17" t="s">
        <v>447</v>
      </c>
    </row>
    <row r="1779" spans="2:31" x14ac:dyDescent="0.35">
      <c r="B1779" t="s">
        <v>56</v>
      </c>
      <c r="C1779" s="17">
        <v>4.4845863404314103E-2</v>
      </c>
      <c r="D1779" s="17">
        <v>5.16721613529567E-2</v>
      </c>
      <c r="E1779" s="17">
        <v>3.8044742882188697E-2</v>
      </c>
      <c r="F1779" s="17"/>
      <c r="G1779" s="17">
        <v>5.6339682292459503E-2</v>
      </c>
      <c r="H1779" s="17">
        <v>4.84996762620995E-2</v>
      </c>
      <c r="I1779" s="17">
        <v>4.2418207002001398E-2</v>
      </c>
      <c r="J1779" s="17">
        <v>4.3863230057810697E-2</v>
      </c>
      <c r="K1779" s="17">
        <v>5.8071205520944802E-2</v>
      </c>
      <c r="L1779" s="17">
        <v>3.36027072498341E-2</v>
      </c>
      <c r="M1779" s="17"/>
      <c r="N1779" s="17">
        <v>6.4022537149580297E-2</v>
      </c>
      <c r="O1779" s="17">
        <v>3.1742067643279998E-2</v>
      </c>
      <c r="P1779" s="17">
        <v>4.7290840673855299E-2</v>
      </c>
      <c r="Q1779" s="17">
        <v>4.7473408781299402E-2</v>
      </c>
      <c r="R1779" s="17">
        <v>6.7818007044368495E-2</v>
      </c>
      <c r="S1779" s="17">
        <v>3.1580587845385498E-2</v>
      </c>
      <c r="T1779" s="17">
        <v>7.3483185561081299E-2</v>
      </c>
      <c r="U1779" s="17">
        <v>2.27469240254374E-2</v>
      </c>
      <c r="V1779" s="17">
        <v>1.3539130640328001E-2</v>
      </c>
      <c r="W1779" s="17"/>
      <c r="X1779" s="17">
        <v>4.4000270020937003E-2</v>
      </c>
      <c r="Y1779" s="17">
        <v>3.6214478065596398E-2</v>
      </c>
      <c r="Z1779" s="17"/>
      <c r="AA1779" s="17">
        <v>4.23803738660921E-2</v>
      </c>
      <c r="AB1779" s="17">
        <v>5.5293746568297102E-2</v>
      </c>
      <c r="AC1779" s="17"/>
      <c r="AD1779" s="17">
        <v>4.4845863404314103E-2</v>
      </c>
      <c r="AE1779" s="17" t="s">
        <v>447</v>
      </c>
    </row>
    <row r="1780" spans="2:31" x14ac:dyDescent="0.35">
      <c r="C1780" s="17"/>
      <c r="D1780" s="17"/>
      <c r="E1780" s="17"/>
      <c r="F1780" s="17"/>
      <c r="G1780" s="17"/>
      <c r="H1780" s="17"/>
      <c r="I1780" s="17"/>
      <c r="J1780" s="17"/>
      <c r="K1780" s="17"/>
      <c r="L1780" s="17"/>
      <c r="M1780" s="17"/>
      <c r="N1780" s="17"/>
      <c r="O1780" s="17"/>
      <c r="P1780" s="17"/>
      <c r="Q1780" s="17"/>
      <c r="R1780" s="17"/>
      <c r="S1780" s="17"/>
      <c r="T1780" s="17"/>
      <c r="U1780" s="17"/>
      <c r="V1780" s="17"/>
      <c r="W1780" s="17"/>
      <c r="X1780" s="17"/>
      <c r="Y1780" s="17"/>
      <c r="Z1780" s="17"/>
      <c r="AA1780" s="17"/>
      <c r="AB1780" s="17"/>
      <c r="AC1780" s="17"/>
      <c r="AD1780" s="17"/>
      <c r="AE1780" s="17"/>
    </row>
    <row r="1781" spans="2:31" x14ac:dyDescent="0.35">
      <c r="B1781" s="6" t="s">
        <v>690</v>
      </c>
      <c r="C1781" s="17"/>
      <c r="D1781" s="17"/>
      <c r="E1781" s="17"/>
      <c r="F1781" s="17"/>
      <c r="G1781" s="17"/>
      <c r="H1781" s="17"/>
      <c r="I1781" s="17"/>
      <c r="J1781" s="17"/>
      <c r="K1781" s="17"/>
      <c r="L1781" s="17"/>
      <c r="M1781" s="17"/>
      <c r="N1781" s="17"/>
      <c r="O1781" s="17"/>
      <c r="P1781" s="17"/>
      <c r="Q1781" s="17"/>
      <c r="R1781" s="17"/>
      <c r="S1781" s="17"/>
      <c r="T1781" s="17"/>
      <c r="U1781" s="17"/>
      <c r="V1781" s="17"/>
      <c r="W1781" s="17"/>
      <c r="X1781" s="17"/>
      <c r="Y1781" s="17"/>
      <c r="Z1781" s="17"/>
      <c r="AA1781" s="17"/>
      <c r="AB1781" s="17"/>
      <c r="AC1781" s="17"/>
      <c r="AD1781" s="17"/>
      <c r="AE1781" s="17"/>
    </row>
    <row r="1782" spans="2:31" x14ac:dyDescent="0.35">
      <c r="B1782" s="24" t="s">
        <v>685</v>
      </c>
      <c r="C1782" s="17"/>
      <c r="D1782" s="17"/>
      <c r="E1782" s="17"/>
      <c r="F1782" s="17"/>
      <c r="G1782" s="17"/>
      <c r="H1782" s="17"/>
      <c r="I1782" s="17"/>
      <c r="J1782" s="17"/>
      <c r="K1782" s="17"/>
      <c r="L1782" s="17"/>
      <c r="M1782" s="17"/>
      <c r="N1782" s="17"/>
      <c r="O1782" s="17"/>
      <c r="P1782" s="17"/>
      <c r="Q1782" s="17"/>
      <c r="R1782" s="17"/>
      <c r="S1782" s="17"/>
      <c r="T1782" s="17"/>
      <c r="U1782" s="17"/>
      <c r="V1782" s="17"/>
      <c r="W1782" s="17"/>
      <c r="X1782" s="17"/>
      <c r="Y1782" s="17"/>
      <c r="Z1782" s="17"/>
      <c r="AA1782" s="17"/>
      <c r="AB1782" s="17"/>
      <c r="AC1782" s="17"/>
      <c r="AD1782" s="17"/>
      <c r="AE1782" s="17"/>
    </row>
    <row r="1783" spans="2:31" x14ac:dyDescent="0.35">
      <c r="B1783" t="s">
        <v>688</v>
      </c>
      <c r="C1783" s="17">
        <v>0.28086874811462798</v>
      </c>
      <c r="D1783" s="17">
        <v>0.30472039428452202</v>
      </c>
      <c r="E1783" s="17">
        <v>0.25710507394262699</v>
      </c>
      <c r="F1783" s="17"/>
      <c r="G1783" s="17">
        <v>0.2006684632181</v>
      </c>
      <c r="H1783" s="17">
        <v>0.314553544594389</v>
      </c>
      <c r="I1783" s="17">
        <v>0.335698146242635</v>
      </c>
      <c r="J1783" s="17">
        <v>0.21670603667657801</v>
      </c>
      <c r="K1783" s="17">
        <v>0.184892176519069</v>
      </c>
      <c r="L1783" s="17">
        <v>0.345674607074622</v>
      </c>
      <c r="M1783" s="17"/>
      <c r="N1783" s="17">
        <v>0.51667473003845299</v>
      </c>
      <c r="O1783" s="17">
        <v>0.14033169072934601</v>
      </c>
      <c r="P1783" s="17">
        <v>0.107587436841881</v>
      </c>
      <c r="Q1783" s="17">
        <v>0.24946848232450899</v>
      </c>
      <c r="R1783" s="17">
        <v>0.32497493449336001</v>
      </c>
      <c r="S1783" s="17">
        <v>0.376845587447111</v>
      </c>
      <c r="T1783" s="17">
        <v>0.28110243239689803</v>
      </c>
      <c r="U1783" s="17">
        <v>0.14442747288021601</v>
      </c>
      <c r="V1783" s="17">
        <v>0.22115676395508299</v>
      </c>
      <c r="W1783" s="17"/>
      <c r="X1783" s="17">
        <v>0.24639309285722499</v>
      </c>
      <c r="Y1783" s="17">
        <v>0.44113828037764302</v>
      </c>
      <c r="Z1783" s="17"/>
      <c r="AA1783" s="17">
        <v>0.22104449305596</v>
      </c>
      <c r="AB1783" s="17">
        <v>0.521949640885779</v>
      </c>
      <c r="AC1783" s="17"/>
      <c r="AD1783" s="17">
        <v>0.28086874811462798</v>
      </c>
      <c r="AE1783" s="17" t="s">
        <v>447</v>
      </c>
    </row>
    <row r="1784" spans="2:31" x14ac:dyDescent="0.35">
      <c r="B1784" t="s">
        <v>689</v>
      </c>
      <c r="C1784" s="17">
        <v>0.64236257132236896</v>
      </c>
      <c r="D1784" s="17">
        <v>0.62355051319627297</v>
      </c>
      <c r="E1784" s="17">
        <v>0.661105244957094</v>
      </c>
      <c r="F1784" s="17"/>
      <c r="G1784" s="17">
        <v>0.66207216862506202</v>
      </c>
      <c r="H1784" s="17">
        <v>0.598731045477228</v>
      </c>
      <c r="I1784" s="17">
        <v>0.57202853330065595</v>
      </c>
      <c r="J1784" s="17">
        <v>0.71309242968957798</v>
      </c>
      <c r="K1784" s="17">
        <v>0.73792583153045899</v>
      </c>
      <c r="L1784" s="17">
        <v>0.61146471324290996</v>
      </c>
      <c r="M1784" s="17"/>
      <c r="N1784" s="17">
        <v>0.419345190747624</v>
      </c>
      <c r="O1784" s="17">
        <v>0.74684035216118605</v>
      </c>
      <c r="P1784" s="17">
        <v>0.75314383513973704</v>
      </c>
      <c r="Q1784" s="17">
        <v>0.71906506380183199</v>
      </c>
      <c r="R1784" s="17">
        <v>0.60758966667328895</v>
      </c>
      <c r="S1784" s="17">
        <v>0.53103473478610397</v>
      </c>
      <c r="T1784" s="17">
        <v>0.628985171750573</v>
      </c>
      <c r="U1784" s="17">
        <v>0.79074125144495599</v>
      </c>
      <c r="V1784" s="17">
        <v>0.73402089548330596</v>
      </c>
      <c r="W1784" s="17"/>
      <c r="X1784" s="17">
        <v>0.680235314682614</v>
      </c>
      <c r="Y1784" s="17">
        <v>0.46849670655062498</v>
      </c>
      <c r="Z1784" s="17"/>
      <c r="AA1784" s="17">
        <v>0.69672635526717197</v>
      </c>
      <c r="AB1784" s="17">
        <v>0.42170922635276697</v>
      </c>
      <c r="AC1784" s="17"/>
      <c r="AD1784" s="17">
        <v>0.64236257132236896</v>
      </c>
      <c r="AE1784" s="17" t="s">
        <v>447</v>
      </c>
    </row>
    <row r="1785" spans="2:31" x14ac:dyDescent="0.35">
      <c r="B1785" t="s">
        <v>56</v>
      </c>
      <c r="C1785" s="17">
        <v>7.6768680563003205E-2</v>
      </c>
      <c r="D1785" s="17">
        <v>7.1729092519204896E-2</v>
      </c>
      <c r="E1785" s="17">
        <v>8.17896811002784E-2</v>
      </c>
      <c r="F1785" s="17"/>
      <c r="G1785" s="17">
        <v>0.13725936815683901</v>
      </c>
      <c r="H1785" s="17">
        <v>8.6715409928382794E-2</v>
      </c>
      <c r="I1785" s="17">
        <v>9.2273320456708705E-2</v>
      </c>
      <c r="J1785" s="17">
        <v>7.0201533633844307E-2</v>
      </c>
      <c r="K1785" s="17">
        <v>7.7181991950471499E-2</v>
      </c>
      <c r="L1785" s="17">
        <v>4.2860679682468497E-2</v>
      </c>
      <c r="M1785" s="17"/>
      <c r="N1785" s="17">
        <v>6.3980079213922902E-2</v>
      </c>
      <c r="O1785" s="17">
        <v>0.112827957109468</v>
      </c>
      <c r="P1785" s="17">
        <v>0.139268728018381</v>
      </c>
      <c r="Q1785" s="17">
        <v>3.1466453873658901E-2</v>
      </c>
      <c r="R1785" s="17">
        <v>6.7435398833350604E-2</v>
      </c>
      <c r="S1785" s="17">
        <v>9.2119677766785493E-2</v>
      </c>
      <c r="T1785" s="17">
        <v>8.9912395852529706E-2</v>
      </c>
      <c r="U1785" s="17">
        <v>6.4831275674827604E-2</v>
      </c>
      <c r="V1785" s="17">
        <v>4.4822340561611197E-2</v>
      </c>
      <c r="W1785" s="17"/>
      <c r="X1785" s="17">
        <v>7.3371592460161394E-2</v>
      </c>
      <c r="Y1785" s="17">
        <v>9.03650130717321E-2</v>
      </c>
      <c r="Z1785" s="17"/>
      <c r="AA1785" s="17">
        <v>8.22291516768687E-2</v>
      </c>
      <c r="AB1785" s="17">
        <v>5.6341132761453999E-2</v>
      </c>
      <c r="AC1785" s="17"/>
      <c r="AD1785" s="17">
        <v>7.6768680563003205E-2</v>
      </c>
      <c r="AE1785" s="17" t="s">
        <v>447</v>
      </c>
    </row>
    <row r="1786" spans="2:31" x14ac:dyDescent="0.35">
      <c r="C1786" s="17"/>
      <c r="D1786" s="17"/>
      <c r="E1786" s="17"/>
      <c r="F1786" s="17"/>
      <c r="G1786" s="17"/>
      <c r="H1786" s="17"/>
      <c r="I1786" s="17"/>
      <c r="J1786" s="17"/>
      <c r="K1786" s="17"/>
      <c r="L1786" s="17"/>
      <c r="M1786" s="17"/>
      <c r="N1786" s="17"/>
      <c r="O1786" s="17"/>
      <c r="P1786" s="17"/>
      <c r="Q1786" s="17"/>
      <c r="R1786" s="17"/>
      <c r="S1786" s="17"/>
      <c r="T1786" s="17"/>
      <c r="U1786" s="17"/>
      <c r="V1786" s="17"/>
      <c r="W1786" s="17"/>
      <c r="X1786" s="17"/>
      <c r="Y1786" s="17"/>
      <c r="Z1786" s="17"/>
      <c r="AA1786" s="17"/>
      <c r="AB1786" s="17"/>
      <c r="AC1786" s="17"/>
      <c r="AD1786" s="17"/>
      <c r="AE1786" s="17"/>
    </row>
    <row r="1787" spans="2:31" x14ac:dyDescent="0.35">
      <c r="B1787" s="6" t="s">
        <v>693</v>
      </c>
      <c r="C1787" s="17"/>
      <c r="D1787" s="17"/>
      <c r="E1787" s="17"/>
      <c r="F1787" s="17"/>
      <c r="G1787" s="17"/>
      <c r="H1787" s="17"/>
      <c r="I1787" s="17"/>
      <c r="J1787" s="17"/>
      <c r="K1787" s="17"/>
      <c r="L1787" s="17"/>
      <c r="M1787" s="17"/>
      <c r="N1787" s="17"/>
      <c r="O1787" s="17"/>
      <c r="P1787" s="17"/>
      <c r="Q1787" s="17"/>
      <c r="R1787" s="17"/>
      <c r="S1787" s="17"/>
      <c r="T1787" s="17"/>
      <c r="U1787" s="17"/>
      <c r="V1787" s="17"/>
      <c r="W1787" s="17"/>
      <c r="X1787" s="17"/>
      <c r="Y1787" s="17"/>
      <c r="Z1787" s="17"/>
      <c r="AA1787" s="17"/>
      <c r="AB1787" s="17"/>
      <c r="AC1787" s="17"/>
      <c r="AD1787" s="17"/>
      <c r="AE1787" s="17"/>
    </row>
    <row r="1788" spans="2:31" x14ac:dyDescent="0.35">
      <c r="B1788" s="24" t="s">
        <v>365</v>
      </c>
      <c r="C1788" s="17"/>
      <c r="D1788" s="17"/>
      <c r="E1788" s="17"/>
      <c r="F1788" s="17"/>
      <c r="G1788" s="17"/>
      <c r="H1788" s="17"/>
      <c r="I1788" s="17"/>
      <c r="J1788" s="17"/>
      <c r="K1788" s="17"/>
      <c r="L1788" s="17"/>
      <c r="M1788" s="17"/>
      <c r="N1788" s="17"/>
      <c r="O1788" s="17"/>
      <c r="P1788" s="17"/>
      <c r="Q1788" s="17"/>
      <c r="R1788" s="17"/>
      <c r="S1788" s="17"/>
      <c r="T1788" s="17"/>
      <c r="U1788" s="17"/>
      <c r="V1788" s="17"/>
      <c r="W1788" s="17"/>
      <c r="X1788" s="17"/>
      <c r="Y1788" s="17"/>
      <c r="Z1788" s="17"/>
      <c r="AA1788" s="17"/>
      <c r="AB1788" s="17"/>
      <c r="AC1788" s="17"/>
      <c r="AD1788" s="17"/>
      <c r="AE1788" s="17"/>
    </row>
    <row r="1789" spans="2:31" x14ac:dyDescent="0.35">
      <c r="B1789" t="s">
        <v>691</v>
      </c>
      <c r="C1789" s="17">
        <v>0.26771717735630401</v>
      </c>
      <c r="D1789" s="17">
        <v>0.34317773065114199</v>
      </c>
      <c r="E1789" s="17">
        <v>0.19728589200369101</v>
      </c>
      <c r="F1789" s="17"/>
      <c r="G1789" s="17">
        <v>0.27145358195729902</v>
      </c>
      <c r="H1789" s="17">
        <v>0.260413048489328</v>
      </c>
      <c r="I1789" s="17">
        <v>0.206242210921671</v>
      </c>
      <c r="J1789" s="17">
        <v>0.176773159959355</v>
      </c>
      <c r="K1789" s="17">
        <v>0.14867805191736999</v>
      </c>
      <c r="L1789" s="17">
        <v>0.39409291697165899</v>
      </c>
      <c r="M1789" s="17"/>
      <c r="N1789" s="17">
        <v>0.32296170346995701</v>
      </c>
      <c r="O1789" s="17">
        <v>0.18406971144017101</v>
      </c>
      <c r="P1789" s="17">
        <v>0.246446307261697</v>
      </c>
      <c r="Q1789" s="17">
        <v>0.15930204440863199</v>
      </c>
      <c r="R1789" s="17">
        <v>0.27867664121935298</v>
      </c>
      <c r="S1789" s="17">
        <v>0.33371520957894102</v>
      </c>
      <c r="T1789" s="17">
        <v>0.22638861740941901</v>
      </c>
      <c r="U1789" s="17">
        <v>0.53715445295582398</v>
      </c>
      <c r="V1789" s="17">
        <v>0.280870610106011</v>
      </c>
      <c r="W1789" s="17"/>
      <c r="X1789" s="17">
        <v>0.255520715427351</v>
      </c>
      <c r="Y1789" s="17">
        <v>0.23577644104846501</v>
      </c>
      <c r="Z1789" s="17"/>
      <c r="AA1789" s="17">
        <v>0.25565637782100598</v>
      </c>
      <c r="AB1789" s="17">
        <v>0.31671678953118998</v>
      </c>
      <c r="AC1789" s="17"/>
      <c r="AD1789" s="17">
        <v>0.323379782479777</v>
      </c>
      <c r="AE1789" s="17">
        <v>0.13573759059236401</v>
      </c>
    </row>
    <row r="1790" spans="2:31" x14ac:dyDescent="0.35">
      <c r="B1790" t="s">
        <v>692</v>
      </c>
      <c r="C1790" s="17">
        <v>0.56491856001725904</v>
      </c>
      <c r="D1790" s="17">
        <v>0.51827034319095899</v>
      </c>
      <c r="E1790" s="17">
        <v>0.60845778318789501</v>
      </c>
      <c r="F1790" s="17"/>
      <c r="G1790" s="17">
        <v>0.50640556224806799</v>
      </c>
      <c r="H1790" s="17">
        <v>0.58442100987392398</v>
      </c>
      <c r="I1790" s="17">
        <v>0.61040599049094302</v>
      </c>
      <c r="J1790" s="17">
        <v>0.63795306686819697</v>
      </c>
      <c r="K1790" s="17">
        <v>0.68371107300409095</v>
      </c>
      <c r="L1790" s="17">
        <v>0.474794769873363</v>
      </c>
      <c r="M1790" s="17"/>
      <c r="N1790" s="17">
        <v>0.53770857098741598</v>
      </c>
      <c r="O1790" s="17">
        <v>0.603537219854406</v>
      </c>
      <c r="P1790" s="17">
        <v>0.50066156795593497</v>
      </c>
      <c r="Q1790" s="17">
        <v>0.60585255566292995</v>
      </c>
      <c r="R1790" s="17">
        <v>0.64815270186676099</v>
      </c>
      <c r="S1790" s="17">
        <v>0.49284088125994002</v>
      </c>
      <c r="T1790" s="17">
        <v>0.63759589054073795</v>
      </c>
      <c r="U1790" s="17">
        <v>0.33012516878488402</v>
      </c>
      <c r="V1790" s="17">
        <v>0.58599648156386797</v>
      </c>
      <c r="W1790" s="17"/>
      <c r="X1790" s="17">
        <v>0.57354188787147498</v>
      </c>
      <c r="Y1790" s="17">
        <v>0.55285085532364697</v>
      </c>
      <c r="Z1790" s="17"/>
      <c r="AA1790" s="17">
        <v>0.570627481912521</v>
      </c>
      <c r="AB1790" s="17">
        <v>0.53941948188385203</v>
      </c>
      <c r="AC1790" s="17"/>
      <c r="AD1790" s="17">
        <v>0.55860642946156303</v>
      </c>
      <c r="AE1790" s="17">
        <v>0.61490991422765096</v>
      </c>
    </row>
    <row r="1791" spans="2:31" x14ac:dyDescent="0.35">
      <c r="B1791" t="s">
        <v>56</v>
      </c>
      <c r="C1791" s="17">
        <v>0.167364262626437</v>
      </c>
      <c r="D1791" s="17">
        <v>0.13855192615789899</v>
      </c>
      <c r="E1791" s="17">
        <v>0.19425632480841401</v>
      </c>
      <c r="F1791" s="17"/>
      <c r="G1791" s="17">
        <v>0.222140855794633</v>
      </c>
      <c r="H1791" s="17">
        <v>0.15516594163674699</v>
      </c>
      <c r="I1791" s="17">
        <v>0.18335179858738601</v>
      </c>
      <c r="J1791" s="17">
        <v>0.185273773172448</v>
      </c>
      <c r="K1791" s="17">
        <v>0.16761087507854</v>
      </c>
      <c r="L1791" s="17">
        <v>0.13111231315497801</v>
      </c>
      <c r="M1791" s="17"/>
      <c r="N1791" s="17">
        <v>0.13932972554262801</v>
      </c>
      <c r="O1791" s="17">
        <v>0.21239306870542299</v>
      </c>
      <c r="P1791" s="17">
        <v>0.252892124782368</v>
      </c>
      <c r="Q1791" s="17">
        <v>0.234845399928437</v>
      </c>
      <c r="R1791" s="17">
        <v>7.3170656913885704E-2</v>
      </c>
      <c r="S1791" s="17">
        <v>0.17344390916111899</v>
      </c>
      <c r="T1791" s="17">
        <v>0.13601549204984301</v>
      </c>
      <c r="U1791" s="17">
        <v>0.132720378259292</v>
      </c>
      <c r="V1791" s="17">
        <v>0.13313290833012101</v>
      </c>
      <c r="W1791" s="17"/>
      <c r="X1791" s="17">
        <v>0.170937396701173</v>
      </c>
      <c r="Y1791" s="17">
        <v>0.21137270362788901</v>
      </c>
      <c r="Z1791" s="17"/>
      <c r="AA1791" s="17">
        <v>0.173716140266474</v>
      </c>
      <c r="AB1791" s="17">
        <v>0.14386372858495799</v>
      </c>
      <c r="AC1791" s="17"/>
      <c r="AD1791" s="17">
        <v>0.11801378805866</v>
      </c>
      <c r="AE1791" s="17">
        <v>0.24935249517998601</v>
      </c>
    </row>
    <row r="1792" spans="2:31" x14ac:dyDescent="0.35">
      <c r="C1792" s="17"/>
      <c r="D1792" s="17"/>
      <c r="E1792" s="17"/>
      <c r="F1792" s="17"/>
      <c r="G1792" s="17"/>
      <c r="H1792" s="17"/>
      <c r="I1792" s="17"/>
      <c r="J1792" s="17"/>
      <c r="K1792" s="17"/>
      <c r="L1792" s="17"/>
      <c r="M1792" s="17"/>
      <c r="N1792" s="17"/>
      <c r="O1792" s="17"/>
      <c r="P1792" s="17"/>
      <c r="Q1792" s="17"/>
      <c r="R1792" s="17"/>
      <c r="S1792" s="17"/>
      <c r="T1792" s="17"/>
      <c r="U1792" s="17"/>
      <c r="V1792" s="17"/>
      <c r="W1792" s="17"/>
      <c r="X1792" s="17"/>
      <c r="Y1792" s="17"/>
      <c r="Z1792" s="17"/>
      <c r="AA1792" s="17"/>
      <c r="AB1792" s="17"/>
      <c r="AC1792" s="17"/>
      <c r="AD1792" s="17"/>
      <c r="AE1792" s="17"/>
    </row>
    <row r="1793" spans="2:31" x14ac:dyDescent="0.35">
      <c r="B1793" s="6" t="s">
        <v>696</v>
      </c>
      <c r="C1793" s="17"/>
      <c r="D1793" s="17"/>
      <c r="E1793" s="17"/>
      <c r="F1793" s="17"/>
      <c r="G1793" s="17"/>
      <c r="H1793" s="17"/>
      <c r="I1793" s="17"/>
      <c r="J1793" s="17"/>
      <c r="K1793" s="17"/>
      <c r="L1793" s="17"/>
      <c r="M1793" s="17"/>
      <c r="N1793" s="17"/>
      <c r="O1793" s="17"/>
      <c r="P1793" s="17"/>
      <c r="Q1793" s="17"/>
      <c r="R1793" s="17"/>
      <c r="S1793" s="17"/>
      <c r="T1793" s="17"/>
      <c r="U1793" s="17"/>
      <c r="V1793" s="17"/>
      <c r="W1793" s="17"/>
      <c r="X1793" s="17"/>
      <c r="Y1793" s="17"/>
      <c r="Z1793" s="17"/>
      <c r="AA1793" s="17"/>
      <c r="AB1793" s="17"/>
      <c r="AC1793" s="17"/>
      <c r="AD1793" s="17"/>
      <c r="AE1793" s="17"/>
    </row>
    <row r="1794" spans="2:31" x14ac:dyDescent="0.35">
      <c r="B1794" s="24" t="s">
        <v>365</v>
      </c>
      <c r="C1794" s="17"/>
      <c r="D1794" s="17"/>
      <c r="E1794" s="17"/>
      <c r="F1794" s="17"/>
      <c r="G1794" s="17"/>
      <c r="H1794" s="17"/>
      <c r="I1794" s="17"/>
      <c r="J1794" s="17"/>
      <c r="K1794" s="17"/>
      <c r="L1794" s="17"/>
      <c r="M1794" s="17"/>
      <c r="N1794" s="17"/>
      <c r="O1794" s="17"/>
      <c r="P1794" s="17"/>
      <c r="Q1794" s="17"/>
      <c r="R1794" s="17"/>
      <c r="S1794" s="17"/>
      <c r="T1794" s="17"/>
      <c r="U1794" s="17"/>
      <c r="V1794" s="17"/>
      <c r="W1794" s="17"/>
      <c r="X1794" s="17"/>
      <c r="Y1794" s="17"/>
      <c r="Z1794" s="17"/>
      <c r="AA1794" s="17"/>
      <c r="AB1794" s="17"/>
      <c r="AC1794" s="17"/>
      <c r="AD1794" s="17"/>
      <c r="AE1794" s="17"/>
    </row>
    <row r="1795" spans="2:31" x14ac:dyDescent="0.35">
      <c r="B1795" t="s">
        <v>694</v>
      </c>
      <c r="C1795" s="17">
        <v>0.27317444724093998</v>
      </c>
      <c r="D1795" s="17">
        <v>0.30778106515095699</v>
      </c>
      <c r="E1795" s="17">
        <v>0.23897582217927399</v>
      </c>
      <c r="F1795" s="17"/>
      <c r="G1795" s="17">
        <v>0.22331803477932599</v>
      </c>
      <c r="H1795" s="17">
        <v>0.315640523624034</v>
      </c>
      <c r="I1795" s="17">
        <v>0.24074451976142899</v>
      </c>
      <c r="J1795" s="17">
        <v>0.322952590568089</v>
      </c>
      <c r="K1795" s="17">
        <v>0.208995546432581</v>
      </c>
      <c r="L1795" s="17">
        <v>0.30630042206288799</v>
      </c>
      <c r="M1795" s="17"/>
      <c r="N1795" s="17">
        <v>0.37594322076950698</v>
      </c>
      <c r="O1795" s="17">
        <v>0.24765466117597301</v>
      </c>
      <c r="P1795" s="17">
        <v>0.22161215097929901</v>
      </c>
      <c r="Q1795" s="17">
        <v>0.27803656511608199</v>
      </c>
      <c r="R1795" s="17">
        <v>0.23028518277099</v>
      </c>
      <c r="S1795" s="17">
        <v>0.29227988516665399</v>
      </c>
      <c r="T1795" s="17">
        <v>0.17861305072182401</v>
      </c>
      <c r="U1795" s="17">
        <v>0.33241292839939202</v>
      </c>
      <c r="V1795" s="17">
        <v>0.26074065566862797</v>
      </c>
      <c r="W1795" s="17"/>
      <c r="X1795" s="17">
        <v>0.25326839491190301</v>
      </c>
      <c r="Y1795" s="17">
        <v>0.28131686733222999</v>
      </c>
      <c r="Z1795" s="17"/>
      <c r="AA1795" s="17">
        <v>0.25490161841752901</v>
      </c>
      <c r="AB1795" s="17">
        <v>0.33256870694249702</v>
      </c>
      <c r="AC1795" s="17"/>
      <c r="AD1795" s="17">
        <v>0.32645680321414799</v>
      </c>
      <c r="AE1795" s="17">
        <v>0.14597027904613299</v>
      </c>
    </row>
    <row r="1796" spans="2:31" x14ac:dyDescent="0.35">
      <c r="B1796" t="s">
        <v>695</v>
      </c>
      <c r="C1796" s="17">
        <v>0.51714258573064698</v>
      </c>
      <c r="D1796" s="17">
        <v>0.53968332674861696</v>
      </c>
      <c r="E1796" s="17">
        <v>0.49486758755861998</v>
      </c>
      <c r="F1796" s="17"/>
      <c r="G1796" s="17">
        <v>0.488757710686336</v>
      </c>
      <c r="H1796" s="17">
        <v>0.485296856428025</v>
      </c>
      <c r="I1796" s="17">
        <v>0.49411697906441798</v>
      </c>
      <c r="J1796" s="17">
        <v>0.522541666997</v>
      </c>
      <c r="K1796" s="17">
        <v>0.56298001017828203</v>
      </c>
      <c r="L1796" s="17">
        <v>0.53543098595127603</v>
      </c>
      <c r="M1796" s="17"/>
      <c r="N1796" s="17">
        <v>0.451253336093772</v>
      </c>
      <c r="O1796" s="17">
        <v>0.51981734432152604</v>
      </c>
      <c r="P1796" s="17">
        <v>0.47295770265484699</v>
      </c>
      <c r="Q1796" s="17">
        <v>0.49651712604363801</v>
      </c>
      <c r="R1796" s="17">
        <v>0.64460397579801498</v>
      </c>
      <c r="S1796" s="17">
        <v>0.49589094042419202</v>
      </c>
      <c r="T1796" s="17">
        <v>0.52590517495661404</v>
      </c>
      <c r="U1796" s="17">
        <v>0.54182425082653995</v>
      </c>
      <c r="V1796" s="17">
        <v>0.56644294893587299</v>
      </c>
      <c r="W1796" s="17"/>
      <c r="X1796" s="17">
        <v>0.53348178798923496</v>
      </c>
      <c r="Y1796" s="17">
        <v>0.39679148494427302</v>
      </c>
      <c r="Z1796" s="17"/>
      <c r="AA1796" s="17">
        <v>0.54303088824877799</v>
      </c>
      <c r="AB1796" s="17">
        <v>0.44255709946977101</v>
      </c>
      <c r="AC1796" s="17"/>
      <c r="AD1796" s="17">
        <v>0.51667962385468702</v>
      </c>
      <c r="AE1796" s="17">
        <v>0.57039959756875402</v>
      </c>
    </row>
    <row r="1797" spans="2:31" x14ac:dyDescent="0.35">
      <c r="B1797" t="s">
        <v>56</v>
      </c>
      <c r="C1797" s="17">
        <v>0.20968296702841299</v>
      </c>
      <c r="D1797" s="17">
        <v>0.15253560810042599</v>
      </c>
      <c r="E1797" s="17">
        <v>0.26615659026210597</v>
      </c>
      <c r="F1797" s="17"/>
      <c r="G1797" s="17">
        <v>0.28792425453433901</v>
      </c>
      <c r="H1797" s="17">
        <v>0.199062619947941</v>
      </c>
      <c r="I1797" s="17">
        <v>0.265138501174153</v>
      </c>
      <c r="J1797" s="17">
        <v>0.154505742434911</v>
      </c>
      <c r="K1797" s="17">
        <v>0.22802444338913699</v>
      </c>
      <c r="L1797" s="17">
        <v>0.15826859198583601</v>
      </c>
      <c r="M1797" s="17"/>
      <c r="N1797" s="17">
        <v>0.172803443136721</v>
      </c>
      <c r="O1797" s="17">
        <v>0.232527994502501</v>
      </c>
      <c r="P1797" s="17">
        <v>0.30543014636585403</v>
      </c>
      <c r="Q1797" s="17">
        <v>0.22544630884028</v>
      </c>
      <c r="R1797" s="17">
        <v>0.12511084143099599</v>
      </c>
      <c r="S1797" s="17">
        <v>0.211829174409154</v>
      </c>
      <c r="T1797" s="17">
        <v>0.29548177432156297</v>
      </c>
      <c r="U1797" s="17">
        <v>0.125762820774068</v>
      </c>
      <c r="V1797" s="17">
        <v>0.17281639539550001</v>
      </c>
      <c r="W1797" s="17"/>
      <c r="X1797" s="17">
        <v>0.21324981709886201</v>
      </c>
      <c r="Y1797" s="17">
        <v>0.32189164772349699</v>
      </c>
      <c r="Z1797" s="17"/>
      <c r="AA1797" s="17">
        <v>0.202067493333693</v>
      </c>
      <c r="AB1797" s="17">
        <v>0.224874193587731</v>
      </c>
      <c r="AC1797" s="17"/>
      <c r="AD1797" s="17">
        <v>0.15686357293116401</v>
      </c>
      <c r="AE1797" s="17">
        <v>0.28363012338511301</v>
      </c>
    </row>
    <row r="1798" spans="2:31" x14ac:dyDescent="0.35">
      <c r="C1798" s="17"/>
      <c r="D1798" s="17"/>
      <c r="E1798" s="17"/>
      <c r="F1798" s="17"/>
      <c r="G1798" s="17"/>
      <c r="H1798" s="17"/>
      <c r="I1798" s="17"/>
      <c r="J1798" s="17"/>
      <c r="K1798" s="17"/>
      <c r="L1798" s="17"/>
      <c r="M1798" s="17"/>
      <c r="N1798" s="17"/>
      <c r="O1798" s="17"/>
      <c r="P1798" s="17"/>
      <c r="Q1798" s="17"/>
      <c r="R1798" s="17"/>
      <c r="S1798" s="17"/>
      <c r="T1798" s="17"/>
      <c r="U1798" s="17"/>
      <c r="V1798" s="17"/>
      <c r="W1798" s="17"/>
      <c r="X1798" s="17"/>
      <c r="Y1798" s="17"/>
      <c r="Z1798" s="17"/>
      <c r="AA1798" s="17"/>
      <c r="AB1798" s="17"/>
      <c r="AC1798" s="17"/>
      <c r="AD1798" s="17"/>
      <c r="AE1798" s="17"/>
    </row>
    <row r="1799" spans="2:31" x14ac:dyDescent="0.35">
      <c r="B1799" s="6" t="s">
        <v>699</v>
      </c>
      <c r="C1799" s="17"/>
      <c r="D1799" s="17"/>
      <c r="E1799" s="17"/>
      <c r="F1799" s="17"/>
      <c r="G1799" s="17"/>
      <c r="H1799" s="17"/>
      <c r="I1799" s="17"/>
      <c r="J1799" s="17"/>
      <c r="K1799" s="17"/>
      <c r="L1799" s="17"/>
      <c r="M1799" s="17"/>
      <c r="N1799" s="17"/>
      <c r="O1799" s="17"/>
      <c r="P1799" s="17"/>
      <c r="Q1799" s="17"/>
      <c r="R1799" s="17"/>
      <c r="S1799" s="17"/>
      <c r="T1799" s="17"/>
      <c r="U1799" s="17"/>
      <c r="V1799" s="17"/>
      <c r="W1799" s="17"/>
      <c r="X1799" s="17"/>
      <c r="Y1799" s="17"/>
      <c r="Z1799" s="17"/>
      <c r="AA1799" s="17"/>
      <c r="AB1799" s="17"/>
      <c r="AC1799" s="17"/>
      <c r="AD1799" s="17"/>
      <c r="AE1799" s="17"/>
    </row>
    <row r="1800" spans="2:31" x14ac:dyDescent="0.35">
      <c r="B1800" s="24" t="s">
        <v>365</v>
      </c>
      <c r="C1800" s="17"/>
      <c r="D1800" s="17"/>
      <c r="E1800" s="17"/>
      <c r="F1800" s="17"/>
      <c r="G1800" s="17"/>
      <c r="H1800" s="17"/>
      <c r="I1800" s="17"/>
      <c r="J1800" s="17"/>
      <c r="K1800" s="17"/>
      <c r="L1800" s="17"/>
      <c r="M1800" s="17"/>
      <c r="N1800" s="17"/>
      <c r="O1800" s="17"/>
      <c r="P1800" s="17"/>
      <c r="Q1800" s="17"/>
      <c r="R1800" s="17"/>
      <c r="S1800" s="17"/>
      <c r="T1800" s="17"/>
      <c r="U1800" s="17"/>
      <c r="V1800" s="17"/>
      <c r="W1800" s="17"/>
      <c r="X1800" s="17"/>
      <c r="Y1800" s="17"/>
      <c r="Z1800" s="17"/>
      <c r="AA1800" s="17"/>
      <c r="AB1800" s="17"/>
      <c r="AC1800" s="17"/>
      <c r="AD1800" s="17"/>
      <c r="AE1800" s="17"/>
    </row>
    <row r="1801" spans="2:31" x14ac:dyDescent="0.35">
      <c r="B1801" t="s">
        <v>697</v>
      </c>
      <c r="C1801" s="17">
        <v>0.32618748338854497</v>
      </c>
      <c r="D1801" s="17">
        <v>0.36029636291832901</v>
      </c>
      <c r="E1801" s="17">
        <v>0.28665356895194399</v>
      </c>
      <c r="F1801" s="17"/>
      <c r="G1801" s="17">
        <v>0.285491031840506</v>
      </c>
      <c r="H1801" s="17">
        <v>0.252140805991804</v>
      </c>
      <c r="I1801" s="17">
        <v>0.26803436773065697</v>
      </c>
      <c r="J1801" s="17">
        <v>0.20580897261613401</v>
      </c>
      <c r="K1801" s="17">
        <v>0.31293554226917403</v>
      </c>
      <c r="L1801" s="17">
        <v>0.49239951941145599</v>
      </c>
      <c r="M1801" s="17"/>
      <c r="N1801" s="17">
        <v>0.39566021154459202</v>
      </c>
      <c r="O1801" s="17">
        <v>0.25775910874639002</v>
      </c>
      <c r="P1801" s="17">
        <v>0.33955666017063202</v>
      </c>
      <c r="Q1801" s="17">
        <v>0.304986329417335</v>
      </c>
      <c r="R1801" s="17">
        <v>0.227958379002031</v>
      </c>
      <c r="S1801" s="17">
        <v>0.35053907342418</v>
      </c>
      <c r="T1801" s="17">
        <v>0.263174930974579</v>
      </c>
      <c r="U1801" s="17">
        <v>0.365235532770045</v>
      </c>
      <c r="V1801" s="17">
        <v>0.42464599280820098</v>
      </c>
      <c r="W1801" s="17"/>
      <c r="X1801" s="17">
        <v>0.30799005548693098</v>
      </c>
      <c r="Y1801" s="17">
        <v>0.306129703866309</v>
      </c>
      <c r="Z1801" s="17"/>
      <c r="AA1801" s="17">
        <v>0.30261505476098799</v>
      </c>
      <c r="AB1801" s="17">
        <v>0.41691172269570898</v>
      </c>
      <c r="AC1801" s="17"/>
      <c r="AD1801" s="17">
        <v>0.37697893331526799</v>
      </c>
      <c r="AE1801" s="17">
        <v>0.22731859819676001</v>
      </c>
    </row>
    <row r="1802" spans="2:31" x14ac:dyDescent="0.35">
      <c r="B1802" t="s">
        <v>698</v>
      </c>
      <c r="C1802" s="17">
        <v>0.45742867797935899</v>
      </c>
      <c r="D1802" s="17">
        <v>0.45605084674125501</v>
      </c>
      <c r="E1802" s="17">
        <v>0.45902565398754802</v>
      </c>
      <c r="F1802" s="17"/>
      <c r="G1802" s="17">
        <v>0.399909061486595</v>
      </c>
      <c r="H1802" s="17">
        <v>0.54289072043711795</v>
      </c>
      <c r="I1802" s="17">
        <v>0.42501542329408498</v>
      </c>
      <c r="J1802" s="17">
        <v>0.58403780334104405</v>
      </c>
      <c r="K1802" s="17">
        <v>0.47681685314836803</v>
      </c>
      <c r="L1802" s="17">
        <v>0.39200313668526199</v>
      </c>
      <c r="M1802" s="17"/>
      <c r="N1802" s="17">
        <v>0.45120235308519802</v>
      </c>
      <c r="O1802" s="17">
        <v>0.55799287154069599</v>
      </c>
      <c r="P1802" s="17">
        <v>0.33668980527871201</v>
      </c>
      <c r="Q1802" s="17">
        <v>0.50407342704178804</v>
      </c>
      <c r="R1802" s="17">
        <v>0.55364870257629795</v>
      </c>
      <c r="S1802" s="17">
        <v>0.39208315879764999</v>
      </c>
      <c r="T1802" s="17">
        <v>0.46868809249433901</v>
      </c>
      <c r="U1802" s="17">
        <v>0.42259784204293799</v>
      </c>
      <c r="V1802" s="17">
        <v>0.369989268622548</v>
      </c>
      <c r="W1802" s="17"/>
      <c r="X1802" s="17">
        <v>0.45327206950184701</v>
      </c>
      <c r="Y1802" s="17">
        <v>0.48986733514945202</v>
      </c>
      <c r="Z1802" s="17"/>
      <c r="AA1802" s="17">
        <v>0.46435789986869602</v>
      </c>
      <c r="AB1802" s="17">
        <v>0.43641283937838699</v>
      </c>
      <c r="AC1802" s="17"/>
      <c r="AD1802" s="17">
        <v>0.46752532949077802</v>
      </c>
      <c r="AE1802" s="17">
        <v>0.50205884249465205</v>
      </c>
    </row>
    <row r="1803" spans="2:31" x14ac:dyDescent="0.35">
      <c r="B1803" t="s">
        <v>56</v>
      </c>
      <c r="C1803" s="17">
        <v>0.21638383863209601</v>
      </c>
      <c r="D1803" s="17">
        <v>0.18365279034041501</v>
      </c>
      <c r="E1803" s="17">
        <v>0.25432077706050799</v>
      </c>
      <c r="F1803" s="17"/>
      <c r="G1803" s="17">
        <v>0.314599906672899</v>
      </c>
      <c r="H1803" s="17">
        <v>0.204968473571078</v>
      </c>
      <c r="I1803" s="17">
        <v>0.30695020897525799</v>
      </c>
      <c r="J1803" s="17">
        <v>0.21015322404282299</v>
      </c>
      <c r="K1803" s="17">
        <v>0.210247604582457</v>
      </c>
      <c r="L1803" s="17">
        <v>0.115597343903282</v>
      </c>
      <c r="M1803" s="17"/>
      <c r="N1803" s="17">
        <v>0.15313743537020999</v>
      </c>
      <c r="O1803" s="17">
        <v>0.18424801971291399</v>
      </c>
      <c r="P1803" s="17">
        <v>0.32375353455065597</v>
      </c>
      <c r="Q1803" s="17">
        <v>0.19094024354087699</v>
      </c>
      <c r="R1803" s="17">
        <v>0.218392918421671</v>
      </c>
      <c r="S1803" s="17">
        <v>0.25737776777817001</v>
      </c>
      <c r="T1803" s="17">
        <v>0.26813697653108098</v>
      </c>
      <c r="U1803" s="17">
        <v>0.21216662518701701</v>
      </c>
      <c r="V1803" s="17">
        <v>0.205364738569251</v>
      </c>
      <c r="W1803" s="17"/>
      <c r="X1803" s="17">
        <v>0.23873787501122101</v>
      </c>
      <c r="Y1803" s="17">
        <v>0.20400296098423901</v>
      </c>
      <c r="Z1803" s="17"/>
      <c r="AA1803" s="17">
        <v>0.23302704537031599</v>
      </c>
      <c r="AB1803" s="17">
        <v>0.14667543792590401</v>
      </c>
      <c r="AC1803" s="17"/>
      <c r="AD1803" s="17">
        <v>0.15549573719395299</v>
      </c>
      <c r="AE1803" s="17">
        <v>0.27062255930858797</v>
      </c>
    </row>
    <row r="1804" spans="2:31" x14ac:dyDescent="0.35">
      <c r="C1804" s="17"/>
      <c r="D1804" s="17"/>
      <c r="E1804" s="17"/>
      <c r="F1804" s="17"/>
      <c r="G1804" s="17"/>
      <c r="H1804" s="17"/>
      <c r="I1804" s="17"/>
      <c r="J1804" s="17"/>
      <c r="K1804" s="17"/>
      <c r="L1804" s="17"/>
      <c r="M1804" s="17"/>
      <c r="N1804" s="17"/>
      <c r="O1804" s="17"/>
      <c r="P1804" s="17"/>
      <c r="Q1804" s="17"/>
      <c r="R1804" s="17"/>
      <c r="S1804" s="17"/>
      <c r="T1804" s="17"/>
      <c r="U1804" s="17"/>
      <c r="V1804" s="17"/>
      <c r="W1804" s="17"/>
      <c r="X1804" s="17"/>
      <c r="Y1804" s="17"/>
      <c r="Z1804" s="17"/>
      <c r="AA1804" s="17"/>
      <c r="AB1804" s="17"/>
      <c r="AC1804" s="17"/>
      <c r="AD1804" s="17"/>
      <c r="AE1804" s="17"/>
    </row>
    <row r="1805" spans="2:31" x14ac:dyDescent="0.35">
      <c r="B1805" s="6" t="s">
        <v>702</v>
      </c>
      <c r="C1805" s="17"/>
      <c r="D1805" s="17"/>
      <c r="E1805" s="17"/>
      <c r="F1805" s="17"/>
      <c r="G1805" s="17"/>
      <c r="H1805" s="17"/>
      <c r="I1805" s="17"/>
      <c r="J1805" s="17"/>
      <c r="K1805" s="17"/>
      <c r="L1805" s="17"/>
      <c r="M1805" s="17"/>
      <c r="N1805" s="17"/>
      <c r="O1805" s="17"/>
      <c r="P1805" s="17"/>
      <c r="Q1805" s="17"/>
      <c r="R1805" s="17"/>
      <c r="S1805" s="17"/>
      <c r="T1805" s="17"/>
      <c r="U1805" s="17"/>
      <c r="V1805" s="17"/>
      <c r="W1805" s="17"/>
      <c r="X1805" s="17"/>
      <c r="Y1805" s="17"/>
      <c r="Z1805" s="17"/>
      <c r="AA1805" s="17"/>
      <c r="AB1805" s="17"/>
      <c r="AC1805" s="17"/>
      <c r="AD1805" s="17"/>
      <c r="AE1805" s="17"/>
    </row>
    <row r="1806" spans="2:31" x14ac:dyDescent="0.35">
      <c r="B1806" s="24" t="s">
        <v>365</v>
      </c>
      <c r="C1806" s="17"/>
      <c r="D1806" s="17"/>
      <c r="E1806" s="17"/>
      <c r="F1806" s="17"/>
      <c r="G1806" s="17"/>
      <c r="H1806" s="17"/>
      <c r="I1806" s="17"/>
      <c r="J1806" s="17"/>
      <c r="K1806" s="17"/>
      <c r="L1806" s="17"/>
      <c r="M1806" s="17"/>
      <c r="N1806" s="17"/>
      <c r="O1806" s="17"/>
      <c r="P1806" s="17"/>
      <c r="Q1806" s="17"/>
      <c r="R1806" s="17"/>
      <c r="S1806" s="17"/>
      <c r="T1806" s="17"/>
      <c r="U1806" s="17"/>
      <c r="V1806" s="17"/>
      <c r="W1806" s="17"/>
      <c r="X1806" s="17"/>
      <c r="Y1806" s="17"/>
      <c r="Z1806" s="17"/>
      <c r="AA1806" s="17"/>
      <c r="AB1806" s="17"/>
      <c r="AC1806" s="17"/>
      <c r="AD1806" s="17"/>
      <c r="AE1806" s="17"/>
    </row>
    <row r="1807" spans="2:31" x14ac:dyDescent="0.35">
      <c r="B1807" t="s">
        <v>700</v>
      </c>
      <c r="C1807" s="17">
        <v>0.24776049035207201</v>
      </c>
      <c r="D1807" s="17">
        <v>0.27321562449541498</v>
      </c>
      <c r="E1807" s="17">
        <v>0.223618310216153</v>
      </c>
      <c r="F1807" s="17"/>
      <c r="G1807" s="17">
        <v>0.25828580970883402</v>
      </c>
      <c r="H1807" s="17">
        <v>0.20800116091123799</v>
      </c>
      <c r="I1807" s="17">
        <v>0.31048786533624201</v>
      </c>
      <c r="J1807" s="17">
        <v>0.25967842244828598</v>
      </c>
      <c r="K1807" s="17">
        <v>0.109883585249236</v>
      </c>
      <c r="L1807" s="17">
        <v>0.28269601833033903</v>
      </c>
      <c r="M1807" s="17"/>
      <c r="N1807" s="17">
        <v>0.36452191891048302</v>
      </c>
      <c r="O1807" s="17">
        <v>0.24400534268166599</v>
      </c>
      <c r="P1807" s="17">
        <v>0.14451683717191299</v>
      </c>
      <c r="Q1807" s="17">
        <v>0.26680160448414703</v>
      </c>
      <c r="R1807" s="17">
        <v>0.20913819535710801</v>
      </c>
      <c r="S1807" s="17">
        <v>0.28714075831084701</v>
      </c>
      <c r="T1807" s="17">
        <v>0.19035517378425601</v>
      </c>
      <c r="U1807" s="17">
        <v>0.341944608731101</v>
      </c>
      <c r="V1807" s="17">
        <v>0.196017755463572</v>
      </c>
      <c r="W1807" s="17"/>
      <c r="X1807" s="17">
        <v>0.220831167297039</v>
      </c>
      <c r="Y1807" s="17">
        <v>0.285489489869311</v>
      </c>
      <c r="Z1807" s="17"/>
      <c r="AA1807" s="17">
        <v>0.21441772570216799</v>
      </c>
      <c r="AB1807" s="17">
        <v>0.37539921639093998</v>
      </c>
      <c r="AC1807" s="17"/>
      <c r="AD1807" s="17">
        <v>0.28950634366029099</v>
      </c>
      <c r="AE1807" s="17">
        <v>0.164861960167554</v>
      </c>
    </row>
    <row r="1808" spans="2:31" x14ac:dyDescent="0.35">
      <c r="B1808" t="s">
        <v>701</v>
      </c>
      <c r="C1808" s="17">
        <v>0.56440451152027604</v>
      </c>
      <c r="D1808" s="17">
        <v>0.56886885350694105</v>
      </c>
      <c r="E1808" s="17">
        <v>0.56017043646793097</v>
      </c>
      <c r="F1808" s="17"/>
      <c r="G1808" s="17">
        <v>0.49893954761116599</v>
      </c>
      <c r="H1808" s="17">
        <v>0.530625160180348</v>
      </c>
      <c r="I1808" s="17">
        <v>0.45188336595516898</v>
      </c>
      <c r="J1808" s="17">
        <v>0.60920601330124902</v>
      </c>
      <c r="K1808" s="17">
        <v>0.68223782652738796</v>
      </c>
      <c r="L1808" s="17">
        <v>0.59271892604430199</v>
      </c>
      <c r="M1808" s="17"/>
      <c r="N1808" s="17">
        <v>0.49985034650737398</v>
      </c>
      <c r="O1808" s="17">
        <v>0.60259779814116998</v>
      </c>
      <c r="P1808" s="17">
        <v>0.52070504650249505</v>
      </c>
      <c r="Q1808" s="17">
        <v>0.46624965859580902</v>
      </c>
      <c r="R1808" s="17">
        <v>0.61273955248651502</v>
      </c>
      <c r="S1808" s="17">
        <v>0.53289186060218097</v>
      </c>
      <c r="T1808" s="17">
        <v>0.63658742727667905</v>
      </c>
      <c r="U1808" s="17">
        <v>0.58590897049344304</v>
      </c>
      <c r="V1808" s="17">
        <v>0.64148037497597099</v>
      </c>
      <c r="W1808" s="17"/>
      <c r="X1808" s="17">
        <v>0.58579703370570702</v>
      </c>
      <c r="Y1808" s="17">
        <v>0.53654818041611396</v>
      </c>
      <c r="Z1808" s="17"/>
      <c r="AA1808" s="17">
        <v>0.58894278167222303</v>
      </c>
      <c r="AB1808" s="17">
        <v>0.46887126888821801</v>
      </c>
      <c r="AC1808" s="17"/>
      <c r="AD1808" s="17">
        <v>0.57555464568321202</v>
      </c>
      <c r="AE1808" s="17">
        <v>0.60938730548465103</v>
      </c>
    </row>
    <row r="1809" spans="2:31" x14ac:dyDescent="0.35">
      <c r="B1809" t="s">
        <v>56</v>
      </c>
      <c r="C1809" s="17">
        <v>0.187834998127652</v>
      </c>
      <c r="D1809" s="17">
        <v>0.157915521997644</v>
      </c>
      <c r="E1809" s="17">
        <v>0.21621125331591601</v>
      </c>
      <c r="F1809" s="17"/>
      <c r="G1809" s="17">
        <v>0.24277464268000001</v>
      </c>
      <c r="H1809" s="17">
        <v>0.26137367890841401</v>
      </c>
      <c r="I1809" s="17">
        <v>0.23762876870858901</v>
      </c>
      <c r="J1809" s="17">
        <v>0.131115564250465</v>
      </c>
      <c r="K1809" s="17">
        <v>0.20787858822337599</v>
      </c>
      <c r="L1809" s="17">
        <v>0.12458505562536</v>
      </c>
      <c r="M1809" s="17"/>
      <c r="N1809" s="17">
        <v>0.135627734582143</v>
      </c>
      <c r="O1809" s="17">
        <v>0.153396859177165</v>
      </c>
      <c r="P1809" s="17">
        <v>0.33477811632559201</v>
      </c>
      <c r="Q1809" s="17">
        <v>0.26694873692004301</v>
      </c>
      <c r="R1809" s="17">
        <v>0.178122252156377</v>
      </c>
      <c r="S1809" s="17">
        <v>0.17996738108697199</v>
      </c>
      <c r="T1809" s="17">
        <v>0.17305739893906399</v>
      </c>
      <c r="U1809" s="17">
        <v>7.2146420775456202E-2</v>
      </c>
      <c r="V1809" s="17">
        <v>0.16250186956045701</v>
      </c>
      <c r="W1809" s="17"/>
      <c r="X1809" s="17">
        <v>0.19337179899725401</v>
      </c>
      <c r="Y1809" s="17">
        <v>0.17796232971457601</v>
      </c>
      <c r="Z1809" s="17"/>
      <c r="AA1809" s="17">
        <v>0.19663949262560901</v>
      </c>
      <c r="AB1809" s="17">
        <v>0.15572951472084101</v>
      </c>
      <c r="AC1809" s="17"/>
      <c r="AD1809" s="17">
        <v>0.13493901065649699</v>
      </c>
      <c r="AE1809" s="17">
        <v>0.22575073434779599</v>
      </c>
    </row>
    <row r="1810" spans="2:31" x14ac:dyDescent="0.35">
      <c r="C1810" s="17"/>
      <c r="D1810" s="17"/>
      <c r="E1810" s="17"/>
      <c r="F1810" s="17"/>
      <c r="G1810" s="17"/>
      <c r="H1810" s="17"/>
      <c r="I1810" s="17"/>
      <c r="J1810" s="17"/>
      <c r="K1810" s="17"/>
      <c r="L1810" s="17"/>
      <c r="M1810" s="17"/>
      <c r="N1810" s="17"/>
      <c r="O1810" s="17"/>
      <c r="P1810" s="17"/>
      <c r="Q1810" s="17"/>
      <c r="R1810" s="17"/>
      <c r="S1810" s="17"/>
      <c r="T1810" s="17"/>
      <c r="U1810" s="17"/>
      <c r="V1810" s="17"/>
      <c r="W1810" s="17"/>
      <c r="X1810" s="17"/>
      <c r="Y1810" s="17"/>
      <c r="Z1810" s="17"/>
      <c r="AA1810" s="17"/>
      <c r="AB1810" s="17"/>
      <c r="AC1810" s="17"/>
      <c r="AD1810" s="17"/>
      <c r="AE1810" s="17"/>
    </row>
    <row r="1811" spans="2:31" x14ac:dyDescent="0.35">
      <c r="B1811" s="6" t="s">
        <v>715</v>
      </c>
      <c r="C1811" s="17"/>
      <c r="D1811" s="17"/>
      <c r="E1811" s="17"/>
      <c r="F1811" s="17"/>
      <c r="G1811" s="17"/>
      <c r="H1811" s="17"/>
      <c r="I1811" s="17"/>
      <c r="J1811" s="17"/>
      <c r="K1811" s="17"/>
      <c r="L1811" s="17"/>
      <c r="M1811" s="17"/>
      <c r="N1811" s="17"/>
      <c r="O1811" s="17"/>
      <c r="P1811" s="17"/>
      <c r="Q1811" s="17"/>
      <c r="R1811" s="17"/>
      <c r="S1811" s="17"/>
      <c r="T1811" s="17"/>
      <c r="U1811" s="17"/>
      <c r="V1811" s="17"/>
      <c r="W1811" s="17"/>
      <c r="X1811" s="17"/>
      <c r="Y1811" s="17"/>
      <c r="Z1811" s="17"/>
      <c r="AA1811" s="17"/>
      <c r="AB1811" s="17"/>
      <c r="AC1811" s="17"/>
      <c r="AD1811" s="17"/>
      <c r="AE1811" s="17"/>
    </row>
    <row r="1812" spans="2:31" x14ac:dyDescent="0.35">
      <c r="B1812" s="24" t="s">
        <v>66</v>
      </c>
      <c r="C1812" s="17"/>
      <c r="D1812" s="17"/>
      <c r="E1812" s="17"/>
      <c r="F1812" s="17"/>
      <c r="G1812" s="17"/>
      <c r="H1812" s="17"/>
      <c r="I1812" s="17"/>
      <c r="J1812" s="17"/>
      <c r="K1812" s="17"/>
      <c r="L1812" s="17"/>
      <c r="M1812" s="17"/>
      <c r="N1812" s="17"/>
      <c r="O1812" s="17"/>
      <c r="P1812" s="17"/>
      <c r="Q1812" s="17"/>
      <c r="R1812" s="17"/>
      <c r="S1812" s="17"/>
      <c r="T1812" s="17"/>
      <c r="U1812" s="17"/>
      <c r="V1812" s="17"/>
      <c r="W1812" s="17"/>
      <c r="X1812" s="17"/>
      <c r="Y1812" s="17"/>
      <c r="Z1812" s="17"/>
      <c r="AA1812" s="17"/>
      <c r="AB1812" s="17"/>
      <c r="AC1812" s="17"/>
      <c r="AD1812" s="17"/>
      <c r="AE1812" s="17"/>
    </row>
    <row r="1813" spans="2:31" x14ac:dyDescent="0.35">
      <c r="B1813" t="s">
        <v>703</v>
      </c>
      <c r="C1813" s="17">
        <v>0.39763224230692401</v>
      </c>
      <c r="D1813" s="17">
        <v>0.36239420960208901</v>
      </c>
      <c r="E1813" s="17">
        <v>0.43288018068344902</v>
      </c>
      <c r="F1813" s="17"/>
      <c r="G1813" s="17">
        <v>0.47437583659786398</v>
      </c>
      <c r="H1813" s="17">
        <v>0.36572902940371399</v>
      </c>
      <c r="I1813" s="17">
        <v>0.419506165086866</v>
      </c>
      <c r="J1813" s="17">
        <v>0.35581361520042798</v>
      </c>
      <c r="K1813" s="17">
        <v>0.34175644653429599</v>
      </c>
      <c r="L1813" s="17">
        <v>0.411783430661398</v>
      </c>
      <c r="M1813" s="17"/>
      <c r="N1813" s="17">
        <v>0.43221966176239202</v>
      </c>
      <c r="O1813" s="17">
        <v>0.49264053935277802</v>
      </c>
      <c r="P1813" s="17">
        <v>0.34486391899185698</v>
      </c>
      <c r="Q1813" s="17">
        <v>0.39615759150039498</v>
      </c>
      <c r="R1813" s="17">
        <v>0.41438259051815002</v>
      </c>
      <c r="S1813" s="17">
        <v>0.33339211141441999</v>
      </c>
      <c r="T1813" s="17">
        <v>0.36658596581519598</v>
      </c>
      <c r="U1813" s="17">
        <v>0.37482095613590699</v>
      </c>
      <c r="V1813" s="17">
        <v>0.35101297718346902</v>
      </c>
      <c r="W1813" s="17"/>
      <c r="X1813" s="17">
        <v>0.38823698886874403</v>
      </c>
      <c r="Y1813" s="17">
        <v>0.446609182218701</v>
      </c>
      <c r="Z1813" s="17"/>
      <c r="AA1813" s="17">
        <v>0.37368688217553397</v>
      </c>
      <c r="AB1813" s="17">
        <v>0.484543742582767</v>
      </c>
      <c r="AC1813" s="17"/>
      <c r="AD1813" s="17">
        <v>0.39774971636477302</v>
      </c>
      <c r="AE1813" s="17">
        <v>0.40515287616623102</v>
      </c>
    </row>
    <row r="1814" spans="2:31" x14ac:dyDescent="0.35">
      <c r="B1814" t="s">
        <v>704</v>
      </c>
      <c r="C1814" s="17">
        <v>0.385423219673517</v>
      </c>
      <c r="D1814" s="17">
        <v>0.40893665292739401</v>
      </c>
      <c r="E1814" s="17">
        <v>0.36190317661959598</v>
      </c>
      <c r="F1814" s="17"/>
      <c r="G1814" s="17">
        <v>0.40746704813387202</v>
      </c>
      <c r="H1814" s="17">
        <v>0.33983948267463598</v>
      </c>
      <c r="I1814" s="17">
        <v>0.41334172629685101</v>
      </c>
      <c r="J1814" s="17">
        <v>0.36307184847922302</v>
      </c>
      <c r="K1814" s="17">
        <v>0.386881697735527</v>
      </c>
      <c r="L1814" s="17">
        <v>0.39456517098812999</v>
      </c>
      <c r="M1814" s="17"/>
      <c r="N1814" s="17">
        <v>0.48370914886928901</v>
      </c>
      <c r="O1814" s="17">
        <v>0.350931818324206</v>
      </c>
      <c r="P1814" s="17">
        <v>0.35182998253724002</v>
      </c>
      <c r="Q1814" s="17">
        <v>0.375225742441465</v>
      </c>
      <c r="R1814" s="17">
        <v>0.46577882564711798</v>
      </c>
      <c r="S1814" s="17">
        <v>0.39162808187259102</v>
      </c>
      <c r="T1814" s="17">
        <v>0.316493041238816</v>
      </c>
      <c r="U1814" s="17">
        <v>0.359024651137823</v>
      </c>
      <c r="V1814" s="17">
        <v>0.34423598054465698</v>
      </c>
      <c r="W1814" s="17"/>
      <c r="X1814" s="17">
        <v>0.37485013737084499</v>
      </c>
      <c r="Y1814" s="17">
        <v>0.36881054722023399</v>
      </c>
      <c r="Z1814" s="17"/>
      <c r="AA1814" s="17">
        <v>0.35552668400811599</v>
      </c>
      <c r="AB1814" s="17">
        <v>0.49442885010104798</v>
      </c>
      <c r="AC1814" s="17"/>
      <c r="AD1814" s="17">
        <v>0.40382676561551001</v>
      </c>
      <c r="AE1814" s="17">
        <v>0.37887118004637399</v>
      </c>
    </row>
    <row r="1815" spans="2:31" x14ac:dyDescent="0.35">
      <c r="B1815" t="s">
        <v>705</v>
      </c>
      <c r="C1815" s="17">
        <v>0.36137760639743599</v>
      </c>
      <c r="D1815" s="17">
        <v>0.390313360299054</v>
      </c>
      <c r="E1815" s="17">
        <v>0.33243371844132502</v>
      </c>
      <c r="F1815" s="17"/>
      <c r="G1815" s="17">
        <v>0.36883142559027998</v>
      </c>
      <c r="H1815" s="17">
        <v>0.36399188276337602</v>
      </c>
      <c r="I1815" s="17">
        <v>0.358255683002703</v>
      </c>
      <c r="J1815" s="17">
        <v>0.37344973138357301</v>
      </c>
      <c r="K1815" s="17">
        <v>0.37450999999930801</v>
      </c>
      <c r="L1815" s="17">
        <v>0.34491251172882298</v>
      </c>
      <c r="M1815" s="17"/>
      <c r="N1815" s="17">
        <v>0.367555255568217</v>
      </c>
      <c r="O1815" s="17">
        <v>0.34491930701690698</v>
      </c>
      <c r="P1815" s="17">
        <v>0.23722579543769601</v>
      </c>
      <c r="Q1815" s="17">
        <v>0.324660847154006</v>
      </c>
      <c r="R1815" s="17">
        <v>0.49048850777890701</v>
      </c>
      <c r="S1815" s="17">
        <v>0.40239043826055698</v>
      </c>
      <c r="T1815" s="17">
        <v>0.376219041479256</v>
      </c>
      <c r="U1815" s="17">
        <v>0.28799819701555801</v>
      </c>
      <c r="V1815" s="17">
        <v>0.39638988116351398</v>
      </c>
      <c r="W1815" s="17"/>
      <c r="X1815" s="17">
        <v>0.34498832353453901</v>
      </c>
      <c r="Y1815" s="17">
        <v>0.364033699809867</v>
      </c>
      <c r="Z1815" s="17"/>
      <c r="AA1815" s="17">
        <v>0.35893450988150399</v>
      </c>
      <c r="AB1815" s="17">
        <v>0.37232475285713601</v>
      </c>
      <c r="AC1815" s="17"/>
      <c r="AD1815" s="17">
        <v>0.355286926606312</v>
      </c>
      <c r="AE1815" s="17">
        <v>0.420766189876495</v>
      </c>
    </row>
    <row r="1816" spans="2:31" x14ac:dyDescent="0.35">
      <c r="B1816" t="s">
        <v>706</v>
      </c>
      <c r="C1816" s="17">
        <v>0.29118021189930698</v>
      </c>
      <c r="D1816" s="17">
        <v>0.29019981425402003</v>
      </c>
      <c r="E1816" s="17">
        <v>0.29216088514162603</v>
      </c>
      <c r="F1816" s="17"/>
      <c r="G1816" s="17">
        <v>0.27163051267924898</v>
      </c>
      <c r="H1816" s="17">
        <v>0.27527815988585203</v>
      </c>
      <c r="I1816" s="17">
        <v>0.227396954514268</v>
      </c>
      <c r="J1816" s="17">
        <v>0.20538007071939901</v>
      </c>
      <c r="K1816" s="17">
        <v>0.244025446604273</v>
      </c>
      <c r="L1816" s="17">
        <v>0.408596195277593</v>
      </c>
      <c r="M1816" s="17"/>
      <c r="N1816" s="17">
        <v>0.27807555459865402</v>
      </c>
      <c r="O1816" s="17">
        <v>0.33046259501659597</v>
      </c>
      <c r="P1816" s="17">
        <v>0.35056114537837701</v>
      </c>
      <c r="Q1816" s="17">
        <v>0.20736068291478901</v>
      </c>
      <c r="R1816" s="17">
        <v>0.28890910499881201</v>
      </c>
      <c r="S1816" s="17">
        <v>0.30993830880277101</v>
      </c>
      <c r="T1816" s="17">
        <v>0.30635381139172502</v>
      </c>
      <c r="U1816" s="17">
        <v>0.32074848861868299</v>
      </c>
      <c r="V1816" s="17">
        <v>0.24759877906529301</v>
      </c>
      <c r="W1816" s="17"/>
      <c r="X1816" s="17">
        <v>0.28250688455006101</v>
      </c>
      <c r="Y1816" s="17">
        <v>0.33617932830153402</v>
      </c>
      <c r="Z1816" s="17"/>
      <c r="AA1816" s="17">
        <v>0.26983036878637301</v>
      </c>
      <c r="AB1816" s="17">
        <v>0.37436654134772401</v>
      </c>
      <c r="AC1816" s="17"/>
      <c r="AD1816" s="17">
        <v>0.308530680177175</v>
      </c>
      <c r="AE1816" s="17">
        <v>0.23980801745928401</v>
      </c>
    </row>
    <row r="1817" spans="2:31" x14ac:dyDescent="0.35">
      <c r="B1817" t="s">
        <v>707</v>
      </c>
      <c r="C1817" s="17">
        <v>0.22453350932323601</v>
      </c>
      <c r="D1817" s="17">
        <v>0.23362651986602201</v>
      </c>
      <c r="E1817" s="17">
        <v>0.215437942667914</v>
      </c>
      <c r="F1817" s="17"/>
      <c r="G1817" s="17">
        <v>0.25668548773912397</v>
      </c>
      <c r="H1817" s="17">
        <v>0.183584084300183</v>
      </c>
      <c r="I1817" s="17">
        <v>0.232369622257768</v>
      </c>
      <c r="J1817" s="17">
        <v>0.185697075676795</v>
      </c>
      <c r="K1817" s="17">
        <v>0.16165745714020099</v>
      </c>
      <c r="L1817" s="17">
        <v>0.27634844233901801</v>
      </c>
      <c r="M1817" s="17"/>
      <c r="N1817" s="17">
        <v>0.28226854208022001</v>
      </c>
      <c r="O1817" s="17">
        <v>0.23575380715956201</v>
      </c>
      <c r="P1817" s="17">
        <v>0.14896127155609601</v>
      </c>
      <c r="Q1817" s="17">
        <v>0.246348858470747</v>
      </c>
      <c r="R1817" s="17">
        <v>0.19598344007207999</v>
      </c>
      <c r="S1817" s="17">
        <v>0.22978950141679999</v>
      </c>
      <c r="T1817" s="17">
        <v>0.21072583492407401</v>
      </c>
      <c r="U1817" s="17">
        <v>0.18322786433402499</v>
      </c>
      <c r="V1817" s="17">
        <v>0.22218755007493499</v>
      </c>
      <c r="W1817" s="17"/>
      <c r="X1817" s="17">
        <v>0.22197420145918101</v>
      </c>
      <c r="Y1817" s="17">
        <v>0.188236309717493</v>
      </c>
      <c r="Z1817" s="17"/>
      <c r="AA1817" s="17">
        <v>0.204948284961921</v>
      </c>
      <c r="AB1817" s="17">
        <v>0.30327065415899601</v>
      </c>
      <c r="AC1817" s="17"/>
      <c r="AD1817" s="17">
        <v>0.25784503814719201</v>
      </c>
      <c r="AE1817" s="17">
        <v>0.15309138041363801</v>
      </c>
    </row>
    <row r="1818" spans="2:31" x14ac:dyDescent="0.35">
      <c r="B1818" t="s">
        <v>708</v>
      </c>
      <c r="C1818" s="17">
        <v>0.17558835333248901</v>
      </c>
      <c r="D1818" s="17">
        <v>0.19976258804708899</v>
      </c>
      <c r="E1818" s="17">
        <v>0.15140732306166599</v>
      </c>
      <c r="F1818" s="17"/>
      <c r="G1818" s="17">
        <v>0.14001616454846799</v>
      </c>
      <c r="H1818" s="17">
        <v>0.25094330571714202</v>
      </c>
      <c r="I1818" s="17">
        <v>0.173593313085771</v>
      </c>
      <c r="J1818" s="17">
        <v>0.14842130889921901</v>
      </c>
      <c r="K1818" s="17">
        <v>0.20204926381701499</v>
      </c>
      <c r="L1818" s="17">
        <v>0.15568360395780501</v>
      </c>
      <c r="M1818" s="17"/>
      <c r="N1818" s="17">
        <v>0.202384358645219</v>
      </c>
      <c r="O1818" s="17">
        <v>0.118296140225246</v>
      </c>
      <c r="P1818" s="17">
        <v>0.15795113040200101</v>
      </c>
      <c r="Q1818" s="17">
        <v>0.109811522482375</v>
      </c>
      <c r="R1818" s="17">
        <v>0.177119633912452</v>
      </c>
      <c r="S1818" s="17">
        <v>0.18476780594643399</v>
      </c>
      <c r="T1818" s="17">
        <v>0.22898588053501101</v>
      </c>
      <c r="U1818" s="17">
        <v>0.24665928753048899</v>
      </c>
      <c r="V1818" s="17">
        <v>0.205350217066924</v>
      </c>
      <c r="W1818" s="17"/>
      <c r="X1818" s="17">
        <v>0.16749492746869099</v>
      </c>
      <c r="Y1818" s="17">
        <v>0.21124772963039901</v>
      </c>
      <c r="Z1818" s="17"/>
      <c r="AA1818" s="17">
        <v>0.17292908932321399</v>
      </c>
      <c r="AB1818" s="17">
        <v>0.19009752556704201</v>
      </c>
      <c r="AC1818" s="17"/>
      <c r="AD1818" s="17">
        <v>0.20231780938007701</v>
      </c>
      <c r="AE1818" s="17">
        <v>0.131322631045767</v>
      </c>
    </row>
    <row r="1819" spans="2:31" x14ac:dyDescent="0.35">
      <c r="B1819" t="s">
        <v>709</v>
      </c>
      <c r="C1819" s="17">
        <v>7.2558177745753002E-2</v>
      </c>
      <c r="D1819" s="17">
        <v>7.1847486696244398E-2</v>
      </c>
      <c r="E1819" s="17">
        <v>7.3269068575773394E-2</v>
      </c>
      <c r="F1819" s="17"/>
      <c r="G1819" s="17">
        <v>3.3988834471160599E-2</v>
      </c>
      <c r="H1819" s="17">
        <v>6.1465294867453203E-2</v>
      </c>
      <c r="I1819" s="17">
        <v>7.5972588759277995E-2</v>
      </c>
      <c r="J1819" s="17">
        <v>0.12542495497051101</v>
      </c>
      <c r="K1819" s="17">
        <v>8.5977438544080007E-2</v>
      </c>
      <c r="L1819" s="17">
        <v>6.4135915149720293E-2</v>
      </c>
      <c r="M1819" s="17"/>
      <c r="N1819" s="17">
        <v>4.9931191893457197E-2</v>
      </c>
      <c r="O1819" s="17">
        <v>9.7193477018978999E-2</v>
      </c>
      <c r="P1819" s="17">
        <v>0.104220337639141</v>
      </c>
      <c r="Q1819" s="17">
        <v>5.6876034660770902E-2</v>
      </c>
      <c r="R1819" s="17">
        <v>5.4846445021025599E-2</v>
      </c>
      <c r="S1819" s="17">
        <v>3.7309181921799002E-2</v>
      </c>
      <c r="T1819" s="17">
        <v>5.0249591061251903E-2</v>
      </c>
      <c r="U1819" s="17">
        <v>0.13123863596141699</v>
      </c>
      <c r="V1819" s="17">
        <v>9.3015467513914707E-2</v>
      </c>
      <c r="W1819" s="17"/>
      <c r="X1819" s="17">
        <v>7.8515870233676899E-2</v>
      </c>
      <c r="Y1819" s="17">
        <v>6.7451573656834296E-2</v>
      </c>
      <c r="Z1819" s="17"/>
      <c r="AA1819" s="17">
        <v>8.3632129165860894E-2</v>
      </c>
      <c r="AB1819" s="17">
        <v>3.1024489169121799E-2</v>
      </c>
      <c r="AC1819" s="17"/>
      <c r="AD1819" s="17">
        <v>6.4995321428350905E-2</v>
      </c>
      <c r="AE1819" s="17">
        <v>9.4476649355268394E-2</v>
      </c>
    </row>
    <row r="1820" spans="2:31" x14ac:dyDescent="0.35">
      <c r="B1820" t="s">
        <v>710</v>
      </c>
      <c r="C1820" s="17">
        <v>6.48330710973819E-2</v>
      </c>
      <c r="D1820" s="17">
        <v>8.17804049501938E-2</v>
      </c>
      <c r="E1820" s="17">
        <v>4.7880973223644797E-2</v>
      </c>
      <c r="F1820" s="17"/>
      <c r="G1820" s="17">
        <v>5.5529034340841103E-2</v>
      </c>
      <c r="H1820" s="17">
        <v>0.119050197977807</v>
      </c>
      <c r="I1820" s="17">
        <v>4.7696417300346898E-2</v>
      </c>
      <c r="J1820" s="17">
        <v>3.4792627689009301E-2</v>
      </c>
      <c r="K1820" s="17">
        <v>3.6056397151782202E-2</v>
      </c>
      <c r="L1820" s="17">
        <v>7.8883481395539204E-2</v>
      </c>
      <c r="M1820" s="17"/>
      <c r="N1820" s="17">
        <v>7.1022135274507694E-2</v>
      </c>
      <c r="O1820" s="17">
        <v>6.49869829650499E-2</v>
      </c>
      <c r="P1820" s="17">
        <v>4.66455653795756E-2</v>
      </c>
      <c r="Q1820" s="17">
        <v>0.11089609464776</v>
      </c>
      <c r="R1820" s="17">
        <v>8.6004044778206806E-2</v>
      </c>
      <c r="S1820" s="17">
        <v>1.3086175898375499E-2</v>
      </c>
      <c r="T1820" s="17">
        <v>8.4436346208593402E-2</v>
      </c>
      <c r="U1820" s="17">
        <v>9.9955105210810802E-2</v>
      </c>
      <c r="V1820" s="17">
        <v>2.8714774858590499E-2</v>
      </c>
      <c r="W1820" s="17"/>
      <c r="X1820" s="17">
        <v>6.48126104030321E-2</v>
      </c>
      <c r="Y1820" s="17">
        <v>5.0098575336293902E-2</v>
      </c>
      <c r="Z1820" s="17"/>
      <c r="AA1820" s="17">
        <v>6.7989496284587295E-2</v>
      </c>
      <c r="AB1820" s="17">
        <v>5.4032137640430099E-2</v>
      </c>
      <c r="AC1820" s="17"/>
      <c r="AD1820" s="17">
        <v>8.6832847710119995E-2</v>
      </c>
      <c r="AE1820" s="17">
        <v>2.3660594178983502E-2</v>
      </c>
    </row>
    <row r="1821" spans="2:31" x14ac:dyDescent="0.35">
      <c r="B1821" t="s">
        <v>56</v>
      </c>
      <c r="C1821" s="17">
        <v>5.2060183448731E-2</v>
      </c>
      <c r="D1821" s="17">
        <v>4.6457983055331699E-2</v>
      </c>
      <c r="E1821" s="17">
        <v>5.7663958662106898E-2</v>
      </c>
      <c r="F1821" s="17"/>
      <c r="G1821" s="17">
        <v>6.1460244460468598E-2</v>
      </c>
      <c r="H1821" s="17">
        <v>5.6521635059053603E-2</v>
      </c>
      <c r="I1821" s="17">
        <v>6.1427897097139202E-2</v>
      </c>
      <c r="J1821" s="17">
        <v>4.2631781297493197E-2</v>
      </c>
      <c r="K1821" s="17">
        <v>6.4495160280907501E-2</v>
      </c>
      <c r="L1821" s="17">
        <v>3.84788303683085E-2</v>
      </c>
      <c r="M1821" s="17"/>
      <c r="N1821" s="17">
        <v>4.7863696485773898E-2</v>
      </c>
      <c r="O1821" s="17">
        <v>2.37877282892715E-2</v>
      </c>
      <c r="P1821" s="17">
        <v>6.21497229626915E-2</v>
      </c>
      <c r="Q1821" s="17">
        <v>8.3608808586436906E-2</v>
      </c>
      <c r="R1821" s="17">
        <v>4.3501966499040499E-2</v>
      </c>
      <c r="S1821" s="17">
        <v>6.3994691212242605E-2</v>
      </c>
      <c r="T1821" s="17">
        <v>5.6102260197969697E-2</v>
      </c>
      <c r="U1821" s="17">
        <v>0</v>
      </c>
      <c r="V1821" s="17">
        <v>7.1352646685769905E-2</v>
      </c>
      <c r="W1821" s="17"/>
      <c r="X1821" s="17">
        <v>4.8973213358607999E-2</v>
      </c>
      <c r="Y1821" s="17">
        <v>6.6956267033762701E-2</v>
      </c>
      <c r="Z1821" s="17"/>
      <c r="AA1821" s="17">
        <v>6.0449228186395101E-2</v>
      </c>
      <c r="AB1821" s="17">
        <v>2.0528152314770499E-2</v>
      </c>
      <c r="AC1821" s="17"/>
      <c r="AD1821" s="17">
        <v>3.2880894126572698E-2</v>
      </c>
      <c r="AE1821" s="17">
        <v>6.1562267834950501E-2</v>
      </c>
    </row>
    <row r="1822" spans="2:31" x14ac:dyDescent="0.35">
      <c r="B1822" t="s">
        <v>711</v>
      </c>
      <c r="C1822" s="17">
        <v>1.77103827393767E-3</v>
      </c>
      <c r="D1822" s="17">
        <v>3.5415788358246401E-3</v>
      </c>
      <c r="E1822" s="17">
        <v>0</v>
      </c>
      <c r="F1822" s="17"/>
      <c r="G1822" s="17">
        <v>0</v>
      </c>
      <c r="H1822" s="17">
        <v>0</v>
      </c>
      <c r="I1822" s="17">
        <v>0</v>
      </c>
      <c r="J1822" s="17">
        <v>0</v>
      </c>
      <c r="K1822" s="17">
        <v>0</v>
      </c>
      <c r="L1822" s="17">
        <v>6.3225255618539304E-3</v>
      </c>
      <c r="M1822" s="17"/>
      <c r="N1822" s="17">
        <v>0</v>
      </c>
      <c r="O1822" s="17">
        <v>0</v>
      </c>
      <c r="P1822" s="17">
        <v>0</v>
      </c>
      <c r="Q1822" s="17">
        <v>0</v>
      </c>
      <c r="R1822" s="17">
        <v>0</v>
      </c>
      <c r="S1822" s="17">
        <v>0</v>
      </c>
      <c r="T1822" s="17">
        <v>0</v>
      </c>
      <c r="U1822" s="17">
        <v>0</v>
      </c>
      <c r="V1822" s="17">
        <v>1.3669422170673899E-2</v>
      </c>
      <c r="W1822" s="17"/>
      <c r="X1822" s="17">
        <v>2.2591675273543302E-3</v>
      </c>
      <c r="Y1822" s="17">
        <v>0</v>
      </c>
      <c r="Z1822" s="17"/>
      <c r="AA1822" s="17">
        <v>0</v>
      </c>
      <c r="AB1822" s="17">
        <v>8.7277398522948302E-3</v>
      </c>
      <c r="AC1822" s="17"/>
      <c r="AD1822" s="17">
        <v>2.6444260010970401E-3</v>
      </c>
      <c r="AE1822" s="17">
        <v>0</v>
      </c>
    </row>
    <row r="1823" spans="2:31" x14ac:dyDescent="0.35">
      <c r="B1823" t="s">
        <v>712</v>
      </c>
      <c r="C1823" s="17">
        <v>6.6748718296927995E-4</v>
      </c>
      <c r="D1823" s="17">
        <v>0</v>
      </c>
      <c r="E1823" s="17">
        <v>1.33516200152388E-3</v>
      </c>
      <c r="F1823" s="17"/>
      <c r="G1823" s="17">
        <v>0</v>
      </c>
      <c r="H1823" s="17">
        <v>0</v>
      </c>
      <c r="I1823" s="17">
        <v>0</v>
      </c>
      <c r="J1823" s="17">
        <v>0</v>
      </c>
      <c r="K1823" s="17">
        <v>4.7504928552556296E-3</v>
      </c>
      <c r="L1823" s="17">
        <v>0</v>
      </c>
      <c r="M1823" s="17"/>
      <c r="N1823" s="17">
        <v>0</v>
      </c>
      <c r="O1823" s="17">
        <v>0</v>
      </c>
      <c r="P1823" s="17">
        <v>0</v>
      </c>
      <c r="Q1823" s="17">
        <v>0</v>
      </c>
      <c r="R1823" s="17">
        <v>0</v>
      </c>
      <c r="S1823" s="17">
        <v>0</v>
      </c>
      <c r="T1823" s="17">
        <v>0</v>
      </c>
      <c r="U1823" s="17">
        <v>0</v>
      </c>
      <c r="V1823" s="17">
        <v>5.1518729051713398E-3</v>
      </c>
      <c r="W1823" s="17"/>
      <c r="X1823" s="17">
        <v>8.5145837381405201E-4</v>
      </c>
      <c r="Y1823" s="17">
        <v>0</v>
      </c>
      <c r="Z1823" s="17"/>
      <c r="AA1823" s="17">
        <v>8.4245586058580096E-4</v>
      </c>
      <c r="AB1823" s="17">
        <v>0</v>
      </c>
      <c r="AC1823" s="17"/>
      <c r="AD1823" s="17">
        <v>9.9665856352074492E-4</v>
      </c>
      <c r="AE1823" s="17">
        <v>0</v>
      </c>
    </row>
    <row r="1824" spans="2:31" x14ac:dyDescent="0.35">
      <c r="B1824" t="s">
        <v>713</v>
      </c>
      <c r="C1824" s="17">
        <v>6.3741014474144998E-4</v>
      </c>
      <c r="D1824" s="17">
        <v>1.27464115913041E-3</v>
      </c>
      <c r="E1824" s="17">
        <v>0</v>
      </c>
      <c r="F1824" s="17"/>
      <c r="G1824" s="17">
        <v>0</v>
      </c>
      <c r="H1824" s="17">
        <v>0</v>
      </c>
      <c r="I1824" s="17">
        <v>4.5659898848507902E-3</v>
      </c>
      <c r="J1824" s="17">
        <v>0</v>
      </c>
      <c r="K1824" s="17">
        <v>0</v>
      </c>
      <c r="L1824" s="17">
        <v>0</v>
      </c>
      <c r="M1824" s="17"/>
      <c r="N1824" s="17">
        <v>3.9920086779235897E-3</v>
      </c>
      <c r="O1824" s="17">
        <v>0</v>
      </c>
      <c r="P1824" s="17">
        <v>0</v>
      </c>
      <c r="Q1824" s="17">
        <v>0</v>
      </c>
      <c r="R1824" s="17">
        <v>0</v>
      </c>
      <c r="S1824" s="17">
        <v>0</v>
      </c>
      <c r="T1824" s="17">
        <v>0</v>
      </c>
      <c r="U1824" s="17">
        <v>0</v>
      </c>
      <c r="V1824" s="17">
        <v>0</v>
      </c>
      <c r="W1824" s="17"/>
      <c r="X1824" s="17">
        <v>8.1309157560125497E-4</v>
      </c>
      <c r="Y1824" s="17">
        <v>0</v>
      </c>
      <c r="Z1824" s="17"/>
      <c r="AA1824" s="17">
        <v>8.0449471650602801E-4</v>
      </c>
      <c r="AB1824" s="17">
        <v>0</v>
      </c>
      <c r="AC1824" s="17"/>
      <c r="AD1824" s="17">
        <v>9.5174903045412002E-4</v>
      </c>
      <c r="AE1824" s="17">
        <v>0</v>
      </c>
    </row>
    <row r="1825" spans="2:31" x14ac:dyDescent="0.35">
      <c r="B1825" t="s">
        <v>714</v>
      </c>
      <c r="C1825" s="17">
        <v>5.6097274411886697E-4</v>
      </c>
      <c r="D1825" s="17">
        <v>0</v>
      </c>
      <c r="E1825" s="17">
        <v>1.1221031818262801E-3</v>
      </c>
      <c r="F1825" s="17"/>
      <c r="G1825" s="17">
        <v>0</v>
      </c>
      <c r="H1825" s="17">
        <v>0</v>
      </c>
      <c r="I1825" s="17">
        <v>4.0184422799902303E-3</v>
      </c>
      <c r="J1825" s="17">
        <v>0</v>
      </c>
      <c r="K1825" s="17">
        <v>0</v>
      </c>
      <c r="L1825" s="17">
        <v>0</v>
      </c>
      <c r="M1825" s="17"/>
      <c r="N1825" s="17">
        <v>3.5132921574530201E-3</v>
      </c>
      <c r="O1825" s="17">
        <v>0</v>
      </c>
      <c r="P1825" s="17">
        <v>0</v>
      </c>
      <c r="Q1825" s="17">
        <v>0</v>
      </c>
      <c r="R1825" s="17">
        <v>0</v>
      </c>
      <c r="S1825" s="17">
        <v>0</v>
      </c>
      <c r="T1825" s="17">
        <v>0</v>
      </c>
      <c r="U1825" s="17">
        <v>0</v>
      </c>
      <c r="V1825" s="17">
        <v>0</v>
      </c>
      <c r="W1825" s="17"/>
      <c r="X1825" s="17">
        <v>7.1558668488086799E-4</v>
      </c>
      <c r="Y1825" s="17">
        <v>0</v>
      </c>
      <c r="Z1825" s="17"/>
      <c r="AA1825" s="17">
        <v>7.0802075001579303E-4</v>
      </c>
      <c r="AB1825" s="17">
        <v>0</v>
      </c>
      <c r="AC1825" s="17"/>
      <c r="AD1825" s="17">
        <v>0</v>
      </c>
      <c r="AE1825" s="17">
        <v>1.9872837206232402E-3</v>
      </c>
    </row>
    <row r="1826" spans="2:31" x14ac:dyDescent="0.35">
      <c r="B1826" t="s">
        <v>63</v>
      </c>
      <c r="C1826" s="17">
        <v>3.6369083457672702E-3</v>
      </c>
      <c r="D1826" s="17">
        <v>4.8162199949550498E-3</v>
      </c>
      <c r="E1826" s="17">
        <v>2.4572651833501499E-3</v>
      </c>
      <c r="F1826" s="17"/>
      <c r="G1826" s="17">
        <v>0</v>
      </c>
      <c r="H1826" s="17">
        <v>0</v>
      </c>
      <c r="I1826" s="17">
        <v>8.5844321648410292E-3</v>
      </c>
      <c r="J1826" s="17">
        <v>0</v>
      </c>
      <c r="K1826" s="17">
        <v>4.7504928552556296E-3</v>
      </c>
      <c r="L1826" s="17">
        <v>6.3225255618539304E-3</v>
      </c>
      <c r="M1826" s="17"/>
      <c r="N1826" s="17">
        <v>7.5053008353766102E-3</v>
      </c>
      <c r="O1826" s="17">
        <v>0</v>
      </c>
      <c r="P1826" s="17">
        <v>0</v>
      </c>
      <c r="Q1826" s="17">
        <v>0</v>
      </c>
      <c r="R1826" s="17">
        <v>0</v>
      </c>
      <c r="S1826" s="17">
        <v>0</v>
      </c>
      <c r="T1826" s="17">
        <v>0</v>
      </c>
      <c r="U1826" s="17">
        <v>0</v>
      </c>
      <c r="V1826" s="17">
        <v>1.88212950758452E-2</v>
      </c>
      <c r="W1826" s="17"/>
      <c r="X1826" s="17">
        <v>4.6393041616505102E-3</v>
      </c>
      <c r="Y1826" s="17">
        <v>0</v>
      </c>
      <c r="Z1826" s="17"/>
      <c r="AA1826" s="17">
        <v>2.35497132710762E-3</v>
      </c>
      <c r="AB1826" s="17">
        <v>8.7277398522948302E-3</v>
      </c>
      <c r="AC1826" s="17"/>
      <c r="AD1826" s="17">
        <v>4.5928335950719103E-3</v>
      </c>
      <c r="AE1826" s="17">
        <v>1.9872837206232402E-3</v>
      </c>
    </row>
    <row r="1827" spans="2:31" x14ac:dyDescent="0.35">
      <c r="C1827" s="17"/>
      <c r="D1827" s="17"/>
      <c r="E1827" s="17"/>
      <c r="F1827" s="17"/>
      <c r="G1827" s="17"/>
      <c r="H1827" s="17"/>
      <c r="I1827" s="17"/>
      <c r="J1827" s="17"/>
      <c r="K1827" s="17"/>
      <c r="L1827" s="17"/>
      <c r="M1827" s="17"/>
      <c r="N1827" s="17"/>
      <c r="O1827" s="17"/>
      <c r="P1827" s="17"/>
      <c r="Q1827" s="17"/>
      <c r="R1827" s="17"/>
      <c r="S1827" s="17"/>
      <c r="T1827" s="17"/>
      <c r="U1827" s="17"/>
      <c r="V1827" s="17"/>
      <c r="W1827" s="17"/>
      <c r="X1827" s="17"/>
      <c r="Y1827" s="17"/>
      <c r="Z1827" s="17"/>
      <c r="AA1827" s="17"/>
      <c r="AB1827" s="17"/>
      <c r="AC1827" s="17"/>
      <c r="AD1827" s="17"/>
      <c r="AE1827" s="17"/>
    </row>
    <row r="1828" spans="2:31" x14ac:dyDescent="0.35">
      <c r="B1828" s="6" t="s">
        <v>726</v>
      </c>
      <c r="C1828" s="17"/>
      <c r="D1828" s="17"/>
      <c r="E1828" s="17"/>
      <c r="F1828" s="17"/>
      <c r="G1828" s="17"/>
      <c r="H1828" s="17"/>
      <c r="I1828" s="17"/>
      <c r="J1828" s="17"/>
      <c r="K1828" s="17"/>
      <c r="L1828" s="17"/>
      <c r="M1828" s="17"/>
      <c r="N1828" s="17"/>
      <c r="O1828" s="17"/>
      <c r="P1828" s="17"/>
      <c r="Q1828" s="17"/>
      <c r="R1828" s="17"/>
      <c r="S1828" s="17"/>
      <c r="T1828" s="17"/>
      <c r="U1828" s="17"/>
      <c r="V1828" s="17"/>
      <c r="W1828" s="17"/>
      <c r="X1828" s="17"/>
      <c r="Y1828" s="17"/>
      <c r="Z1828" s="17"/>
      <c r="AA1828" s="17"/>
      <c r="AB1828" s="17"/>
      <c r="AC1828" s="17"/>
      <c r="AD1828" s="17"/>
      <c r="AE1828" s="17"/>
    </row>
    <row r="1829" spans="2:31" x14ac:dyDescent="0.35">
      <c r="B1829" s="24" t="s">
        <v>685</v>
      </c>
      <c r="C1829" s="17"/>
      <c r="D1829" s="17"/>
      <c r="E1829" s="17"/>
      <c r="F1829" s="17"/>
      <c r="G1829" s="17"/>
      <c r="H1829" s="17"/>
      <c r="I1829" s="17"/>
      <c r="J1829" s="17"/>
      <c r="K1829" s="17"/>
      <c r="L1829" s="17"/>
      <c r="M1829" s="17"/>
      <c r="N1829" s="17"/>
      <c r="O1829" s="17"/>
      <c r="P1829" s="17"/>
      <c r="Q1829" s="17"/>
      <c r="R1829" s="17"/>
      <c r="S1829" s="17"/>
      <c r="T1829" s="17"/>
      <c r="U1829" s="17"/>
      <c r="V1829" s="17"/>
      <c r="W1829" s="17"/>
      <c r="X1829" s="17"/>
      <c r="Y1829" s="17"/>
      <c r="Z1829" s="17"/>
      <c r="AA1829" s="17"/>
      <c r="AB1829" s="17"/>
      <c r="AC1829" s="17"/>
      <c r="AD1829" s="17"/>
      <c r="AE1829" s="17"/>
    </row>
    <row r="1830" spans="2:31" x14ac:dyDescent="0.35">
      <c r="B1830" t="s">
        <v>716</v>
      </c>
      <c r="C1830" s="17">
        <v>0.35643858088752101</v>
      </c>
      <c r="D1830" s="17">
        <v>0.35034431513499198</v>
      </c>
      <c r="E1830" s="17">
        <v>0.36251036916700202</v>
      </c>
      <c r="F1830" s="17"/>
      <c r="G1830" s="17">
        <v>0.37214934808421601</v>
      </c>
      <c r="H1830" s="17">
        <v>0.40130271343832602</v>
      </c>
      <c r="I1830" s="17">
        <v>0.39614913638402599</v>
      </c>
      <c r="J1830" s="17">
        <v>0.35390482667703799</v>
      </c>
      <c r="K1830" s="17">
        <v>0.36816922715203998</v>
      </c>
      <c r="L1830" s="17">
        <v>0.30717468550187799</v>
      </c>
      <c r="M1830" s="17"/>
      <c r="N1830" s="17">
        <v>0.38742179972295199</v>
      </c>
      <c r="O1830" s="17">
        <v>0.374406609778975</v>
      </c>
      <c r="P1830" s="17">
        <v>0.33376465162312802</v>
      </c>
      <c r="Q1830" s="17">
        <v>0.44851392585230798</v>
      </c>
      <c r="R1830" s="17">
        <v>0.29626065334366403</v>
      </c>
      <c r="S1830" s="17">
        <v>0.33467222724906898</v>
      </c>
      <c r="T1830" s="17">
        <v>0.28732593584699001</v>
      </c>
      <c r="U1830" s="17">
        <v>0.40185499141548298</v>
      </c>
      <c r="V1830" s="17">
        <v>0.32590657449102201</v>
      </c>
      <c r="W1830" s="17"/>
      <c r="X1830" s="17">
        <v>0.35032760177074601</v>
      </c>
      <c r="Y1830" s="17">
        <v>0.34359086717702803</v>
      </c>
      <c r="Z1830" s="17"/>
      <c r="AA1830" s="17">
        <v>0.34951648421890302</v>
      </c>
      <c r="AB1830" s="17">
        <v>0.38932243859194599</v>
      </c>
      <c r="AC1830" s="17"/>
      <c r="AD1830" s="17">
        <v>0.35643858088752101</v>
      </c>
      <c r="AE1830" s="17" t="s">
        <v>447</v>
      </c>
    </row>
    <row r="1831" spans="2:31" x14ac:dyDescent="0.35">
      <c r="B1831" t="s">
        <v>717</v>
      </c>
      <c r="C1831" s="17">
        <v>0.27624310166249999</v>
      </c>
      <c r="D1831" s="17">
        <v>0.338522661887312</v>
      </c>
      <c r="E1831" s="17">
        <v>0.21419324706479101</v>
      </c>
      <c r="F1831" s="17"/>
      <c r="G1831" s="17">
        <v>0.26307234266155599</v>
      </c>
      <c r="H1831" s="17">
        <v>0.27100615412558998</v>
      </c>
      <c r="I1831" s="17">
        <v>0.21220405285969901</v>
      </c>
      <c r="J1831" s="17">
        <v>0.30119389972157301</v>
      </c>
      <c r="K1831" s="17">
        <v>0.25902763081159003</v>
      </c>
      <c r="L1831" s="17">
        <v>0.30884694127315998</v>
      </c>
      <c r="M1831" s="17"/>
      <c r="N1831" s="17">
        <v>0.29516291726003602</v>
      </c>
      <c r="O1831" s="17">
        <v>0.18945535471523101</v>
      </c>
      <c r="P1831" s="17">
        <v>0.28798918846547999</v>
      </c>
      <c r="Q1831" s="17">
        <v>0.28627025857611499</v>
      </c>
      <c r="R1831" s="17">
        <v>0.37979665939719498</v>
      </c>
      <c r="S1831" s="17">
        <v>0.25668946376384</v>
      </c>
      <c r="T1831" s="17">
        <v>0.29706396298362597</v>
      </c>
      <c r="U1831" s="17">
        <v>0.25112481617350402</v>
      </c>
      <c r="V1831" s="17">
        <v>0.26310929670530703</v>
      </c>
      <c r="W1831" s="17"/>
      <c r="X1831" s="17">
        <v>0.247590179974082</v>
      </c>
      <c r="Y1831" s="17">
        <v>0.27350332798239602</v>
      </c>
      <c r="Z1831" s="17"/>
      <c r="AA1831" s="17">
        <v>0.25869202620203802</v>
      </c>
      <c r="AB1831" s="17">
        <v>0.34995615900948202</v>
      </c>
      <c r="AC1831" s="17"/>
      <c r="AD1831" s="17">
        <v>0.27624310166249999</v>
      </c>
      <c r="AE1831" s="17" t="s">
        <v>447</v>
      </c>
    </row>
    <row r="1832" spans="2:31" x14ac:dyDescent="0.35">
      <c r="B1832" t="s">
        <v>718</v>
      </c>
      <c r="C1832" s="17">
        <v>0.26735726612953198</v>
      </c>
      <c r="D1832" s="17">
        <v>0.304640420965966</v>
      </c>
      <c r="E1832" s="17">
        <v>0.23021162270825901</v>
      </c>
      <c r="F1832" s="17"/>
      <c r="G1832" s="17">
        <v>0.29148498974178699</v>
      </c>
      <c r="H1832" s="17">
        <v>0.36228686539833199</v>
      </c>
      <c r="I1832" s="17">
        <v>0.21816763999296099</v>
      </c>
      <c r="J1832" s="17">
        <v>0.262277631178578</v>
      </c>
      <c r="K1832" s="17">
        <v>0.24676912021436301</v>
      </c>
      <c r="L1832" s="17">
        <v>0.24372327117901499</v>
      </c>
      <c r="M1832" s="17"/>
      <c r="N1832" s="17">
        <v>0.29158271977850297</v>
      </c>
      <c r="O1832" s="17">
        <v>0.22670462784956699</v>
      </c>
      <c r="P1832" s="17">
        <v>0.15342504472190699</v>
      </c>
      <c r="Q1832" s="17">
        <v>0.262137812534044</v>
      </c>
      <c r="R1832" s="17">
        <v>0.25298332853160799</v>
      </c>
      <c r="S1832" s="17">
        <v>0.34128127609514902</v>
      </c>
      <c r="T1832" s="17">
        <v>0.249423812168418</v>
      </c>
      <c r="U1832" s="17">
        <v>0.349621404060174</v>
      </c>
      <c r="V1832" s="17">
        <v>0.29161675817383798</v>
      </c>
      <c r="W1832" s="17"/>
      <c r="X1832" s="17">
        <v>0.24323584167060799</v>
      </c>
      <c r="Y1832" s="17">
        <v>0.31883421686541102</v>
      </c>
      <c r="Z1832" s="17"/>
      <c r="AA1832" s="17">
        <v>0.25897937997869103</v>
      </c>
      <c r="AB1832" s="17">
        <v>0.29935647708986701</v>
      </c>
      <c r="AC1832" s="17"/>
      <c r="AD1832" s="17">
        <v>0.26735726612953198</v>
      </c>
      <c r="AE1832" s="17" t="s">
        <v>447</v>
      </c>
    </row>
    <row r="1833" spans="2:31" x14ac:dyDescent="0.35">
      <c r="B1833" t="s">
        <v>719</v>
      </c>
      <c r="C1833" s="17">
        <v>0.17927040770965399</v>
      </c>
      <c r="D1833" s="17">
        <v>0.210407238104003</v>
      </c>
      <c r="E1833" s="17">
        <v>0.14824841924941401</v>
      </c>
      <c r="F1833" s="17"/>
      <c r="G1833" s="17">
        <v>0.150996784994616</v>
      </c>
      <c r="H1833" s="17">
        <v>0.161650734694093</v>
      </c>
      <c r="I1833" s="17">
        <v>0.16197610766116999</v>
      </c>
      <c r="J1833" s="17">
        <v>0.15277808755255801</v>
      </c>
      <c r="K1833" s="17">
        <v>0.1751292184272</v>
      </c>
      <c r="L1833" s="17">
        <v>0.21956680779395299</v>
      </c>
      <c r="M1833" s="17"/>
      <c r="N1833" s="17">
        <v>0.22322990017117</v>
      </c>
      <c r="O1833" s="17">
        <v>0.16043277636714601</v>
      </c>
      <c r="P1833" s="17">
        <v>0.230175236547735</v>
      </c>
      <c r="Q1833" s="17">
        <v>0.165401356165358</v>
      </c>
      <c r="R1833" s="17">
        <v>0.15147225873376799</v>
      </c>
      <c r="S1833" s="17">
        <v>0.230159324530294</v>
      </c>
      <c r="T1833" s="17">
        <v>0.136128324900567</v>
      </c>
      <c r="U1833" s="17">
        <v>5.68159972332863E-2</v>
      </c>
      <c r="V1833" s="17">
        <v>0.18289706276985901</v>
      </c>
      <c r="W1833" s="17"/>
      <c r="X1833" s="17">
        <v>0.15995961697734101</v>
      </c>
      <c r="Y1833" s="17">
        <v>0.177145060331523</v>
      </c>
      <c r="Z1833" s="17"/>
      <c r="AA1833" s="17">
        <v>0.16544847359301401</v>
      </c>
      <c r="AB1833" s="17">
        <v>0.236731849789798</v>
      </c>
      <c r="AC1833" s="17"/>
      <c r="AD1833" s="17">
        <v>0.17927040770965399</v>
      </c>
      <c r="AE1833" s="17" t="s">
        <v>447</v>
      </c>
    </row>
    <row r="1834" spans="2:31" x14ac:dyDescent="0.35">
      <c r="B1834" t="s">
        <v>720</v>
      </c>
      <c r="C1834" s="17">
        <v>0.15458060435064899</v>
      </c>
      <c r="D1834" s="17">
        <v>0.154740023867626</v>
      </c>
      <c r="E1834" s="17">
        <v>0.154421772820485</v>
      </c>
      <c r="F1834" s="17"/>
      <c r="G1834" s="17">
        <v>0.13572179682013</v>
      </c>
      <c r="H1834" s="17">
        <v>0.23391711168573801</v>
      </c>
      <c r="I1834" s="17">
        <v>0.225698584714735</v>
      </c>
      <c r="J1834" s="17">
        <v>0.10478131092348</v>
      </c>
      <c r="K1834" s="17">
        <v>0.127681549267191</v>
      </c>
      <c r="L1834" s="17">
        <v>0.12712159034843301</v>
      </c>
      <c r="M1834" s="17"/>
      <c r="N1834" s="17">
        <v>0.15874098833791001</v>
      </c>
      <c r="O1834" s="17">
        <v>0.19395683375811501</v>
      </c>
      <c r="P1834" s="17">
        <v>0.18781397910254299</v>
      </c>
      <c r="Q1834" s="17">
        <v>8.2377416505102802E-2</v>
      </c>
      <c r="R1834" s="17">
        <v>0.13951505979759901</v>
      </c>
      <c r="S1834" s="17">
        <v>0.16358693842521299</v>
      </c>
      <c r="T1834" s="17">
        <v>0.200380745977735</v>
      </c>
      <c r="U1834" s="17">
        <v>0.147882626731351</v>
      </c>
      <c r="V1834" s="17">
        <v>0.123299767148004</v>
      </c>
      <c r="W1834" s="17"/>
      <c r="X1834" s="17">
        <v>0.15248247100547799</v>
      </c>
      <c r="Y1834" s="17">
        <v>0.17223943169859801</v>
      </c>
      <c r="Z1834" s="17"/>
      <c r="AA1834" s="17">
        <v>0.156644883010188</v>
      </c>
      <c r="AB1834" s="17">
        <v>0.14351793238442001</v>
      </c>
      <c r="AC1834" s="17"/>
      <c r="AD1834" s="17">
        <v>0.15458060435064899</v>
      </c>
      <c r="AE1834" s="17" t="s">
        <v>447</v>
      </c>
    </row>
    <row r="1835" spans="2:31" x14ac:dyDescent="0.35">
      <c r="B1835" t="s">
        <v>721</v>
      </c>
      <c r="C1835" s="17">
        <v>0.142818970308042</v>
      </c>
      <c r="D1835" s="17">
        <v>0.11797096723009901</v>
      </c>
      <c r="E1835" s="17">
        <v>0.16757532652610599</v>
      </c>
      <c r="F1835" s="17"/>
      <c r="G1835" s="17">
        <v>0.11516822936698</v>
      </c>
      <c r="H1835" s="17">
        <v>9.7525900404510105E-2</v>
      </c>
      <c r="I1835" s="17">
        <v>9.1042202426063895E-2</v>
      </c>
      <c r="J1835" s="17">
        <v>0.163759385177558</v>
      </c>
      <c r="K1835" s="17">
        <v>0.20134024416403201</v>
      </c>
      <c r="L1835" s="17">
        <v>0.162191336988361</v>
      </c>
      <c r="M1835" s="17"/>
      <c r="N1835" s="17">
        <v>0.118520009819314</v>
      </c>
      <c r="O1835" s="17">
        <v>0.192128944503489</v>
      </c>
      <c r="P1835" s="17">
        <v>0.174046125729207</v>
      </c>
      <c r="Q1835" s="17">
        <v>0.14684593588286199</v>
      </c>
      <c r="R1835" s="17">
        <v>0.13341169759288601</v>
      </c>
      <c r="S1835" s="17">
        <v>0.14489732168795599</v>
      </c>
      <c r="T1835" s="17">
        <v>7.6882508765097002E-2</v>
      </c>
      <c r="U1835" s="17">
        <v>6.8171182007307304E-2</v>
      </c>
      <c r="V1835" s="17">
        <v>0.178718428275151</v>
      </c>
      <c r="W1835" s="17"/>
      <c r="X1835" s="17">
        <v>0.14474073086207001</v>
      </c>
      <c r="Y1835" s="17">
        <v>0.14733885276122899</v>
      </c>
      <c r="Z1835" s="17"/>
      <c r="AA1835" s="17">
        <v>0.15148271438493699</v>
      </c>
      <c r="AB1835" s="17">
        <v>0.105144422214187</v>
      </c>
      <c r="AC1835" s="17"/>
      <c r="AD1835" s="17">
        <v>0.142818970308042</v>
      </c>
      <c r="AE1835" s="17" t="s">
        <v>447</v>
      </c>
    </row>
    <row r="1836" spans="2:31" x14ac:dyDescent="0.35">
      <c r="B1836" t="s">
        <v>722</v>
      </c>
      <c r="C1836" s="17">
        <v>0.13462036518321799</v>
      </c>
      <c r="D1836" s="17">
        <v>0.13796041143892299</v>
      </c>
      <c r="E1836" s="17">
        <v>0.131292638016103</v>
      </c>
      <c r="F1836" s="17"/>
      <c r="G1836" s="17">
        <v>0.12561014686757399</v>
      </c>
      <c r="H1836" s="17">
        <v>0.170082535977917</v>
      </c>
      <c r="I1836" s="17">
        <v>0.16529681050478101</v>
      </c>
      <c r="J1836" s="17">
        <v>0.132990836605303</v>
      </c>
      <c r="K1836" s="17">
        <v>9.5471527130133099E-2</v>
      </c>
      <c r="L1836" s="17">
        <v>0.12715985488852299</v>
      </c>
      <c r="M1836" s="17"/>
      <c r="N1836" s="17">
        <v>0.15227040148488999</v>
      </c>
      <c r="O1836" s="17">
        <v>0.17517029500692799</v>
      </c>
      <c r="P1836" s="17">
        <v>5.0606583132607297E-2</v>
      </c>
      <c r="Q1836" s="17">
        <v>8.4940246468345901E-2</v>
      </c>
      <c r="R1836" s="17">
        <v>0.117024751446025</v>
      </c>
      <c r="S1836" s="17">
        <v>0.14857964852758501</v>
      </c>
      <c r="T1836" s="17">
        <v>0.169886100359084</v>
      </c>
      <c r="U1836" s="17">
        <v>0.161980388845541</v>
      </c>
      <c r="V1836" s="17">
        <v>0.13315179248959799</v>
      </c>
      <c r="W1836" s="17"/>
      <c r="X1836" s="17">
        <v>0.12752294254690499</v>
      </c>
      <c r="Y1836" s="17">
        <v>0.17541144830463901</v>
      </c>
      <c r="Z1836" s="17"/>
      <c r="AA1836" s="17">
        <v>0.13023811059017701</v>
      </c>
      <c r="AB1836" s="17">
        <v>0.15403650281651399</v>
      </c>
      <c r="AC1836" s="17"/>
      <c r="AD1836" s="17">
        <v>0.13462036518321799</v>
      </c>
      <c r="AE1836" s="17" t="s">
        <v>447</v>
      </c>
    </row>
    <row r="1837" spans="2:31" x14ac:dyDescent="0.35">
      <c r="B1837" t="s">
        <v>723</v>
      </c>
      <c r="C1837" s="17">
        <v>0.126771247881385</v>
      </c>
      <c r="D1837" s="17">
        <v>0.15855318706886701</v>
      </c>
      <c r="E1837" s="17">
        <v>9.5106529982000004E-2</v>
      </c>
      <c r="F1837" s="17"/>
      <c r="G1837" s="17">
        <v>0.121544879705952</v>
      </c>
      <c r="H1837" s="17">
        <v>0.16093422255914899</v>
      </c>
      <c r="I1837" s="17">
        <v>0.13553065695667799</v>
      </c>
      <c r="J1837" s="17">
        <v>0.10212672203001801</v>
      </c>
      <c r="K1837" s="17">
        <v>5.5712090513067303E-2</v>
      </c>
      <c r="L1837" s="17">
        <v>0.151800077803596</v>
      </c>
      <c r="M1837" s="17"/>
      <c r="N1837" s="17">
        <v>0.203541403250729</v>
      </c>
      <c r="O1837" s="17">
        <v>7.4200290550974699E-2</v>
      </c>
      <c r="P1837" s="17">
        <v>8.2153624113957602E-2</v>
      </c>
      <c r="Q1837" s="17">
        <v>5.4508480935827198E-2</v>
      </c>
      <c r="R1837" s="17">
        <v>0.13762586847535199</v>
      </c>
      <c r="S1837" s="17">
        <v>0.161713832845721</v>
      </c>
      <c r="T1837" s="17">
        <v>0.21507512852289001</v>
      </c>
      <c r="U1837" s="17">
        <v>0.19154243229832801</v>
      </c>
      <c r="V1837" s="17">
        <v>5.50486668855176E-2</v>
      </c>
      <c r="W1837" s="17"/>
      <c r="X1837" s="17">
        <v>0.12836735645521699</v>
      </c>
      <c r="Y1837" s="17">
        <v>6.8230394090591104E-2</v>
      </c>
      <c r="Z1837" s="17"/>
      <c r="AA1837" s="17">
        <v>0.12661688209476801</v>
      </c>
      <c r="AB1837" s="17">
        <v>0.124794640806402</v>
      </c>
      <c r="AC1837" s="17"/>
      <c r="AD1837" s="17">
        <v>0.126771247881385</v>
      </c>
      <c r="AE1837" s="17" t="s">
        <v>447</v>
      </c>
    </row>
    <row r="1838" spans="2:31" x14ac:dyDescent="0.35">
      <c r="B1838" t="s">
        <v>724</v>
      </c>
      <c r="C1838" s="17">
        <v>9.1690432623512994E-2</v>
      </c>
      <c r="D1838" s="17">
        <v>9.8236065653528604E-2</v>
      </c>
      <c r="E1838" s="17">
        <v>8.5168941843932602E-2</v>
      </c>
      <c r="F1838" s="17"/>
      <c r="G1838" s="17">
        <v>2.6122353165418499E-2</v>
      </c>
      <c r="H1838" s="17">
        <v>0.10012656144694899</v>
      </c>
      <c r="I1838" s="17">
        <v>0.112189306448967</v>
      </c>
      <c r="J1838" s="17">
        <v>6.8411604916034999E-2</v>
      </c>
      <c r="K1838" s="17">
        <v>5.4715931949842603E-2</v>
      </c>
      <c r="L1838" s="17">
        <v>0.132908039867629</v>
      </c>
      <c r="M1838" s="17"/>
      <c r="N1838" s="17">
        <v>0.150886296804668</v>
      </c>
      <c r="O1838" s="17">
        <v>3.8694477956623702E-2</v>
      </c>
      <c r="P1838" s="17">
        <v>3.7239728847593502E-2</v>
      </c>
      <c r="Q1838" s="17">
        <v>4.1956357135445203E-2</v>
      </c>
      <c r="R1838" s="17">
        <v>6.4762022890265794E-2</v>
      </c>
      <c r="S1838" s="17">
        <v>0.156474032278905</v>
      </c>
      <c r="T1838" s="17">
        <v>0.122500998098503</v>
      </c>
      <c r="U1838" s="17">
        <v>0.122983920931395</v>
      </c>
      <c r="V1838" s="17">
        <v>8.6399850635867498E-2</v>
      </c>
      <c r="W1838" s="17"/>
      <c r="X1838" s="17">
        <v>8.1149152542308006E-2</v>
      </c>
      <c r="Y1838" s="17">
        <v>0.16349045793323499</v>
      </c>
      <c r="Z1838" s="17"/>
      <c r="AA1838" s="17">
        <v>8.2879564889473303E-2</v>
      </c>
      <c r="AB1838" s="17">
        <v>0.127971685441746</v>
      </c>
      <c r="AC1838" s="17"/>
      <c r="AD1838" s="17">
        <v>9.1690432623512994E-2</v>
      </c>
      <c r="AE1838" s="17" t="s">
        <v>447</v>
      </c>
    </row>
    <row r="1839" spans="2:31" x14ac:dyDescent="0.35">
      <c r="B1839" t="s">
        <v>56</v>
      </c>
      <c r="C1839" s="17">
        <v>6.06153620596721E-2</v>
      </c>
      <c r="D1839" s="17">
        <v>4.6756458623857099E-2</v>
      </c>
      <c r="E1839" s="17">
        <v>7.4423149718606404E-2</v>
      </c>
      <c r="F1839" s="17"/>
      <c r="G1839" s="17">
        <v>0.10000834390395499</v>
      </c>
      <c r="H1839" s="17">
        <v>6.7931246053897804E-2</v>
      </c>
      <c r="I1839" s="17">
        <v>9.7442172018251297E-2</v>
      </c>
      <c r="J1839" s="17">
        <v>5.1668518000866602E-2</v>
      </c>
      <c r="K1839" s="17">
        <v>6.2161954233552003E-2</v>
      </c>
      <c r="L1839" s="17">
        <v>2.8238170048463799E-2</v>
      </c>
      <c r="M1839" s="17"/>
      <c r="N1839" s="17">
        <v>3.9983191955340003E-2</v>
      </c>
      <c r="O1839" s="17">
        <v>9.1832746943799504E-2</v>
      </c>
      <c r="P1839" s="17">
        <v>0.104560046171256</v>
      </c>
      <c r="Q1839" s="17">
        <v>3.03646171801264E-2</v>
      </c>
      <c r="R1839" s="17">
        <v>5.9456944783253501E-2</v>
      </c>
      <c r="S1839" s="17">
        <v>2.57756742565418E-2</v>
      </c>
      <c r="T1839" s="17">
        <v>5.5257787891068298E-2</v>
      </c>
      <c r="U1839" s="17">
        <v>6.24875235693182E-2</v>
      </c>
      <c r="V1839" s="17">
        <v>8.0602885633413293E-2</v>
      </c>
      <c r="W1839" s="17"/>
      <c r="X1839" s="17">
        <v>5.95166226460501E-2</v>
      </c>
      <c r="Y1839" s="17">
        <v>8.4903848192275394E-2</v>
      </c>
      <c r="Z1839" s="17"/>
      <c r="AA1839" s="17">
        <v>6.6841150387605394E-2</v>
      </c>
      <c r="AB1839" s="17">
        <v>3.6910282148274701E-2</v>
      </c>
      <c r="AC1839" s="17"/>
      <c r="AD1839" s="17">
        <v>6.06153620596721E-2</v>
      </c>
      <c r="AE1839" s="17" t="s">
        <v>447</v>
      </c>
    </row>
    <row r="1840" spans="2:31" x14ac:dyDescent="0.35">
      <c r="B1840" t="s">
        <v>725</v>
      </c>
      <c r="C1840" s="17">
        <v>9.9761277382030508E-4</v>
      </c>
      <c r="D1840" s="17">
        <v>0</v>
      </c>
      <c r="E1840" s="17">
        <v>1.99154605364629E-3</v>
      </c>
      <c r="F1840" s="17"/>
      <c r="G1840" s="17">
        <v>0</v>
      </c>
      <c r="H1840" s="17">
        <v>0</v>
      </c>
      <c r="I1840" s="17">
        <v>0</v>
      </c>
      <c r="J1840" s="17">
        <v>0</v>
      </c>
      <c r="K1840" s="17">
        <v>6.8699099771818897E-3</v>
      </c>
      <c r="L1840" s="17">
        <v>0</v>
      </c>
      <c r="M1840" s="17"/>
      <c r="N1840" s="17">
        <v>0</v>
      </c>
      <c r="O1840" s="17">
        <v>0</v>
      </c>
      <c r="P1840" s="17">
        <v>0</v>
      </c>
      <c r="Q1840" s="17">
        <v>0</v>
      </c>
      <c r="R1840" s="17">
        <v>0</v>
      </c>
      <c r="S1840" s="17">
        <v>0</v>
      </c>
      <c r="T1840" s="17">
        <v>0</v>
      </c>
      <c r="U1840" s="17">
        <v>0</v>
      </c>
      <c r="V1840" s="17">
        <v>7.1668066252765098E-3</v>
      </c>
      <c r="W1840" s="17"/>
      <c r="X1840" s="17">
        <v>1.2775816346731199E-3</v>
      </c>
      <c r="Y1840" s="17">
        <v>0</v>
      </c>
      <c r="Z1840" s="17"/>
      <c r="AA1840" s="17">
        <v>1.25357594674942E-3</v>
      </c>
      <c r="AB1840" s="17">
        <v>0</v>
      </c>
      <c r="AC1840" s="17"/>
      <c r="AD1840" s="17">
        <v>9.9761277382030508E-4</v>
      </c>
      <c r="AE1840" s="17" t="s">
        <v>447</v>
      </c>
    </row>
    <row r="1841" spans="2:31" x14ac:dyDescent="0.35">
      <c r="B1841" t="s">
        <v>63</v>
      </c>
      <c r="C1841" s="17">
        <v>9.9761277382030508E-4</v>
      </c>
      <c r="D1841" s="17">
        <v>0</v>
      </c>
      <c r="E1841" s="17">
        <v>1.99154605364629E-3</v>
      </c>
      <c r="F1841" s="17"/>
      <c r="G1841" s="17">
        <v>0</v>
      </c>
      <c r="H1841" s="17">
        <v>0</v>
      </c>
      <c r="I1841" s="17">
        <v>0</v>
      </c>
      <c r="J1841" s="17">
        <v>0</v>
      </c>
      <c r="K1841" s="17">
        <v>6.8699099771818897E-3</v>
      </c>
      <c r="L1841" s="17">
        <v>0</v>
      </c>
      <c r="M1841" s="17"/>
      <c r="N1841" s="17">
        <v>0</v>
      </c>
      <c r="O1841" s="17">
        <v>0</v>
      </c>
      <c r="P1841" s="17">
        <v>0</v>
      </c>
      <c r="Q1841" s="17">
        <v>0</v>
      </c>
      <c r="R1841" s="17">
        <v>0</v>
      </c>
      <c r="S1841" s="17">
        <v>0</v>
      </c>
      <c r="T1841" s="17">
        <v>0</v>
      </c>
      <c r="U1841" s="17">
        <v>0</v>
      </c>
      <c r="V1841" s="17">
        <v>7.1668066252765098E-3</v>
      </c>
      <c r="W1841" s="17"/>
      <c r="X1841" s="17">
        <v>1.2775816346731199E-3</v>
      </c>
      <c r="Y1841" s="17">
        <v>0</v>
      </c>
      <c r="Z1841" s="17"/>
      <c r="AA1841" s="17">
        <v>1.25357594674942E-3</v>
      </c>
      <c r="AB1841" s="17">
        <v>0</v>
      </c>
      <c r="AC1841" s="17"/>
      <c r="AD1841" s="17">
        <v>9.9761277382030508E-4</v>
      </c>
      <c r="AE1841" s="17" t="s">
        <v>447</v>
      </c>
    </row>
    <row r="1842" spans="2:31" x14ac:dyDescent="0.35">
      <c r="C1842" s="17"/>
      <c r="D1842" s="17"/>
      <c r="E1842" s="17"/>
      <c r="F1842" s="17"/>
      <c r="G1842" s="17"/>
      <c r="H1842" s="17"/>
      <c r="I1842" s="17"/>
      <c r="J1842" s="17"/>
      <c r="K1842" s="17"/>
      <c r="L1842" s="17"/>
      <c r="M1842" s="17"/>
      <c r="N1842" s="17"/>
      <c r="O1842" s="17"/>
      <c r="P1842" s="17"/>
      <c r="Q1842" s="17"/>
      <c r="R1842" s="17"/>
      <c r="S1842" s="17"/>
      <c r="T1842" s="17"/>
      <c r="U1842" s="17"/>
      <c r="V1842" s="17"/>
      <c r="W1842" s="17"/>
      <c r="X1842" s="17"/>
      <c r="Y1842" s="17"/>
      <c r="Z1842" s="17"/>
      <c r="AA1842" s="17"/>
      <c r="AB1842" s="17"/>
      <c r="AC1842" s="17"/>
      <c r="AD1842" s="17"/>
      <c r="AE1842" s="17"/>
    </row>
    <row r="1843" spans="2:31" x14ac:dyDescent="0.35">
      <c r="C1843" s="17"/>
      <c r="D1843" s="17"/>
      <c r="E1843" s="17"/>
      <c r="F1843" s="17"/>
      <c r="G1843" s="17"/>
      <c r="H1843" s="17"/>
      <c r="I1843" s="17"/>
      <c r="J1843" s="17"/>
      <c r="K1843" s="17"/>
      <c r="L1843" s="17"/>
      <c r="M1843" s="17"/>
      <c r="N1843" s="17"/>
      <c r="O1843" s="17"/>
      <c r="P1843" s="17"/>
      <c r="Q1843" s="17"/>
      <c r="R1843" s="17"/>
      <c r="S1843" s="17"/>
      <c r="T1843" s="17"/>
      <c r="U1843" s="17"/>
      <c r="V1843" s="17"/>
      <c r="W1843" s="17"/>
      <c r="X1843" s="17"/>
      <c r="Y1843" s="17"/>
      <c r="Z1843" s="17"/>
      <c r="AA1843" s="17"/>
      <c r="AB1843" s="17"/>
      <c r="AC1843" s="17"/>
      <c r="AD1843" s="17"/>
      <c r="AE1843" s="17"/>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E24"/>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48</v>
      </c>
      <c r="C9" s="17">
        <v>0.53339675802179698</v>
      </c>
      <c r="D9" s="17">
        <v>0.46634332255203698</v>
      </c>
      <c r="E9" s="17">
        <v>0.598766624011842</v>
      </c>
      <c r="F9" s="17"/>
      <c r="G9" s="17">
        <v>0.51330603713622003</v>
      </c>
      <c r="H9" s="17">
        <v>0.55312717407885403</v>
      </c>
      <c r="I9" s="17">
        <v>0.50386241251500097</v>
      </c>
      <c r="J9" s="17">
        <v>0.53516149758615705</v>
      </c>
      <c r="K9" s="17">
        <v>0.55325177541879</v>
      </c>
      <c r="L9" s="17">
        <v>0.53872316073041504</v>
      </c>
      <c r="M9" s="17"/>
      <c r="N9" s="17">
        <v>0.55369840433107198</v>
      </c>
      <c r="O9" s="17">
        <v>0.619992307391248</v>
      </c>
      <c r="P9" s="17">
        <v>0.56408237071908696</v>
      </c>
      <c r="Q9" s="17">
        <v>0.56954771330076404</v>
      </c>
      <c r="R9" s="17">
        <v>0.545526155598136</v>
      </c>
      <c r="S9" s="17">
        <v>0.40282304471453201</v>
      </c>
      <c r="T9" s="17">
        <v>0.462213244906932</v>
      </c>
      <c r="U9" s="17">
        <v>0.53832539329004403</v>
      </c>
      <c r="V9" s="17">
        <v>0.51778492832058198</v>
      </c>
      <c r="W9" s="17"/>
      <c r="X9" s="17">
        <v>0.56265881542481899</v>
      </c>
      <c r="Y9" s="17">
        <v>0.42471405424403302</v>
      </c>
      <c r="Z9" s="17"/>
      <c r="AA9" s="17">
        <v>0.54991591126973904</v>
      </c>
      <c r="AB9" s="17">
        <v>0.48820758488928201</v>
      </c>
      <c r="AC9" s="17"/>
      <c r="AD9" s="17">
        <v>0.57301148310380801</v>
      </c>
      <c r="AE9" s="17">
        <v>0.48591307338881601</v>
      </c>
    </row>
    <row r="10" spans="2:31" x14ac:dyDescent="0.35">
      <c r="B10" s="18" t="s">
        <v>49</v>
      </c>
      <c r="C10" s="17">
        <v>0.43527392460147502</v>
      </c>
      <c r="D10" s="17">
        <v>0.40139835534059698</v>
      </c>
      <c r="E10" s="17">
        <v>0.46829895020092799</v>
      </c>
      <c r="F10" s="17"/>
      <c r="G10" s="17">
        <v>0.48177183831467102</v>
      </c>
      <c r="H10" s="17">
        <v>0.44752943434318199</v>
      </c>
      <c r="I10" s="17">
        <v>0.38497851713704501</v>
      </c>
      <c r="J10" s="17">
        <v>0.35351009968523101</v>
      </c>
      <c r="K10" s="17">
        <v>0.46715652723833201</v>
      </c>
      <c r="L10" s="17">
        <v>0.45402775280730401</v>
      </c>
      <c r="M10" s="17"/>
      <c r="N10" s="17">
        <v>0.46484784349486602</v>
      </c>
      <c r="O10" s="17">
        <v>0.43472739558092799</v>
      </c>
      <c r="P10" s="17">
        <v>0.50718108082926905</v>
      </c>
      <c r="Q10" s="17">
        <v>0.31097142330091598</v>
      </c>
      <c r="R10" s="17">
        <v>0.304766722538718</v>
      </c>
      <c r="S10" s="17">
        <v>0.406507108087721</v>
      </c>
      <c r="T10" s="17">
        <v>0.41621664161275801</v>
      </c>
      <c r="U10" s="17">
        <v>0.56385945702753104</v>
      </c>
      <c r="V10" s="17">
        <v>0.51576592505331598</v>
      </c>
      <c r="W10" s="17"/>
      <c r="X10" s="17">
        <v>0.43444842871523098</v>
      </c>
      <c r="Y10" s="17">
        <v>0.44762764409962602</v>
      </c>
      <c r="Z10" s="17"/>
      <c r="AA10" s="17">
        <v>0.431726746062841</v>
      </c>
      <c r="AB10" s="17">
        <v>0.45133661068250303</v>
      </c>
      <c r="AC10" s="17"/>
      <c r="AD10" s="17">
        <v>0.45723026124838101</v>
      </c>
      <c r="AE10" s="17">
        <v>0.36586823059947299</v>
      </c>
    </row>
    <row r="11" spans="2:31" x14ac:dyDescent="0.35">
      <c r="B11" s="18" t="s">
        <v>50</v>
      </c>
      <c r="C11" s="17">
        <v>0.38735559430341698</v>
      </c>
      <c r="D11" s="17">
        <v>0.38832783169971602</v>
      </c>
      <c r="E11" s="17">
        <v>0.386407767725087</v>
      </c>
      <c r="F11" s="17"/>
      <c r="G11" s="17">
        <v>0.383303000444915</v>
      </c>
      <c r="H11" s="17">
        <v>0.282857014436938</v>
      </c>
      <c r="I11" s="17">
        <v>0.39948681325169799</v>
      </c>
      <c r="J11" s="17">
        <v>0.473283502163172</v>
      </c>
      <c r="K11" s="17">
        <v>0.41945408389424199</v>
      </c>
      <c r="L11" s="17">
        <v>0.37770623330423703</v>
      </c>
      <c r="M11" s="17"/>
      <c r="N11" s="17">
        <v>0.36184106058409998</v>
      </c>
      <c r="O11" s="17">
        <v>0.38271818250334699</v>
      </c>
      <c r="P11" s="17">
        <v>0.412246925755478</v>
      </c>
      <c r="Q11" s="17">
        <v>0.57039609961564197</v>
      </c>
      <c r="R11" s="17">
        <v>0.317799474284227</v>
      </c>
      <c r="S11" s="17">
        <v>0.34566922463510902</v>
      </c>
      <c r="T11" s="17">
        <v>0.312948963996876</v>
      </c>
      <c r="U11" s="17">
        <v>0.35849267628313802</v>
      </c>
      <c r="V11" s="17">
        <v>0.44908230659132398</v>
      </c>
      <c r="W11" s="17"/>
      <c r="X11" s="17">
        <v>0.40769320668553699</v>
      </c>
      <c r="Y11" s="17">
        <v>0.33042452301369302</v>
      </c>
      <c r="Z11" s="17"/>
      <c r="AA11" s="17">
        <v>0.36258104531482899</v>
      </c>
      <c r="AB11" s="17">
        <v>0.47024999307120502</v>
      </c>
      <c r="AC11" s="17"/>
      <c r="AD11" s="17">
        <v>0.37827723722652201</v>
      </c>
      <c r="AE11" s="17">
        <v>0.414219981536118</v>
      </c>
    </row>
    <row r="12" spans="2:31" ht="29" x14ac:dyDescent="0.35">
      <c r="B12" s="18" t="s">
        <v>51</v>
      </c>
      <c r="C12" s="17">
        <v>0.295766214155051</v>
      </c>
      <c r="D12" s="17">
        <v>0.34066973867165201</v>
      </c>
      <c r="E12" s="17">
        <v>0.25199012185543102</v>
      </c>
      <c r="F12" s="17"/>
      <c r="G12" s="17">
        <v>0.207819310991983</v>
      </c>
      <c r="H12" s="17">
        <v>0.34548017796575498</v>
      </c>
      <c r="I12" s="17">
        <v>0.29740120199637798</v>
      </c>
      <c r="J12" s="17">
        <v>0.37742405730220802</v>
      </c>
      <c r="K12" s="17">
        <v>0.297211269378228</v>
      </c>
      <c r="L12" s="17">
        <v>0.27785713985576699</v>
      </c>
      <c r="M12" s="17"/>
      <c r="N12" s="17">
        <v>0.24974892040968799</v>
      </c>
      <c r="O12" s="17">
        <v>0.306902498281306</v>
      </c>
      <c r="P12" s="17">
        <v>0.25038115279690998</v>
      </c>
      <c r="Q12" s="17">
        <v>0.215894201751783</v>
      </c>
      <c r="R12" s="17">
        <v>0.35983665046084401</v>
      </c>
      <c r="S12" s="17">
        <v>0.338671625703378</v>
      </c>
      <c r="T12" s="17">
        <v>0.29127156760194201</v>
      </c>
      <c r="U12" s="17">
        <v>0.40522570100048599</v>
      </c>
      <c r="V12" s="17">
        <v>0.30132780501121798</v>
      </c>
      <c r="W12" s="17"/>
      <c r="X12" s="17">
        <v>0.288304732901906</v>
      </c>
      <c r="Y12" s="17">
        <v>0.35150280124865002</v>
      </c>
      <c r="Z12" s="17"/>
      <c r="AA12" s="17">
        <v>0.30753221734158698</v>
      </c>
      <c r="AB12" s="17">
        <v>0.25579942028346397</v>
      </c>
      <c r="AC12" s="17"/>
      <c r="AD12" s="17">
        <v>0.30371014517159201</v>
      </c>
      <c r="AE12" s="17">
        <v>0.28008838549215898</v>
      </c>
    </row>
    <row r="13" spans="2:31" ht="29" x14ac:dyDescent="0.35">
      <c r="B13" s="18" t="s">
        <v>52</v>
      </c>
      <c r="C13" s="17">
        <v>0.277882127931594</v>
      </c>
      <c r="D13" s="17">
        <v>0.28160949945299202</v>
      </c>
      <c r="E13" s="17">
        <v>0.27424834279975402</v>
      </c>
      <c r="F13" s="17"/>
      <c r="G13" s="17">
        <v>0.26558464941712401</v>
      </c>
      <c r="H13" s="17">
        <v>0.317534974247413</v>
      </c>
      <c r="I13" s="17">
        <v>0.31998440197844602</v>
      </c>
      <c r="J13" s="17">
        <v>0.25862585116473102</v>
      </c>
      <c r="K13" s="17">
        <v>0.28345442344100702</v>
      </c>
      <c r="L13" s="17">
        <v>0.252461013006408</v>
      </c>
      <c r="M13" s="17"/>
      <c r="N13" s="17">
        <v>0.392874486266515</v>
      </c>
      <c r="O13" s="17">
        <v>0.25901339447313598</v>
      </c>
      <c r="P13" s="17">
        <v>0.21085525943144701</v>
      </c>
      <c r="Q13" s="17">
        <v>0.26053074941590898</v>
      </c>
      <c r="R13" s="17">
        <v>0.28940686864746101</v>
      </c>
      <c r="S13" s="17">
        <v>0.30979653204992902</v>
      </c>
      <c r="T13" s="17">
        <v>0.25716299834395401</v>
      </c>
      <c r="U13" s="17">
        <v>0.205212660166816</v>
      </c>
      <c r="V13" s="17">
        <v>0.229036793809721</v>
      </c>
      <c r="W13" s="17"/>
      <c r="X13" s="17">
        <v>0.25738698166032797</v>
      </c>
      <c r="Y13" s="17">
        <v>0.362300065298921</v>
      </c>
      <c r="Z13" s="17"/>
      <c r="AA13" s="17">
        <v>0.26829749576189099</v>
      </c>
      <c r="AB13" s="17">
        <v>0.30062065555354001</v>
      </c>
      <c r="AC13" s="17"/>
      <c r="AD13" s="17">
        <v>0.28026316885518399</v>
      </c>
      <c r="AE13" s="17">
        <v>0.29068505396992</v>
      </c>
    </row>
    <row r="14" spans="2:31" ht="58" x14ac:dyDescent="0.35">
      <c r="B14" s="18" t="s">
        <v>53</v>
      </c>
      <c r="C14" s="17">
        <v>0.25102236873303702</v>
      </c>
      <c r="D14" s="17">
        <v>0.28941498971156698</v>
      </c>
      <c r="E14" s="17">
        <v>0.213593704999545</v>
      </c>
      <c r="F14" s="17"/>
      <c r="G14" s="17">
        <v>0.247415300400155</v>
      </c>
      <c r="H14" s="17">
        <v>0.25500201921727</v>
      </c>
      <c r="I14" s="17">
        <v>0.26466091720893797</v>
      </c>
      <c r="J14" s="17">
        <v>0.18790559392867301</v>
      </c>
      <c r="K14" s="17">
        <v>0.27412648540933099</v>
      </c>
      <c r="L14" s="17">
        <v>0.262211170041314</v>
      </c>
      <c r="M14" s="17"/>
      <c r="N14" s="17">
        <v>0.31032869635376698</v>
      </c>
      <c r="O14" s="17">
        <v>0.18414677042122099</v>
      </c>
      <c r="P14" s="17">
        <v>0.13650503711076001</v>
      </c>
      <c r="Q14" s="17">
        <v>0.32609438384010803</v>
      </c>
      <c r="R14" s="17">
        <v>0.30190737173938897</v>
      </c>
      <c r="S14" s="17">
        <v>0.321625302059037</v>
      </c>
      <c r="T14" s="17">
        <v>0.22756409883486001</v>
      </c>
      <c r="U14" s="17">
        <v>0.219923589433585</v>
      </c>
      <c r="V14" s="17">
        <v>0.22371647333723599</v>
      </c>
      <c r="W14" s="17"/>
      <c r="X14" s="17">
        <v>0.21536085778030301</v>
      </c>
      <c r="Y14" s="17">
        <v>0.40780977433402699</v>
      </c>
      <c r="Z14" s="17"/>
      <c r="AA14" s="17">
        <v>0.25361492395255197</v>
      </c>
      <c r="AB14" s="17">
        <v>0.247440866361652</v>
      </c>
      <c r="AC14" s="17"/>
      <c r="AD14" s="17">
        <v>0.24499693668171299</v>
      </c>
      <c r="AE14" s="17">
        <v>0.29556383046729201</v>
      </c>
    </row>
    <row r="15" spans="2:31" ht="43.5" x14ac:dyDescent="0.35">
      <c r="B15" s="18" t="s">
        <v>54</v>
      </c>
      <c r="C15" s="17">
        <v>0.22189482339038599</v>
      </c>
      <c r="D15" s="17">
        <v>0.21232310527416101</v>
      </c>
      <c r="E15" s="17">
        <v>0.23122621597554699</v>
      </c>
      <c r="F15" s="17"/>
      <c r="G15" s="17">
        <v>0.22286076208966901</v>
      </c>
      <c r="H15" s="17">
        <v>0.23143600197519901</v>
      </c>
      <c r="I15" s="17">
        <v>0.26339731945491102</v>
      </c>
      <c r="J15" s="17">
        <v>0.174826358532362</v>
      </c>
      <c r="K15" s="17">
        <v>0.18661416645593101</v>
      </c>
      <c r="L15" s="17">
        <v>0.23354200008762299</v>
      </c>
      <c r="M15" s="17"/>
      <c r="N15" s="17">
        <v>0.18451227260648401</v>
      </c>
      <c r="O15" s="17">
        <v>0.26231110622297399</v>
      </c>
      <c r="P15" s="17">
        <v>0.27913788150386498</v>
      </c>
      <c r="Q15" s="17">
        <v>0.26476168771667902</v>
      </c>
      <c r="R15" s="17">
        <v>0.211435394335382</v>
      </c>
      <c r="S15" s="17">
        <v>0.27391375276914798</v>
      </c>
      <c r="T15" s="17">
        <v>0.247518517416421</v>
      </c>
      <c r="U15" s="17">
        <v>7.4486779053623303E-2</v>
      </c>
      <c r="V15" s="17">
        <v>0.15522517974528799</v>
      </c>
      <c r="W15" s="17"/>
      <c r="X15" s="17">
        <v>0.216363055169257</v>
      </c>
      <c r="Y15" s="17">
        <v>0.17529047609444101</v>
      </c>
      <c r="Z15" s="17"/>
      <c r="AA15" s="17">
        <v>0.24348163672992701</v>
      </c>
      <c r="AB15" s="17">
        <v>0.15287319301082899</v>
      </c>
      <c r="AC15" s="17"/>
      <c r="AD15" s="17">
        <v>0.24348360491934701</v>
      </c>
      <c r="AE15" s="17">
        <v>0.17551697235483199</v>
      </c>
    </row>
    <row r="16" spans="2:31" x14ac:dyDescent="0.35">
      <c r="B16" s="18" t="s">
        <v>55</v>
      </c>
      <c r="C16" s="17">
        <v>0.20713081534109101</v>
      </c>
      <c r="D16" s="17">
        <v>0.183292652487858</v>
      </c>
      <c r="E16" s="17">
        <v>0.23037045250878599</v>
      </c>
      <c r="F16" s="17"/>
      <c r="G16" s="17">
        <v>0.15622839785581599</v>
      </c>
      <c r="H16" s="17">
        <v>0.22497902113915899</v>
      </c>
      <c r="I16" s="17">
        <v>0.261456551081096</v>
      </c>
      <c r="J16" s="17">
        <v>0.18803798112435699</v>
      </c>
      <c r="K16" s="17">
        <v>0.22413056785517299</v>
      </c>
      <c r="L16" s="17">
        <v>0.198460807823503</v>
      </c>
      <c r="M16" s="17"/>
      <c r="N16" s="17">
        <v>0.18947783411640001</v>
      </c>
      <c r="O16" s="17">
        <v>0.17529118882772199</v>
      </c>
      <c r="P16" s="17">
        <v>0.209292733315223</v>
      </c>
      <c r="Q16" s="17">
        <v>0.142894716495608</v>
      </c>
      <c r="R16" s="17">
        <v>0.32429364123561299</v>
      </c>
      <c r="S16" s="17">
        <v>0.25362282797799202</v>
      </c>
      <c r="T16" s="17">
        <v>0.205078485941636</v>
      </c>
      <c r="U16" s="17">
        <v>0.20460408606293401</v>
      </c>
      <c r="V16" s="17">
        <v>0.18814112919769699</v>
      </c>
      <c r="W16" s="17"/>
      <c r="X16" s="17">
        <v>0.21365092373795</v>
      </c>
      <c r="Y16" s="17">
        <v>0.15159143064618699</v>
      </c>
      <c r="Z16" s="17"/>
      <c r="AA16" s="17">
        <v>0.20932540288548801</v>
      </c>
      <c r="AB16" s="17">
        <v>0.19797224525858001</v>
      </c>
      <c r="AC16" s="17"/>
      <c r="AD16" s="17">
        <v>0.211506682310967</v>
      </c>
      <c r="AE16" s="17">
        <v>0.20892892539257901</v>
      </c>
    </row>
    <row r="17" spans="2:31" x14ac:dyDescent="0.35">
      <c r="B17" s="18" t="s">
        <v>56</v>
      </c>
      <c r="C17" s="17">
        <v>2.1662681266722199E-2</v>
      </c>
      <c r="D17" s="17">
        <v>2.6714304616175698E-2</v>
      </c>
      <c r="E17" s="17">
        <v>1.67378934602141E-2</v>
      </c>
      <c r="F17" s="17"/>
      <c r="G17" s="17">
        <v>1.46589281034093E-2</v>
      </c>
      <c r="H17" s="17">
        <v>0</v>
      </c>
      <c r="I17" s="17">
        <v>1.8622445957307901E-2</v>
      </c>
      <c r="J17" s="17">
        <v>0</v>
      </c>
      <c r="K17" s="17">
        <v>2.13675680231721E-2</v>
      </c>
      <c r="L17" s="17">
        <v>4.5442150660379599E-2</v>
      </c>
      <c r="M17" s="17"/>
      <c r="N17" s="17">
        <v>2.8090813962081601E-2</v>
      </c>
      <c r="O17" s="17">
        <v>2.3321819797096702E-2</v>
      </c>
      <c r="P17" s="17">
        <v>1.6414901542957199E-2</v>
      </c>
      <c r="Q17" s="17">
        <v>2.3452732666312599E-2</v>
      </c>
      <c r="R17" s="17">
        <v>0</v>
      </c>
      <c r="S17" s="17">
        <v>1.1090580214300099E-2</v>
      </c>
      <c r="T17" s="17">
        <v>4.5127676320308702E-2</v>
      </c>
      <c r="U17" s="17">
        <v>0</v>
      </c>
      <c r="V17" s="17">
        <v>2.7558202842818999E-2</v>
      </c>
      <c r="W17" s="17"/>
      <c r="X17" s="17">
        <v>2.7618234254302699E-2</v>
      </c>
      <c r="Y17" s="17">
        <v>0</v>
      </c>
      <c r="Z17" s="17"/>
      <c r="AA17" s="17">
        <v>2.3798761999827001E-2</v>
      </c>
      <c r="AB17" s="17">
        <v>1.48266022745723E-2</v>
      </c>
      <c r="AC17" s="17"/>
      <c r="AD17" s="17">
        <v>9.8845811975205797E-3</v>
      </c>
      <c r="AE17" s="17">
        <v>2.7066817490280001E-2</v>
      </c>
    </row>
    <row r="18" spans="2:31" x14ac:dyDescent="0.35">
      <c r="B18" s="18" t="s">
        <v>63</v>
      </c>
      <c r="C18" s="17">
        <v>1.03494429183313E-2</v>
      </c>
      <c r="D18" s="17">
        <v>6.6901109025037696E-3</v>
      </c>
      <c r="E18" s="17">
        <v>1.3916896872209599E-2</v>
      </c>
      <c r="F18" s="17"/>
      <c r="G18" s="17">
        <v>1.73687722970025E-2</v>
      </c>
      <c r="H18" s="17">
        <v>9.6657853542957608E-3</v>
      </c>
      <c r="I18" s="17">
        <v>0</v>
      </c>
      <c r="J18" s="17">
        <v>1.38534670154598E-2</v>
      </c>
      <c r="K18" s="17">
        <v>1.0767414908517599E-2</v>
      </c>
      <c r="L18" s="17">
        <v>1.05426499809857E-2</v>
      </c>
      <c r="M18" s="17"/>
      <c r="N18" s="17">
        <v>8.7368961000173096E-3</v>
      </c>
      <c r="O18" s="17">
        <v>0</v>
      </c>
      <c r="P18" s="17">
        <v>2.0159812551195901E-2</v>
      </c>
      <c r="Q18" s="17">
        <v>0</v>
      </c>
      <c r="R18" s="17">
        <v>0</v>
      </c>
      <c r="S18" s="17">
        <v>1.09383134351691E-2</v>
      </c>
      <c r="T18" s="17">
        <v>5.0304353001577602E-2</v>
      </c>
      <c r="U18" s="17">
        <v>0</v>
      </c>
      <c r="V18" s="17">
        <v>0</v>
      </c>
      <c r="W18" s="17"/>
      <c r="X18" s="17">
        <v>8.9842686696284101E-3</v>
      </c>
      <c r="Y18" s="17">
        <v>1.3061652968672999E-2</v>
      </c>
      <c r="Z18" s="17"/>
      <c r="AA18" s="17">
        <v>1.19284558579022E-2</v>
      </c>
      <c r="AB18" s="17">
        <v>0</v>
      </c>
      <c r="AC18" s="17"/>
      <c r="AD18" s="17">
        <v>1.5655310928926001E-2</v>
      </c>
      <c r="AE18" s="17">
        <v>0</v>
      </c>
    </row>
    <row r="19" spans="2:31" x14ac:dyDescent="0.35">
      <c r="B19" s="18" t="s">
        <v>64</v>
      </c>
      <c r="C19" s="19">
        <v>1.1482328004058E-2</v>
      </c>
      <c r="D19" s="19">
        <v>9.2636799763808203E-3</v>
      </c>
      <c r="E19" s="19">
        <v>1.3645270487649901E-2</v>
      </c>
      <c r="F19" s="19"/>
      <c r="G19" s="19">
        <v>1.1585649388128101E-2</v>
      </c>
      <c r="H19" s="19">
        <v>0</v>
      </c>
      <c r="I19" s="19">
        <v>8.1470086029034206E-3</v>
      </c>
      <c r="J19" s="19">
        <v>4.18778301237532E-2</v>
      </c>
      <c r="K19" s="19">
        <v>0</v>
      </c>
      <c r="L19" s="19">
        <v>9.6649342212461204E-3</v>
      </c>
      <c r="M19" s="19"/>
      <c r="N19" s="19">
        <v>0</v>
      </c>
      <c r="O19" s="19">
        <v>1.0821150764452499E-2</v>
      </c>
      <c r="P19" s="19">
        <v>0</v>
      </c>
      <c r="Q19" s="19">
        <v>0</v>
      </c>
      <c r="R19" s="19">
        <v>1.4659999414398399E-2</v>
      </c>
      <c r="S19" s="19">
        <v>0</v>
      </c>
      <c r="T19" s="19">
        <v>3.5021337606307303E-2</v>
      </c>
      <c r="U19" s="19">
        <v>2.3190713986475001E-2</v>
      </c>
      <c r="V19" s="19">
        <v>2.4253458780439101E-2</v>
      </c>
      <c r="W19" s="19"/>
      <c r="X19" s="19">
        <v>9.1128645233582908E-3</v>
      </c>
      <c r="Y19" s="19">
        <v>3.9537577722644997E-2</v>
      </c>
      <c r="Z19" s="19"/>
      <c r="AA19" s="19">
        <v>1.4917129089005301E-2</v>
      </c>
      <c r="AB19" s="19">
        <v>0</v>
      </c>
      <c r="AC19" s="19"/>
      <c r="AD19" s="19">
        <v>6.9173770862914798E-3</v>
      </c>
      <c r="AE19" s="19">
        <v>2.3633683536513201E-2</v>
      </c>
    </row>
    <row r="20" spans="2:31" x14ac:dyDescent="0.35">
      <c r="B20" s="16"/>
    </row>
    <row r="21" spans="2:31" x14ac:dyDescent="0.35">
      <c r="B21" t="s">
        <v>67</v>
      </c>
    </row>
    <row r="22" spans="2:31" x14ac:dyDescent="0.35">
      <c r="B22" t="s">
        <v>68</v>
      </c>
    </row>
    <row r="24" spans="2:31" x14ac:dyDescent="0.35">
      <c r="B24"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E24"/>
  <sheetViews>
    <sheetView showGridLines="0" topLeftCell="A9" workbookViewId="0">
      <pane xSplit="2" topLeftCell="T1" activePane="topRight" state="frozen"/>
      <selection pane="topRight" activeCell="D25" sqref="D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69</v>
      </c>
      <c r="C9" s="17">
        <v>0.543396695837296</v>
      </c>
      <c r="D9" s="17">
        <v>0.53948602391841005</v>
      </c>
      <c r="E9" s="17">
        <v>0.54742037015751899</v>
      </c>
      <c r="F9" s="17"/>
      <c r="G9" s="17">
        <v>0.63343887186024095</v>
      </c>
      <c r="H9" s="17">
        <v>0.60710179391352603</v>
      </c>
      <c r="I9" s="17">
        <v>0.51699282533871804</v>
      </c>
      <c r="J9" s="17">
        <v>0.52075704024374203</v>
      </c>
      <c r="K9" s="17">
        <v>0.44468294009162201</v>
      </c>
      <c r="L9" s="17">
        <v>0.53087718329754896</v>
      </c>
      <c r="M9" s="17"/>
      <c r="N9" s="17">
        <v>0.50693334415007296</v>
      </c>
      <c r="O9" s="17">
        <v>0.51400810085978899</v>
      </c>
      <c r="P9" s="17">
        <v>0.58530247369247301</v>
      </c>
      <c r="Q9" s="17">
        <v>0.55513105979773503</v>
      </c>
      <c r="R9" s="17">
        <v>0.60668793822877298</v>
      </c>
      <c r="S9" s="17">
        <v>0.49786723701042601</v>
      </c>
      <c r="T9" s="17">
        <v>0.55326208811365896</v>
      </c>
      <c r="U9" s="17">
        <v>0.644737922490496</v>
      </c>
      <c r="V9" s="17">
        <v>0.53106345963595802</v>
      </c>
      <c r="W9" s="17"/>
      <c r="X9" s="17">
        <v>0.55899691452424705</v>
      </c>
      <c r="Y9" s="17">
        <v>0.53940361513852997</v>
      </c>
      <c r="Z9" s="17"/>
      <c r="AA9" s="17">
        <v>0.54497704090089805</v>
      </c>
      <c r="AB9" s="17">
        <v>0.54240485936786598</v>
      </c>
      <c r="AC9" s="17"/>
      <c r="AD9" s="17">
        <v>0.55216115075042504</v>
      </c>
      <c r="AE9" s="17">
        <v>0.53502115307208398</v>
      </c>
    </row>
    <row r="10" spans="2:31" ht="29" x14ac:dyDescent="0.35">
      <c r="B10" s="18" t="s">
        <v>70</v>
      </c>
      <c r="C10" s="17">
        <v>0.53020297966368901</v>
      </c>
      <c r="D10" s="17">
        <v>0.52447398782143495</v>
      </c>
      <c r="E10" s="17">
        <v>0.53609751590568799</v>
      </c>
      <c r="F10" s="17"/>
      <c r="G10" s="17">
        <v>0.52033524047858604</v>
      </c>
      <c r="H10" s="17">
        <v>0.62816675029548397</v>
      </c>
      <c r="I10" s="17">
        <v>0.48208629201025199</v>
      </c>
      <c r="J10" s="17">
        <v>0.44182178261537602</v>
      </c>
      <c r="K10" s="17">
        <v>0.44285061937463999</v>
      </c>
      <c r="L10" s="17">
        <v>0.60096459289071502</v>
      </c>
      <c r="M10" s="17"/>
      <c r="N10" s="17">
        <v>0.52231448729186203</v>
      </c>
      <c r="O10" s="17">
        <v>0.61807417978666102</v>
      </c>
      <c r="P10" s="17">
        <v>0.43881801639374601</v>
      </c>
      <c r="Q10" s="17">
        <v>0.46233047405734801</v>
      </c>
      <c r="R10" s="17">
        <v>0.67670078470764095</v>
      </c>
      <c r="S10" s="17">
        <v>0.45170861846627702</v>
      </c>
      <c r="T10" s="17">
        <v>0.515265913910533</v>
      </c>
      <c r="U10" s="17">
        <v>0.44661930990610199</v>
      </c>
      <c r="V10" s="17">
        <v>0.56631595640257903</v>
      </c>
      <c r="W10" s="17"/>
      <c r="X10" s="17">
        <v>0.48705230313882097</v>
      </c>
      <c r="Y10" s="17">
        <v>0.79422234216923104</v>
      </c>
      <c r="Z10" s="17"/>
      <c r="AA10" s="17">
        <v>0.50679260867296105</v>
      </c>
      <c r="AB10" s="17">
        <v>0.63376043215617905</v>
      </c>
      <c r="AC10" s="17"/>
      <c r="AD10" s="17">
        <v>0.55112462133815598</v>
      </c>
      <c r="AE10" s="17">
        <v>0.50335143208534106</v>
      </c>
    </row>
    <row r="11" spans="2:31" ht="43.5" x14ac:dyDescent="0.35">
      <c r="B11" s="18" t="s">
        <v>71</v>
      </c>
      <c r="C11" s="17">
        <v>0.392409581307469</v>
      </c>
      <c r="D11" s="17">
        <v>0.35297347245788102</v>
      </c>
      <c r="E11" s="17">
        <v>0.43298523218252</v>
      </c>
      <c r="F11" s="17"/>
      <c r="G11" s="17">
        <v>0.354713978761448</v>
      </c>
      <c r="H11" s="17">
        <v>0.35485436477293397</v>
      </c>
      <c r="I11" s="17">
        <v>0.35193079271072097</v>
      </c>
      <c r="J11" s="17">
        <v>0.44390531647334702</v>
      </c>
      <c r="K11" s="17">
        <v>0.497664937919785</v>
      </c>
      <c r="L11" s="17">
        <v>0.36959972247385497</v>
      </c>
      <c r="M11" s="17"/>
      <c r="N11" s="17">
        <v>0.342915550818499</v>
      </c>
      <c r="O11" s="17">
        <v>0.52326008588123696</v>
      </c>
      <c r="P11" s="17">
        <v>0.29611394962016702</v>
      </c>
      <c r="Q11" s="17">
        <v>0.31388908731856902</v>
      </c>
      <c r="R11" s="17">
        <v>0.35667113881357698</v>
      </c>
      <c r="S11" s="17">
        <v>0.48758780626433201</v>
      </c>
      <c r="T11" s="17">
        <v>0.41060855399664198</v>
      </c>
      <c r="U11" s="17">
        <v>0.283719959001832</v>
      </c>
      <c r="V11" s="17">
        <v>0.420402388455622</v>
      </c>
      <c r="W11" s="17"/>
      <c r="X11" s="17">
        <v>0.39851110713299298</v>
      </c>
      <c r="Y11" s="17">
        <v>0.39848083033078402</v>
      </c>
      <c r="Z11" s="17"/>
      <c r="AA11" s="17">
        <v>0.38826137078249501</v>
      </c>
      <c r="AB11" s="17">
        <v>0.41317965988752098</v>
      </c>
      <c r="AC11" s="17"/>
      <c r="AD11" s="17">
        <v>0.38153940221468802</v>
      </c>
      <c r="AE11" s="17">
        <v>0.41892560375003302</v>
      </c>
    </row>
    <row r="12" spans="2:31" x14ac:dyDescent="0.35">
      <c r="B12" s="18" t="s">
        <v>72</v>
      </c>
      <c r="C12" s="17">
        <v>0.35800130358016402</v>
      </c>
      <c r="D12" s="17">
        <v>0.34425460973239003</v>
      </c>
      <c r="E12" s="17">
        <v>0.37214522057716998</v>
      </c>
      <c r="F12" s="17"/>
      <c r="G12" s="17">
        <v>0.352361974784141</v>
      </c>
      <c r="H12" s="17">
        <v>0.37759011612089399</v>
      </c>
      <c r="I12" s="17">
        <v>0.46099732045437197</v>
      </c>
      <c r="J12" s="17">
        <v>0.409455702714218</v>
      </c>
      <c r="K12" s="17">
        <v>0.34539909592930002</v>
      </c>
      <c r="L12" s="17">
        <v>0.27068075835262001</v>
      </c>
      <c r="M12" s="17"/>
      <c r="N12" s="17">
        <v>0.28428075926988</v>
      </c>
      <c r="O12" s="17">
        <v>0.46150831695348499</v>
      </c>
      <c r="P12" s="17">
        <v>0.34200946778600799</v>
      </c>
      <c r="Q12" s="17">
        <v>0.42706983213927102</v>
      </c>
      <c r="R12" s="17">
        <v>0.238373149180376</v>
      </c>
      <c r="S12" s="17">
        <v>0.34360426134226302</v>
      </c>
      <c r="T12" s="17">
        <v>0.29088411632704197</v>
      </c>
      <c r="U12" s="17">
        <v>0.26141905915633201</v>
      </c>
      <c r="V12" s="17">
        <v>0.41616543425573899</v>
      </c>
      <c r="W12" s="17"/>
      <c r="X12" s="17">
        <v>0.35257856666375698</v>
      </c>
      <c r="Y12" s="17">
        <v>0.27933569381694201</v>
      </c>
      <c r="Z12" s="17"/>
      <c r="AA12" s="17">
        <v>0.38871723052336699</v>
      </c>
      <c r="AB12" s="17">
        <v>0.22676476548619601</v>
      </c>
      <c r="AC12" s="17"/>
      <c r="AD12" s="17">
        <v>0.35248750431209602</v>
      </c>
      <c r="AE12" s="17">
        <v>0.35652305329821199</v>
      </c>
    </row>
    <row r="13" spans="2:31" ht="43.5" x14ac:dyDescent="0.35">
      <c r="B13" s="18" t="s">
        <v>73</v>
      </c>
      <c r="C13" s="17">
        <v>0.257181348484181</v>
      </c>
      <c r="D13" s="17">
        <v>0.257980859081541</v>
      </c>
      <c r="E13" s="17">
        <v>0.25635873530515002</v>
      </c>
      <c r="F13" s="17"/>
      <c r="G13" s="17">
        <v>0.29187051178137602</v>
      </c>
      <c r="H13" s="17">
        <v>0.26615439926799001</v>
      </c>
      <c r="I13" s="17">
        <v>0.25912083695858501</v>
      </c>
      <c r="J13" s="17">
        <v>0.29115060474788101</v>
      </c>
      <c r="K13" s="17">
        <v>0.20426470571048699</v>
      </c>
      <c r="L13" s="17">
        <v>0.24003927050746601</v>
      </c>
      <c r="M13" s="17"/>
      <c r="N13" s="17">
        <v>0.26426848765541999</v>
      </c>
      <c r="O13" s="17">
        <v>0.164957844800423</v>
      </c>
      <c r="P13" s="17">
        <v>0.32821085559838098</v>
      </c>
      <c r="Q13" s="17">
        <v>0.233068052517757</v>
      </c>
      <c r="R13" s="17">
        <v>0.33426485457903099</v>
      </c>
      <c r="S13" s="17">
        <v>0.22073684347189401</v>
      </c>
      <c r="T13" s="17">
        <v>0.20010333409350101</v>
      </c>
      <c r="U13" s="17">
        <v>0.200687751083755</v>
      </c>
      <c r="V13" s="17">
        <v>0.35581351654811699</v>
      </c>
      <c r="W13" s="17"/>
      <c r="X13" s="17">
        <v>0.27991207032524501</v>
      </c>
      <c r="Y13" s="17">
        <v>0.22309242487230799</v>
      </c>
      <c r="Z13" s="17"/>
      <c r="AA13" s="17">
        <v>0.27185087758765802</v>
      </c>
      <c r="AB13" s="17">
        <v>0.196831309583443</v>
      </c>
      <c r="AC13" s="17"/>
      <c r="AD13" s="17">
        <v>0.25137492222706398</v>
      </c>
      <c r="AE13" s="17">
        <v>0.27468805245399103</v>
      </c>
    </row>
    <row r="14" spans="2:31" ht="29" x14ac:dyDescent="0.35">
      <c r="B14" s="18" t="s">
        <v>74</v>
      </c>
      <c r="C14" s="17">
        <v>0.17652014825574899</v>
      </c>
      <c r="D14" s="17">
        <v>0.17721773111643399</v>
      </c>
      <c r="E14" s="17">
        <v>0.17580240810751299</v>
      </c>
      <c r="F14" s="17"/>
      <c r="G14" s="17">
        <v>0.20759876865187199</v>
      </c>
      <c r="H14" s="17">
        <v>0.14404088795011499</v>
      </c>
      <c r="I14" s="17">
        <v>0.214333637075731</v>
      </c>
      <c r="J14" s="17">
        <v>0.174774006976854</v>
      </c>
      <c r="K14" s="17">
        <v>0.14285295547878499</v>
      </c>
      <c r="L14" s="17">
        <v>0.17957477652626899</v>
      </c>
      <c r="M14" s="17"/>
      <c r="N14" s="17">
        <v>0.24143828563610001</v>
      </c>
      <c r="O14" s="17">
        <v>0.14136211315706201</v>
      </c>
      <c r="P14" s="17">
        <v>0.240426444360021</v>
      </c>
      <c r="Q14" s="17">
        <v>0.136065189275658</v>
      </c>
      <c r="R14" s="17">
        <v>0.20992860973500099</v>
      </c>
      <c r="S14" s="17">
        <v>0.144446827299157</v>
      </c>
      <c r="T14" s="17">
        <v>0.20896662902904301</v>
      </c>
      <c r="U14" s="17">
        <v>0.22766164744973999</v>
      </c>
      <c r="V14" s="17">
        <v>9.9880702894606196E-2</v>
      </c>
      <c r="W14" s="17"/>
      <c r="X14" s="17">
        <v>0.183237058114948</v>
      </c>
      <c r="Y14" s="17">
        <v>7.8341152858138099E-2</v>
      </c>
      <c r="Z14" s="17"/>
      <c r="AA14" s="17">
        <v>0.17952660327095399</v>
      </c>
      <c r="AB14" s="17">
        <v>0.15776192786009</v>
      </c>
      <c r="AC14" s="17"/>
      <c r="AD14" s="17">
        <v>0.202297806152472</v>
      </c>
      <c r="AE14" s="17">
        <v>0.138299991866738</v>
      </c>
    </row>
    <row r="15" spans="2:31" ht="29" x14ac:dyDescent="0.35">
      <c r="B15" s="18" t="s">
        <v>75</v>
      </c>
      <c r="C15" s="17">
        <v>0.165070399664491</v>
      </c>
      <c r="D15" s="17">
        <v>0.18480560091177001</v>
      </c>
      <c r="E15" s="17">
        <v>0.14476493193154</v>
      </c>
      <c r="F15" s="17"/>
      <c r="G15" s="17">
        <v>0.246095471938648</v>
      </c>
      <c r="H15" s="17">
        <v>0.15716671072767699</v>
      </c>
      <c r="I15" s="17">
        <v>0.137869022861658</v>
      </c>
      <c r="J15" s="17">
        <v>0.16318791706696401</v>
      </c>
      <c r="K15" s="17">
        <v>0.15004085600613201</v>
      </c>
      <c r="L15" s="17">
        <v>0.14417448063926799</v>
      </c>
      <c r="M15" s="17"/>
      <c r="N15" s="17">
        <v>0.21667501192992999</v>
      </c>
      <c r="O15" s="17">
        <v>4.8436004852918602E-2</v>
      </c>
      <c r="P15" s="17">
        <v>0.136054061979868</v>
      </c>
      <c r="Q15" s="17">
        <v>0.16176908478291999</v>
      </c>
      <c r="R15" s="17">
        <v>0.15521548897040099</v>
      </c>
      <c r="S15" s="17">
        <v>0.30384996994333302</v>
      </c>
      <c r="T15" s="17">
        <v>0.111613733987703</v>
      </c>
      <c r="U15" s="17">
        <v>0.23231879926982399</v>
      </c>
      <c r="V15" s="17">
        <v>0.197770945378965</v>
      </c>
      <c r="W15" s="17"/>
      <c r="X15" s="17">
        <v>0.16744268358143399</v>
      </c>
      <c r="Y15" s="17">
        <v>0.104729197989721</v>
      </c>
      <c r="Z15" s="17"/>
      <c r="AA15" s="17">
        <v>0.15693436510162001</v>
      </c>
      <c r="AB15" s="17">
        <v>0.20684749233612701</v>
      </c>
      <c r="AC15" s="17"/>
      <c r="AD15" s="17">
        <v>0.17514189556273299</v>
      </c>
      <c r="AE15" s="17">
        <v>0.148380548744589</v>
      </c>
    </row>
    <row r="16" spans="2:31" x14ac:dyDescent="0.35">
      <c r="B16" s="18" t="s">
        <v>76</v>
      </c>
      <c r="C16" s="17">
        <v>0.15781670303200199</v>
      </c>
      <c r="D16" s="17">
        <v>0.18646516634223301</v>
      </c>
      <c r="E16" s="17">
        <v>0.12834041646894001</v>
      </c>
      <c r="F16" s="17"/>
      <c r="G16" s="17">
        <v>8.0335462227595106E-2</v>
      </c>
      <c r="H16" s="17">
        <v>0.20183209241592701</v>
      </c>
      <c r="I16" s="17">
        <v>0.170207775735534</v>
      </c>
      <c r="J16" s="17">
        <v>0.16900945972141801</v>
      </c>
      <c r="K16" s="17">
        <v>0.13066096884735201</v>
      </c>
      <c r="L16" s="17">
        <v>0.18006400732493</v>
      </c>
      <c r="M16" s="17"/>
      <c r="N16" s="17">
        <v>0.210712449340898</v>
      </c>
      <c r="O16" s="17">
        <v>0.16426006334781701</v>
      </c>
      <c r="P16" s="17">
        <v>0.111067562517481</v>
      </c>
      <c r="Q16" s="17">
        <v>0.151030284044922</v>
      </c>
      <c r="R16" s="17">
        <v>0.19880693419501599</v>
      </c>
      <c r="S16" s="17">
        <v>0.11987118191716201</v>
      </c>
      <c r="T16" s="17">
        <v>0.12961995485154101</v>
      </c>
      <c r="U16" s="17">
        <v>0.29125625890018703</v>
      </c>
      <c r="V16" s="17">
        <v>0.11088752966183001</v>
      </c>
      <c r="W16" s="17"/>
      <c r="X16" s="17">
        <v>0.15915095418578901</v>
      </c>
      <c r="Y16" s="17">
        <v>0.21502316314782699</v>
      </c>
      <c r="Z16" s="17"/>
      <c r="AA16" s="17">
        <v>0.146140223254179</v>
      </c>
      <c r="AB16" s="17">
        <v>0.20722883123595501</v>
      </c>
      <c r="AC16" s="17"/>
      <c r="AD16" s="17">
        <v>0.163824358870516</v>
      </c>
      <c r="AE16" s="17">
        <v>0.15557441166540401</v>
      </c>
    </row>
    <row r="17" spans="2:31" x14ac:dyDescent="0.35">
      <c r="B17" s="18" t="s">
        <v>56</v>
      </c>
      <c r="C17" s="17">
        <v>1.0794704991610201E-2</v>
      </c>
      <c r="D17" s="17">
        <v>3.0817912046726299E-3</v>
      </c>
      <c r="E17" s="17">
        <v>1.8730490396853199E-2</v>
      </c>
      <c r="F17" s="17"/>
      <c r="G17" s="17">
        <v>8.5445209971206307E-3</v>
      </c>
      <c r="H17" s="17">
        <v>7.5710090513337498E-3</v>
      </c>
      <c r="I17" s="17">
        <v>2.0552475107051001E-2</v>
      </c>
      <c r="J17" s="17">
        <v>2.07581929035392E-2</v>
      </c>
      <c r="K17" s="17">
        <v>1.62843543451195E-2</v>
      </c>
      <c r="L17" s="17">
        <v>0</v>
      </c>
      <c r="M17" s="17"/>
      <c r="N17" s="17">
        <v>7.5879362109108504E-3</v>
      </c>
      <c r="O17" s="17">
        <v>0</v>
      </c>
      <c r="P17" s="17">
        <v>1.66180618519059E-2</v>
      </c>
      <c r="Q17" s="17">
        <v>1.8475723140351199E-2</v>
      </c>
      <c r="R17" s="17">
        <v>0</v>
      </c>
      <c r="S17" s="17">
        <v>2.6694146880405601E-2</v>
      </c>
      <c r="T17" s="17">
        <v>0</v>
      </c>
      <c r="U17" s="17">
        <v>3.79975074449906E-2</v>
      </c>
      <c r="V17" s="17">
        <v>9.7475062192666495E-3</v>
      </c>
      <c r="W17" s="17"/>
      <c r="X17" s="17">
        <v>9.1847062894698794E-3</v>
      </c>
      <c r="Y17" s="17">
        <v>0</v>
      </c>
      <c r="Z17" s="17"/>
      <c r="AA17" s="17">
        <v>8.8069324987649199E-3</v>
      </c>
      <c r="AB17" s="17">
        <v>2.0204360123978301E-2</v>
      </c>
      <c r="AC17" s="17"/>
      <c r="AD17" s="17">
        <v>1.8504440266461099E-3</v>
      </c>
      <c r="AE17" s="17">
        <v>2.0144767342176299E-2</v>
      </c>
    </row>
    <row r="18" spans="2:31" x14ac:dyDescent="0.35">
      <c r="B18" s="18" t="s">
        <v>63</v>
      </c>
      <c r="C18" s="17">
        <v>2.3799433177558602E-2</v>
      </c>
      <c r="D18" s="17">
        <v>2.4657922960848601E-2</v>
      </c>
      <c r="E18" s="17">
        <v>2.2916136555687701E-2</v>
      </c>
      <c r="F18" s="17"/>
      <c r="G18" s="17">
        <v>3.5475315426395697E-2</v>
      </c>
      <c r="H18" s="17">
        <v>9.3486745204907299E-3</v>
      </c>
      <c r="I18" s="17">
        <v>2.0334539372545899E-2</v>
      </c>
      <c r="J18" s="17">
        <v>4.3746960927585399E-2</v>
      </c>
      <c r="K18" s="17">
        <v>2.3761441273092099E-2</v>
      </c>
      <c r="L18" s="17">
        <v>1.62552335108914E-2</v>
      </c>
      <c r="M18" s="17"/>
      <c r="N18" s="17">
        <v>1.01328725719818E-2</v>
      </c>
      <c r="O18" s="17">
        <v>9.3277132446636796E-3</v>
      </c>
      <c r="P18" s="17">
        <v>7.3759223115581696E-2</v>
      </c>
      <c r="Q18" s="17">
        <v>0</v>
      </c>
      <c r="R18" s="17">
        <v>3.4714946336691803E-2</v>
      </c>
      <c r="S18" s="17">
        <v>2.8946423567011201E-2</v>
      </c>
      <c r="T18" s="17">
        <v>6.6325715740063698E-2</v>
      </c>
      <c r="U18" s="17">
        <v>3.74758252640894E-2</v>
      </c>
      <c r="V18" s="17">
        <v>0</v>
      </c>
      <c r="W18" s="17"/>
      <c r="X18" s="17">
        <v>2.6927632775518399E-2</v>
      </c>
      <c r="Y18" s="17">
        <v>2.6278012985529401E-2</v>
      </c>
      <c r="Z18" s="17"/>
      <c r="AA18" s="17">
        <v>2.9127715252128698E-2</v>
      </c>
      <c r="AB18" s="17">
        <v>0</v>
      </c>
      <c r="AC18" s="17"/>
      <c r="AD18" s="17">
        <v>2.5972194045924001E-2</v>
      </c>
      <c r="AE18" s="17">
        <v>1.03529335186399E-2</v>
      </c>
    </row>
    <row r="19" spans="2:31" x14ac:dyDescent="0.35">
      <c r="B19" s="18" t="s">
        <v>64</v>
      </c>
      <c r="C19" s="19">
        <v>1.9825287905949E-2</v>
      </c>
      <c r="D19" s="19">
        <v>3.2602939124297299E-2</v>
      </c>
      <c r="E19" s="19">
        <v>6.6784149014062696E-3</v>
      </c>
      <c r="F19" s="19"/>
      <c r="G19" s="19">
        <v>1.0285483233633199E-2</v>
      </c>
      <c r="H19" s="19">
        <v>0</v>
      </c>
      <c r="I19" s="19">
        <v>2.2152085271087401E-2</v>
      </c>
      <c r="J19" s="19">
        <v>0</v>
      </c>
      <c r="K19" s="19">
        <v>3.4757658531079698E-2</v>
      </c>
      <c r="L19" s="19">
        <v>4.0508043834658503E-2</v>
      </c>
      <c r="M19" s="19"/>
      <c r="N19" s="19">
        <v>3.3794269806931398E-2</v>
      </c>
      <c r="O19" s="19">
        <v>3.1337684327713798E-2</v>
      </c>
      <c r="P19" s="19">
        <v>0</v>
      </c>
      <c r="Q19" s="19">
        <v>4.9021484839123698E-2</v>
      </c>
      <c r="R19" s="19">
        <v>0</v>
      </c>
      <c r="S19" s="19">
        <v>0</v>
      </c>
      <c r="T19" s="19">
        <v>3.5894441873153098E-2</v>
      </c>
      <c r="U19" s="19">
        <v>0</v>
      </c>
      <c r="V19" s="19">
        <v>0</v>
      </c>
      <c r="W19" s="19"/>
      <c r="X19" s="19">
        <v>2.53046255277335E-2</v>
      </c>
      <c r="Y19" s="19">
        <v>0</v>
      </c>
      <c r="Z19" s="19"/>
      <c r="AA19" s="19">
        <v>1.9774219915678602E-2</v>
      </c>
      <c r="AB19" s="19">
        <v>2.0594670371743E-2</v>
      </c>
      <c r="AC19" s="19"/>
      <c r="AD19" s="19">
        <v>1.4733564049967901E-2</v>
      </c>
      <c r="AE19" s="19">
        <v>2.36969945967501E-2</v>
      </c>
    </row>
    <row r="20" spans="2:31" x14ac:dyDescent="0.35">
      <c r="B20" s="16"/>
    </row>
    <row r="21" spans="2:31" x14ac:dyDescent="0.35">
      <c r="B21" t="s">
        <v>67</v>
      </c>
    </row>
    <row r="22" spans="2:31" x14ac:dyDescent="0.35">
      <c r="B22" t="s">
        <v>68</v>
      </c>
    </row>
    <row r="24" spans="2:31" x14ac:dyDescent="0.35">
      <c r="B24"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J22"/>
  <sheetViews>
    <sheetView showGridLines="0" workbookViewId="0">
      <pane xSplit="2" topLeftCell="F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2" t="s">
        <v>104</v>
      </c>
      <c r="E2" s="28"/>
      <c r="F2" s="28"/>
      <c r="G2" s="28"/>
      <c r="H2" s="28"/>
      <c r="I2" s="28"/>
      <c r="J2" s="28"/>
    </row>
    <row r="6" spans="2:10" ht="50" customHeight="1" x14ac:dyDescent="0.35">
      <c r="B6" s="20" t="s">
        <v>15</v>
      </c>
      <c r="C6" s="20" t="s">
        <v>89</v>
      </c>
      <c r="D6" s="20" t="s">
        <v>90</v>
      </c>
      <c r="E6" s="20" t="s">
        <v>91</v>
      </c>
      <c r="F6" s="20" t="s">
        <v>92</v>
      </c>
      <c r="G6" s="20" t="s">
        <v>93</v>
      </c>
      <c r="H6" s="20" t="s">
        <v>94</v>
      </c>
      <c r="I6" s="20" t="s">
        <v>95</v>
      </c>
    </row>
    <row r="7" spans="2:10" x14ac:dyDescent="0.35">
      <c r="B7" s="18" t="s">
        <v>96</v>
      </c>
      <c r="C7" s="17">
        <v>0</v>
      </c>
      <c r="D7" s="17">
        <v>0.497095375392127</v>
      </c>
      <c r="E7" s="17">
        <v>0.59037614510255698</v>
      </c>
      <c r="F7" s="17">
        <v>0.57124781256114199</v>
      </c>
      <c r="G7" s="17">
        <v>0.15543114598472599</v>
      </c>
      <c r="H7" s="17">
        <v>0.12098183940134501</v>
      </c>
      <c r="I7" s="17">
        <v>0.11465891524267099</v>
      </c>
    </row>
    <row r="8" spans="2:10" x14ac:dyDescent="0.35">
      <c r="B8" s="18" t="s">
        <v>97</v>
      </c>
      <c r="C8" s="17">
        <v>1</v>
      </c>
      <c r="D8" s="17">
        <v>0.421846058701566</v>
      </c>
      <c r="E8" s="17">
        <v>0.32692010328602</v>
      </c>
      <c r="F8" s="17">
        <v>0.35999994458574502</v>
      </c>
      <c r="G8" s="17">
        <v>0.32086690413666602</v>
      </c>
      <c r="H8" s="17">
        <v>0.31395610612868402</v>
      </c>
      <c r="I8" s="17">
        <v>0.306069674588825</v>
      </c>
    </row>
    <row r="9" spans="2:10" x14ac:dyDescent="0.35">
      <c r="B9" s="18" t="s">
        <v>98</v>
      </c>
      <c r="C9" s="17">
        <v>0</v>
      </c>
      <c r="D9" s="17">
        <v>6.4837567885433101E-2</v>
      </c>
      <c r="E9" s="17">
        <v>6.2859699231537405E-2</v>
      </c>
      <c r="F9" s="17">
        <v>4.4124579125417E-2</v>
      </c>
      <c r="G9" s="17">
        <v>0.18847126529525399</v>
      </c>
      <c r="H9" s="17">
        <v>0.198388905008617</v>
      </c>
      <c r="I9" s="17">
        <v>0.19438523509348801</v>
      </c>
    </row>
    <row r="10" spans="2:10" x14ac:dyDescent="0.35">
      <c r="B10" s="18" t="s">
        <v>99</v>
      </c>
      <c r="C10" s="17">
        <v>0</v>
      </c>
      <c r="D10" s="17">
        <v>6.6280389815866203E-3</v>
      </c>
      <c r="E10" s="17">
        <v>1.3787953624272299E-2</v>
      </c>
      <c r="F10" s="17">
        <v>1.8999446706362898E-2</v>
      </c>
      <c r="G10" s="17">
        <v>0.22082902473504801</v>
      </c>
      <c r="H10" s="17">
        <v>0.231803732867924</v>
      </c>
      <c r="I10" s="17">
        <v>0.23938506357727601</v>
      </c>
    </row>
    <row r="11" spans="2:10" x14ac:dyDescent="0.35">
      <c r="B11" s="18" t="s">
        <v>100</v>
      </c>
      <c r="C11" s="17">
        <v>0</v>
      </c>
      <c r="D11" s="17">
        <v>2.71710135226401E-3</v>
      </c>
      <c r="E11" s="17">
        <v>4.5553636829693501E-3</v>
      </c>
      <c r="F11" s="17">
        <v>3.9287700967294203E-3</v>
      </c>
      <c r="G11" s="17">
        <v>0.10270363951074001</v>
      </c>
      <c r="H11" s="17">
        <v>0.11578013353731199</v>
      </c>
      <c r="I11" s="17">
        <v>0.123817660649174</v>
      </c>
    </row>
    <row r="12" spans="2:10" x14ac:dyDescent="0.35">
      <c r="B12" s="18" t="s">
        <v>56</v>
      </c>
      <c r="C12" s="17">
        <v>0</v>
      </c>
      <c r="D12" s="17">
        <v>6.8758576870224398E-3</v>
      </c>
      <c r="E12" s="17">
        <v>1.50073507264383E-3</v>
      </c>
      <c r="F12" s="17">
        <v>1.69944692460321E-3</v>
      </c>
      <c r="G12" s="17">
        <v>1.1698020337566501E-2</v>
      </c>
      <c r="H12" s="17">
        <v>1.9089283056118001E-2</v>
      </c>
      <c r="I12" s="17">
        <v>2.1683450848565902E-2</v>
      </c>
    </row>
    <row r="13" spans="2:10" x14ac:dyDescent="0.35">
      <c r="B13" s="23" t="s">
        <v>101</v>
      </c>
      <c r="C13" s="21">
        <v>1</v>
      </c>
      <c r="D13" s="21">
        <v>0.918941434093694</v>
      </c>
      <c r="E13" s="21">
        <v>0.91729624838857704</v>
      </c>
      <c r="F13" s="21">
        <v>0.93124775714688701</v>
      </c>
      <c r="G13" s="21">
        <v>0.47629805012139198</v>
      </c>
      <c r="H13" s="21">
        <v>0.43493794553002901</v>
      </c>
      <c r="I13" s="21">
        <v>0.42072858983149602</v>
      </c>
    </row>
    <row r="14" spans="2:10" x14ac:dyDescent="0.35">
      <c r="B14" s="23" t="s">
        <v>102</v>
      </c>
      <c r="C14" s="21">
        <v>0</v>
      </c>
      <c r="D14" s="21">
        <v>9.3451403338506295E-3</v>
      </c>
      <c r="E14" s="21">
        <v>1.8343317307241699E-2</v>
      </c>
      <c r="F14" s="21">
        <v>2.2928216803092299E-2</v>
      </c>
      <c r="G14" s="21">
        <v>0.32353266424578803</v>
      </c>
      <c r="H14" s="21">
        <v>0.34758386640523498</v>
      </c>
      <c r="I14" s="21">
        <v>0.36320272422645</v>
      </c>
    </row>
    <row r="15" spans="2:10" x14ac:dyDescent="0.35">
      <c r="B15" s="23" t="s">
        <v>103</v>
      </c>
      <c r="C15" s="22">
        <v>1</v>
      </c>
      <c r="D15" s="22">
        <v>0.90959629375984297</v>
      </c>
      <c r="E15" s="22">
        <v>0.898952931081335</v>
      </c>
      <c r="F15" s="22">
        <v>0.90831954034379503</v>
      </c>
      <c r="G15" s="22">
        <v>0.15276538587560401</v>
      </c>
      <c r="H15" s="22">
        <v>8.7354079124793496E-2</v>
      </c>
      <c r="I15" s="22">
        <v>5.7525865605046002E-2</v>
      </c>
    </row>
    <row r="16" spans="2:10" x14ac:dyDescent="0.35">
      <c r="B16" s="16"/>
      <c r="C16" s="16"/>
      <c r="D16" s="16"/>
      <c r="E16" s="16"/>
      <c r="F16" s="16"/>
      <c r="G16" s="16"/>
      <c r="H16" s="16"/>
      <c r="I16" s="16"/>
    </row>
    <row r="17" spans="2:2" x14ac:dyDescent="0.35">
      <c r="B17" t="s">
        <v>67</v>
      </c>
    </row>
    <row r="18" spans="2:2" x14ac:dyDescent="0.35">
      <c r="B18" t="s">
        <v>68</v>
      </c>
    </row>
    <row r="22" spans="2:2" x14ac:dyDescent="0.3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E22"/>
  <sheetViews>
    <sheetView showGridLines="0" topLeftCell="A6" workbookViewId="0">
      <pane xSplit="2" topLeftCell="C1" activePane="topRight" state="frozen"/>
      <selection pane="topRight" activeCell="C13" sqref="C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105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96</v>
      </c>
      <c r="C9" s="17">
        <v>0.59037614510255698</v>
      </c>
      <c r="D9" s="17">
        <v>0.54668290357161897</v>
      </c>
      <c r="E9" s="17">
        <v>0.63408166912693897</v>
      </c>
      <c r="F9" s="17"/>
      <c r="G9" s="17">
        <v>0.67687584327493699</v>
      </c>
      <c r="H9" s="17">
        <v>0.580702451603201</v>
      </c>
      <c r="I9" s="17">
        <v>0.54588731536218005</v>
      </c>
      <c r="J9" s="17">
        <v>0.63686541570144495</v>
      </c>
      <c r="K9" s="17">
        <v>0.614909592418031</v>
      </c>
      <c r="L9" s="17">
        <v>0.53588409473474097</v>
      </c>
      <c r="M9" s="17"/>
      <c r="N9" s="17">
        <v>0.65854827155228801</v>
      </c>
      <c r="O9" s="17">
        <v>0.55869202171684595</v>
      </c>
      <c r="P9" s="17">
        <v>0.54451512305225203</v>
      </c>
      <c r="Q9" s="17">
        <v>0.56665091829529701</v>
      </c>
      <c r="R9" s="17">
        <v>0.627840350333144</v>
      </c>
      <c r="S9" s="17">
        <v>0.62927684430334097</v>
      </c>
      <c r="T9" s="17">
        <v>0.56747309866941897</v>
      </c>
      <c r="U9" s="17">
        <v>0.64676956302445998</v>
      </c>
      <c r="V9" s="17">
        <v>0.54062968734359296</v>
      </c>
      <c r="W9" s="17"/>
      <c r="X9" s="17">
        <v>0.58493966744998405</v>
      </c>
      <c r="Y9" s="17">
        <v>0.577378147454919</v>
      </c>
      <c r="Z9" s="17"/>
      <c r="AA9" s="17">
        <v>0.58842046203044995</v>
      </c>
      <c r="AB9" s="17">
        <v>0.59190703099805997</v>
      </c>
      <c r="AC9" s="17"/>
      <c r="AD9" s="17">
        <v>0.58361326692523696</v>
      </c>
      <c r="AE9" s="17">
        <v>0.63826205085117704</v>
      </c>
    </row>
    <row r="10" spans="2:31" x14ac:dyDescent="0.35">
      <c r="B10" s="18" t="s">
        <v>97</v>
      </c>
      <c r="C10" s="17">
        <v>0.32692010328602</v>
      </c>
      <c r="D10" s="17">
        <v>0.35604919665905899</v>
      </c>
      <c r="E10" s="17">
        <v>0.297782821509332</v>
      </c>
      <c r="F10" s="17"/>
      <c r="G10" s="17">
        <v>0.24227265668381301</v>
      </c>
      <c r="H10" s="17">
        <v>0.32833079450622299</v>
      </c>
      <c r="I10" s="17">
        <v>0.391225498726961</v>
      </c>
      <c r="J10" s="17">
        <v>0.32080933258210098</v>
      </c>
      <c r="K10" s="17">
        <v>0.32363312563109697</v>
      </c>
      <c r="L10" s="17">
        <v>0.34404960066169699</v>
      </c>
      <c r="M10" s="17"/>
      <c r="N10" s="17">
        <v>0.23559722972051</v>
      </c>
      <c r="O10" s="17">
        <v>0.34221495252919498</v>
      </c>
      <c r="P10" s="17">
        <v>0.35148051216043502</v>
      </c>
      <c r="Q10" s="17">
        <v>0.39815723253957302</v>
      </c>
      <c r="R10" s="17">
        <v>0.28628058878639701</v>
      </c>
      <c r="S10" s="17">
        <v>0.32238198638869697</v>
      </c>
      <c r="T10" s="17">
        <v>0.38043488195249903</v>
      </c>
      <c r="U10" s="17">
        <v>0.28048386102617801</v>
      </c>
      <c r="V10" s="17">
        <v>0.34976993592647199</v>
      </c>
      <c r="W10" s="17"/>
      <c r="X10" s="17">
        <v>0.339952746634062</v>
      </c>
      <c r="Y10" s="17">
        <v>0.31861287851117598</v>
      </c>
      <c r="Z10" s="17"/>
      <c r="AA10" s="17">
        <v>0.32840583528804101</v>
      </c>
      <c r="AB10" s="17">
        <v>0.32880097621930998</v>
      </c>
      <c r="AC10" s="17"/>
      <c r="AD10" s="17">
        <v>0.33738569876645702</v>
      </c>
      <c r="AE10" s="17">
        <v>0.29103214118965098</v>
      </c>
    </row>
    <row r="11" spans="2:31" x14ac:dyDescent="0.35">
      <c r="B11" s="18" t="s">
        <v>98</v>
      </c>
      <c r="C11" s="17">
        <v>6.2859699231537405E-2</v>
      </c>
      <c r="D11" s="17">
        <v>8.14621534245146E-2</v>
      </c>
      <c r="E11" s="17">
        <v>4.4252015751062398E-2</v>
      </c>
      <c r="F11" s="17"/>
      <c r="G11" s="17">
        <v>6.9158600669957604E-2</v>
      </c>
      <c r="H11" s="17">
        <v>8.1769626934337106E-2</v>
      </c>
      <c r="I11" s="17">
        <v>4.2541185577196203E-2</v>
      </c>
      <c r="J11" s="17">
        <v>3.1333041079701203E-2</v>
      </c>
      <c r="K11" s="17">
        <v>4.6253437670933997E-2</v>
      </c>
      <c r="L11" s="17">
        <v>8.3662971253447002E-2</v>
      </c>
      <c r="M11" s="17"/>
      <c r="N11" s="17">
        <v>8.7392161200912505E-2</v>
      </c>
      <c r="O11" s="17">
        <v>7.2123514436615105E-2</v>
      </c>
      <c r="P11" s="17">
        <v>8.5956364691182299E-2</v>
      </c>
      <c r="Q11" s="17">
        <v>3.51918491651304E-2</v>
      </c>
      <c r="R11" s="17">
        <v>8.5879060880459199E-2</v>
      </c>
      <c r="S11" s="17">
        <v>2.6184853537549901E-2</v>
      </c>
      <c r="T11" s="17">
        <v>2.8137920362440401E-2</v>
      </c>
      <c r="U11" s="17">
        <v>2.8977781642340401E-2</v>
      </c>
      <c r="V11" s="17">
        <v>7.9080668724358094E-2</v>
      </c>
      <c r="W11" s="17"/>
      <c r="X11" s="17">
        <v>5.60787199915736E-2</v>
      </c>
      <c r="Y11" s="17">
        <v>9.7812410456351306E-2</v>
      </c>
      <c r="Z11" s="17"/>
      <c r="AA11" s="17">
        <v>5.9748225397107703E-2</v>
      </c>
      <c r="AB11" s="17">
        <v>7.2965453374894504E-2</v>
      </c>
      <c r="AC11" s="17"/>
      <c r="AD11" s="17">
        <v>5.5784970306530901E-2</v>
      </c>
      <c r="AE11" s="17">
        <v>6.0804551088991798E-2</v>
      </c>
    </row>
    <row r="12" spans="2:31" x14ac:dyDescent="0.35">
      <c r="B12" s="18" t="s">
        <v>99</v>
      </c>
      <c r="C12" s="17">
        <v>1.3787953624272299E-2</v>
      </c>
      <c r="D12" s="17">
        <v>1.29000252447903E-2</v>
      </c>
      <c r="E12" s="17">
        <v>1.46761316069909E-2</v>
      </c>
      <c r="F12" s="17"/>
      <c r="G12" s="17">
        <v>1.1692899371292099E-2</v>
      </c>
      <c r="H12" s="17">
        <v>4.1733949407410003E-3</v>
      </c>
      <c r="I12" s="17">
        <v>9.5957146376096595E-3</v>
      </c>
      <c r="J12" s="17">
        <v>1.0992210636752601E-2</v>
      </c>
      <c r="K12" s="17">
        <v>9.8723811636367096E-3</v>
      </c>
      <c r="L12" s="17">
        <v>2.54989006989697E-2</v>
      </c>
      <c r="M12" s="17"/>
      <c r="N12" s="17">
        <v>1.37707137764183E-2</v>
      </c>
      <c r="O12" s="17">
        <v>2.22614533568797E-2</v>
      </c>
      <c r="P12" s="17">
        <v>1.01090832243921E-2</v>
      </c>
      <c r="Q12" s="17">
        <v>0</v>
      </c>
      <c r="R12" s="17">
        <v>0</v>
      </c>
      <c r="S12" s="17">
        <v>7.2522656879152299E-3</v>
      </c>
      <c r="T12" s="17">
        <v>1.6940237345403099E-2</v>
      </c>
      <c r="U12" s="17">
        <v>4.3768794307021602E-2</v>
      </c>
      <c r="V12" s="17">
        <v>1.8489505272119702E-2</v>
      </c>
      <c r="W12" s="17"/>
      <c r="X12" s="17">
        <v>1.2262536345775499E-2</v>
      </c>
      <c r="Y12" s="17">
        <v>6.1965635775543104E-3</v>
      </c>
      <c r="Z12" s="17"/>
      <c r="AA12" s="17">
        <v>1.5781890981730301E-2</v>
      </c>
      <c r="AB12" s="17">
        <v>6.3265394077361096E-3</v>
      </c>
      <c r="AC12" s="17"/>
      <c r="AD12" s="17">
        <v>1.75366870924544E-2</v>
      </c>
      <c r="AE12" s="17">
        <v>7.2381572697851702E-3</v>
      </c>
    </row>
    <row r="13" spans="2:31" x14ac:dyDescent="0.35">
      <c r="B13" s="18" t="s">
        <v>100</v>
      </c>
      <c r="C13" s="17">
        <v>4.5553636829693501E-3</v>
      </c>
      <c r="D13" s="17">
        <v>1.49802698771929E-3</v>
      </c>
      <c r="E13" s="17">
        <v>7.6135598181831399E-3</v>
      </c>
      <c r="F13" s="17"/>
      <c r="G13" s="17">
        <v>0</v>
      </c>
      <c r="H13" s="17">
        <v>5.0237320154969999E-3</v>
      </c>
      <c r="I13" s="17">
        <v>0</v>
      </c>
      <c r="J13" s="17">
        <v>0</v>
      </c>
      <c r="K13" s="17">
        <v>5.3314631163019696E-3</v>
      </c>
      <c r="L13" s="17">
        <v>1.0904432651144399E-2</v>
      </c>
      <c r="M13" s="17"/>
      <c r="N13" s="17">
        <v>4.6916237498708597E-3</v>
      </c>
      <c r="O13" s="17">
        <v>4.7080579604646096E-3</v>
      </c>
      <c r="P13" s="17">
        <v>0</v>
      </c>
      <c r="Q13" s="17">
        <v>0</v>
      </c>
      <c r="R13" s="17">
        <v>0</v>
      </c>
      <c r="S13" s="17">
        <v>1.49040500824975E-2</v>
      </c>
      <c r="T13" s="17">
        <v>0</v>
      </c>
      <c r="U13" s="17">
        <v>0</v>
      </c>
      <c r="V13" s="17">
        <v>1.20302027334576E-2</v>
      </c>
      <c r="W13" s="17"/>
      <c r="X13" s="17">
        <v>4.8519655622135099E-3</v>
      </c>
      <c r="Y13" s="17">
        <v>0</v>
      </c>
      <c r="Z13" s="17"/>
      <c r="AA13" s="17">
        <v>5.7494629555963697E-3</v>
      </c>
      <c r="AB13" s="17">
        <v>0</v>
      </c>
      <c r="AC13" s="17"/>
      <c r="AD13" s="17">
        <v>5.6793769093213603E-3</v>
      </c>
      <c r="AE13" s="17">
        <v>2.6630996003944099E-3</v>
      </c>
    </row>
    <row r="14" spans="2:31" x14ac:dyDescent="0.35">
      <c r="B14" s="18" t="s">
        <v>56</v>
      </c>
      <c r="C14" s="17">
        <v>1.50073507264383E-3</v>
      </c>
      <c r="D14" s="17">
        <v>1.4076941122972901E-3</v>
      </c>
      <c r="E14" s="17">
        <v>1.5938021874926599E-3</v>
      </c>
      <c r="F14" s="17"/>
      <c r="G14" s="17">
        <v>0</v>
      </c>
      <c r="H14" s="17">
        <v>0</v>
      </c>
      <c r="I14" s="17">
        <v>1.07502856960522E-2</v>
      </c>
      <c r="J14" s="17">
        <v>0</v>
      </c>
      <c r="K14" s="17">
        <v>0</v>
      </c>
      <c r="L14" s="17">
        <v>0</v>
      </c>
      <c r="M14" s="17"/>
      <c r="N14" s="17">
        <v>0</v>
      </c>
      <c r="O14" s="17">
        <v>0</v>
      </c>
      <c r="P14" s="17">
        <v>7.9389168717394609E-3</v>
      </c>
      <c r="Q14" s="17">
        <v>0</v>
      </c>
      <c r="R14" s="17">
        <v>0</v>
      </c>
      <c r="S14" s="17">
        <v>0</v>
      </c>
      <c r="T14" s="17">
        <v>7.0138616702391E-3</v>
      </c>
      <c r="U14" s="17">
        <v>0</v>
      </c>
      <c r="V14" s="17">
        <v>0</v>
      </c>
      <c r="W14" s="17"/>
      <c r="X14" s="17">
        <v>1.9143640163916699E-3</v>
      </c>
      <c r="Y14" s="17">
        <v>0</v>
      </c>
      <c r="Z14" s="17"/>
      <c r="AA14" s="17">
        <v>1.8941233470750299E-3</v>
      </c>
      <c r="AB14" s="17">
        <v>0</v>
      </c>
      <c r="AC14" s="17"/>
      <c r="AD14" s="17">
        <v>0</v>
      </c>
      <c r="AE14" s="17">
        <v>0</v>
      </c>
    </row>
    <row r="15" spans="2:31" x14ac:dyDescent="0.35">
      <c r="B15" s="18" t="s">
        <v>101</v>
      </c>
      <c r="C15" s="21">
        <v>0.91729624838857704</v>
      </c>
      <c r="D15" s="21">
        <v>0.90273210023067896</v>
      </c>
      <c r="E15" s="21">
        <v>0.93186449063627097</v>
      </c>
      <c r="F15" s="21"/>
      <c r="G15" s="21">
        <v>0.91914849995875003</v>
      </c>
      <c r="H15" s="21">
        <v>0.90903324610942504</v>
      </c>
      <c r="I15" s="21">
        <v>0.93711281408914204</v>
      </c>
      <c r="J15" s="21">
        <v>0.95767474828354604</v>
      </c>
      <c r="K15" s="21">
        <v>0.93854271804912703</v>
      </c>
      <c r="L15" s="21">
        <v>0.87993369539643895</v>
      </c>
      <c r="M15" s="21"/>
      <c r="N15" s="21">
        <v>0.89414550127279802</v>
      </c>
      <c r="O15" s="21">
        <v>0.90090697424604105</v>
      </c>
      <c r="P15" s="21">
        <v>0.89599563521268599</v>
      </c>
      <c r="Q15" s="21">
        <v>0.96480815083486904</v>
      </c>
      <c r="R15" s="21">
        <v>0.91412093911954095</v>
      </c>
      <c r="S15" s="21">
        <v>0.95165883069203705</v>
      </c>
      <c r="T15" s="21">
        <v>0.94790798062191794</v>
      </c>
      <c r="U15" s="21">
        <v>0.92725342405063804</v>
      </c>
      <c r="V15" s="21">
        <v>0.89039962327006394</v>
      </c>
      <c r="W15" s="21"/>
      <c r="X15" s="21">
        <v>0.92489241408404599</v>
      </c>
      <c r="Y15" s="21">
        <v>0.89599102596609403</v>
      </c>
      <c r="Z15" s="21"/>
      <c r="AA15" s="21">
        <v>0.91682629731849097</v>
      </c>
      <c r="AB15" s="21">
        <v>0.92070800721736901</v>
      </c>
      <c r="AC15" s="21"/>
      <c r="AD15" s="21">
        <v>0.92099896569169304</v>
      </c>
      <c r="AE15" s="21">
        <v>0.92929419204082897</v>
      </c>
    </row>
    <row r="16" spans="2:31" x14ac:dyDescent="0.35">
      <c r="B16" s="18" t="s">
        <v>102</v>
      </c>
      <c r="C16" s="21">
        <v>1.8343317307241699E-2</v>
      </c>
      <c r="D16" s="21">
        <v>1.43980522325096E-2</v>
      </c>
      <c r="E16" s="21">
        <v>2.2289691425174001E-2</v>
      </c>
      <c r="F16" s="21"/>
      <c r="G16" s="21">
        <v>1.1692899371292099E-2</v>
      </c>
      <c r="H16" s="21">
        <v>9.1971269562379897E-3</v>
      </c>
      <c r="I16" s="21">
        <v>9.5957146376096595E-3</v>
      </c>
      <c r="J16" s="21">
        <v>1.0992210636752601E-2</v>
      </c>
      <c r="K16" s="21">
        <v>1.52038442799387E-2</v>
      </c>
      <c r="L16" s="21">
        <v>3.64033333501141E-2</v>
      </c>
      <c r="M16" s="21"/>
      <c r="N16" s="21">
        <v>1.8462337526289101E-2</v>
      </c>
      <c r="O16" s="21">
        <v>2.6969511317344302E-2</v>
      </c>
      <c r="P16" s="21">
        <v>1.01090832243921E-2</v>
      </c>
      <c r="Q16" s="21">
        <v>0</v>
      </c>
      <c r="R16" s="21">
        <v>0</v>
      </c>
      <c r="S16" s="21">
        <v>2.2156315770412702E-2</v>
      </c>
      <c r="T16" s="21">
        <v>1.6940237345403099E-2</v>
      </c>
      <c r="U16" s="21">
        <v>4.3768794307021602E-2</v>
      </c>
      <c r="V16" s="21">
        <v>3.0519708005577299E-2</v>
      </c>
      <c r="W16" s="21"/>
      <c r="X16" s="21">
        <v>1.7114501907989001E-2</v>
      </c>
      <c r="Y16" s="21">
        <v>6.1965635775543104E-3</v>
      </c>
      <c r="Z16" s="21"/>
      <c r="AA16" s="21">
        <v>2.1531353937326698E-2</v>
      </c>
      <c r="AB16" s="21">
        <v>6.3265394077361096E-3</v>
      </c>
      <c r="AC16" s="21"/>
      <c r="AD16" s="21">
        <v>2.3216064001775699E-2</v>
      </c>
      <c r="AE16" s="21">
        <v>9.9012568701795801E-3</v>
      </c>
    </row>
    <row r="17" spans="2:31" x14ac:dyDescent="0.35">
      <c r="B17" s="18" t="s">
        <v>103</v>
      </c>
      <c r="C17" s="22">
        <v>0.898952931081335</v>
      </c>
      <c r="D17" s="22">
        <v>0.88833404799816895</v>
      </c>
      <c r="E17" s="22">
        <v>0.90957479921109696</v>
      </c>
      <c r="F17" s="22"/>
      <c r="G17" s="22">
        <v>0.907455600587458</v>
      </c>
      <c r="H17" s="22">
        <v>0.89983611915318695</v>
      </c>
      <c r="I17" s="22">
        <v>0.92751709945153205</v>
      </c>
      <c r="J17" s="22">
        <v>0.946682537646794</v>
      </c>
      <c r="K17" s="22">
        <v>0.92333887376918899</v>
      </c>
      <c r="L17" s="22">
        <v>0.84353036204632503</v>
      </c>
      <c r="M17" s="22"/>
      <c r="N17" s="22">
        <v>0.87568316374650901</v>
      </c>
      <c r="O17" s="22">
        <v>0.87393746292869601</v>
      </c>
      <c r="P17" s="22">
        <v>0.88588655198829402</v>
      </c>
      <c r="Q17" s="22">
        <v>0.96480815083486904</v>
      </c>
      <c r="R17" s="22">
        <v>0.91412093911954095</v>
      </c>
      <c r="S17" s="22">
        <v>0.92950251492162494</v>
      </c>
      <c r="T17" s="22">
        <v>0.93096774327651399</v>
      </c>
      <c r="U17" s="22">
        <v>0.88348462974361697</v>
      </c>
      <c r="V17" s="22">
        <v>0.85987991526448704</v>
      </c>
      <c r="W17" s="22"/>
      <c r="X17" s="22">
        <v>0.90777791217605697</v>
      </c>
      <c r="Y17" s="22">
        <v>0.88979446238853999</v>
      </c>
      <c r="Z17" s="22"/>
      <c r="AA17" s="22">
        <v>0.895294943381164</v>
      </c>
      <c r="AB17" s="22">
        <v>0.91438146780963303</v>
      </c>
      <c r="AC17" s="22"/>
      <c r="AD17" s="22">
        <v>0.89778290168991803</v>
      </c>
      <c r="AE17" s="22">
        <v>0.91939293517064902</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E22"/>
  <sheetViews>
    <sheetView showGridLines="0" topLeftCell="A6" workbookViewId="0">
      <pane xSplit="2" topLeftCell="C1" activePane="topRight" state="frozen"/>
      <selection pane="topRight" activeCell="C13" sqref="C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106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96</v>
      </c>
      <c r="C9" s="17">
        <v>0.497095375392127</v>
      </c>
      <c r="D9" s="17">
        <v>0.461824926212759</v>
      </c>
      <c r="E9" s="17">
        <v>0.53237573935569704</v>
      </c>
      <c r="F9" s="17"/>
      <c r="G9" s="17">
        <v>0.530476466654483</v>
      </c>
      <c r="H9" s="17">
        <v>0.50214404677143498</v>
      </c>
      <c r="I9" s="17">
        <v>0.474640163381849</v>
      </c>
      <c r="J9" s="17">
        <v>0.47908647855334602</v>
      </c>
      <c r="K9" s="17">
        <v>0.47354764923505199</v>
      </c>
      <c r="L9" s="17">
        <v>0.50860294164295095</v>
      </c>
      <c r="M9" s="17"/>
      <c r="N9" s="17">
        <v>0.55062304019814501</v>
      </c>
      <c r="O9" s="17">
        <v>0.39391213722149698</v>
      </c>
      <c r="P9" s="17">
        <v>0.50966677613262201</v>
      </c>
      <c r="Q9" s="17">
        <v>0.49229231174027399</v>
      </c>
      <c r="R9" s="17">
        <v>0.56633663440739201</v>
      </c>
      <c r="S9" s="17">
        <v>0.480179641965987</v>
      </c>
      <c r="T9" s="17">
        <v>0.48085751943571797</v>
      </c>
      <c r="U9" s="17">
        <v>0.64120762212348403</v>
      </c>
      <c r="V9" s="17">
        <v>0.47420154099015499</v>
      </c>
      <c r="W9" s="17"/>
      <c r="X9" s="17">
        <v>0.48452064724229599</v>
      </c>
      <c r="Y9" s="17">
        <v>0.48997448510550801</v>
      </c>
      <c r="Z9" s="17"/>
      <c r="AA9" s="17">
        <v>0.478314881765452</v>
      </c>
      <c r="AB9" s="17">
        <v>0.57131698587740298</v>
      </c>
      <c r="AC9" s="17"/>
      <c r="AD9" s="17">
        <v>0.491403529218506</v>
      </c>
      <c r="AE9" s="17">
        <v>0.53254725289310501</v>
      </c>
    </row>
    <row r="10" spans="2:31" x14ac:dyDescent="0.35">
      <c r="B10" s="18" t="s">
        <v>97</v>
      </c>
      <c r="C10" s="17">
        <v>0.421846058701566</v>
      </c>
      <c r="D10" s="17">
        <v>0.433515796660075</v>
      </c>
      <c r="E10" s="17">
        <v>0.41017304029338297</v>
      </c>
      <c r="F10" s="17"/>
      <c r="G10" s="17">
        <v>0.42204108548809499</v>
      </c>
      <c r="H10" s="17">
        <v>0.39261564783439101</v>
      </c>
      <c r="I10" s="17">
        <v>0.42786858664661997</v>
      </c>
      <c r="J10" s="17">
        <v>0.458322096943513</v>
      </c>
      <c r="K10" s="17">
        <v>0.45516940931195299</v>
      </c>
      <c r="L10" s="17">
        <v>0.39934362422761699</v>
      </c>
      <c r="M10" s="17"/>
      <c r="N10" s="17">
        <v>0.373943951839393</v>
      </c>
      <c r="O10" s="17">
        <v>0.49527829044356703</v>
      </c>
      <c r="P10" s="17">
        <v>0.42892883241488</v>
      </c>
      <c r="Q10" s="17">
        <v>0.45454017527426699</v>
      </c>
      <c r="R10" s="17">
        <v>0.35177168140552001</v>
      </c>
      <c r="S10" s="17">
        <v>0.462090384607097</v>
      </c>
      <c r="T10" s="17">
        <v>0.41825173929169801</v>
      </c>
      <c r="U10" s="17">
        <v>0.29921416802150702</v>
      </c>
      <c r="V10" s="17">
        <v>0.42522947894121998</v>
      </c>
      <c r="W10" s="17"/>
      <c r="X10" s="17">
        <v>0.43343746881046802</v>
      </c>
      <c r="Y10" s="17">
        <v>0.43981988598818</v>
      </c>
      <c r="Z10" s="17"/>
      <c r="AA10" s="17">
        <v>0.44099006659469903</v>
      </c>
      <c r="AB10" s="17">
        <v>0.34430037863575602</v>
      </c>
      <c r="AC10" s="17"/>
      <c r="AD10" s="17">
        <v>0.43145766981550399</v>
      </c>
      <c r="AE10" s="17">
        <v>0.39744148753298703</v>
      </c>
    </row>
    <row r="11" spans="2:31" x14ac:dyDescent="0.35">
      <c r="B11" s="18" t="s">
        <v>98</v>
      </c>
      <c r="C11" s="17">
        <v>6.4837567885433101E-2</v>
      </c>
      <c r="D11" s="17">
        <v>8.2168644930462303E-2</v>
      </c>
      <c r="E11" s="17">
        <v>4.7501618946428202E-2</v>
      </c>
      <c r="F11" s="17"/>
      <c r="G11" s="17">
        <v>3.3564057998725097E-2</v>
      </c>
      <c r="H11" s="17">
        <v>9.1207895845607095E-2</v>
      </c>
      <c r="I11" s="17">
        <v>5.1880734412580398E-2</v>
      </c>
      <c r="J11" s="17">
        <v>5.8398454202828402E-2</v>
      </c>
      <c r="K11" s="17">
        <v>6.0166738037968501E-2</v>
      </c>
      <c r="L11" s="17">
        <v>7.94860713357569E-2</v>
      </c>
      <c r="M11" s="17"/>
      <c r="N11" s="17">
        <v>6.0485530099071101E-2</v>
      </c>
      <c r="O11" s="17">
        <v>0.105777435806995</v>
      </c>
      <c r="P11" s="17">
        <v>3.65058945745656E-2</v>
      </c>
      <c r="Q11" s="17">
        <v>4.2967193537122701E-2</v>
      </c>
      <c r="R11" s="17">
        <v>7.3425342892177697E-2</v>
      </c>
      <c r="S11" s="17">
        <v>3.2187895885192101E-2</v>
      </c>
      <c r="T11" s="17">
        <v>8.00417481921646E-2</v>
      </c>
      <c r="U11" s="17">
        <v>4.3248677986187901E-2</v>
      </c>
      <c r="V11" s="17">
        <v>7.6064765191133296E-2</v>
      </c>
      <c r="W11" s="17"/>
      <c r="X11" s="17">
        <v>6.4120539933117698E-2</v>
      </c>
      <c r="Y11" s="17">
        <v>6.3682215608601697E-2</v>
      </c>
      <c r="Z11" s="17"/>
      <c r="AA11" s="17">
        <v>6.2762033892688002E-2</v>
      </c>
      <c r="AB11" s="17">
        <v>7.4465121977764406E-2</v>
      </c>
      <c r="AC11" s="17"/>
      <c r="AD11" s="17">
        <v>5.9616810651607198E-2</v>
      </c>
      <c r="AE11" s="17">
        <v>6.2258144010456498E-2</v>
      </c>
    </row>
    <row r="12" spans="2:31" x14ac:dyDescent="0.35">
      <c r="B12" s="18" t="s">
        <v>99</v>
      </c>
      <c r="C12" s="17">
        <v>6.6280389815866203E-3</v>
      </c>
      <c r="D12" s="17">
        <v>9.2789835274433106E-3</v>
      </c>
      <c r="E12" s="17">
        <v>3.9763492356059502E-3</v>
      </c>
      <c r="F12" s="17"/>
      <c r="G12" s="17">
        <v>9.2799091854989108E-3</v>
      </c>
      <c r="H12" s="17">
        <v>8.5561624110608598E-3</v>
      </c>
      <c r="I12" s="17">
        <v>1.5674179603081099E-2</v>
      </c>
      <c r="J12" s="17">
        <v>0</v>
      </c>
      <c r="K12" s="17">
        <v>0</v>
      </c>
      <c r="L12" s="17">
        <v>6.3225255618539304E-3</v>
      </c>
      <c r="M12" s="17"/>
      <c r="N12" s="17">
        <v>3.9920086779235897E-3</v>
      </c>
      <c r="O12" s="17">
        <v>0</v>
      </c>
      <c r="P12" s="17">
        <v>9.0206631344526295E-3</v>
      </c>
      <c r="Q12" s="17">
        <v>0</v>
      </c>
      <c r="R12" s="17">
        <v>0</v>
      </c>
      <c r="S12" s="17">
        <v>1.2756740451806799E-2</v>
      </c>
      <c r="T12" s="17">
        <v>1.38351314101803E-2</v>
      </c>
      <c r="U12" s="17">
        <v>0</v>
      </c>
      <c r="V12" s="17">
        <v>1.8650354616717799E-2</v>
      </c>
      <c r="W12" s="17"/>
      <c r="X12" s="17">
        <v>7.5861511534846904E-3</v>
      </c>
      <c r="Y12" s="17">
        <v>0</v>
      </c>
      <c r="Z12" s="17"/>
      <c r="AA12" s="17">
        <v>6.7014476702190601E-3</v>
      </c>
      <c r="AB12" s="17">
        <v>6.4971576685997103E-3</v>
      </c>
      <c r="AC12" s="17"/>
      <c r="AD12" s="17">
        <v>8.5448209757587896E-3</v>
      </c>
      <c r="AE12" s="17">
        <v>3.2072935440134501E-3</v>
      </c>
    </row>
    <row r="13" spans="2:31" x14ac:dyDescent="0.35">
      <c r="B13" s="18" t="s">
        <v>100</v>
      </c>
      <c r="C13" s="17">
        <v>2.71710135226401E-3</v>
      </c>
      <c r="D13" s="17">
        <v>2.2333327354631502E-3</v>
      </c>
      <c r="E13" s="17">
        <v>3.2010059600020499E-3</v>
      </c>
      <c r="F13" s="17"/>
      <c r="G13" s="17">
        <v>0</v>
      </c>
      <c r="H13" s="17">
        <v>0</v>
      </c>
      <c r="I13" s="17">
        <v>1.37078691499627E-2</v>
      </c>
      <c r="J13" s="17">
        <v>0</v>
      </c>
      <c r="K13" s="17">
        <v>5.7184147163652204E-3</v>
      </c>
      <c r="L13" s="17">
        <v>0</v>
      </c>
      <c r="M13" s="17"/>
      <c r="N13" s="17">
        <v>0</v>
      </c>
      <c r="O13" s="17">
        <v>5.0321365279404002E-3</v>
      </c>
      <c r="P13" s="17">
        <v>7.9389168717394609E-3</v>
      </c>
      <c r="Q13" s="17">
        <v>1.0200319448337001E-2</v>
      </c>
      <c r="R13" s="17">
        <v>0</v>
      </c>
      <c r="S13" s="17">
        <v>0</v>
      </c>
      <c r="T13" s="17">
        <v>0</v>
      </c>
      <c r="U13" s="17">
        <v>0</v>
      </c>
      <c r="V13" s="17">
        <v>0</v>
      </c>
      <c r="W13" s="17"/>
      <c r="X13" s="17">
        <v>2.4495840331709702E-3</v>
      </c>
      <c r="Y13" s="17">
        <v>0</v>
      </c>
      <c r="Z13" s="17"/>
      <c r="AA13" s="17">
        <v>3.42933619764467E-3</v>
      </c>
      <c r="AB13" s="17">
        <v>0</v>
      </c>
      <c r="AC13" s="17"/>
      <c r="AD13" s="17">
        <v>2.8673144557701002E-3</v>
      </c>
      <c r="AE13" s="17">
        <v>0</v>
      </c>
    </row>
    <row r="14" spans="2:31" x14ac:dyDescent="0.35">
      <c r="B14" s="18" t="s">
        <v>56</v>
      </c>
      <c r="C14" s="17">
        <v>6.8758576870224398E-3</v>
      </c>
      <c r="D14" s="17">
        <v>1.0978315933797901E-2</v>
      </c>
      <c r="E14" s="17">
        <v>2.7722462088831299E-3</v>
      </c>
      <c r="F14" s="17"/>
      <c r="G14" s="17">
        <v>4.6384806731978E-3</v>
      </c>
      <c r="H14" s="17">
        <v>5.4762471375059303E-3</v>
      </c>
      <c r="I14" s="17">
        <v>1.6228466805907799E-2</v>
      </c>
      <c r="J14" s="17">
        <v>4.1929703003129697E-3</v>
      </c>
      <c r="K14" s="17">
        <v>5.3977886986610896E-3</v>
      </c>
      <c r="L14" s="17">
        <v>6.2448372318208599E-3</v>
      </c>
      <c r="M14" s="17"/>
      <c r="N14" s="17">
        <v>1.09554691854678E-2</v>
      </c>
      <c r="O14" s="17">
        <v>0</v>
      </c>
      <c r="P14" s="17">
        <v>7.9389168717394609E-3</v>
      </c>
      <c r="Q14" s="17">
        <v>0</v>
      </c>
      <c r="R14" s="17">
        <v>8.4663412949110804E-3</v>
      </c>
      <c r="S14" s="17">
        <v>1.27853370899165E-2</v>
      </c>
      <c r="T14" s="17">
        <v>7.0138616702391E-3</v>
      </c>
      <c r="U14" s="17">
        <v>1.6329531868820999E-2</v>
      </c>
      <c r="V14" s="17">
        <v>5.8538602607740801E-3</v>
      </c>
      <c r="W14" s="17"/>
      <c r="X14" s="17">
        <v>7.8856088274630101E-3</v>
      </c>
      <c r="Y14" s="17">
        <v>6.5234132977100203E-3</v>
      </c>
      <c r="Z14" s="17"/>
      <c r="AA14" s="17">
        <v>7.80223387929725E-3</v>
      </c>
      <c r="AB14" s="17">
        <v>3.4203558404761101E-3</v>
      </c>
      <c r="AC14" s="17"/>
      <c r="AD14" s="17">
        <v>6.1098548828537004E-3</v>
      </c>
      <c r="AE14" s="17">
        <v>4.5458220194377402E-3</v>
      </c>
    </row>
    <row r="15" spans="2:31" x14ac:dyDescent="0.35">
      <c r="B15" s="18" t="s">
        <v>101</v>
      </c>
      <c r="C15" s="21">
        <v>0.918941434093694</v>
      </c>
      <c r="D15" s="21">
        <v>0.89534072287283295</v>
      </c>
      <c r="E15" s="21">
        <v>0.94254877964908101</v>
      </c>
      <c r="F15" s="21"/>
      <c r="G15" s="21">
        <v>0.95251755214257805</v>
      </c>
      <c r="H15" s="21">
        <v>0.89475969460582605</v>
      </c>
      <c r="I15" s="21">
        <v>0.90250875002846798</v>
      </c>
      <c r="J15" s="21">
        <v>0.93740857549685896</v>
      </c>
      <c r="K15" s="21">
        <v>0.92871705854700504</v>
      </c>
      <c r="L15" s="21">
        <v>0.90794656587056799</v>
      </c>
      <c r="M15" s="21"/>
      <c r="N15" s="21">
        <v>0.924566992037538</v>
      </c>
      <c r="O15" s="21">
        <v>0.88919042766506395</v>
      </c>
      <c r="P15" s="21">
        <v>0.93859560854750301</v>
      </c>
      <c r="Q15" s="21">
        <v>0.94683248701454004</v>
      </c>
      <c r="R15" s="21">
        <v>0.91810831581291097</v>
      </c>
      <c r="S15" s="21">
        <v>0.94227002657308501</v>
      </c>
      <c r="T15" s="21">
        <v>0.89910925872741598</v>
      </c>
      <c r="U15" s="21">
        <v>0.94042179014499105</v>
      </c>
      <c r="V15" s="21">
        <v>0.89943101993137498</v>
      </c>
      <c r="W15" s="21"/>
      <c r="X15" s="21">
        <v>0.91795811605276401</v>
      </c>
      <c r="Y15" s="21">
        <v>0.92979437109368801</v>
      </c>
      <c r="Z15" s="21"/>
      <c r="AA15" s="21">
        <v>0.91930494836015098</v>
      </c>
      <c r="AB15" s="21">
        <v>0.91561736451316</v>
      </c>
      <c r="AC15" s="21"/>
      <c r="AD15" s="21">
        <v>0.92286119903400998</v>
      </c>
      <c r="AE15" s="21">
        <v>0.92998874042609203</v>
      </c>
    </row>
    <row r="16" spans="2:31" x14ac:dyDescent="0.35">
      <c r="B16" s="18" t="s">
        <v>102</v>
      </c>
      <c r="C16" s="21">
        <v>9.3451403338506295E-3</v>
      </c>
      <c r="D16" s="21">
        <v>1.15123162629065E-2</v>
      </c>
      <c r="E16" s="21">
        <v>7.1773551956080097E-3</v>
      </c>
      <c r="F16" s="21"/>
      <c r="G16" s="21">
        <v>9.2799091854989108E-3</v>
      </c>
      <c r="H16" s="21">
        <v>8.5561624110608598E-3</v>
      </c>
      <c r="I16" s="21">
        <v>2.9382048753043798E-2</v>
      </c>
      <c r="J16" s="21">
        <v>0</v>
      </c>
      <c r="K16" s="21">
        <v>5.7184147163652204E-3</v>
      </c>
      <c r="L16" s="21">
        <v>6.3225255618539304E-3</v>
      </c>
      <c r="M16" s="21"/>
      <c r="N16" s="21">
        <v>3.9920086779235897E-3</v>
      </c>
      <c r="O16" s="21">
        <v>5.0321365279404002E-3</v>
      </c>
      <c r="P16" s="21">
        <v>1.6959580006192101E-2</v>
      </c>
      <c r="Q16" s="21">
        <v>1.0200319448337001E-2</v>
      </c>
      <c r="R16" s="21">
        <v>0</v>
      </c>
      <c r="S16" s="21">
        <v>1.2756740451806799E-2</v>
      </c>
      <c r="T16" s="21">
        <v>1.38351314101803E-2</v>
      </c>
      <c r="U16" s="21">
        <v>0</v>
      </c>
      <c r="V16" s="21">
        <v>1.8650354616717799E-2</v>
      </c>
      <c r="W16" s="21"/>
      <c r="X16" s="21">
        <v>1.00357351866557E-2</v>
      </c>
      <c r="Y16" s="21">
        <v>0</v>
      </c>
      <c r="Z16" s="21"/>
      <c r="AA16" s="21">
        <v>1.01307838678637E-2</v>
      </c>
      <c r="AB16" s="21">
        <v>6.4971576685997103E-3</v>
      </c>
      <c r="AC16" s="21"/>
      <c r="AD16" s="21">
        <v>1.14121354315289E-2</v>
      </c>
      <c r="AE16" s="21">
        <v>3.2072935440134501E-3</v>
      </c>
    </row>
    <row r="17" spans="2:31" x14ac:dyDescent="0.35">
      <c r="B17" s="18" t="s">
        <v>103</v>
      </c>
      <c r="C17" s="22">
        <v>0.90959629375984297</v>
      </c>
      <c r="D17" s="22">
        <v>0.88382840660992701</v>
      </c>
      <c r="E17" s="22">
        <v>0.93537142445347299</v>
      </c>
      <c r="F17" s="22"/>
      <c r="G17" s="22">
        <v>0.94323764295707901</v>
      </c>
      <c r="H17" s="22">
        <v>0.886203532194765</v>
      </c>
      <c r="I17" s="22">
        <v>0.87312670127542402</v>
      </c>
      <c r="J17" s="22">
        <v>0.93740857549685896</v>
      </c>
      <c r="K17" s="22">
        <v>0.92299864383064001</v>
      </c>
      <c r="L17" s="22">
        <v>0.90162404030871401</v>
      </c>
      <c r="M17" s="22"/>
      <c r="N17" s="22">
        <v>0.92057498335961396</v>
      </c>
      <c r="O17" s="22">
        <v>0.88415829113712396</v>
      </c>
      <c r="P17" s="22">
        <v>0.92163602854131099</v>
      </c>
      <c r="Q17" s="22">
        <v>0.93663216756620304</v>
      </c>
      <c r="R17" s="22">
        <v>0.91810831581291097</v>
      </c>
      <c r="S17" s="22">
        <v>0.92951328612127804</v>
      </c>
      <c r="T17" s="22">
        <v>0.88527412731723598</v>
      </c>
      <c r="U17" s="22">
        <v>0.94042179014499105</v>
      </c>
      <c r="V17" s="22">
        <v>0.88078066531465704</v>
      </c>
      <c r="W17" s="22"/>
      <c r="X17" s="22">
        <v>0.90792238086610799</v>
      </c>
      <c r="Y17" s="22">
        <v>0.92979437109368801</v>
      </c>
      <c r="Z17" s="22"/>
      <c r="AA17" s="22">
        <v>0.90917416449228705</v>
      </c>
      <c r="AB17" s="22">
        <v>0.90912020684455996</v>
      </c>
      <c r="AC17" s="22"/>
      <c r="AD17" s="22">
        <v>0.91144906360248101</v>
      </c>
      <c r="AE17" s="22">
        <v>0.92678144688207897</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E22"/>
  <sheetViews>
    <sheetView showGridLines="0" topLeftCell="A6" workbookViewId="0">
      <pane xSplit="2" topLeftCell="C1" activePane="topRight" state="frozen"/>
      <selection pane="topRight" activeCell="C14" sqref="C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107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96</v>
      </c>
      <c r="C9" s="17">
        <v>0.57124781256114199</v>
      </c>
      <c r="D9" s="17">
        <v>0.54560313540980299</v>
      </c>
      <c r="E9" s="17">
        <v>0.59689969862095305</v>
      </c>
      <c r="F9" s="17"/>
      <c r="G9" s="17">
        <v>0.62017732008093496</v>
      </c>
      <c r="H9" s="17">
        <v>0.57837850098340904</v>
      </c>
      <c r="I9" s="17">
        <v>0.570465931455441</v>
      </c>
      <c r="J9" s="17">
        <v>0.56208048183104997</v>
      </c>
      <c r="K9" s="17">
        <v>0.61646174155640798</v>
      </c>
      <c r="L9" s="17">
        <v>0.52360982924509003</v>
      </c>
      <c r="M9" s="17"/>
      <c r="N9" s="17">
        <v>0.58454753316934405</v>
      </c>
      <c r="O9" s="17">
        <v>0.59417213714170602</v>
      </c>
      <c r="P9" s="17">
        <v>0.48330118769297498</v>
      </c>
      <c r="Q9" s="17">
        <v>0.52057912130503603</v>
      </c>
      <c r="R9" s="17">
        <v>0.56048827747599494</v>
      </c>
      <c r="S9" s="17">
        <v>0.62732974265144104</v>
      </c>
      <c r="T9" s="17">
        <v>0.63715323780503896</v>
      </c>
      <c r="U9" s="17">
        <v>0.53917136378859798</v>
      </c>
      <c r="V9" s="17">
        <v>0.56297987838758801</v>
      </c>
      <c r="W9" s="17"/>
      <c r="X9" s="17">
        <v>0.56823068801172005</v>
      </c>
      <c r="Y9" s="17">
        <v>0.56111308902717305</v>
      </c>
      <c r="Z9" s="17"/>
      <c r="AA9" s="17">
        <v>0.559343630265831</v>
      </c>
      <c r="AB9" s="17">
        <v>0.61487812667193098</v>
      </c>
      <c r="AC9" s="17"/>
      <c r="AD9" s="17">
        <v>0.55292681792726195</v>
      </c>
      <c r="AE9" s="17">
        <v>0.63444761164112595</v>
      </c>
    </row>
    <row r="10" spans="2:31" x14ac:dyDescent="0.35">
      <c r="B10" s="18" t="s">
        <v>97</v>
      </c>
      <c r="C10" s="17">
        <v>0.35999994458574502</v>
      </c>
      <c r="D10" s="17">
        <v>0.371662946864174</v>
      </c>
      <c r="E10" s="17">
        <v>0.34833366375109098</v>
      </c>
      <c r="F10" s="17"/>
      <c r="G10" s="17">
        <v>0.33511591084078501</v>
      </c>
      <c r="H10" s="17">
        <v>0.32595867363699099</v>
      </c>
      <c r="I10" s="17">
        <v>0.35440468030373201</v>
      </c>
      <c r="J10" s="17">
        <v>0.388997186764869</v>
      </c>
      <c r="K10" s="17">
        <v>0.33745950593012602</v>
      </c>
      <c r="L10" s="17">
        <v>0.39102725874662098</v>
      </c>
      <c r="M10" s="17"/>
      <c r="N10" s="17">
        <v>0.33005403331931299</v>
      </c>
      <c r="O10" s="17">
        <v>0.36615482889043799</v>
      </c>
      <c r="P10" s="17">
        <v>0.43601600967272203</v>
      </c>
      <c r="Q10" s="17">
        <v>0.42733653078085698</v>
      </c>
      <c r="R10" s="17">
        <v>0.35042713508985301</v>
      </c>
      <c r="S10" s="17">
        <v>0.31102609747258603</v>
      </c>
      <c r="T10" s="17">
        <v>0.25996205976771303</v>
      </c>
      <c r="U10" s="17">
        <v>0.432054748145627</v>
      </c>
      <c r="V10" s="17">
        <v>0.36772710424809801</v>
      </c>
      <c r="W10" s="17"/>
      <c r="X10" s="17">
        <v>0.36700992747604599</v>
      </c>
      <c r="Y10" s="17">
        <v>0.35094564627550001</v>
      </c>
      <c r="Z10" s="17"/>
      <c r="AA10" s="17">
        <v>0.38065628008181301</v>
      </c>
      <c r="AB10" s="17">
        <v>0.28780578357730602</v>
      </c>
      <c r="AC10" s="17"/>
      <c r="AD10" s="17">
        <v>0.37855058871606201</v>
      </c>
      <c r="AE10" s="17">
        <v>0.31552394650168802</v>
      </c>
    </row>
    <row r="11" spans="2:31" x14ac:dyDescent="0.35">
      <c r="B11" s="18" t="s">
        <v>98</v>
      </c>
      <c r="C11" s="17">
        <v>4.4124579125417E-2</v>
      </c>
      <c r="D11" s="17">
        <v>4.8500131079255701E-2</v>
      </c>
      <c r="E11" s="17">
        <v>3.9747797171553002E-2</v>
      </c>
      <c r="F11" s="17"/>
      <c r="G11" s="17">
        <v>2.36000451521656E-2</v>
      </c>
      <c r="H11" s="17">
        <v>5.9133436620045603E-2</v>
      </c>
      <c r="I11" s="17">
        <v>5.4540683532709397E-2</v>
      </c>
      <c r="J11" s="17">
        <v>2.0301053793895799E-2</v>
      </c>
      <c r="K11" s="17">
        <v>3.1018939223658601E-2</v>
      </c>
      <c r="L11" s="17">
        <v>6.0403364984852097E-2</v>
      </c>
      <c r="M11" s="17"/>
      <c r="N11" s="17">
        <v>6.1264992956135397E-2</v>
      </c>
      <c r="O11" s="17">
        <v>2.9382312132848299E-2</v>
      </c>
      <c r="P11" s="17">
        <v>4.1715437263843198E-2</v>
      </c>
      <c r="Q11" s="17">
        <v>3.03933486033965E-2</v>
      </c>
      <c r="R11" s="17">
        <v>7.9775291070490098E-2</v>
      </c>
      <c r="S11" s="17">
        <v>5.5672626266987199E-2</v>
      </c>
      <c r="T11" s="17">
        <v>5.15873172976994E-2</v>
      </c>
      <c r="U11" s="17">
        <v>1.41268858724703E-2</v>
      </c>
      <c r="V11" s="17">
        <v>2.6676296256159301E-2</v>
      </c>
      <c r="W11" s="17"/>
      <c r="X11" s="17">
        <v>4.2221299619704403E-2</v>
      </c>
      <c r="Y11" s="17">
        <v>4.5846739815517103E-2</v>
      </c>
      <c r="Z11" s="17"/>
      <c r="AA11" s="17">
        <v>3.8624738297546403E-2</v>
      </c>
      <c r="AB11" s="17">
        <v>5.94109488229922E-2</v>
      </c>
      <c r="AC11" s="17"/>
      <c r="AD11" s="17">
        <v>4.2313768519940502E-2</v>
      </c>
      <c r="AE11" s="17">
        <v>3.5635132604227099E-2</v>
      </c>
    </row>
    <row r="12" spans="2:31" x14ac:dyDescent="0.35">
      <c r="B12" s="18" t="s">
        <v>99</v>
      </c>
      <c r="C12" s="17">
        <v>1.8999446706362898E-2</v>
      </c>
      <c r="D12" s="17">
        <v>2.7912293316649101E-2</v>
      </c>
      <c r="E12" s="17">
        <v>1.00840946289559E-2</v>
      </c>
      <c r="F12" s="17"/>
      <c r="G12" s="17">
        <v>1.61944883222787E-2</v>
      </c>
      <c r="H12" s="17">
        <v>2.51928868668145E-2</v>
      </c>
      <c r="I12" s="17">
        <v>1.5546095632085999E-2</v>
      </c>
      <c r="J12" s="17">
        <v>1.08792187172701E-2</v>
      </c>
      <c r="K12" s="17">
        <v>1.5059813289807499E-2</v>
      </c>
      <c r="L12" s="17">
        <v>2.4959547023436598E-2</v>
      </c>
      <c r="M12" s="17"/>
      <c r="N12" s="17">
        <v>1.9743965742583001E-2</v>
      </c>
      <c r="O12" s="17">
        <v>1.02907218350076E-2</v>
      </c>
      <c r="P12" s="17">
        <v>2.90485558646521E-2</v>
      </c>
      <c r="Q12" s="17">
        <v>1.19879651676959E-2</v>
      </c>
      <c r="R12" s="17">
        <v>9.3092963636613301E-3</v>
      </c>
      <c r="S12" s="17">
        <v>5.9715336089852704E-3</v>
      </c>
      <c r="T12" s="17">
        <v>3.0030571495558E-2</v>
      </c>
      <c r="U12" s="17">
        <v>0</v>
      </c>
      <c r="V12" s="17">
        <v>4.2616721108154398E-2</v>
      </c>
      <c r="W12" s="17"/>
      <c r="X12" s="17">
        <v>1.6212820682178899E-2</v>
      </c>
      <c r="Y12" s="17">
        <v>3.5800759291091E-2</v>
      </c>
      <c r="Z12" s="17"/>
      <c r="AA12" s="17">
        <v>1.8302732972653401E-2</v>
      </c>
      <c r="AB12" s="17">
        <v>2.2166240803360601E-2</v>
      </c>
      <c r="AC12" s="17"/>
      <c r="AD12" s="17">
        <v>2.4162460493149601E-2</v>
      </c>
      <c r="AE12" s="17">
        <v>5.3304701782022198E-3</v>
      </c>
    </row>
    <row r="13" spans="2:31" x14ac:dyDescent="0.35">
      <c r="B13" s="18" t="s">
        <v>100</v>
      </c>
      <c r="C13" s="17">
        <v>3.9287700967294203E-3</v>
      </c>
      <c r="D13" s="17">
        <v>2.92307707376082E-3</v>
      </c>
      <c r="E13" s="17">
        <v>4.9347458274470596E-3</v>
      </c>
      <c r="F13" s="17"/>
      <c r="G13" s="17">
        <v>4.9122356038355901E-3</v>
      </c>
      <c r="H13" s="17">
        <v>4.6837879509082098E-3</v>
      </c>
      <c r="I13" s="17">
        <v>0</v>
      </c>
      <c r="J13" s="17">
        <v>1.7742058892915299E-2</v>
      </c>
      <c r="K13" s="17">
        <v>0</v>
      </c>
      <c r="L13" s="17">
        <v>0</v>
      </c>
      <c r="M13" s="17"/>
      <c r="N13" s="17">
        <v>4.3894748126249404E-3</v>
      </c>
      <c r="O13" s="17">
        <v>0</v>
      </c>
      <c r="P13" s="17">
        <v>0</v>
      </c>
      <c r="Q13" s="17">
        <v>9.7030341430142508E-3</v>
      </c>
      <c r="R13" s="17">
        <v>0</v>
      </c>
      <c r="S13" s="17">
        <v>0</v>
      </c>
      <c r="T13" s="17">
        <v>1.42529519637514E-2</v>
      </c>
      <c r="U13" s="17">
        <v>1.46470021933039E-2</v>
      </c>
      <c r="V13" s="17">
        <v>0</v>
      </c>
      <c r="W13" s="17"/>
      <c r="X13" s="17">
        <v>4.1574198655813001E-3</v>
      </c>
      <c r="Y13" s="17">
        <v>6.2937655907187298E-3</v>
      </c>
      <c r="Z13" s="17"/>
      <c r="AA13" s="17">
        <v>9.2769476726714995E-4</v>
      </c>
      <c r="AB13" s="17">
        <v>1.5738900124410399E-2</v>
      </c>
      <c r="AC13" s="17"/>
      <c r="AD13" s="17">
        <v>2.0463643435857399E-3</v>
      </c>
      <c r="AE13" s="17">
        <v>9.0628390747572608E-3</v>
      </c>
    </row>
    <row r="14" spans="2:31" x14ac:dyDescent="0.35">
      <c r="B14" s="18" t="s">
        <v>56</v>
      </c>
      <c r="C14" s="17">
        <v>1.69944692460321E-3</v>
      </c>
      <c r="D14" s="17">
        <v>3.39841625635799E-3</v>
      </c>
      <c r="E14" s="17">
        <v>0</v>
      </c>
      <c r="F14" s="17"/>
      <c r="G14" s="17">
        <v>0</v>
      </c>
      <c r="H14" s="17">
        <v>6.6527139418315904E-3</v>
      </c>
      <c r="I14" s="17">
        <v>5.04260907603083E-3</v>
      </c>
      <c r="J14" s="17">
        <v>0</v>
      </c>
      <c r="K14" s="17">
        <v>0</v>
      </c>
      <c r="L14" s="17">
        <v>0</v>
      </c>
      <c r="M14" s="17"/>
      <c r="N14" s="17">
        <v>0</v>
      </c>
      <c r="O14" s="17">
        <v>0</v>
      </c>
      <c r="P14" s="17">
        <v>9.9188095058074001E-3</v>
      </c>
      <c r="Q14" s="17">
        <v>0</v>
      </c>
      <c r="R14" s="17">
        <v>0</v>
      </c>
      <c r="S14" s="17">
        <v>0</v>
      </c>
      <c r="T14" s="17">
        <v>7.0138616702391E-3</v>
      </c>
      <c r="U14" s="17">
        <v>0</v>
      </c>
      <c r="V14" s="17">
        <v>0</v>
      </c>
      <c r="W14" s="17"/>
      <c r="X14" s="17">
        <v>2.1678443447692899E-3</v>
      </c>
      <c r="Y14" s="17">
        <v>0</v>
      </c>
      <c r="Z14" s="17"/>
      <c r="AA14" s="17">
        <v>2.1449236148889201E-3</v>
      </c>
      <c r="AB14" s="17">
        <v>0</v>
      </c>
      <c r="AC14" s="17"/>
      <c r="AD14" s="17">
        <v>0</v>
      </c>
      <c r="AE14" s="17">
        <v>0</v>
      </c>
    </row>
    <row r="15" spans="2:31" x14ac:dyDescent="0.35">
      <c r="B15" s="18" t="s">
        <v>101</v>
      </c>
      <c r="C15" s="21">
        <v>0.93124775714688701</v>
      </c>
      <c r="D15" s="21">
        <v>0.91726608227397699</v>
      </c>
      <c r="E15" s="21">
        <v>0.94523336237204403</v>
      </c>
      <c r="F15" s="21"/>
      <c r="G15" s="21">
        <v>0.95529323092172003</v>
      </c>
      <c r="H15" s="21">
        <v>0.90433717462039998</v>
      </c>
      <c r="I15" s="21">
        <v>0.92487061175917396</v>
      </c>
      <c r="J15" s="21">
        <v>0.95107766859591902</v>
      </c>
      <c r="K15" s="21">
        <v>0.95392124748653395</v>
      </c>
      <c r="L15" s="21">
        <v>0.91463708799171095</v>
      </c>
      <c r="M15" s="21"/>
      <c r="N15" s="21">
        <v>0.91460156648865698</v>
      </c>
      <c r="O15" s="21">
        <v>0.96032696603214396</v>
      </c>
      <c r="P15" s="21">
        <v>0.91931719736569695</v>
      </c>
      <c r="Q15" s="21">
        <v>0.94791565208589301</v>
      </c>
      <c r="R15" s="21">
        <v>0.91091541256584896</v>
      </c>
      <c r="S15" s="21">
        <v>0.93835584012402795</v>
      </c>
      <c r="T15" s="21">
        <v>0.89711529757275199</v>
      </c>
      <c r="U15" s="21">
        <v>0.97122611193422603</v>
      </c>
      <c r="V15" s="21">
        <v>0.93070698263568596</v>
      </c>
      <c r="W15" s="21"/>
      <c r="X15" s="21">
        <v>0.93524061548776605</v>
      </c>
      <c r="Y15" s="21">
        <v>0.91205873530267301</v>
      </c>
      <c r="Z15" s="21"/>
      <c r="AA15" s="21">
        <v>0.93999991034764396</v>
      </c>
      <c r="AB15" s="21">
        <v>0.902683910249237</v>
      </c>
      <c r="AC15" s="21"/>
      <c r="AD15" s="21">
        <v>0.93147740664332401</v>
      </c>
      <c r="AE15" s="21">
        <v>0.94997155814281298</v>
      </c>
    </row>
    <row r="16" spans="2:31" x14ac:dyDescent="0.35">
      <c r="B16" s="18" t="s">
        <v>102</v>
      </c>
      <c r="C16" s="21">
        <v>2.2928216803092299E-2</v>
      </c>
      <c r="D16" s="21">
        <v>3.08353703904099E-2</v>
      </c>
      <c r="E16" s="21">
        <v>1.50188404564029E-2</v>
      </c>
      <c r="F16" s="21"/>
      <c r="G16" s="21">
        <v>2.1106723926114301E-2</v>
      </c>
      <c r="H16" s="21">
        <v>2.9876674817722701E-2</v>
      </c>
      <c r="I16" s="21">
        <v>1.5546095632085999E-2</v>
      </c>
      <c r="J16" s="21">
        <v>2.8621277610185399E-2</v>
      </c>
      <c r="K16" s="21">
        <v>1.5059813289807499E-2</v>
      </c>
      <c r="L16" s="21">
        <v>2.4959547023436598E-2</v>
      </c>
      <c r="M16" s="21"/>
      <c r="N16" s="21">
        <v>2.4133440555208E-2</v>
      </c>
      <c r="O16" s="21">
        <v>1.02907218350076E-2</v>
      </c>
      <c r="P16" s="21">
        <v>2.90485558646521E-2</v>
      </c>
      <c r="Q16" s="21">
        <v>2.1690999310710099E-2</v>
      </c>
      <c r="R16" s="21">
        <v>9.3092963636613301E-3</v>
      </c>
      <c r="S16" s="21">
        <v>5.9715336089852704E-3</v>
      </c>
      <c r="T16" s="21">
        <v>4.4283523459309297E-2</v>
      </c>
      <c r="U16" s="21">
        <v>1.46470021933039E-2</v>
      </c>
      <c r="V16" s="21">
        <v>4.2616721108154398E-2</v>
      </c>
      <c r="W16" s="21"/>
      <c r="X16" s="21">
        <v>2.03702405477602E-2</v>
      </c>
      <c r="Y16" s="21">
        <v>4.2094524881809703E-2</v>
      </c>
      <c r="Z16" s="21"/>
      <c r="AA16" s="21">
        <v>1.9230427739920598E-2</v>
      </c>
      <c r="AB16" s="21">
        <v>3.7905140927770899E-2</v>
      </c>
      <c r="AC16" s="21"/>
      <c r="AD16" s="21">
        <v>2.6208824836735301E-2</v>
      </c>
      <c r="AE16" s="21">
        <v>1.4393309252959501E-2</v>
      </c>
    </row>
    <row r="17" spans="2:31" x14ac:dyDescent="0.35">
      <c r="B17" s="18" t="s">
        <v>103</v>
      </c>
      <c r="C17" s="22">
        <v>0.90831954034379503</v>
      </c>
      <c r="D17" s="22">
        <v>0.88643071188356704</v>
      </c>
      <c r="E17" s="22">
        <v>0.93021452191564102</v>
      </c>
      <c r="F17" s="22"/>
      <c r="G17" s="22">
        <v>0.93418650699560601</v>
      </c>
      <c r="H17" s="22">
        <v>0.87446049980267704</v>
      </c>
      <c r="I17" s="22">
        <v>0.90932451612708798</v>
      </c>
      <c r="J17" s="22">
        <v>0.92245639098573295</v>
      </c>
      <c r="K17" s="22">
        <v>0.93886143419672696</v>
      </c>
      <c r="L17" s="22">
        <v>0.889677540968275</v>
      </c>
      <c r="M17" s="22"/>
      <c r="N17" s="22">
        <v>0.89046812593344904</v>
      </c>
      <c r="O17" s="22">
        <v>0.95003624419713695</v>
      </c>
      <c r="P17" s="22">
        <v>0.89026864150104501</v>
      </c>
      <c r="Q17" s="22">
        <v>0.92622465277518296</v>
      </c>
      <c r="R17" s="22">
        <v>0.901606116202187</v>
      </c>
      <c r="S17" s="22">
        <v>0.93238430651504201</v>
      </c>
      <c r="T17" s="22">
        <v>0.85283177411344302</v>
      </c>
      <c r="U17" s="22">
        <v>0.95657910974092197</v>
      </c>
      <c r="V17" s="22">
        <v>0.88809026152753201</v>
      </c>
      <c r="W17" s="22"/>
      <c r="X17" s="22">
        <v>0.914870374940006</v>
      </c>
      <c r="Y17" s="22">
        <v>0.86996421042086303</v>
      </c>
      <c r="Z17" s="22"/>
      <c r="AA17" s="22">
        <v>0.92076948260772395</v>
      </c>
      <c r="AB17" s="22">
        <v>0.86477876932146602</v>
      </c>
      <c r="AC17" s="22"/>
      <c r="AD17" s="22">
        <v>0.90526858180658898</v>
      </c>
      <c r="AE17" s="22">
        <v>0.93557824888985397</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108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96</v>
      </c>
      <c r="C9" s="17">
        <v>0</v>
      </c>
      <c r="D9" s="17">
        <v>0</v>
      </c>
      <c r="E9" s="17">
        <v>0</v>
      </c>
      <c r="F9" s="17"/>
      <c r="G9" s="17">
        <v>0</v>
      </c>
      <c r="H9" s="17">
        <v>0</v>
      </c>
      <c r="I9" s="17">
        <v>0</v>
      </c>
      <c r="J9" s="17">
        <v>0</v>
      </c>
      <c r="K9" s="17">
        <v>0</v>
      </c>
      <c r="L9" s="17">
        <v>0</v>
      </c>
      <c r="M9" s="17"/>
      <c r="N9" s="17">
        <v>0</v>
      </c>
      <c r="O9" s="17">
        <v>0</v>
      </c>
      <c r="P9" s="17">
        <v>0</v>
      </c>
      <c r="Q9" s="17">
        <v>0</v>
      </c>
      <c r="R9" s="17">
        <v>0</v>
      </c>
      <c r="S9" s="17">
        <v>0</v>
      </c>
      <c r="T9" s="17">
        <v>0</v>
      </c>
      <c r="U9" s="17">
        <v>0</v>
      </c>
      <c r="V9" s="17">
        <v>0</v>
      </c>
      <c r="W9" s="17"/>
      <c r="X9" s="17">
        <v>0</v>
      </c>
      <c r="Y9" s="17">
        <v>0</v>
      </c>
      <c r="Z9" s="17"/>
      <c r="AA9" s="17">
        <v>0</v>
      </c>
      <c r="AB9" s="17">
        <v>0</v>
      </c>
      <c r="AC9" s="17"/>
      <c r="AD9" s="17">
        <v>0</v>
      </c>
      <c r="AE9" s="17">
        <v>0</v>
      </c>
    </row>
    <row r="10" spans="2:31" x14ac:dyDescent="0.35">
      <c r="B10" s="18" t="s">
        <v>97</v>
      </c>
      <c r="C10" s="17">
        <v>1</v>
      </c>
      <c r="D10" s="17">
        <v>1</v>
      </c>
      <c r="E10" s="17">
        <v>1</v>
      </c>
      <c r="F10" s="17"/>
      <c r="G10" s="17">
        <v>1</v>
      </c>
      <c r="H10" s="17">
        <v>1</v>
      </c>
      <c r="I10" s="17">
        <v>1</v>
      </c>
      <c r="J10" s="17">
        <v>1</v>
      </c>
      <c r="K10" s="17">
        <v>1</v>
      </c>
      <c r="L10" s="17">
        <v>1</v>
      </c>
      <c r="M10" s="17"/>
      <c r="N10" s="17">
        <v>1</v>
      </c>
      <c r="O10" s="17">
        <v>1</v>
      </c>
      <c r="P10" s="17">
        <v>1</v>
      </c>
      <c r="Q10" s="17">
        <v>1</v>
      </c>
      <c r="R10" s="17">
        <v>1</v>
      </c>
      <c r="S10" s="17">
        <v>1</v>
      </c>
      <c r="T10" s="17">
        <v>1</v>
      </c>
      <c r="U10" s="17">
        <v>1</v>
      </c>
      <c r="V10" s="17">
        <v>1</v>
      </c>
      <c r="W10" s="17"/>
      <c r="X10" s="17">
        <v>1</v>
      </c>
      <c r="Y10" s="17">
        <v>1</v>
      </c>
      <c r="Z10" s="17"/>
      <c r="AA10" s="17">
        <v>1</v>
      </c>
      <c r="AB10" s="17">
        <v>1</v>
      </c>
      <c r="AC10" s="17"/>
      <c r="AD10" s="17">
        <v>1</v>
      </c>
      <c r="AE10" s="17">
        <v>1</v>
      </c>
    </row>
    <row r="11" spans="2:31" x14ac:dyDescent="0.35">
      <c r="B11" s="18" t="s">
        <v>98</v>
      </c>
      <c r="C11" s="17">
        <v>0</v>
      </c>
      <c r="D11" s="17">
        <v>0</v>
      </c>
      <c r="E11" s="17">
        <v>0</v>
      </c>
      <c r="F11" s="17"/>
      <c r="G11" s="17">
        <v>0</v>
      </c>
      <c r="H11" s="17">
        <v>0</v>
      </c>
      <c r="I11" s="17">
        <v>0</v>
      </c>
      <c r="J11" s="17">
        <v>0</v>
      </c>
      <c r="K11" s="17">
        <v>0</v>
      </c>
      <c r="L11" s="17">
        <v>0</v>
      </c>
      <c r="M11" s="17"/>
      <c r="N11" s="17">
        <v>0</v>
      </c>
      <c r="O11" s="17">
        <v>0</v>
      </c>
      <c r="P11" s="17">
        <v>0</v>
      </c>
      <c r="Q11" s="17">
        <v>0</v>
      </c>
      <c r="R11" s="17">
        <v>0</v>
      </c>
      <c r="S11" s="17">
        <v>0</v>
      </c>
      <c r="T11" s="17">
        <v>0</v>
      </c>
      <c r="U11" s="17">
        <v>0</v>
      </c>
      <c r="V11" s="17">
        <v>0</v>
      </c>
      <c r="W11" s="17"/>
      <c r="X11" s="17">
        <v>0</v>
      </c>
      <c r="Y11" s="17">
        <v>0</v>
      </c>
      <c r="Z11" s="17"/>
      <c r="AA11" s="17">
        <v>0</v>
      </c>
      <c r="AB11" s="17">
        <v>0</v>
      </c>
      <c r="AC11" s="17"/>
      <c r="AD11" s="17">
        <v>0</v>
      </c>
      <c r="AE11" s="17">
        <v>0</v>
      </c>
    </row>
    <row r="12" spans="2:31" x14ac:dyDescent="0.35">
      <c r="B12" s="18" t="s">
        <v>99</v>
      </c>
      <c r="C12" s="17">
        <v>0</v>
      </c>
      <c r="D12" s="17">
        <v>0</v>
      </c>
      <c r="E12" s="17">
        <v>0</v>
      </c>
      <c r="F12" s="17"/>
      <c r="G12" s="17">
        <v>0</v>
      </c>
      <c r="H12" s="17">
        <v>0</v>
      </c>
      <c r="I12" s="17">
        <v>0</v>
      </c>
      <c r="J12" s="17">
        <v>0</v>
      </c>
      <c r="K12" s="17">
        <v>0</v>
      </c>
      <c r="L12" s="17">
        <v>0</v>
      </c>
      <c r="M12" s="17"/>
      <c r="N12" s="17">
        <v>0</v>
      </c>
      <c r="O12" s="17">
        <v>0</v>
      </c>
      <c r="P12" s="17">
        <v>0</v>
      </c>
      <c r="Q12" s="17">
        <v>0</v>
      </c>
      <c r="R12" s="17">
        <v>0</v>
      </c>
      <c r="S12" s="17">
        <v>0</v>
      </c>
      <c r="T12" s="17">
        <v>0</v>
      </c>
      <c r="U12" s="17">
        <v>0</v>
      </c>
      <c r="V12" s="17">
        <v>0</v>
      </c>
      <c r="W12" s="17"/>
      <c r="X12" s="17">
        <v>0</v>
      </c>
      <c r="Y12" s="17">
        <v>0</v>
      </c>
      <c r="Z12" s="17"/>
      <c r="AA12" s="17">
        <v>0</v>
      </c>
      <c r="AB12" s="17">
        <v>0</v>
      </c>
      <c r="AC12" s="17"/>
      <c r="AD12" s="17">
        <v>0</v>
      </c>
      <c r="AE12" s="17">
        <v>0</v>
      </c>
    </row>
    <row r="13" spans="2:31" x14ac:dyDescent="0.35">
      <c r="B13" s="18" t="s">
        <v>100</v>
      </c>
      <c r="C13" s="17">
        <v>0</v>
      </c>
      <c r="D13" s="17">
        <v>0</v>
      </c>
      <c r="E13" s="17">
        <v>0</v>
      </c>
      <c r="F13" s="17"/>
      <c r="G13" s="17">
        <v>0</v>
      </c>
      <c r="H13" s="17">
        <v>0</v>
      </c>
      <c r="I13" s="17">
        <v>0</v>
      </c>
      <c r="J13" s="17">
        <v>0</v>
      </c>
      <c r="K13" s="17">
        <v>0</v>
      </c>
      <c r="L13" s="17">
        <v>0</v>
      </c>
      <c r="M13" s="17"/>
      <c r="N13" s="17">
        <v>0</v>
      </c>
      <c r="O13" s="17">
        <v>0</v>
      </c>
      <c r="P13" s="17">
        <v>0</v>
      </c>
      <c r="Q13" s="17">
        <v>0</v>
      </c>
      <c r="R13" s="17">
        <v>0</v>
      </c>
      <c r="S13" s="17">
        <v>0</v>
      </c>
      <c r="T13" s="17">
        <v>0</v>
      </c>
      <c r="U13" s="17">
        <v>0</v>
      </c>
      <c r="V13" s="17">
        <v>0</v>
      </c>
      <c r="W13" s="17"/>
      <c r="X13" s="17">
        <v>0</v>
      </c>
      <c r="Y13" s="17">
        <v>0</v>
      </c>
      <c r="Z13" s="17"/>
      <c r="AA13" s="17">
        <v>0</v>
      </c>
      <c r="AB13" s="17">
        <v>0</v>
      </c>
      <c r="AC13" s="17"/>
      <c r="AD13" s="17">
        <v>0</v>
      </c>
      <c r="AE13" s="17">
        <v>0</v>
      </c>
    </row>
    <row r="14" spans="2:31" x14ac:dyDescent="0.35">
      <c r="B14" s="18" t="s">
        <v>56</v>
      </c>
      <c r="C14" s="17">
        <v>0</v>
      </c>
      <c r="D14" s="17">
        <v>0</v>
      </c>
      <c r="E14" s="17">
        <v>0</v>
      </c>
      <c r="F14" s="17"/>
      <c r="G14" s="17">
        <v>0</v>
      </c>
      <c r="H14" s="17">
        <v>0</v>
      </c>
      <c r="I14" s="17">
        <v>0</v>
      </c>
      <c r="J14" s="17">
        <v>0</v>
      </c>
      <c r="K14" s="17">
        <v>0</v>
      </c>
      <c r="L14" s="17">
        <v>0</v>
      </c>
      <c r="M14" s="17"/>
      <c r="N14" s="17">
        <v>0</v>
      </c>
      <c r="O14" s="17">
        <v>0</v>
      </c>
      <c r="P14" s="17">
        <v>0</v>
      </c>
      <c r="Q14" s="17">
        <v>0</v>
      </c>
      <c r="R14" s="17">
        <v>0</v>
      </c>
      <c r="S14" s="17">
        <v>0</v>
      </c>
      <c r="T14" s="17">
        <v>0</v>
      </c>
      <c r="U14" s="17">
        <v>0</v>
      </c>
      <c r="V14" s="17">
        <v>0</v>
      </c>
      <c r="W14" s="17"/>
      <c r="X14" s="17">
        <v>0</v>
      </c>
      <c r="Y14" s="17">
        <v>0</v>
      </c>
      <c r="Z14" s="17"/>
      <c r="AA14" s="17">
        <v>0</v>
      </c>
      <c r="AB14" s="17">
        <v>0</v>
      </c>
      <c r="AC14" s="17"/>
      <c r="AD14" s="17">
        <v>0</v>
      </c>
      <c r="AE14" s="17">
        <v>0</v>
      </c>
    </row>
    <row r="15" spans="2:31" x14ac:dyDescent="0.35">
      <c r="B15" s="18" t="s">
        <v>101</v>
      </c>
      <c r="C15" s="21">
        <v>1</v>
      </c>
      <c r="D15" s="21">
        <v>1</v>
      </c>
      <c r="E15" s="21">
        <v>1</v>
      </c>
      <c r="F15" s="21"/>
      <c r="G15" s="21">
        <v>1</v>
      </c>
      <c r="H15" s="21">
        <v>1</v>
      </c>
      <c r="I15" s="21">
        <v>1</v>
      </c>
      <c r="J15" s="21">
        <v>1</v>
      </c>
      <c r="K15" s="21">
        <v>1</v>
      </c>
      <c r="L15" s="21">
        <v>1</v>
      </c>
      <c r="M15" s="21"/>
      <c r="N15" s="21">
        <v>1</v>
      </c>
      <c r="O15" s="21">
        <v>1</v>
      </c>
      <c r="P15" s="21">
        <v>1</v>
      </c>
      <c r="Q15" s="21">
        <v>1</v>
      </c>
      <c r="R15" s="21">
        <v>1</v>
      </c>
      <c r="S15" s="21">
        <v>1</v>
      </c>
      <c r="T15" s="21">
        <v>1</v>
      </c>
      <c r="U15" s="21">
        <v>1</v>
      </c>
      <c r="V15" s="21">
        <v>1</v>
      </c>
      <c r="W15" s="21"/>
      <c r="X15" s="21">
        <v>1</v>
      </c>
      <c r="Y15" s="21">
        <v>1</v>
      </c>
      <c r="Z15" s="21"/>
      <c r="AA15" s="21">
        <v>1</v>
      </c>
      <c r="AB15" s="21">
        <v>1</v>
      </c>
      <c r="AC15" s="21"/>
      <c r="AD15" s="21">
        <v>1</v>
      </c>
      <c r="AE15" s="21">
        <v>1</v>
      </c>
    </row>
    <row r="16" spans="2:31" x14ac:dyDescent="0.35">
      <c r="B16" s="18" t="s">
        <v>102</v>
      </c>
      <c r="C16" s="21">
        <v>0</v>
      </c>
      <c r="D16" s="21">
        <v>0</v>
      </c>
      <c r="E16" s="21">
        <v>0</v>
      </c>
      <c r="F16" s="21"/>
      <c r="G16" s="21">
        <v>0</v>
      </c>
      <c r="H16" s="21">
        <v>0</v>
      </c>
      <c r="I16" s="21">
        <v>0</v>
      </c>
      <c r="J16" s="21">
        <v>0</v>
      </c>
      <c r="K16" s="21">
        <v>0</v>
      </c>
      <c r="L16" s="21">
        <v>0</v>
      </c>
      <c r="M16" s="21"/>
      <c r="N16" s="21">
        <v>0</v>
      </c>
      <c r="O16" s="21">
        <v>0</v>
      </c>
      <c r="P16" s="21">
        <v>0</v>
      </c>
      <c r="Q16" s="21">
        <v>0</v>
      </c>
      <c r="R16" s="21">
        <v>0</v>
      </c>
      <c r="S16" s="21">
        <v>0</v>
      </c>
      <c r="T16" s="21">
        <v>0</v>
      </c>
      <c r="U16" s="21">
        <v>0</v>
      </c>
      <c r="V16" s="21">
        <v>0</v>
      </c>
      <c r="W16" s="21"/>
      <c r="X16" s="21">
        <v>0</v>
      </c>
      <c r="Y16" s="21">
        <v>0</v>
      </c>
      <c r="Z16" s="21"/>
      <c r="AA16" s="21">
        <v>0</v>
      </c>
      <c r="AB16" s="21">
        <v>0</v>
      </c>
      <c r="AC16" s="21"/>
      <c r="AD16" s="21">
        <v>0</v>
      </c>
      <c r="AE16" s="21">
        <v>0</v>
      </c>
    </row>
    <row r="17" spans="2:31" x14ac:dyDescent="0.35">
      <c r="B17" s="18" t="s">
        <v>103</v>
      </c>
      <c r="C17" s="22">
        <v>1</v>
      </c>
      <c r="D17" s="22">
        <v>1</v>
      </c>
      <c r="E17" s="22">
        <v>1</v>
      </c>
      <c r="F17" s="22"/>
      <c r="G17" s="22">
        <v>1</v>
      </c>
      <c r="H17" s="22">
        <v>1</v>
      </c>
      <c r="I17" s="22">
        <v>1</v>
      </c>
      <c r="J17" s="22">
        <v>1</v>
      </c>
      <c r="K17" s="22">
        <v>1</v>
      </c>
      <c r="L17" s="22">
        <v>1</v>
      </c>
      <c r="M17" s="22"/>
      <c r="N17" s="22">
        <v>1</v>
      </c>
      <c r="O17" s="22">
        <v>1</v>
      </c>
      <c r="P17" s="22">
        <v>1</v>
      </c>
      <c r="Q17" s="22">
        <v>1</v>
      </c>
      <c r="R17" s="22">
        <v>1</v>
      </c>
      <c r="S17" s="22">
        <v>1</v>
      </c>
      <c r="T17" s="22">
        <v>1</v>
      </c>
      <c r="U17" s="22">
        <v>1</v>
      </c>
      <c r="V17" s="22">
        <v>1</v>
      </c>
      <c r="W17" s="22"/>
      <c r="X17" s="22">
        <v>1</v>
      </c>
      <c r="Y17" s="22">
        <v>1</v>
      </c>
      <c r="Z17" s="22"/>
      <c r="AA17" s="22">
        <v>1</v>
      </c>
      <c r="AB17" s="22">
        <v>1</v>
      </c>
      <c r="AC17" s="22"/>
      <c r="AD17" s="22">
        <v>1</v>
      </c>
      <c r="AE17" s="22">
        <v>1</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109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96</v>
      </c>
      <c r="C9" s="17">
        <v>0.12098183940134501</v>
      </c>
      <c r="D9" s="17">
        <v>0.14235488100581301</v>
      </c>
      <c r="E9" s="17">
        <v>9.96027896767612E-2</v>
      </c>
      <c r="F9" s="17"/>
      <c r="G9" s="17">
        <v>0.148608313824971</v>
      </c>
      <c r="H9" s="17">
        <v>0.13912959565015801</v>
      </c>
      <c r="I9" s="17">
        <v>0.14108405334757301</v>
      </c>
      <c r="J9" s="17">
        <v>0.114732250695726</v>
      </c>
      <c r="K9" s="17">
        <v>6.1731183168984002E-2</v>
      </c>
      <c r="L9" s="17">
        <v>0.11936722780053501</v>
      </c>
      <c r="M9" s="17"/>
      <c r="N9" s="17">
        <v>0.145908047880524</v>
      </c>
      <c r="O9" s="17">
        <v>0.105660326915022</v>
      </c>
      <c r="P9" s="17">
        <v>0.109748237551598</v>
      </c>
      <c r="Q9" s="17">
        <v>7.9274841064532003E-2</v>
      </c>
      <c r="R9" s="17">
        <v>0.14083073260648701</v>
      </c>
      <c r="S9" s="17">
        <v>0.153475275689503</v>
      </c>
      <c r="T9" s="17">
        <v>0.160534333434838</v>
      </c>
      <c r="U9" s="17">
        <v>0.119673518194624</v>
      </c>
      <c r="V9" s="17">
        <v>8.3950706364860503E-2</v>
      </c>
      <c r="W9" s="17"/>
      <c r="X9" s="17">
        <v>0.105606898700008</v>
      </c>
      <c r="Y9" s="17">
        <v>0.20707269158772201</v>
      </c>
      <c r="Z9" s="17"/>
      <c r="AA9" s="17">
        <v>0.11345126517054401</v>
      </c>
      <c r="AB9" s="17">
        <v>0.153228082037841</v>
      </c>
      <c r="AC9" s="17"/>
      <c r="AD9" s="17">
        <v>0.11723608159624101</v>
      </c>
      <c r="AE9" s="17">
        <v>0.130272425757958</v>
      </c>
    </row>
    <row r="10" spans="2:31" x14ac:dyDescent="0.35">
      <c r="B10" s="18" t="s">
        <v>97</v>
      </c>
      <c r="C10" s="17">
        <v>0.31395610612868402</v>
      </c>
      <c r="D10" s="17">
        <v>0.33414063948188899</v>
      </c>
      <c r="E10" s="17">
        <v>0.29376589875382397</v>
      </c>
      <c r="F10" s="17"/>
      <c r="G10" s="17">
        <v>0.29802814753785001</v>
      </c>
      <c r="H10" s="17">
        <v>0.322127624718063</v>
      </c>
      <c r="I10" s="17">
        <v>0.363639133425533</v>
      </c>
      <c r="J10" s="17">
        <v>0.28728281825552099</v>
      </c>
      <c r="K10" s="17">
        <v>0.373747928056746</v>
      </c>
      <c r="L10" s="17">
        <v>0.27672609889481797</v>
      </c>
      <c r="M10" s="17"/>
      <c r="N10" s="17">
        <v>0.35863129600467702</v>
      </c>
      <c r="O10" s="17">
        <v>0.28794114792315201</v>
      </c>
      <c r="P10" s="17">
        <v>0.24562818363666999</v>
      </c>
      <c r="Q10" s="17">
        <v>0.36792102813326499</v>
      </c>
      <c r="R10" s="17">
        <v>0.30647736695065803</v>
      </c>
      <c r="S10" s="17">
        <v>0.29670170731718298</v>
      </c>
      <c r="T10" s="17">
        <v>0.33773737906027101</v>
      </c>
      <c r="U10" s="17">
        <v>0.282242223792808</v>
      </c>
      <c r="V10" s="17">
        <v>0.31072683039015803</v>
      </c>
      <c r="W10" s="17"/>
      <c r="X10" s="17">
        <v>0.31268996291915901</v>
      </c>
      <c r="Y10" s="17">
        <v>0.28054407313079399</v>
      </c>
      <c r="Z10" s="17"/>
      <c r="AA10" s="17">
        <v>0.285251116600369</v>
      </c>
      <c r="AB10" s="17">
        <v>0.42933968466871097</v>
      </c>
      <c r="AC10" s="17"/>
      <c r="AD10" s="17">
        <v>0.30684143661614799</v>
      </c>
      <c r="AE10" s="17">
        <v>0.34634177083336998</v>
      </c>
    </row>
    <row r="11" spans="2:31" x14ac:dyDescent="0.35">
      <c r="B11" s="18" t="s">
        <v>98</v>
      </c>
      <c r="C11" s="17">
        <v>0.198388905008617</v>
      </c>
      <c r="D11" s="17">
        <v>0.227347827244993</v>
      </c>
      <c r="E11" s="17">
        <v>0.16942184220495801</v>
      </c>
      <c r="F11" s="17"/>
      <c r="G11" s="17">
        <v>0.22262784425959201</v>
      </c>
      <c r="H11" s="17">
        <v>0.22730659211870699</v>
      </c>
      <c r="I11" s="17">
        <v>0.18207039526469701</v>
      </c>
      <c r="J11" s="17">
        <v>0.16710180071942499</v>
      </c>
      <c r="K11" s="17">
        <v>0.18487956605473699</v>
      </c>
      <c r="L11" s="17">
        <v>0.20059580688744599</v>
      </c>
      <c r="M11" s="17"/>
      <c r="N11" s="17">
        <v>0.18663007295026801</v>
      </c>
      <c r="O11" s="17">
        <v>0.192252245903372</v>
      </c>
      <c r="P11" s="17">
        <v>0.22960637181389601</v>
      </c>
      <c r="Q11" s="17">
        <v>0.18713058971176399</v>
      </c>
      <c r="R11" s="17">
        <v>0.20514410842164099</v>
      </c>
      <c r="S11" s="17">
        <v>0.26104945801829899</v>
      </c>
      <c r="T11" s="17">
        <v>0.195132445797182</v>
      </c>
      <c r="U11" s="17">
        <v>0.120666987504157</v>
      </c>
      <c r="V11" s="17">
        <v>0.18515142224608</v>
      </c>
      <c r="W11" s="17"/>
      <c r="X11" s="17">
        <v>0.20314679648964101</v>
      </c>
      <c r="Y11" s="17">
        <v>0.170444922880817</v>
      </c>
      <c r="Z11" s="17"/>
      <c r="AA11" s="17">
        <v>0.202259078937638</v>
      </c>
      <c r="AB11" s="17">
        <v>0.17502197445022</v>
      </c>
      <c r="AC11" s="17"/>
      <c r="AD11" s="17">
        <v>0.19790546612767501</v>
      </c>
      <c r="AE11" s="17">
        <v>0.190209858157702</v>
      </c>
    </row>
    <row r="12" spans="2:31" x14ac:dyDescent="0.35">
      <c r="B12" s="18" t="s">
        <v>99</v>
      </c>
      <c r="C12" s="17">
        <v>0.231803732867924</v>
      </c>
      <c r="D12" s="17">
        <v>0.20009223279230701</v>
      </c>
      <c r="E12" s="17">
        <v>0.26352414728081902</v>
      </c>
      <c r="F12" s="17"/>
      <c r="G12" s="17">
        <v>0.21986707733152899</v>
      </c>
      <c r="H12" s="17">
        <v>0.22314109476942001</v>
      </c>
      <c r="I12" s="17">
        <v>0.192549002150914</v>
      </c>
      <c r="J12" s="17">
        <v>0.26834009885167698</v>
      </c>
      <c r="K12" s="17">
        <v>0.26934392780634098</v>
      </c>
      <c r="L12" s="17">
        <v>0.22521348790294801</v>
      </c>
      <c r="M12" s="17"/>
      <c r="N12" s="17">
        <v>0.20421848172285401</v>
      </c>
      <c r="O12" s="17">
        <v>0.234142808762697</v>
      </c>
      <c r="P12" s="17">
        <v>0.303615964682654</v>
      </c>
      <c r="Q12" s="17">
        <v>0.228800962534431</v>
      </c>
      <c r="R12" s="17">
        <v>0.25638813788671699</v>
      </c>
      <c r="S12" s="17">
        <v>0.19410213378591801</v>
      </c>
      <c r="T12" s="17">
        <v>0.14577477110626</v>
      </c>
      <c r="U12" s="17">
        <v>0.29972846367893102</v>
      </c>
      <c r="V12" s="17">
        <v>0.26222424702664598</v>
      </c>
      <c r="W12" s="17"/>
      <c r="X12" s="17">
        <v>0.247780049026434</v>
      </c>
      <c r="Y12" s="17">
        <v>0.211109815992683</v>
      </c>
      <c r="Z12" s="17"/>
      <c r="AA12" s="17">
        <v>0.25058499222473701</v>
      </c>
      <c r="AB12" s="17">
        <v>0.16090833119187201</v>
      </c>
      <c r="AC12" s="17"/>
      <c r="AD12" s="17">
        <v>0.25546955868398002</v>
      </c>
      <c r="AE12" s="17">
        <v>0.17734712417210199</v>
      </c>
    </row>
    <row r="13" spans="2:31" x14ac:dyDescent="0.35">
      <c r="B13" s="18" t="s">
        <v>100</v>
      </c>
      <c r="C13" s="17">
        <v>0.11578013353731199</v>
      </c>
      <c r="D13" s="17">
        <v>7.6174560111527304E-2</v>
      </c>
      <c r="E13" s="17">
        <v>0.155396840382795</v>
      </c>
      <c r="F13" s="17"/>
      <c r="G13" s="17">
        <v>9.0940855314679103E-2</v>
      </c>
      <c r="H13" s="17">
        <v>6.8971990339039196E-2</v>
      </c>
      <c r="I13" s="17">
        <v>9.4283366471499194E-2</v>
      </c>
      <c r="J13" s="17">
        <v>0.13974425883345901</v>
      </c>
      <c r="K13" s="17">
        <v>8.2924103707942107E-2</v>
      </c>
      <c r="L13" s="17">
        <v>0.169227396322051</v>
      </c>
      <c r="M13" s="17"/>
      <c r="N13" s="17">
        <v>8.7539448599737807E-2</v>
      </c>
      <c r="O13" s="17">
        <v>0.170172960763881</v>
      </c>
      <c r="P13" s="17">
        <v>6.1870736282635702E-2</v>
      </c>
      <c r="Q13" s="17">
        <v>0.13687257855600801</v>
      </c>
      <c r="R13" s="17">
        <v>8.26933128395861E-2</v>
      </c>
      <c r="S13" s="17">
        <v>8.1886088099181104E-2</v>
      </c>
      <c r="T13" s="17">
        <v>0.13405971467774799</v>
      </c>
      <c r="U13" s="17">
        <v>0.14390570185444501</v>
      </c>
      <c r="V13" s="17">
        <v>0.13175615790051901</v>
      </c>
      <c r="W13" s="17"/>
      <c r="X13" s="17">
        <v>0.10827850108981101</v>
      </c>
      <c r="Y13" s="17">
        <v>0.117176592349109</v>
      </c>
      <c r="Z13" s="17"/>
      <c r="AA13" s="17">
        <v>0.129600241632922</v>
      </c>
      <c r="AB13" s="17">
        <v>6.4539602325099199E-2</v>
      </c>
      <c r="AC13" s="17"/>
      <c r="AD13" s="17">
        <v>0.114871413104352</v>
      </c>
      <c r="AE13" s="17">
        <v>0.12592423474636699</v>
      </c>
    </row>
    <row r="14" spans="2:31" x14ac:dyDescent="0.35">
      <c r="B14" s="18" t="s">
        <v>56</v>
      </c>
      <c r="C14" s="17">
        <v>1.9089283056118001E-2</v>
      </c>
      <c r="D14" s="17">
        <v>1.98898593634706E-2</v>
      </c>
      <c r="E14" s="17">
        <v>1.8288481700842699E-2</v>
      </c>
      <c r="F14" s="17"/>
      <c r="G14" s="17">
        <v>1.9927761731380601E-2</v>
      </c>
      <c r="H14" s="17">
        <v>1.9323102404613102E-2</v>
      </c>
      <c r="I14" s="17">
        <v>2.6374049339784801E-2</v>
      </c>
      <c r="J14" s="17">
        <v>2.2798772644191601E-2</v>
      </c>
      <c r="K14" s="17">
        <v>2.73732912052497E-2</v>
      </c>
      <c r="L14" s="17">
        <v>8.8699821922014702E-3</v>
      </c>
      <c r="M14" s="17"/>
      <c r="N14" s="17">
        <v>1.7072652841939401E-2</v>
      </c>
      <c r="O14" s="17">
        <v>9.8305097318750305E-3</v>
      </c>
      <c r="P14" s="17">
        <v>4.9530506032546703E-2</v>
      </c>
      <c r="Q14" s="17">
        <v>0</v>
      </c>
      <c r="R14" s="17">
        <v>8.4663412949110804E-3</v>
      </c>
      <c r="S14" s="17">
        <v>1.27853370899165E-2</v>
      </c>
      <c r="T14" s="17">
        <v>2.6761355923701099E-2</v>
      </c>
      <c r="U14" s="17">
        <v>3.3783104975034797E-2</v>
      </c>
      <c r="V14" s="17">
        <v>2.6190636071737002E-2</v>
      </c>
      <c r="W14" s="17"/>
      <c r="X14" s="17">
        <v>2.2497791774946801E-2</v>
      </c>
      <c r="Y14" s="17">
        <v>1.3651904058874001E-2</v>
      </c>
      <c r="Z14" s="17"/>
      <c r="AA14" s="17">
        <v>1.8853305433788999E-2</v>
      </c>
      <c r="AB14" s="17">
        <v>1.69623253262563E-2</v>
      </c>
      <c r="AC14" s="17"/>
      <c r="AD14" s="17">
        <v>7.6760438716048703E-3</v>
      </c>
      <c r="AE14" s="17">
        <v>2.9904586332500101E-2</v>
      </c>
    </row>
    <row r="15" spans="2:31" x14ac:dyDescent="0.35">
      <c r="B15" s="18" t="s">
        <v>101</v>
      </c>
      <c r="C15" s="21">
        <v>0.43493794553002901</v>
      </c>
      <c r="D15" s="21">
        <v>0.476495520487702</v>
      </c>
      <c r="E15" s="21">
        <v>0.39336868843058498</v>
      </c>
      <c r="F15" s="21"/>
      <c r="G15" s="21">
        <v>0.44663646136281998</v>
      </c>
      <c r="H15" s="21">
        <v>0.46125722036822098</v>
      </c>
      <c r="I15" s="21">
        <v>0.50472318677310601</v>
      </c>
      <c r="J15" s="21">
        <v>0.402015068951247</v>
      </c>
      <c r="K15" s="21">
        <v>0.43547911122573002</v>
      </c>
      <c r="L15" s="21">
        <v>0.39609332669535302</v>
      </c>
      <c r="M15" s="21"/>
      <c r="N15" s="21">
        <v>0.50453934388520005</v>
      </c>
      <c r="O15" s="21">
        <v>0.39360147483817398</v>
      </c>
      <c r="P15" s="21">
        <v>0.35537642118826801</v>
      </c>
      <c r="Q15" s="21">
        <v>0.44719586919779702</v>
      </c>
      <c r="R15" s="21">
        <v>0.44730809955714501</v>
      </c>
      <c r="S15" s="21">
        <v>0.45017698300668502</v>
      </c>
      <c r="T15" s="21">
        <v>0.49827171249510899</v>
      </c>
      <c r="U15" s="21">
        <v>0.40191574198743202</v>
      </c>
      <c r="V15" s="21">
        <v>0.39467753675501799</v>
      </c>
      <c r="W15" s="21"/>
      <c r="X15" s="21">
        <v>0.41829686161916702</v>
      </c>
      <c r="Y15" s="21">
        <v>0.487616764718517</v>
      </c>
      <c r="Z15" s="21"/>
      <c r="AA15" s="21">
        <v>0.39870238177091299</v>
      </c>
      <c r="AB15" s="21">
        <v>0.58256776670655197</v>
      </c>
      <c r="AC15" s="21"/>
      <c r="AD15" s="21">
        <v>0.42407751821238898</v>
      </c>
      <c r="AE15" s="21">
        <v>0.47661419659132798</v>
      </c>
    </row>
    <row r="16" spans="2:31" x14ac:dyDescent="0.35">
      <c r="B16" s="18" t="s">
        <v>102</v>
      </c>
      <c r="C16" s="21">
        <v>0.34758386640523498</v>
      </c>
      <c r="D16" s="21">
        <v>0.27626679290383399</v>
      </c>
      <c r="E16" s="21">
        <v>0.41892098766361402</v>
      </c>
      <c r="F16" s="21"/>
      <c r="G16" s="21">
        <v>0.31080793264620798</v>
      </c>
      <c r="H16" s="21">
        <v>0.29211308510845901</v>
      </c>
      <c r="I16" s="21">
        <v>0.28683236862241301</v>
      </c>
      <c r="J16" s="21">
        <v>0.40808435768513601</v>
      </c>
      <c r="K16" s="21">
        <v>0.35226803151428299</v>
      </c>
      <c r="L16" s="21">
        <v>0.39444088422499901</v>
      </c>
      <c r="M16" s="21"/>
      <c r="N16" s="21">
        <v>0.29175793032259201</v>
      </c>
      <c r="O16" s="21">
        <v>0.40431576952657799</v>
      </c>
      <c r="P16" s="21">
        <v>0.36548670096529001</v>
      </c>
      <c r="Q16" s="21">
        <v>0.36567354109043898</v>
      </c>
      <c r="R16" s="21">
        <v>0.33908145072630302</v>
      </c>
      <c r="S16" s="21">
        <v>0.27598822188509903</v>
      </c>
      <c r="T16" s="21">
        <v>0.27983448578400799</v>
      </c>
      <c r="U16" s="21">
        <v>0.44363416553337598</v>
      </c>
      <c r="V16" s="21">
        <v>0.39398040492716502</v>
      </c>
      <c r="W16" s="21"/>
      <c r="X16" s="21">
        <v>0.35605855011624499</v>
      </c>
      <c r="Y16" s="21">
        <v>0.32828640834179301</v>
      </c>
      <c r="Z16" s="21"/>
      <c r="AA16" s="21">
        <v>0.38018523385765901</v>
      </c>
      <c r="AB16" s="21">
        <v>0.22544793351697101</v>
      </c>
      <c r="AC16" s="21"/>
      <c r="AD16" s="21">
        <v>0.37034097178833097</v>
      </c>
      <c r="AE16" s="21">
        <v>0.30327135891847001</v>
      </c>
    </row>
    <row r="17" spans="2:31" x14ac:dyDescent="0.35">
      <c r="B17" s="18" t="s">
        <v>103</v>
      </c>
      <c r="C17" s="22">
        <v>8.7354079124793496E-2</v>
      </c>
      <c r="D17" s="22">
        <v>0.200228727583868</v>
      </c>
      <c r="E17" s="22">
        <v>-2.55522992330285E-2</v>
      </c>
      <c r="F17" s="22"/>
      <c r="G17" s="22">
        <v>0.135828528716612</v>
      </c>
      <c r="H17" s="22">
        <v>0.16914413525976199</v>
      </c>
      <c r="I17" s="22">
        <v>0.217890818150692</v>
      </c>
      <c r="J17" s="22">
        <v>-6.06928873388879E-3</v>
      </c>
      <c r="K17" s="22">
        <v>8.32110797114477E-2</v>
      </c>
      <c r="L17" s="22">
        <v>1.6524424703549001E-3</v>
      </c>
      <c r="M17" s="22"/>
      <c r="N17" s="22">
        <v>0.21278141356260799</v>
      </c>
      <c r="O17" s="22">
        <v>-1.07142946884037E-2</v>
      </c>
      <c r="P17" s="22">
        <v>-1.01102797770213E-2</v>
      </c>
      <c r="Q17" s="22">
        <v>8.1522328107358294E-2</v>
      </c>
      <c r="R17" s="22">
        <v>0.108226648830842</v>
      </c>
      <c r="S17" s="22">
        <v>0.17418876112158599</v>
      </c>
      <c r="T17" s="22">
        <v>0.218437226711101</v>
      </c>
      <c r="U17" s="22">
        <v>-4.1718423545944301E-2</v>
      </c>
      <c r="V17" s="22">
        <v>6.9713182785347005E-4</v>
      </c>
      <c r="W17" s="22"/>
      <c r="X17" s="22">
        <v>6.2238311502922299E-2</v>
      </c>
      <c r="Y17" s="22">
        <v>0.15933035637672399</v>
      </c>
      <c r="Z17" s="22"/>
      <c r="AA17" s="22">
        <v>1.8517147913254001E-2</v>
      </c>
      <c r="AB17" s="22">
        <v>0.35711983318958102</v>
      </c>
      <c r="AC17" s="22"/>
      <c r="AD17" s="22">
        <v>5.3736546424057702E-2</v>
      </c>
      <c r="AE17" s="22">
        <v>0.17334283767285799</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E22"/>
  <sheetViews>
    <sheetView showGridLines="0" topLeftCell="A6" workbookViewId="0">
      <pane xSplit="2" topLeftCell="V1" activePane="topRight" state="frozen"/>
      <selection pane="topRight" activeCell="C12" sqref="C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110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96</v>
      </c>
      <c r="C9" s="17">
        <v>0.11465891524267099</v>
      </c>
      <c r="D9" s="17">
        <v>0.14551953854884001</v>
      </c>
      <c r="E9" s="17">
        <v>8.3789616786977397E-2</v>
      </c>
      <c r="F9" s="17"/>
      <c r="G9" s="17">
        <v>0.125027238732386</v>
      </c>
      <c r="H9" s="17">
        <v>0.117567827043141</v>
      </c>
      <c r="I9" s="17">
        <v>0.13407832636030101</v>
      </c>
      <c r="J9" s="17">
        <v>0.119827786757445</v>
      </c>
      <c r="K9" s="17">
        <v>0.11326848045636601</v>
      </c>
      <c r="L9" s="17">
        <v>9.5993267749654304E-2</v>
      </c>
      <c r="M9" s="17"/>
      <c r="N9" s="17">
        <v>0.181129676299566</v>
      </c>
      <c r="O9" s="17">
        <v>9.4825746257419394E-2</v>
      </c>
      <c r="P9" s="17">
        <v>5.3410252035723603E-2</v>
      </c>
      <c r="Q9" s="17">
        <v>0.11159666359817599</v>
      </c>
      <c r="R9" s="17">
        <v>0.115269414150925</v>
      </c>
      <c r="S9" s="17">
        <v>0.13794459687520599</v>
      </c>
      <c r="T9" s="17">
        <v>0.102731199615333</v>
      </c>
      <c r="U9" s="17">
        <v>0.15410222582900701</v>
      </c>
      <c r="V9" s="17">
        <v>8.2715582868222906E-2</v>
      </c>
      <c r="W9" s="17"/>
      <c r="X9" s="17">
        <v>9.5092546037105596E-2</v>
      </c>
      <c r="Y9" s="17">
        <v>0.121618896010513</v>
      </c>
      <c r="Z9" s="17"/>
      <c r="AA9" s="17">
        <v>0.107619168236451</v>
      </c>
      <c r="AB9" s="17">
        <v>0.13507402357266399</v>
      </c>
      <c r="AC9" s="17"/>
      <c r="AD9" s="17">
        <v>0.113359758726702</v>
      </c>
      <c r="AE9" s="17">
        <v>0.12098213708920801</v>
      </c>
    </row>
    <row r="10" spans="2:31" x14ac:dyDescent="0.35">
      <c r="B10" s="18" t="s">
        <v>97</v>
      </c>
      <c r="C10" s="17">
        <v>0.306069674588825</v>
      </c>
      <c r="D10" s="17">
        <v>0.35500339677898302</v>
      </c>
      <c r="E10" s="17">
        <v>0.25712219676733999</v>
      </c>
      <c r="F10" s="17"/>
      <c r="G10" s="17">
        <v>0.27490799540774402</v>
      </c>
      <c r="H10" s="17">
        <v>0.36679203450055903</v>
      </c>
      <c r="I10" s="17">
        <v>0.32314135494173502</v>
      </c>
      <c r="J10" s="17">
        <v>0.30236888793147199</v>
      </c>
      <c r="K10" s="17">
        <v>0.325074133726449</v>
      </c>
      <c r="L10" s="17">
        <v>0.27409305703418202</v>
      </c>
      <c r="M10" s="17"/>
      <c r="N10" s="17">
        <v>0.29842673232078099</v>
      </c>
      <c r="O10" s="17">
        <v>0.24602434059983899</v>
      </c>
      <c r="P10" s="17">
        <v>0.25579235953560298</v>
      </c>
      <c r="Q10" s="17">
        <v>0.363912718969575</v>
      </c>
      <c r="R10" s="17">
        <v>0.36609375879601502</v>
      </c>
      <c r="S10" s="17">
        <v>0.32438132322071001</v>
      </c>
      <c r="T10" s="17">
        <v>0.36820030591129599</v>
      </c>
      <c r="U10" s="17">
        <v>0.23963309260600099</v>
      </c>
      <c r="V10" s="17">
        <v>0.30112435453748199</v>
      </c>
      <c r="W10" s="17"/>
      <c r="X10" s="17">
        <v>0.28520536932795598</v>
      </c>
      <c r="Y10" s="17">
        <v>0.38208657076686597</v>
      </c>
      <c r="Z10" s="17"/>
      <c r="AA10" s="17">
        <v>0.28517616864563</v>
      </c>
      <c r="AB10" s="17">
        <v>0.39484118243016297</v>
      </c>
      <c r="AC10" s="17"/>
      <c r="AD10" s="17">
        <v>0.30106598076177898</v>
      </c>
      <c r="AE10" s="17">
        <v>0.33275742880047399</v>
      </c>
    </row>
    <row r="11" spans="2:31" x14ac:dyDescent="0.35">
      <c r="B11" s="18" t="s">
        <v>98</v>
      </c>
      <c r="C11" s="17">
        <v>0.19438523509348801</v>
      </c>
      <c r="D11" s="17">
        <v>0.190241828376323</v>
      </c>
      <c r="E11" s="17">
        <v>0.19852980655293601</v>
      </c>
      <c r="F11" s="17"/>
      <c r="G11" s="17">
        <v>0.217334902787887</v>
      </c>
      <c r="H11" s="17">
        <v>0.181764946884752</v>
      </c>
      <c r="I11" s="17">
        <v>0.262018766157599</v>
      </c>
      <c r="J11" s="17">
        <v>0.220859326150844</v>
      </c>
      <c r="K11" s="17">
        <v>0.19747385234023601</v>
      </c>
      <c r="L11" s="17">
        <v>0.140333012725946</v>
      </c>
      <c r="M11" s="17"/>
      <c r="N11" s="17">
        <v>0.145590237444784</v>
      </c>
      <c r="O11" s="17">
        <v>0.208140832665487</v>
      </c>
      <c r="P11" s="17">
        <v>0.279150708221235</v>
      </c>
      <c r="Q11" s="17">
        <v>0.163222809113687</v>
      </c>
      <c r="R11" s="17">
        <v>0.19937114751343099</v>
      </c>
      <c r="S11" s="17">
        <v>0.169904275981653</v>
      </c>
      <c r="T11" s="17">
        <v>0.21861924694493101</v>
      </c>
      <c r="U11" s="17">
        <v>0.16640763801359301</v>
      </c>
      <c r="V11" s="17">
        <v>0.20579024069497301</v>
      </c>
      <c r="W11" s="17"/>
      <c r="X11" s="17">
        <v>0.20546020149786101</v>
      </c>
      <c r="Y11" s="17">
        <v>0.17066649243707899</v>
      </c>
      <c r="Z11" s="17"/>
      <c r="AA11" s="17">
        <v>0.19796607214789799</v>
      </c>
      <c r="AB11" s="17">
        <v>0.17795429519187</v>
      </c>
      <c r="AC11" s="17"/>
      <c r="AD11" s="17">
        <v>0.18721568138212699</v>
      </c>
      <c r="AE11" s="17">
        <v>0.18909918425293501</v>
      </c>
    </row>
    <row r="12" spans="2:31" x14ac:dyDescent="0.35">
      <c r="B12" s="18" t="s">
        <v>99</v>
      </c>
      <c r="C12" s="17">
        <v>0.23938506357727601</v>
      </c>
      <c r="D12" s="17">
        <v>0.201328619858827</v>
      </c>
      <c r="E12" s="17">
        <v>0.27745220524360198</v>
      </c>
      <c r="F12" s="17"/>
      <c r="G12" s="17">
        <v>0.24945380219480401</v>
      </c>
      <c r="H12" s="17">
        <v>0.19926913883594599</v>
      </c>
      <c r="I12" s="17">
        <v>0.163878461910096</v>
      </c>
      <c r="J12" s="17">
        <v>0.22464891709082799</v>
      </c>
      <c r="K12" s="17">
        <v>0.24499205464583201</v>
      </c>
      <c r="L12" s="17">
        <v>0.29764550903653703</v>
      </c>
      <c r="M12" s="17"/>
      <c r="N12" s="17">
        <v>0.22423729226758099</v>
      </c>
      <c r="O12" s="17">
        <v>0.31644447458504898</v>
      </c>
      <c r="P12" s="17">
        <v>0.32350728385640098</v>
      </c>
      <c r="Q12" s="17">
        <v>0.216906344048441</v>
      </c>
      <c r="R12" s="17">
        <v>0.199580985031867</v>
      </c>
      <c r="S12" s="17">
        <v>0.198416640393663</v>
      </c>
      <c r="T12" s="17">
        <v>0.183921381739794</v>
      </c>
      <c r="U12" s="17">
        <v>0.11764762178172999</v>
      </c>
      <c r="V12" s="17">
        <v>0.26651999169462598</v>
      </c>
      <c r="W12" s="17"/>
      <c r="X12" s="17">
        <v>0.256714352715257</v>
      </c>
      <c r="Y12" s="17">
        <v>0.20359882027723</v>
      </c>
      <c r="Z12" s="17"/>
      <c r="AA12" s="17">
        <v>0.25329979617284398</v>
      </c>
      <c r="AB12" s="17">
        <v>0.190679536448631</v>
      </c>
      <c r="AC12" s="17"/>
      <c r="AD12" s="17">
        <v>0.24969649191052601</v>
      </c>
      <c r="AE12" s="17">
        <v>0.21472457949118001</v>
      </c>
    </row>
    <row r="13" spans="2:31" x14ac:dyDescent="0.35">
      <c r="B13" s="18" t="s">
        <v>100</v>
      </c>
      <c r="C13" s="17">
        <v>0.123817660649174</v>
      </c>
      <c r="D13" s="17">
        <v>9.1403409590989901E-2</v>
      </c>
      <c r="E13" s="17">
        <v>0.15624102359313699</v>
      </c>
      <c r="F13" s="17"/>
      <c r="G13" s="17">
        <v>9.0412521259745499E-2</v>
      </c>
      <c r="H13" s="17">
        <v>0.10483275037973799</v>
      </c>
      <c r="I13" s="17">
        <v>9.6585875942820296E-2</v>
      </c>
      <c r="J13" s="17">
        <v>0.102579307122207</v>
      </c>
      <c r="K13" s="17">
        <v>0.103062528447388</v>
      </c>
      <c r="L13" s="17">
        <v>0.18643918903044099</v>
      </c>
      <c r="M13" s="17"/>
      <c r="N13" s="17">
        <v>0.13237166925370999</v>
      </c>
      <c r="O13" s="17">
        <v>0.119701959632389</v>
      </c>
      <c r="P13" s="17">
        <v>7.82205868452297E-2</v>
      </c>
      <c r="Q13" s="17">
        <v>9.3641802311330694E-2</v>
      </c>
      <c r="R13" s="17">
        <v>9.4971824856757495E-2</v>
      </c>
      <c r="S13" s="17">
        <v>0.144611771374515</v>
      </c>
      <c r="T13" s="17">
        <v>0.105481091658208</v>
      </c>
      <c r="U13" s="17">
        <v>0.27469946226215602</v>
      </c>
      <c r="V13" s="17">
        <v>0.13893728286799401</v>
      </c>
      <c r="W13" s="17"/>
      <c r="X13" s="17">
        <v>0.13442730768644801</v>
      </c>
      <c r="Y13" s="17">
        <v>9.8418930990221296E-2</v>
      </c>
      <c r="Z13" s="17"/>
      <c r="AA13" s="17">
        <v>0.131283057949622</v>
      </c>
      <c r="AB13" s="17">
        <v>9.0863396466019E-2</v>
      </c>
      <c r="AC13" s="17"/>
      <c r="AD13" s="17">
        <v>0.13760042542606199</v>
      </c>
      <c r="AE13" s="17">
        <v>0.10668328223540099</v>
      </c>
    </row>
    <row r="14" spans="2:31" x14ac:dyDescent="0.35">
      <c r="B14" s="18" t="s">
        <v>56</v>
      </c>
      <c r="C14" s="17">
        <v>2.1683450848565902E-2</v>
      </c>
      <c r="D14" s="17">
        <v>1.6503206846037E-2</v>
      </c>
      <c r="E14" s="17">
        <v>2.6865151056008299E-2</v>
      </c>
      <c r="F14" s="17"/>
      <c r="G14" s="17">
        <v>4.2863539617434103E-2</v>
      </c>
      <c r="H14" s="17">
        <v>2.97733023558635E-2</v>
      </c>
      <c r="I14" s="17">
        <v>2.02972146874477E-2</v>
      </c>
      <c r="J14" s="17">
        <v>2.9715774947203399E-2</v>
      </c>
      <c r="K14" s="17">
        <v>1.61289503837291E-2</v>
      </c>
      <c r="L14" s="17">
        <v>5.4959644232383496E-3</v>
      </c>
      <c r="M14" s="17"/>
      <c r="N14" s="17">
        <v>1.82443924135791E-2</v>
      </c>
      <c r="O14" s="17">
        <v>1.48626462598154E-2</v>
      </c>
      <c r="P14" s="17">
        <v>9.9188095058074001E-3</v>
      </c>
      <c r="Q14" s="17">
        <v>5.0719661958790602E-2</v>
      </c>
      <c r="R14" s="17">
        <v>2.4712869651005501E-2</v>
      </c>
      <c r="S14" s="17">
        <v>2.4741392154253701E-2</v>
      </c>
      <c r="T14" s="17">
        <v>2.1046774130439198E-2</v>
      </c>
      <c r="U14" s="17">
        <v>4.7509959507512099E-2</v>
      </c>
      <c r="V14" s="17">
        <v>4.9125473367013098E-3</v>
      </c>
      <c r="W14" s="17"/>
      <c r="X14" s="17">
        <v>2.3100222735372301E-2</v>
      </c>
      <c r="Y14" s="17">
        <v>2.3610289518092301E-2</v>
      </c>
      <c r="Z14" s="17"/>
      <c r="AA14" s="17">
        <v>2.4655736847555398E-2</v>
      </c>
      <c r="AB14" s="17">
        <v>1.05875658906531E-2</v>
      </c>
      <c r="AC14" s="17"/>
      <c r="AD14" s="17">
        <v>1.1061661792803001E-2</v>
      </c>
      <c r="AE14" s="17">
        <v>3.5753388130800798E-2</v>
      </c>
    </row>
    <row r="15" spans="2:31" x14ac:dyDescent="0.35">
      <c r="B15" s="18" t="s">
        <v>101</v>
      </c>
      <c r="C15" s="21">
        <v>0.42072858983149602</v>
      </c>
      <c r="D15" s="21">
        <v>0.50052293532782299</v>
      </c>
      <c r="E15" s="21">
        <v>0.34091181355431699</v>
      </c>
      <c r="F15" s="21"/>
      <c r="G15" s="21">
        <v>0.39993523414012999</v>
      </c>
      <c r="H15" s="21">
        <v>0.48435986154369998</v>
      </c>
      <c r="I15" s="21">
        <v>0.457219681302037</v>
      </c>
      <c r="J15" s="21">
        <v>0.42219667468891697</v>
      </c>
      <c r="K15" s="21">
        <v>0.438342614182815</v>
      </c>
      <c r="L15" s="21">
        <v>0.37008632478383702</v>
      </c>
      <c r="M15" s="21"/>
      <c r="N15" s="21">
        <v>0.47955640862034599</v>
      </c>
      <c r="O15" s="21">
        <v>0.34085008685725898</v>
      </c>
      <c r="P15" s="21">
        <v>0.309202611571327</v>
      </c>
      <c r="Q15" s="21">
        <v>0.47550938256775099</v>
      </c>
      <c r="R15" s="21">
        <v>0.48136317294693998</v>
      </c>
      <c r="S15" s="21">
        <v>0.462325920095916</v>
      </c>
      <c r="T15" s="21">
        <v>0.47093150552662799</v>
      </c>
      <c r="U15" s="21">
        <v>0.39373531843500797</v>
      </c>
      <c r="V15" s="21">
        <v>0.38383993740570499</v>
      </c>
      <c r="W15" s="21"/>
      <c r="X15" s="21">
        <v>0.38029791536506102</v>
      </c>
      <c r="Y15" s="21">
        <v>0.50370546677737804</v>
      </c>
      <c r="Z15" s="21"/>
      <c r="AA15" s="21">
        <v>0.39279533688208101</v>
      </c>
      <c r="AB15" s="21">
        <v>0.52991520600282704</v>
      </c>
      <c r="AC15" s="21"/>
      <c r="AD15" s="21">
        <v>0.41442573948848099</v>
      </c>
      <c r="AE15" s="21">
        <v>0.45373956588968201</v>
      </c>
    </row>
    <row r="16" spans="2:31" x14ac:dyDescent="0.35">
      <c r="B16" s="18" t="s">
        <v>102</v>
      </c>
      <c r="C16" s="21">
        <v>0.36320272422645</v>
      </c>
      <c r="D16" s="21">
        <v>0.29273202944981702</v>
      </c>
      <c r="E16" s="21">
        <v>0.433693228836739</v>
      </c>
      <c r="F16" s="21"/>
      <c r="G16" s="21">
        <v>0.33986632345454998</v>
      </c>
      <c r="H16" s="21">
        <v>0.30410188921568498</v>
      </c>
      <c r="I16" s="21">
        <v>0.26046433785291601</v>
      </c>
      <c r="J16" s="21">
        <v>0.32722822421303599</v>
      </c>
      <c r="K16" s="21">
        <v>0.34805458309322101</v>
      </c>
      <c r="L16" s="21">
        <v>0.48408469806697801</v>
      </c>
      <c r="M16" s="21"/>
      <c r="N16" s="21">
        <v>0.35660896152129101</v>
      </c>
      <c r="O16" s="21">
        <v>0.43614643421743898</v>
      </c>
      <c r="P16" s="21">
        <v>0.40172787070163102</v>
      </c>
      <c r="Q16" s="21">
        <v>0.31054814635977201</v>
      </c>
      <c r="R16" s="21">
        <v>0.29455280988862398</v>
      </c>
      <c r="S16" s="21">
        <v>0.343028411768178</v>
      </c>
      <c r="T16" s="21">
        <v>0.28940247339800101</v>
      </c>
      <c r="U16" s="21">
        <v>0.39234708404388702</v>
      </c>
      <c r="V16" s="21">
        <v>0.40545727456261998</v>
      </c>
      <c r="W16" s="21"/>
      <c r="X16" s="21">
        <v>0.391141660401705</v>
      </c>
      <c r="Y16" s="21">
        <v>0.30201775126745101</v>
      </c>
      <c r="Z16" s="21"/>
      <c r="AA16" s="21">
        <v>0.38458285412246601</v>
      </c>
      <c r="AB16" s="21">
        <v>0.28154293291464999</v>
      </c>
      <c r="AC16" s="21"/>
      <c r="AD16" s="21">
        <v>0.387296917336589</v>
      </c>
      <c r="AE16" s="21">
        <v>0.32140786172658198</v>
      </c>
    </row>
    <row r="17" spans="2:31" x14ac:dyDescent="0.35">
      <c r="B17" s="18" t="s">
        <v>103</v>
      </c>
      <c r="C17" s="22">
        <v>5.7525865605046002E-2</v>
      </c>
      <c r="D17" s="22">
        <v>0.207790905878006</v>
      </c>
      <c r="E17" s="22">
        <v>-9.2781415282421606E-2</v>
      </c>
      <c r="F17" s="22"/>
      <c r="G17" s="22">
        <v>6.0068910685579797E-2</v>
      </c>
      <c r="H17" s="22">
        <v>0.18025797232801499</v>
      </c>
      <c r="I17" s="22">
        <v>0.19675534344911999</v>
      </c>
      <c r="J17" s="22">
        <v>9.4968450475881594E-2</v>
      </c>
      <c r="K17" s="22">
        <v>9.0288031089594101E-2</v>
      </c>
      <c r="L17" s="22">
        <v>-0.113998373283141</v>
      </c>
      <c r="M17" s="22"/>
      <c r="N17" s="22">
        <v>0.122947447099056</v>
      </c>
      <c r="O17" s="22">
        <v>-9.5296347360179695E-2</v>
      </c>
      <c r="P17" s="22">
        <v>-9.2525259130304502E-2</v>
      </c>
      <c r="Q17" s="22">
        <v>0.16496123620797901</v>
      </c>
      <c r="R17" s="22">
        <v>0.186810363058315</v>
      </c>
      <c r="S17" s="22">
        <v>0.119297508327738</v>
      </c>
      <c r="T17" s="22">
        <v>0.181529032128627</v>
      </c>
      <c r="U17" s="22">
        <v>1.3882343911218501E-3</v>
      </c>
      <c r="V17" s="22">
        <v>-2.16173371569152E-2</v>
      </c>
      <c r="W17" s="22"/>
      <c r="X17" s="22">
        <v>-1.08437450366436E-2</v>
      </c>
      <c r="Y17" s="22">
        <v>0.20168771550992701</v>
      </c>
      <c r="Z17" s="22"/>
      <c r="AA17" s="22">
        <v>8.2124827596143403E-3</v>
      </c>
      <c r="AB17" s="22">
        <v>0.248372273088177</v>
      </c>
      <c r="AC17" s="22"/>
      <c r="AD17" s="22">
        <v>2.7128822151892301E-2</v>
      </c>
      <c r="AE17" s="22">
        <v>0.1323317041631</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111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96</v>
      </c>
      <c r="C9" s="17">
        <v>0.15543114598472599</v>
      </c>
      <c r="D9" s="17">
        <v>0.19102784929737299</v>
      </c>
      <c r="E9" s="17">
        <v>0.119824436175428</v>
      </c>
      <c r="F9" s="17"/>
      <c r="G9" s="17">
        <v>0.13759252885564</v>
      </c>
      <c r="H9" s="17">
        <v>0.111817261678046</v>
      </c>
      <c r="I9" s="17">
        <v>0.179279493462004</v>
      </c>
      <c r="J9" s="17">
        <v>0.147971628879384</v>
      </c>
      <c r="K9" s="17">
        <v>0.104769458056464</v>
      </c>
      <c r="L9" s="17">
        <v>0.205527727020103</v>
      </c>
      <c r="M9" s="17"/>
      <c r="N9" s="17">
        <v>0.19858650894948299</v>
      </c>
      <c r="O9" s="17">
        <v>0.14597923693024101</v>
      </c>
      <c r="P9" s="17">
        <v>0.110167781959099</v>
      </c>
      <c r="Q9" s="17">
        <v>0.15950044112370401</v>
      </c>
      <c r="R9" s="17">
        <v>0.11405752540266501</v>
      </c>
      <c r="S9" s="17">
        <v>0.16385912052038401</v>
      </c>
      <c r="T9" s="17">
        <v>0.15097265714226701</v>
      </c>
      <c r="U9" s="17">
        <v>0.150647080891048</v>
      </c>
      <c r="V9" s="17">
        <v>0.173142545867606</v>
      </c>
      <c r="W9" s="17"/>
      <c r="X9" s="17">
        <v>0.125515370752911</v>
      </c>
      <c r="Y9" s="17">
        <v>0.20674244135393999</v>
      </c>
      <c r="Z9" s="17"/>
      <c r="AA9" s="17">
        <v>0.14550492786375899</v>
      </c>
      <c r="AB9" s="17">
        <v>0.19376728354859099</v>
      </c>
      <c r="AC9" s="17"/>
      <c r="AD9" s="17">
        <v>0.141768918259952</v>
      </c>
      <c r="AE9" s="17">
        <v>0.19163903789327899</v>
      </c>
    </row>
    <row r="10" spans="2:31" x14ac:dyDescent="0.35">
      <c r="B10" s="18" t="s">
        <v>97</v>
      </c>
      <c r="C10" s="17">
        <v>0.32086690413666602</v>
      </c>
      <c r="D10" s="17">
        <v>0.33964159019840101</v>
      </c>
      <c r="E10" s="17">
        <v>0.30208694037178002</v>
      </c>
      <c r="F10" s="17"/>
      <c r="G10" s="17">
        <v>0.32347801317327901</v>
      </c>
      <c r="H10" s="17">
        <v>0.32060911095093803</v>
      </c>
      <c r="I10" s="17">
        <v>0.37667824080127399</v>
      </c>
      <c r="J10" s="17">
        <v>0.29081781011861702</v>
      </c>
      <c r="K10" s="17">
        <v>0.362153690809145</v>
      </c>
      <c r="L10" s="17">
        <v>0.28615823411001401</v>
      </c>
      <c r="M10" s="17"/>
      <c r="N10" s="17">
        <v>0.32823820920871899</v>
      </c>
      <c r="O10" s="17">
        <v>0.351443419439746</v>
      </c>
      <c r="P10" s="17">
        <v>0.29342659642905899</v>
      </c>
      <c r="Q10" s="17">
        <v>0.27768743909321503</v>
      </c>
      <c r="R10" s="17">
        <v>0.29711380407469601</v>
      </c>
      <c r="S10" s="17">
        <v>0.37753303649084202</v>
      </c>
      <c r="T10" s="17">
        <v>0.38977548132836698</v>
      </c>
      <c r="U10" s="17">
        <v>0.30852655564541898</v>
      </c>
      <c r="V10" s="17">
        <v>0.25591027815433898</v>
      </c>
      <c r="W10" s="17"/>
      <c r="X10" s="17">
        <v>0.29750289883210301</v>
      </c>
      <c r="Y10" s="17">
        <v>0.46341725797744698</v>
      </c>
      <c r="Z10" s="17"/>
      <c r="AA10" s="17">
        <v>0.31638142109220802</v>
      </c>
      <c r="AB10" s="17">
        <v>0.33670755517308698</v>
      </c>
      <c r="AC10" s="17"/>
      <c r="AD10" s="17">
        <v>0.31398910412688102</v>
      </c>
      <c r="AE10" s="17">
        <v>0.35904909263714402</v>
      </c>
    </row>
    <row r="11" spans="2:31" x14ac:dyDescent="0.35">
      <c r="B11" s="18" t="s">
        <v>98</v>
      </c>
      <c r="C11" s="17">
        <v>0.18847126529525399</v>
      </c>
      <c r="D11" s="17">
        <v>0.20822821564604899</v>
      </c>
      <c r="E11" s="17">
        <v>0.16870876111954899</v>
      </c>
      <c r="F11" s="17"/>
      <c r="G11" s="17">
        <v>0.17300807594922099</v>
      </c>
      <c r="H11" s="17">
        <v>0.21769395370347</v>
      </c>
      <c r="I11" s="17">
        <v>0.152898020730525</v>
      </c>
      <c r="J11" s="17">
        <v>0.22088913696245899</v>
      </c>
      <c r="K11" s="17">
        <v>0.226038027886029</v>
      </c>
      <c r="L11" s="17">
        <v>0.16374419010911201</v>
      </c>
      <c r="M11" s="17"/>
      <c r="N11" s="17">
        <v>0.172731660868577</v>
      </c>
      <c r="O11" s="17">
        <v>0.17741190333214801</v>
      </c>
      <c r="P11" s="17">
        <v>0.242725527915199</v>
      </c>
      <c r="Q11" s="17">
        <v>0.14016710185249401</v>
      </c>
      <c r="R11" s="17">
        <v>0.32533218743491898</v>
      </c>
      <c r="S11" s="17">
        <v>0.18335554511320501</v>
      </c>
      <c r="T11" s="17">
        <v>0.13240364335056901</v>
      </c>
      <c r="U11" s="17">
        <v>0.140963414024526</v>
      </c>
      <c r="V11" s="17">
        <v>0.190669983641401</v>
      </c>
      <c r="W11" s="17"/>
      <c r="X11" s="17">
        <v>0.20576592863200299</v>
      </c>
      <c r="Y11" s="17">
        <v>0.13951348771502001</v>
      </c>
      <c r="Z11" s="17"/>
      <c r="AA11" s="17">
        <v>0.175105927251027</v>
      </c>
      <c r="AB11" s="17">
        <v>0.24508542996413299</v>
      </c>
      <c r="AC11" s="17"/>
      <c r="AD11" s="17">
        <v>0.18845908552374499</v>
      </c>
      <c r="AE11" s="17">
        <v>0.181664789136951</v>
      </c>
    </row>
    <row r="12" spans="2:31" x14ac:dyDescent="0.35">
      <c r="B12" s="18" t="s">
        <v>99</v>
      </c>
      <c r="C12" s="17">
        <v>0.22082902473504801</v>
      </c>
      <c r="D12" s="17">
        <v>0.18345610826629599</v>
      </c>
      <c r="E12" s="17">
        <v>0.25821244700711099</v>
      </c>
      <c r="F12" s="17"/>
      <c r="G12" s="17">
        <v>0.222553414079077</v>
      </c>
      <c r="H12" s="17">
        <v>0.21023221115830101</v>
      </c>
      <c r="I12" s="17">
        <v>0.198388962673581</v>
      </c>
      <c r="J12" s="17">
        <v>0.22135926260418301</v>
      </c>
      <c r="K12" s="17">
        <v>0.23339998652652499</v>
      </c>
      <c r="L12" s="17">
        <v>0.23018035662254999</v>
      </c>
      <c r="M12" s="17"/>
      <c r="N12" s="17">
        <v>0.180655194169941</v>
      </c>
      <c r="O12" s="17">
        <v>0.20503748939577399</v>
      </c>
      <c r="P12" s="17">
        <v>0.20696240762149101</v>
      </c>
      <c r="Q12" s="17">
        <v>0.33081337384398402</v>
      </c>
      <c r="R12" s="17">
        <v>0.17994530552406701</v>
      </c>
      <c r="S12" s="17">
        <v>0.18091308931883099</v>
      </c>
      <c r="T12" s="17">
        <v>0.205051289936382</v>
      </c>
      <c r="U12" s="17">
        <v>0.32759390512159497</v>
      </c>
      <c r="V12" s="17">
        <v>0.23789147915018999</v>
      </c>
      <c r="W12" s="17"/>
      <c r="X12" s="17">
        <v>0.24635951311217899</v>
      </c>
      <c r="Y12" s="17">
        <v>0.118873719047144</v>
      </c>
      <c r="Z12" s="17"/>
      <c r="AA12" s="17">
        <v>0.243498920245245</v>
      </c>
      <c r="AB12" s="17">
        <v>0.13030108724811701</v>
      </c>
      <c r="AC12" s="17"/>
      <c r="AD12" s="17">
        <v>0.25124719033580201</v>
      </c>
      <c r="AE12" s="17">
        <v>0.147540658012634</v>
      </c>
    </row>
    <row r="13" spans="2:31" x14ac:dyDescent="0.35">
      <c r="B13" s="18" t="s">
        <v>100</v>
      </c>
      <c r="C13" s="17">
        <v>0.10270363951074001</v>
      </c>
      <c r="D13" s="17">
        <v>6.7167893774709997E-2</v>
      </c>
      <c r="E13" s="17">
        <v>0.13824937460779499</v>
      </c>
      <c r="F13" s="17"/>
      <c r="G13" s="17">
        <v>0.10951480149861501</v>
      </c>
      <c r="H13" s="17">
        <v>0.127518501429908</v>
      </c>
      <c r="I13" s="17">
        <v>8.2234492146729093E-2</v>
      </c>
      <c r="J13" s="17">
        <v>0.106177882444081</v>
      </c>
      <c r="K13" s="17">
        <v>6.2588958889169696E-2</v>
      </c>
      <c r="L13" s="17">
        <v>0.114389492138222</v>
      </c>
      <c r="M13" s="17"/>
      <c r="N13" s="17">
        <v>0.103285200420013</v>
      </c>
      <c r="O13" s="17">
        <v>0.105499067966281</v>
      </c>
      <c r="P13" s="17">
        <v>0.12790206153792799</v>
      </c>
      <c r="Q13" s="17">
        <v>8.0806487405872401E-2</v>
      </c>
      <c r="R13" s="17">
        <v>6.6734732582242204E-2</v>
      </c>
      <c r="S13" s="17">
        <v>8.8469239750549794E-2</v>
      </c>
      <c r="T13" s="17">
        <v>0.114783066572177</v>
      </c>
      <c r="U13" s="17">
        <v>5.5939512448591001E-2</v>
      </c>
      <c r="V13" s="17">
        <v>0.14238571318646401</v>
      </c>
      <c r="W13" s="17"/>
      <c r="X13" s="17">
        <v>0.112451261482802</v>
      </c>
      <c r="Y13" s="17">
        <v>5.2906249611462799E-2</v>
      </c>
      <c r="Z13" s="17"/>
      <c r="AA13" s="17">
        <v>0.106483311594569</v>
      </c>
      <c r="AB13" s="17">
        <v>8.7348906586198996E-2</v>
      </c>
      <c r="AC13" s="17"/>
      <c r="AD13" s="17">
        <v>9.8913282813183206E-2</v>
      </c>
      <c r="AE13" s="17">
        <v>0.10341557619517799</v>
      </c>
    </row>
    <row r="14" spans="2:31" x14ac:dyDescent="0.35">
      <c r="B14" s="18" t="s">
        <v>56</v>
      </c>
      <c r="C14" s="17">
        <v>1.1698020337566501E-2</v>
      </c>
      <c r="D14" s="17">
        <v>1.0478342817170199E-2</v>
      </c>
      <c r="E14" s="17">
        <v>1.29180407183371E-2</v>
      </c>
      <c r="F14" s="17"/>
      <c r="G14" s="17">
        <v>3.3853166444167901E-2</v>
      </c>
      <c r="H14" s="17">
        <v>1.2128961079337501E-2</v>
      </c>
      <c r="I14" s="17">
        <v>1.05207901858864E-2</v>
      </c>
      <c r="J14" s="17">
        <v>1.2784278991276101E-2</v>
      </c>
      <c r="K14" s="17">
        <v>1.10498778326672E-2</v>
      </c>
      <c r="L14" s="17">
        <v>0</v>
      </c>
      <c r="M14" s="17"/>
      <c r="N14" s="17">
        <v>1.6503226383268E-2</v>
      </c>
      <c r="O14" s="17">
        <v>1.4628882935809599E-2</v>
      </c>
      <c r="P14" s="17">
        <v>1.8815624537224102E-2</v>
      </c>
      <c r="Q14" s="17">
        <v>1.10251566807307E-2</v>
      </c>
      <c r="R14" s="17">
        <v>1.6816444981411199E-2</v>
      </c>
      <c r="S14" s="17">
        <v>5.86996880618877E-3</v>
      </c>
      <c r="T14" s="17">
        <v>7.0138616702391E-3</v>
      </c>
      <c r="U14" s="17">
        <v>1.6329531868820999E-2</v>
      </c>
      <c r="V14" s="17">
        <v>0</v>
      </c>
      <c r="W14" s="17"/>
      <c r="X14" s="17">
        <v>1.2405027188002E-2</v>
      </c>
      <c r="Y14" s="17">
        <v>1.8546844294986101E-2</v>
      </c>
      <c r="Z14" s="17"/>
      <c r="AA14" s="17">
        <v>1.30254919531916E-2</v>
      </c>
      <c r="AB14" s="17">
        <v>6.7897374798729397E-3</v>
      </c>
      <c r="AC14" s="17"/>
      <c r="AD14" s="17">
        <v>5.6224189404372703E-3</v>
      </c>
      <c r="AE14" s="17">
        <v>1.6690846124814199E-2</v>
      </c>
    </row>
    <row r="15" spans="2:31" x14ac:dyDescent="0.35">
      <c r="B15" s="18" t="s">
        <v>101</v>
      </c>
      <c r="C15" s="21">
        <v>0.47629805012139198</v>
      </c>
      <c r="D15" s="21">
        <v>0.53066943949577405</v>
      </c>
      <c r="E15" s="21">
        <v>0.42191137654720801</v>
      </c>
      <c r="F15" s="21"/>
      <c r="G15" s="21">
        <v>0.46107054202892001</v>
      </c>
      <c r="H15" s="21">
        <v>0.43242637262898398</v>
      </c>
      <c r="I15" s="21">
        <v>0.55595773426327799</v>
      </c>
      <c r="J15" s="21">
        <v>0.43878943899800099</v>
      </c>
      <c r="K15" s="21">
        <v>0.46692314886560898</v>
      </c>
      <c r="L15" s="21">
        <v>0.49168596113011698</v>
      </c>
      <c r="M15" s="21"/>
      <c r="N15" s="21">
        <v>0.52682471815820198</v>
      </c>
      <c r="O15" s="21">
        <v>0.497422656369987</v>
      </c>
      <c r="P15" s="21">
        <v>0.40359437838815798</v>
      </c>
      <c r="Q15" s="21">
        <v>0.43718788021691901</v>
      </c>
      <c r="R15" s="21">
        <v>0.41117132947736101</v>
      </c>
      <c r="S15" s="21">
        <v>0.54139215701122601</v>
      </c>
      <c r="T15" s="21">
        <v>0.54074813847063297</v>
      </c>
      <c r="U15" s="21">
        <v>0.45917363653646698</v>
      </c>
      <c r="V15" s="21">
        <v>0.429052824021946</v>
      </c>
      <c r="W15" s="21"/>
      <c r="X15" s="21">
        <v>0.42301826958501398</v>
      </c>
      <c r="Y15" s="21">
        <v>0.67015969933138697</v>
      </c>
      <c r="Z15" s="21"/>
      <c r="AA15" s="21">
        <v>0.46188634895596697</v>
      </c>
      <c r="AB15" s="21">
        <v>0.530474838721678</v>
      </c>
      <c r="AC15" s="21"/>
      <c r="AD15" s="21">
        <v>0.45575802238683299</v>
      </c>
      <c r="AE15" s="21">
        <v>0.55068813053042298</v>
      </c>
    </row>
    <row r="16" spans="2:31" x14ac:dyDescent="0.35">
      <c r="B16" s="18" t="s">
        <v>102</v>
      </c>
      <c r="C16" s="21">
        <v>0.32353266424578803</v>
      </c>
      <c r="D16" s="21">
        <v>0.25062400204100599</v>
      </c>
      <c r="E16" s="21">
        <v>0.39646182161490601</v>
      </c>
      <c r="F16" s="21"/>
      <c r="G16" s="21">
        <v>0.33206821557769201</v>
      </c>
      <c r="H16" s="21">
        <v>0.33775071258820899</v>
      </c>
      <c r="I16" s="21">
        <v>0.28062345482030998</v>
      </c>
      <c r="J16" s="21">
        <v>0.32753714504826398</v>
      </c>
      <c r="K16" s="21">
        <v>0.29598894541569498</v>
      </c>
      <c r="L16" s="21">
        <v>0.34456984876077201</v>
      </c>
      <c r="M16" s="21"/>
      <c r="N16" s="21">
        <v>0.28394039458995302</v>
      </c>
      <c r="O16" s="21">
        <v>0.31053655736205499</v>
      </c>
      <c r="P16" s="21">
        <v>0.33486446915941898</v>
      </c>
      <c r="Q16" s="21">
        <v>0.411619861249856</v>
      </c>
      <c r="R16" s="21">
        <v>0.24668003810630901</v>
      </c>
      <c r="S16" s="21">
        <v>0.26938232906938098</v>
      </c>
      <c r="T16" s="21">
        <v>0.31983435650855901</v>
      </c>
      <c r="U16" s="21">
        <v>0.383533417570186</v>
      </c>
      <c r="V16" s="21">
        <v>0.38027719233665402</v>
      </c>
      <c r="W16" s="21"/>
      <c r="X16" s="21">
        <v>0.35881077459498101</v>
      </c>
      <c r="Y16" s="21">
        <v>0.17177996865860701</v>
      </c>
      <c r="Z16" s="21"/>
      <c r="AA16" s="21">
        <v>0.34998223183981397</v>
      </c>
      <c r="AB16" s="21">
        <v>0.21764999383431599</v>
      </c>
      <c r="AC16" s="21"/>
      <c r="AD16" s="21">
        <v>0.35016047314898502</v>
      </c>
      <c r="AE16" s="21">
        <v>0.25095623420781199</v>
      </c>
    </row>
    <row r="17" spans="2:31" x14ac:dyDescent="0.35">
      <c r="B17" s="18" t="s">
        <v>103</v>
      </c>
      <c r="C17" s="22">
        <v>0.15276538587560401</v>
      </c>
      <c r="D17" s="22">
        <v>0.28004543745476801</v>
      </c>
      <c r="E17" s="22">
        <v>2.5449554932302099E-2</v>
      </c>
      <c r="F17" s="22"/>
      <c r="G17" s="22">
        <v>0.129002326451228</v>
      </c>
      <c r="H17" s="22">
        <v>9.4675660040774295E-2</v>
      </c>
      <c r="I17" s="22">
        <v>0.27533427944296701</v>
      </c>
      <c r="J17" s="22">
        <v>0.111252293949737</v>
      </c>
      <c r="K17" s="22">
        <v>0.170934203449915</v>
      </c>
      <c r="L17" s="22">
        <v>0.14711611236934499</v>
      </c>
      <c r="M17" s="22"/>
      <c r="N17" s="22">
        <v>0.24288432356824899</v>
      </c>
      <c r="O17" s="22">
        <v>0.18688609900793199</v>
      </c>
      <c r="P17" s="22">
        <v>6.8729909228738603E-2</v>
      </c>
      <c r="Q17" s="22">
        <v>2.5568018967062199E-2</v>
      </c>
      <c r="R17" s="22">
        <v>0.16449129137105201</v>
      </c>
      <c r="S17" s="22">
        <v>0.27200982794184603</v>
      </c>
      <c r="T17" s="22">
        <v>0.22091378196207401</v>
      </c>
      <c r="U17" s="22">
        <v>7.5640218966280301E-2</v>
      </c>
      <c r="V17" s="22">
        <v>4.8775631685291601E-2</v>
      </c>
      <c r="W17" s="22"/>
      <c r="X17" s="22">
        <v>6.4207494990032699E-2</v>
      </c>
      <c r="Y17" s="22">
        <v>0.49837973067278002</v>
      </c>
      <c r="Z17" s="22"/>
      <c r="AA17" s="22">
        <v>0.111904117116153</v>
      </c>
      <c r="AB17" s="22">
        <v>0.31282484488736201</v>
      </c>
      <c r="AC17" s="22"/>
      <c r="AD17" s="22">
        <v>0.105597549237848</v>
      </c>
      <c r="AE17" s="22">
        <v>0.29973189632261099</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E18"/>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117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112</v>
      </c>
      <c r="C9" s="17">
        <v>4.81350874421171E-2</v>
      </c>
      <c r="D9" s="17">
        <v>6.6837983251439595E-2</v>
      </c>
      <c r="E9" s="17">
        <v>2.9426934110415401E-2</v>
      </c>
      <c r="F9" s="17"/>
      <c r="G9" s="17">
        <v>2.87345604915911E-2</v>
      </c>
      <c r="H9" s="17">
        <v>4.7456433543120097E-2</v>
      </c>
      <c r="I9" s="17">
        <v>6.5451862057562898E-2</v>
      </c>
      <c r="J9" s="17">
        <v>4.6741640266012401E-2</v>
      </c>
      <c r="K9" s="17">
        <v>5.69199121056327E-2</v>
      </c>
      <c r="L9" s="17">
        <v>4.6523255449810001E-2</v>
      </c>
      <c r="M9" s="17"/>
      <c r="N9" s="17">
        <v>4.4208626460402502E-2</v>
      </c>
      <c r="O9" s="17">
        <v>4.13134532624218E-2</v>
      </c>
      <c r="P9" s="17">
        <v>5.5128196174777197E-2</v>
      </c>
      <c r="Q9" s="17">
        <v>0</v>
      </c>
      <c r="R9" s="17">
        <v>9.7195381366116898E-2</v>
      </c>
      <c r="S9" s="17">
        <v>6.7891983133773301E-2</v>
      </c>
      <c r="T9" s="17">
        <v>6.1623176377488903E-2</v>
      </c>
      <c r="U9" s="17">
        <v>5.88974253778402E-2</v>
      </c>
      <c r="V9" s="17">
        <v>3.2515645130809699E-2</v>
      </c>
      <c r="W9" s="17"/>
      <c r="X9" s="17">
        <v>4.4156391791399602E-2</v>
      </c>
      <c r="Y9" s="17">
        <v>4.0914768716035797E-2</v>
      </c>
      <c r="Z9" s="17"/>
      <c r="AA9" s="17">
        <v>4.7583156421614002E-2</v>
      </c>
      <c r="AB9" s="17">
        <v>5.1421201348631901E-2</v>
      </c>
      <c r="AC9" s="17"/>
      <c r="AD9" s="17">
        <v>3.8011353255553097E-2</v>
      </c>
      <c r="AE9" s="17">
        <v>6.7703455103512694E-2</v>
      </c>
    </row>
    <row r="10" spans="2:31" x14ac:dyDescent="0.35">
      <c r="B10" s="18" t="s">
        <v>113</v>
      </c>
      <c r="C10" s="17">
        <v>7.6824419059110194E-2</v>
      </c>
      <c r="D10" s="17">
        <v>8.2488833100548095E-2</v>
      </c>
      <c r="E10" s="17">
        <v>7.1158412708978894E-2</v>
      </c>
      <c r="F10" s="17"/>
      <c r="G10" s="17">
        <v>7.1485995561395496E-2</v>
      </c>
      <c r="H10" s="17">
        <v>4.1014445922537002E-2</v>
      </c>
      <c r="I10" s="17">
        <v>0.106327058205549</v>
      </c>
      <c r="J10" s="17">
        <v>9.8976294095783804E-2</v>
      </c>
      <c r="K10" s="17">
        <v>9.7145799141722694E-2</v>
      </c>
      <c r="L10" s="17">
        <v>6.2797943716658797E-2</v>
      </c>
      <c r="M10" s="17"/>
      <c r="N10" s="17">
        <v>7.9912655103390198E-2</v>
      </c>
      <c r="O10" s="17">
        <v>7.2753135417622294E-2</v>
      </c>
      <c r="P10" s="17">
        <v>6.3186616623161607E-2</v>
      </c>
      <c r="Q10" s="17">
        <v>8.3983997413892605E-2</v>
      </c>
      <c r="R10" s="17">
        <v>5.4522798966238302E-2</v>
      </c>
      <c r="S10" s="17">
        <v>0.105225518580184</v>
      </c>
      <c r="T10" s="17">
        <v>9.6339243186885706E-2</v>
      </c>
      <c r="U10" s="17">
        <v>0</v>
      </c>
      <c r="V10" s="17">
        <v>9.0736348854630097E-2</v>
      </c>
      <c r="W10" s="17"/>
      <c r="X10" s="17">
        <v>7.0863872056149899E-2</v>
      </c>
      <c r="Y10" s="17">
        <v>0.12376210787682999</v>
      </c>
      <c r="Z10" s="17"/>
      <c r="AA10" s="17">
        <v>8.0126660839614602E-2</v>
      </c>
      <c r="AB10" s="17">
        <v>6.0043284009152702E-2</v>
      </c>
      <c r="AC10" s="17"/>
      <c r="AD10" s="17">
        <v>7.1139991246757503E-2</v>
      </c>
      <c r="AE10" s="17">
        <v>9.4579103777298903E-2</v>
      </c>
    </row>
    <row r="11" spans="2:31" x14ac:dyDescent="0.35">
      <c r="B11" s="18" t="s">
        <v>114</v>
      </c>
      <c r="C11" s="17">
        <v>6.5579976679491697E-2</v>
      </c>
      <c r="D11" s="17">
        <v>6.1290129871320702E-2</v>
      </c>
      <c r="E11" s="17">
        <v>6.98710293953375E-2</v>
      </c>
      <c r="F11" s="17"/>
      <c r="G11" s="17">
        <v>6.7274618835959393E-2</v>
      </c>
      <c r="H11" s="17">
        <v>6.4966061979106399E-2</v>
      </c>
      <c r="I11" s="17">
        <v>7.6899925790170603E-2</v>
      </c>
      <c r="J11" s="17">
        <v>7.1971880030633498E-2</v>
      </c>
      <c r="K11" s="17">
        <v>6.4841665795143E-2</v>
      </c>
      <c r="L11" s="17">
        <v>5.6525395496422902E-2</v>
      </c>
      <c r="M11" s="17"/>
      <c r="N11" s="17">
        <v>4.4065507232635297E-2</v>
      </c>
      <c r="O11" s="17">
        <v>0.107981819661183</v>
      </c>
      <c r="P11" s="17">
        <v>9.64472186524898E-2</v>
      </c>
      <c r="Q11" s="17">
        <v>5.3382860436928199E-2</v>
      </c>
      <c r="R11" s="17">
        <v>4.4327769193094599E-2</v>
      </c>
      <c r="S11" s="17">
        <v>3.02535989314156E-2</v>
      </c>
      <c r="T11" s="17">
        <v>4.9745248040887702E-2</v>
      </c>
      <c r="U11" s="17">
        <v>0.11447743244219</v>
      </c>
      <c r="V11" s="17">
        <v>6.17440410472491E-2</v>
      </c>
      <c r="W11" s="17"/>
      <c r="X11" s="17">
        <v>7.5267598267023297E-2</v>
      </c>
      <c r="Y11" s="17">
        <v>3.5047933046442901E-2</v>
      </c>
      <c r="Z11" s="17"/>
      <c r="AA11" s="17">
        <v>7.2923494549844398E-2</v>
      </c>
      <c r="AB11" s="17">
        <v>3.4743317245788101E-2</v>
      </c>
      <c r="AC11" s="17"/>
      <c r="AD11" s="17">
        <v>5.6596771800789501E-2</v>
      </c>
      <c r="AE11" s="17">
        <v>8.10358716364184E-2</v>
      </c>
    </row>
    <row r="12" spans="2:31" x14ac:dyDescent="0.35">
      <c r="B12" s="18" t="s">
        <v>115</v>
      </c>
      <c r="C12" s="17">
        <v>0.444811028676873</v>
      </c>
      <c r="D12" s="17">
        <v>0.48886720100588599</v>
      </c>
      <c r="E12" s="17">
        <v>0.400742471831883</v>
      </c>
      <c r="F12" s="17"/>
      <c r="G12" s="17">
        <v>0.42769705043815298</v>
      </c>
      <c r="H12" s="17">
        <v>0.443057421446024</v>
      </c>
      <c r="I12" s="17">
        <v>0.38524329199525997</v>
      </c>
      <c r="J12" s="17">
        <v>0.38785030563547401</v>
      </c>
      <c r="K12" s="17">
        <v>0.43184781376553799</v>
      </c>
      <c r="L12" s="17">
        <v>0.519650171554492</v>
      </c>
      <c r="M12" s="17"/>
      <c r="N12" s="17">
        <v>0.46503321548008802</v>
      </c>
      <c r="O12" s="17">
        <v>0.417343480391965</v>
      </c>
      <c r="P12" s="17">
        <v>0.407604322531607</v>
      </c>
      <c r="Q12" s="17">
        <v>0.51416420764058901</v>
      </c>
      <c r="R12" s="17">
        <v>0.44920668320278301</v>
      </c>
      <c r="S12" s="17">
        <v>0.49679707283529001</v>
      </c>
      <c r="T12" s="17">
        <v>0.380794809125722</v>
      </c>
      <c r="U12" s="17">
        <v>0.32650979838785099</v>
      </c>
      <c r="V12" s="17">
        <v>0.47602942037167001</v>
      </c>
      <c r="W12" s="17"/>
      <c r="X12" s="17">
        <v>0.44795872875632098</v>
      </c>
      <c r="Y12" s="17">
        <v>0.46559794376285402</v>
      </c>
      <c r="Z12" s="17"/>
      <c r="AA12" s="17">
        <v>0.43914328593752</v>
      </c>
      <c r="AB12" s="17">
        <v>0.47438292357614797</v>
      </c>
      <c r="AC12" s="17"/>
      <c r="AD12" s="17">
        <v>0.47493650708499502</v>
      </c>
      <c r="AE12" s="17">
        <v>0.38490413234946202</v>
      </c>
    </row>
    <row r="13" spans="2:31" x14ac:dyDescent="0.35">
      <c r="B13" s="18" t="s">
        <v>116</v>
      </c>
      <c r="C13" s="19">
        <v>0.364649488142408</v>
      </c>
      <c r="D13" s="19">
        <v>0.300515852770806</v>
      </c>
      <c r="E13" s="19">
        <v>0.42880115195338497</v>
      </c>
      <c r="F13" s="19"/>
      <c r="G13" s="19">
        <v>0.40480777467290202</v>
      </c>
      <c r="H13" s="19">
        <v>0.403505637109213</v>
      </c>
      <c r="I13" s="19">
        <v>0.36607786195145697</v>
      </c>
      <c r="J13" s="19">
        <v>0.39445987997209597</v>
      </c>
      <c r="K13" s="19">
        <v>0.34924480919196399</v>
      </c>
      <c r="L13" s="19">
        <v>0.31450323378261702</v>
      </c>
      <c r="M13" s="19"/>
      <c r="N13" s="19">
        <v>0.36677999572348502</v>
      </c>
      <c r="O13" s="19">
        <v>0.36060811126680797</v>
      </c>
      <c r="P13" s="19">
        <v>0.37763364601796401</v>
      </c>
      <c r="Q13" s="19">
        <v>0.34846893450859001</v>
      </c>
      <c r="R13" s="19">
        <v>0.35474736727176698</v>
      </c>
      <c r="S13" s="19">
        <v>0.29983182651933799</v>
      </c>
      <c r="T13" s="19">
        <v>0.41149752326901601</v>
      </c>
      <c r="U13" s="19">
        <v>0.50011534379211797</v>
      </c>
      <c r="V13" s="19">
        <v>0.33897454459564103</v>
      </c>
      <c r="W13" s="19"/>
      <c r="X13" s="19">
        <v>0.36175340912910597</v>
      </c>
      <c r="Y13" s="19">
        <v>0.33467724659783799</v>
      </c>
      <c r="Z13" s="19"/>
      <c r="AA13" s="19">
        <v>0.36022340225140698</v>
      </c>
      <c r="AB13" s="19">
        <v>0.379409273820279</v>
      </c>
      <c r="AC13" s="19"/>
      <c r="AD13" s="19">
        <v>0.35931537661190499</v>
      </c>
      <c r="AE13" s="19">
        <v>0.37177743713330802</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E18"/>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118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112</v>
      </c>
      <c r="C9" s="17">
        <v>4.2184119855902702E-2</v>
      </c>
      <c r="D9" s="17">
        <v>4.0800189882996198E-2</v>
      </c>
      <c r="E9" s="17">
        <v>4.3568438861763002E-2</v>
      </c>
      <c r="F9" s="17"/>
      <c r="G9" s="17">
        <v>5.8329876858402997E-2</v>
      </c>
      <c r="H9" s="17">
        <v>3.6772556355727397E-2</v>
      </c>
      <c r="I9" s="17">
        <v>5.6109307099620399E-2</v>
      </c>
      <c r="J9" s="17">
        <v>4.9654171774732102E-2</v>
      </c>
      <c r="K9" s="17">
        <v>2.9400034360895999E-2</v>
      </c>
      <c r="L9" s="17">
        <v>3.21761471436997E-2</v>
      </c>
      <c r="M9" s="17"/>
      <c r="N9" s="17">
        <v>5.19203247975316E-2</v>
      </c>
      <c r="O9" s="17">
        <v>4.2313605774109302E-2</v>
      </c>
      <c r="P9" s="17">
        <v>5.3464230215684E-2</v>
      </c>
      <c r="Q9" s="17">
        <v>6.19560524150298E-2</v>
      </c>
      <c r="R9" s="17">
        <v>4.89286077131744E-2</v>
      </c>
      <c r="S9" s="17">
        <v>3.1115344913918899E-2</v>
      </c>
      <c r="T9" s="17">
        <v>1.40329124602001E-2</v>
      </c>
      <c r="U9" s="17">
        <v>4.4144900156477901E-2</v>
      </c>
      <c r="V9" s="17">
        <v>2.9498985317885001E-2</v>
      </c>
      <c r="W9" s="17"/>
      <c r="X9" s="17">
        <v>4.0809500707495998E-2</v>
      </c>
      <c r="Y9" s="17">
        <v>5.3830947106913801E-2</v>
      </c>
      <c r="Z9" s="17"/>
      <c r="AA9" s="17">
        <v>4.6719016805189501E-2</v>
      </c>
      <c r="AB9" s="17">
        <v>2.1395209431865101E-2</v>
      </c>
      <c r="AC9" s="17"/>
      <c r="AD9" s="17">
        <v>4.3983954094044903E-2</v>
      </c>
      <c r="AE9" s="17">
        <v>3.9600351974531697E-2</v>
      </c>
    </row>
    <row r="10" spans="2:31" x14ac:dyDescent="0.35">
      <c r="B10" s="18" t="s">
        <v>113</v>
      </c>
      <c r="C10" s="17">
        <v>0.180068257703387</v>
      </c>
      <c r="D10" s="17">
        <v>0.19331239897208299</v>
      </c>
      <c r="E10" s="17">
        <v>0.166820393408599</v>
      </c>
      <c r="F10" s="17"/>
      <c r="G10" s="17">
        <v>0.18081922517413401</v>
      </c>
      <c r="H10" s="17">
        <v>0.16639283682078301</v>
      </c>
      <c r="I10" s="17">
        <v>0.15334542845515201</v>
      </c>
      <c r="J10" s="17">
        <v>0.16020985327828499</v>
      </c>
      <c r="K10" s="17">
        <v>0.20298018957976099</v>
      </c>
      <c r="L10" s="17">
        <v>0.19875837319995199</v>
      </c>
      <c r="M10" s="17"/>
      <c r="N10" s="17">
        <v>0.163306195692833</v>
      </c>
      <c r="O10" s="17">
        <v>0.18086185533215099</v>
      </c>
      <c r="P10" s="17">
        <v>0.190838155477324</v>
      </c>
      <c r="Q10" s="17">
        <v>0.201893120507631</v>
      </c>
      <c r="R10" s="17">
        <v>0.15624135116913401</v>
      </c>
      <c r="S10" s="17">
        <v>0.24914532094712899</v>
      </c>
      <c r="T10" s="17">
        <v>0.18059965618481599</v>
      </c>
      <c r="U10" s="17">
        <v>9.1745936065294506E-2</v>
      </c>
      <c r="V10" s="17">
        <v>0.16986029729767499</v>
      </c>
      <c r="W10" s="17"/>
      <c r="X10" s="17">
        <v>0.18554126483679501</v>
      </c>
      <c r="Y10" s="17">
        <v>0.12804581042288701</v>
      </c>
      <c r="Z10" s="17"/>
      <c r="AA10" s="17">
        <v>0.18412968095066901</v>
      </c>
      <c r="AB10" s="17">
        <v>0.168441521954276</v>
      </c>
      <c r="AC10" s="17"/>
      <c r="AD10" s="17">
        <v>0.19824173604364201</v>
      </c>
      <c r="AE10" s="17">
        <v>0.14510195687942701</v>
      </c>
    </row>
    <row r="11" spans="2:31" x14ac:dyDescent="0.35">
      <c r="B11" s="18" t="s">
        <v>114</v>
      </c>
      <c r="C11" s="17">
        <v>0.188476587716674</v>
      </c>
      <c r="D11" s="17">
        <v>0.159793347588018</v>
      </c>
      <c r="E11" s="17">
        <v>0.21716789091633401</v>
      </c>
      <c r="F11" s="17"/>
      <c r="G11" s="17">
        <v>0.18043584180900199</v>
      </c>
      <c r="H11" s="17">
        <v>0.178690174787901</v>
      </c>
      <c r="I11" s="17">
        <v>0.18939978577519501</v>
      </c>
      <c r="J11" s="17">
        <v>0.207994108972618</v>
      </c>
      <c r="K11" s="17">
        <v>0.234309478491047</v>
      </c>
      <c r="L11" s="17">
        <v>0.16475930157784999</v>
      </c>
      <c r="M11" s="17"/>
      <c r="N11" s="17">
        <v>0.138646004352112</v>
      </c>
      <c r="O11" s="17">
        <v>0.19873813535484899</v>
      </c>
      <c r="P11" s="17">
        <v>0.286631854682599</v>
      </c>
      <c r="Q11" s="17">
        <v>0.20426094887405599</v>
      </c>
      <c r="R11" s="17">
        <v>0.23374138390743601</v>
      </c>
      <c r="S11" s="17">
        <v>0.14193382865388299</v>
      </c>
      <c r="T11" s="17">
        <v>0.132176838226268</v>
      </c>
      <c r="U11" s="17">
        <v>0.12572390567736799</v>
      </c>
      <c r="V11" s="17">
        <v>0.22028107487941201</v>
      </c>
      <c r="W11" s="17"/>
      <c r="X11" s="17">
        <v>0.196240526365206</v>
      </c>
      <c r="Y11" s="17">
        <v>0.17413176534639699</v>
      </c>
      <c r="Z11" s="17"/>
      <c r="AA11" s="17">
        <v>0.197305230703299</v>
      </c>
      <c r="AB11" s="17">
        <v>0.15843364171569299</v>
      </c>
      <c r="AC11" s="17"/>
      <c r="AD11" s="17">
        <v>0.177727311759732</v>
      </c>
      <c r="AE11" s="17">
        <v>0.19276526248813899</v>
      </c>
    </row>
    <row r="12" spans="2:31" x14ac:dyDescent="0.35">
      <c r="B12" s="18" t="s">
        <v>115</v>
      </c>
      <c r="C12" s="17">
        <v>0.31878272676309599</v>
      </c>
      <c r="D12" s="17">
        <v>0.32914680031876598</v>
      </c>
      <c r="E12" s="17">
        <v>0.30841573978967501</v>
      </c>
      <c r="F12" s="17"/>
      <c r="G12" s="17">
        <v>0.30162112510314998</v>
      </c>
      <c r="H12" s="17">
        <v>0.31271513505252202</v>
      </c>
      <c r="I12" s="17">
        <v>0.33397014795707403</v>
      </c>
      <c r="J12" s="17">
        <v>0.33243028061640001</v>
      </c>
      <c r="K12" s="17">
        <v>0.27255701168455898</v>
      </c>
      <c r="L12" s="17">
        <v>0.339964183759349</v>
      </c>
      <c r="M12" s="17"/>
      <c r="N12" s="17">
        <v>0.324489055807543</v>
      </c>
      <c r="O12" s="17">
        <v>0.28570333535391601</v>
      </c>
      <c r="P12" s="17">
        <v>0.31755728744289202</v>
      </c>
      <c r="Q12" s="17">
        <v>0.28093665838874099</v>
      </c>
      <c r="R12" s="17">
        <v>0.30711002784555402</v>
      </c>
      <c r="S12" s="17">
        <v>0.29474710532275999</v>
      </c>
      <c r="T12" s="17">
        <v>0.37599900900662497</v>
      </c>
      <c r="U12" s="17">
        <v>0.34070457713717101</v>
      </c>
      <c r="V12" s="17">
        <v>0.359392833649611</v>
      </c>
      <c r="W12" s="17"/>
      <c r="X12" s="17">
        <v>0.32255601990694899</v>
      </c>
      <c r="Y12" s="17">
        <v>0.366888930236976</v>
      </c>
      <c r="Z12" s="17"/>
      <c r="AA12" s="17">
        <v>0.32725213640284601</v>
      </c>
      <c r="AB12" s="17">
        <v>0.28949973943495499</v>
      </c>
      <c r="AC12" s="17"/>
      <c r="AD12" s="17">
        <v>0.32746260220374801</v>
      </c>
      <c r="AE12" s="17">
        <v>0.300901714851391</v>
      </c>
    </row>
    <row r="13" spans="2:31" x14ac:dyDescent="0.35">
      <c r="B13" s="18" t="s">
        <v>116</v>
      </c>
      <c r="C13" s="19">
        <v>0.27048830796093898</v>
      </c>
      <c r="D13" s="19">
        <v>0.27694726323813701</v>
      </c>
      <c r="E13" s="19">
        <v>0.26402753702362902</v>
      </c>
      <c r="F13" s="19"/>
      <c r="G13" s="19">
        <v>0.27879393105531097</v>
      </c>
      <c r="H13" s="19">
        <v>0.30542929698306698</v>
      </c>
      <c r="I13" s="19">
        <v>0.26717533071295801</v>
      </c>
      <c r="J13" s="19">
        <v>0.249711585357965</v>
      </c>
      <c r="K13" s="19">
        <v>0.26075328588373697</v>
      </c>
      <c r="L13" s="19">
        <v>0.26434199431915001</v>
      </c>
      <c r="M13" s="19"/>
      <c r="N13" s="19">
        <v>0.321638419349981</v>
      </c>
      <c r="O13" s="19">
        <v>0.292383068184976</v>
      </c>
      <c r="P13" s="19">
        <v>0.15150847218150101</v>
      </c>
      <c r="Q13" s="19">
        <v>0.25095321981454299</v>
      </c>
      <c r="R13" s="19">
        <v>0.253978629364702</v>
      </c>
      <c r="S13" s="19">
        <v>0.28305840016230999</v>
      </c>
      <c r="T13" s="19">
        <v>0.29719158412209101</v>
      </c>
      <c r="U13" s="19">
        <v>0.39768068096368803</v>
      </c>
      <c r="V13" s="19">
        <v>0.220966808855417</v>
      </c>
      <c r="W13" s="19"/>
      <c r="X13" s="19">
        <v>0.254852688183554</v>
      </c>
      <c r="Y13" s="19">
        <v>0.27710254688682601</v>
      </c>
      <c r="Z13" s="19"/>
      <c r="AA13" s="19">
        <v>0.24459393513799599</v>
      </c>
      <c r="AB13" s="19">
        <v>0.362229887463211</v>
      </c>
      <c r="AC13" s="19"/>
      <c r="AD13" s="19">
        <v>0.25258439589883303</v>
      </c>
      <c r="AE13" s="19">
        <v>0.32163071380651098</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E18"/>
  <sheetViews>
    <sheetView showGridLines="0" topLeftCell="A6" workbookViewId="0">
      <pane xSplit="2" topLeftCell="U1" activePane="topRight" state="frozen"/>
      <selection pane="topRight" activeCell="C11" sqref="C11:C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123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119</v>
      </c>
      <c r="C9" s="17">
        <v>5.6833785807779501E-2</v>
      </c>
      <c r="D9" s="17">
        <v>8.3734062448167002E-2</v>
      </c>
      <c r="E9" s="17">
        <v>2.9925947300615499E-2</v>
      </c>
      <c r="F9" s="17"/>
      <c r="G9" s="17">
        <v>5.5563982553963297E-2</v>
      </c>
      <c r="H9" s="17">
        <v>5.9469953784639401E-2</v>
      </c>
      <c r="I9" s="17">
        <v>6.2463640092772499E-2</v>
      </c>
      <c r="J9" s="17">
        <v>4.4654128149506297E-2</v>
      </c>
      <c r="K9" s="17">
        <v>7.0085621195986297E-2</v>
      </c>
      <c r="L9" s="17">
        <v>5.2760191070422E-2</v>
      </c>
      <c r="M9" s="17"/>
      <c r="N9" s="17">
        <v>0.14005434871654801</v>
      </c>
      <c r="O9" s="17">
        <v>1.4864721896785499E-2</v>
      </c>
      <c r="P9" s="17">
        <v>4.2233560645509802E-2</v>
      </c>
      <c r="Q9" s="17">
        <v>8.0495225149454702E-2</v>
      </c>
      <c r="R9" s="17">
        <v>4.1536528805283898E-2</v>
      </c>
      <c r="S9" s="17">
        <v>6.1285933712606898E-2</v>
      </c>
      <c r="T9" s="17">
        <v>5.0720795280017703E-2</v>
      </c>
      <c r="U9" s="17">
        <v>1.7453573106213802E-2</v>
      </c>
      <c r="V9" s="17">
        <v>2.4514578431680902E-2</v>
      </c>
      <c r="W9" s="17"/>
      <c r="X9" s="17">
        <v>3.4860768330179703E-2</v>
      </c>
      <c r="Y9" s="17">
        <v>9.5891452541231395E-2</v>
      </c>
      <c r="Z9" s="17"/>
      <c r="AA9" s="17">
        <v>5.7794413293142201E-2</v>
      </c>
      <c r="AB9" s="17">
        <v>5.4418460038585602E-2</v>
      </c>
      <c r="AC9" s="17"/>
      <c r="AD9" s="17">
        <v>7.3837019809265797E-2</v>
      </c>
      <c r="AE9" s="17">
        <v>2.4168503227621201E-2</v>
      </c>
    </row>
    <row r="10" spans="2:31" x14ac:dyDescent="0.35">
      <c r="B10" s="18" t="s">
        <v>120</v>
      </c>
      <c r="C10" s="17">
        <v>0.43211719447943397</v>
      </c>
      <c r="D10" s="17">
        <v>0.45434124431795703</v>
      </c>
      <c r="E10" s="17">
        <v>0.40988689729608402</v>
      </c>
      <c r="F10" s="17"/>
      <c r="G10" s="17">
        <v>0.45743790396501999</v>
      </c>
      <c r="H10" s="17">
        <v>0.36470337038157802</v>
      </c>
      <c r="I10" s="17">
        <v>0.487145145376009</v>
      </c>
      <c r="J10" s="17">
        <v>0.45176868534442199</v>
      </c>
      <c r="K10" s="17">
        <v>0.47583006886981299</v>
      </c>
      <c r="L10" s="17">
        <v>0.39539605903256803</v>
      </c>
      <c r="M10" s="17"/>
      <c r="N10" s="17">
        <v>0.42245886978034802</v>
      </c>
      <c r="O10" s="17">
        <v>0.48040577656641997</v>
      </c>
      <c r="P10" s="17">
        <v>0.51386082580431602</v>
      </c>
      <c r="Q10" s="17">
        <v>0.37062736768728299</v>
      </c>
      <c r="R10" s="17">
        <v>0.47256045742970398</v>
      </c>
      <c r="S10" s="17">
        <v>0.39851391468235198</v>
      </c>
      <c r="T10" s="17">
        <v>0.39222626166164398</v>
      </c>
      <c r="U10" s="17">
        <v>0.43936805672080698</v>
      </c>
      <c r="V10" s="17">
        <v>0.39907753010424102</v>
      </c>
      <c r="W10" s="17"/>
      <c r="X10" s="17">
        <v>0.42844574618208298</v>
      </c>
      <c r="Y10" s="17">
        <v>0.52433713636863699</v>
      </c>
      <c r="Z10" s="17"/>
      <c r="AA10" s="17">
        <v>0.41927180672233599</v>
      </c>
      <c r="AB10" s="17">
        <v>0.48520158074068998</v>
      </c>
      <c r="AC10" s="17"/>
      <c r="AD10" s="17">
        <v>0.39639228494942802</v>
      </c>
      <c r="AE10" s="17">
        <v>0.52645652510400598</v>
      </c>
    </row>
    <row r="11" spans="2:31" x14ac:dyDescent="0.35">
      <c r="B11" s="18" t="s">
        <v>121</v>
      </c>
      <c r="C11" s="17">
        <v>0.36181063418685</v>
      </c>
      <c r="D11" s="17">
        <v>0.355549875698708</v>
      </c>
      <c r="E11" s="17">
        <v>0.36807315262052198</v>
      </c>
      <c r="F11" s="17"/>
      <c r="G11" s="17">
        <v>0.343804409188396</v>
      </c>
      <c r="H11" s="17">
        <v>0.42057061741283203</v>
      </c>
      <c r="I11" s="17">
        <v>0.32048357095868701</v>
      </c>
      <c r="J11" s="17">
        <v>0.35731972056307099</v>
      </c>
      <c r="K11" s="17">
        <v>0.29340981877268502</v>
      </c>
      <c r="L11" s="17">
        <v>0.39719858841286998</v>
      </c>
      <c r="M11" s="17"/>
      <c r="N11" s="17">
        <v>0.308661440913503</v>
      </c>
      <c r="O11" s="17">
        <v>0.36364591177987698</v>
      </c>
      <c r="P11" s="17">
        <v>0.34680965037939798</v>
      </c>
      <c r="Q11" s="17">
        <v>0.44152473085468402</v>
      </c>
      <c r="R11" s="17">
        <v>0.36224572845158098</v>
      </c>
      <c r="S11" s="17">
        <v>0.33752766890027602</v>
      </c>
      <c r="T11" s="17">
        <v>0.34518076540649401</v>
      </c>
      <c r="U11" s="17">
        <v>0.28607503115188399</v>
      </c>
      <c r="V11" s="17">
        <v>0.43002998238975898</v>
      </c>
      <c r="W11" s="17"/>
      <c r="X11" s="17">
        <v>0.38167907113627503</v>
      </c>
      <c r="Y11" s="17">
        <v>0.25318732564121299</v>
      </c>
      <c r="Z11" s="17"/>
      <c r="AA11" s="17">
        <v>0.36603566380519498</v>
      </c>
      <c r="AB11" s="17">
        <v>0.34161595368403902</v>
      </c>
      <c r="AC11" s="17"/>
      <c r="AD11" s="17">
        <v>0.37209202729916102</v>
      </c>
      <c r="AE11" s="17">
        <v>0.33462581228320099</v>
      </c>
    </row>
    <row r="12" spans="2:31" x14ac:dyDescent="0.35">
      <c r="B12" s="18" t="s">
        <v>122</v>
      </c>
      <c r="C12" s="17">
        <v>0.12965827153842299</v>
      </c>
      <c r="D12" s="17">
        <v>8.1445374316212502E-2</v>
      </c>
      <c r="E12" s="17">
        <v>0.17788472176272899</v>
      </c>
      <c r="F12" s="17"/>
      <c r="G12" s="17">
        <v>0.118159988138519</v>
      </c>
      <c r="H12" s="17">
        <v>0.140582684327206</v>
      </c>
      <c r="I12" s="17">
        <v>0.114629131610576</v>
      </c>
      <c r="J12" s="17">
        <v>0.12463694406954701</v>
      </c>
      <c r="K12" s="17">
        <v>0.12546263713376299</v>
      </c>
      <c r="L12" s="17">
        <v>0.142077798690464</v>
      </c>
      <c r="M12" s="17"/>
      <c r="N12" s="17">
        <v>0.108486623904392</v>
      </c>
      <c r="O12" s="17">
        <v>0.126641594455945</v>
      </c>
      <c r="P12" s="17">
        <v>6.9016690293545693E-2</v>
      </c>
      <c r="Q12" s="17">
        <v>0.107352676308578</v>
      </c>
      <c r="R12" s="17">
        <v>0.104556222369572</v>
      </c>
      <c r="S12" s="17">
        <v>0.19071642764042801</v>
      </c>
      <c r="T12" s="17">
        <v>0.19002271620205999</v>
      </c>
      <c r="U12" s="17">
        <v>0.2112759091891</v>
      </c>
      <c r="V12" s="17">
        <v>0.11712199620472501</v>
      </c>
      <c r="W12" s="17"/>
      <c r="X12" s="17">
        <v>0.13635638626715299</v>
      </c>
      <c r="Y12" s="17">
        <v>0.103801367415211</v>
      </c>
      <c r="Z12" s="17"/>
      <c r="AA12" s="17">
        <v>0.13638202726965301</v>
      </c>
      <c r="AB12" s="17">
        <v>0.106451824221348</v>
      </c>
      <c r="AC12" s="17"/>
      <c r="AD12" s="17">
        <v>0.13982862937434601</v>
      </c>
      <c r="AE12" s="17">
        <v>0.10130193225756499</v>
      </c>
    </row>
    <row r="13" spans="2:31" x14ac:dyDescent="0.35">
      <c r="B13" s="18" t="s">
        <v>56</v>
      </c>
      <c r="C13" s="19">
        <v>1.9580113987513401E-2</v>
      </c>
      <c r="D13" s="19">
        <v>2.4929443218954801E-2</v>
      </c>
      <c r="E13" s="19">
        <v>1.42292810200498E-2</v>
      </c>
      <c r="F13" s="19"/>
      <c r="G13" s="19">
        <v>2.5033716154102201E-2</v>
      </c>
      <c r="H13" s="19">
        <v>1.4673374093743899E-2</v>
      </c>
      <c r="I13" s="19">
        <v>1.52785119619544E-2</v>
      </c>
      <c r="J13" s="19">
        <v>2.16205218734529E-2</v>
      </c>
      <c r="K13" s="19">
        <v>3.5211854027753897E-2</v>
      </c>
      <c r="L13" s="19">
        <v>1.25673627936748E-2</v>
      </c>
      <c r="M13" s="19"/>
      <c r="N13" s="19">
        <v>2.03387166852095E-2</v>
      </c>
      <c r="O13" s="19">
        <v>1.44419953009712E-2</v>
      </c>
      <c r="P13" s="19">
        <v>2.8079272877230499E-2</v>
      </c>
      <c r="Q13" s="19">
        <v>0</v>
      </c>
      <c r="R13" s="19">
        <v>1.9101062943858899E-2</v>
      </c>
      <c r="S13" s="19">
        <v>1.1956055064337201E-2</v>
      </c>
      <c r="T13" s="19">
        <v>2.1849461449784901E-2</v>
      </c>
      <c r="U13" s="19">
        <v>4.5827429831994997E-2</v>
      </c>
      <c r="V13" s="19">
        <v>2.9255912869595099E-2</v>
      </c>
      <c r="W13" s="19"/>
      <c r="X13" s="19">
        <v>1.8658028084309799E-2</v>
      </c>
      <c r="Y13" s="19">
        <v>2.2782718033707999E-2</v>
      </c>
      <c r="Z13" s="19"/>
      <c r="AA13" s="19">
        <v>2.0516088909674001E-2</v>
      </c>
      <c r="AB13" s="19">
        <v>1.2312181315337799E-2</v>
      </c>
      <c r="AC13" s="19"/>
      <c r="AD13" s="19">
        <v>1.78500385677989E-2</v>
      </c>
      <c r="AE13" s="19">
        <v>1.3447227127607E-2</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E34"/>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143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124</v>
      </c>
      <c r="C9" s="17">
        <v>0.426790540476225</v>
      </c>
      <c r="D9" s="17">
        <v>0.40943765108770203</v>
      </c>
      <c r="E9" s="17">
        <v>0.44414830789033499</v>
      </c>
      <c r="F9" s="17"/>
      <c r="G9" s="17">
        <v>0.45176377457609002</v>
      </c>
      <c r="H9" s="17">
        <v>0.45252256522744899</v>
      </c>
      <c r="I9" s="17">
        <v>0.431986351083749</v>
      </c>
      <c r="J9" s="17">
        <v>0.42064025261279298</v>
      </c>
      <c r="K9" s="17">
        <v>0.46562676044444501</v>
      </c>
      <c r="L9" s="17">
        <v>0.38071926064820499</v>
      </c>
      <c r="M9" s="17"/>
      <c r="N9" s="17">
        <v>0.36350781499233698</v>
      </c>
      <c r="O9" s="17">
        <v>0.440167454150108</v>
      </c>
      <c r="P9" s="17">
        <v>0.44395377487570797</v>
      </c>
      <c r="Q9" s="17">
        <v>0.43369709465474399</v>
      </c>
      <c r="R9" s="17">
        <v>0.49428256155799899</v>
      </c>
      <c r="S9" s="17">
        <v>0.39816287513084297</v>
      </c>
      <c r="T9" s="17">
        <v>0.46489978162451501</v>
      </c>
      <c r="U9" s="17">
        <v>0.42290761806246002</v>
      </c>
      <c r="V9" s="17">
        <v>0.41626696363627402</v>
      </c>
      <c r="W9" s="17"/>
      <c r="X9" s="17">
        <v>0.43622205462723701</v>
      </c>
      <c r="Y9" s="17">
        <v>0.40285525147561002</v>
      </c>
      <c r="Z9" s="17"/>
      <c r="AA9" s="17">
        <v>0.44146278784593401</v>
      </c>
      <c r="AB9" s="17">
        <v>0.36825592912750599</v>
      </c>
      <c r="AC9" s="17"/>
      <c r="AD9" s="17">
        <v>0.39960378913676298</v>
      </c>
      <c r="AE9" s="17">
        <v>0.50798454612680999</v>
      </c>
    </row>
    <row r="10" spans="2:31" x14ac:dyDescent="0.35">
      <c r="B10" s="18" t="s">
        <v>125</v>
      </c>
      <c r="C10" s="17">
        <v>0.401075980851475</v>
      </c>
      <c r="D10" s="17">
        <v>0.39158581183980101</v>
      </c>
      <c r="E10" s="17">
        <v>0.41056881761986802</v>
      </c>
      <c r="F10" s="17"/>
      <c r="G10" s="17">
        <v>0.38511835299229502</v>
      </c>
      <c r="H10" s="17">
        <v>0.38274479096746999</v>
      </c>
      <c r="I10" s="17">
        <v>0.35463933103211898</v>
      </c>
      <c r="J10" s="17">
        <v>0.38223795674720801</v>
      </c>
      <c r="K10" s="17">
        <v>0.369514544346569</v>
      </c>
      <c r="L10" s="17">
        <v>0.46781581349414098</v>
      </c>
      <c r="M10" s="17"/>
      <c r="N10" s="17">
        <v>0.41856393500303501</v>
      </c>
      <c r="O10" s="17">
        <v>0.44691652896156497</v>
      </c>
      <c r="P10" s="17">
        <v>0.402998634742739</v>
      </c>
      <c r="Q10" s="17">
        <v>0.43684295222588898</v>
      </c>
      <c r="R10" s="17">
        <v>0.346202219061369</v>
      </c>
      <c r="S10" s="17">
        <v>0.34684855608285697</v>
      </c>
      <c r="T10" s="17">
        <v>0.40785463032135699</v>
      </c>
      <c r="U10" s="17">
        <v>0.37369610898863298</v>
      </c>
      <c r="V10" s="17">
        <v>0.376933334821757</v>
      </c>
      <c r="W10" s="17"/>
      <c r="X10" s="17">
        <v>0.40317420774089802</v>
      </c>
      <c r="Y10" s="17">
        <v>0.385439904791465</v>
      </c>
      <c r="Z10" s="17"/>
      <c r="AA10" s="17">
        <v>0.39330748523115999</v>
      </c>
      <c r="AB10" s="17">
        <v>0.42492851356351502</v>
      </c>
      <c r="AC10" s="17"/>
      <c r="AD10" s="17">
        <v>0.398479498134448</v>
      </c>
      <c r="AE10" s="17">
        <v>0.41906695819233297</v>
      </c>
    </row>
    <row r="11" spans="2:31" x14ac:dyDescent="0.35">
      <c r="B11" s="18" t="s">
        <v>126</v>
      </c>
      <c r="C11" s="17">
        <v>0.38701247615103701</v>
      </c>
      <c r="D11" s="17">
        <v>0.381287220965429</v>
      </c>
      <c r="E11" s="17">
        <v>0.39273934074823502</v>
      </c>
      <c r="F11" s="17"/>
      <c r="G11" s="17">
        <v>0.40146825495741501</v>
      </c>
      <c r="H11" s="17">
        <v>0.38243048072365199</v>
      </c>
      <c r="I11" s="17">
        <v>0.33197978443408999</v>
      </c>
      <c r="J11" s="17">
        <v>0.41272315330856002</v>
      </c>
      <c r="K11" s="17">
        <v>0.37219582196085799</v>
      </c>
      <c r="L11" s="17">
        <v>0.403700251849826</v>
      </c>
      <c r="M11" s="17"/>
      <c r="N11" s="17">
        <v>0.340368889071685</v>
      </c>
      <c r="O11" s="17">
        <v>0.31985233460761497</v>
      </c>
      <c r="P11" s="17">
        <v>0.39439533350272499</v>
      </c>
      <c r="Q11" s="17">
        <v>0.42561370533829002</v>
      </c>
      <c r="R11" s="17">
        <v>0.36097799483771897</v>
      </c>
      <c r="S11" s="17">
        <v>0.37666605311682599</v>
      </c>
      <c r="T11" s="17">
        <v>0.44504580293309998</v>
      </c>
      <c r="U11" s="17">
        <v>0.38803692227454101</v>
      </c>
      <c r="V11" s="17">
        <v>0.469737126846755</v>
      </c>
      <c r="W11" s="17"/>
      <c r="X11" s="17">
        <v>0.385927674938012</v>
      </c>
      <c r="Y11" s="17">
        <v>0.377833900295237</v>
      </c>
      <c r="Z11" s="17"/>
      <c r="AA11" s="17">
        <v>0.38966653729360501</v>
      </c>
      <c r="AB11" s="17">
        <v>0.37902880795528998</v>
      </c>
      <c r="AC11" s="17"/>
      <c r="AD11" s="17">
        <v>0.37681856610492898</v>
      </c>
      <c r="AE11" s="17">
        <v>0.43969960368307098</v>
      </c>
    </row>
    <row r="12" spans="2:31" ht="29" x14ac:dyDescent="0.35">
      <c r="B12" s="18" t="s">
        <v>127</v>
      </c>
      <c r="C12" s="17">
        <v>0.36421419579724501</v>
      </c>
      <c r="D12" s="17">
        <v>0.35506520841034001</v>
      </c>
      <c r="E12" s="17">
        <v>0.37336575503218999</v>
      </c>
      <c r="F12" s="17"/>
      <c r="G12" s="17">
        <v>0.39964240129381801</v>
      </c>
      <c r="H12" s="17">
        <v>0.32742210441401598</v>
      </c>
      <c r="I12" s="17">
        <v>0.305226910048989</v>
      </c>
      <c r="J12" s="17">
        <v>0.36300481331149098</v>
      </c>
      <c r="K12" s="17">
        <v>0.40550615889602598</v>
      </c>
      <c r="L12" s="17">
        <v>0.37423497972846498</v>
      </c>
      <c r="M12" s="17"/>
      <c r="N12" s="17">
        <v>0.36912096450198201</v>
      </c>
      <c r="O12" s="17">
        <v>0.34201016688935898</v>
      </c>
      <c r="P12" s="17">
        <v>0.301381216071407</v>
      </c>
      <c r="Q12" s="17">
        <v>0.32212665446669198</v>
      </c>
      <c r="R12" s="17">
        <v>0.31074918268914598</v>
      </c>
      <c r="S12" s="17">
        <v>0.344839327892494</v>
      </c>
      <c r="T12" s="17">
        <v>0.37854444960588701</v>
      </c>
      <c r="U12" s="17">
        <v>0.45711977464352399</v>
      </c>
      <c r="V12" s="17">
        <v>0.474969761126737</v>
      </c>
      <c r="W12" s="17"/>
      <c r="X12" s="17">
        <v>0.35752968846488298</v>
      </c>
      <c r="Y12" s="17">
        <v>0.36413422437074999</v>
      </c>
      <c r="Z12" s="17"/>
      <c r="AA12" s="17">
        <v>0.36443251175520802</v>
      </c>
      <c r="AB12" s="17">
        <v>0.37192007915721798</v>
      </c>
      <c r="AC12" s="17"/>
      <c r="AD12" s="17">
        <v>0.37408100247452297</v>
      </c>
      <c r="AE12" s="17">
        <v>0.35959648744391798</v>
      </c>
    </row>
    <row r="13" spans="2:31" x14ac:dyDescent="0.35">
      <c r="B13" s="18" t="s">
        <v>128</v>
      </c>
      <c r="C13" s="17">
        <v>0.30167194751145399</v>
      </c>
      <c r="D13" s="17">
        <v>0.31761034141898198</v>
      </c>
      <c r="E13" s="17">
        <v>0.28572907320348401</v>
      </c>
      <c r="F13" s="17"/>
      <c r="G13" s="17">
        <v>0.37189079232379102</v>
      </c>
      <c r="H13" s="17">
        <v>0.33187850383770201</v>
      </c>
      <c r="I13" s="17">
        <v>0.306868678573537</v>
      </c>
      <c r="J13" s="17">
        <v>0.257903148632942</v>
      </c>
      <c r="K13" s="17">
        <v>0.29487746685773197</v>
      </c>
      <c r="L13" s="17">
        <v>0.27079914139611999</v>
      </c>
      <c r="M13" s="17"/>
      <c r="N13" s="17">
        <v>0.310996551402135</v>
      </c>
      <c r="O13" s="17">
        <v>0.28648258863583798</v>
      </c>
      <c r="P13" s="17">
        <v>0.34259330247958802</v>
      </c>
      <c r="Q13" s="17">
        <v>0.35140048700058701</v>
      </c>
      <c r="R13" s="17">
        <v>0.34505623211655501</v>
      </c>
      <c r="S13" s="17">
        <v>0.26972663871402602</v>
      </c>
      <c r="T13" s="17">
        <v>0.26994111354251599</v>
      </c>
      <c r="U13" s="17">
        <v>0.19558861162081401</v>
      </c>
      <c r="V13" s="17">
        <v>0.295344294973098</v>
      </c>
      <c r="W13" s="17"/>
      <c r="X13" s="17">
        <v>0.283593443562349</v>
      </c>
      <c r="Y13" s="17">
        <v>0.31630555431280399</v>
      </c>
      <c r="Z13" s="17"/>
      <c r="AA13" s="17">
        <v>0.28590166356290297</v>
      </c>
      <c r="AB13" s="17">
        <v>0.36030902147609101</v>
      </c>
      <c r="AC13" s="17"/>
      <c r="AD13" s="17">
        <v>0.29350685260668702</v>
      </c>
      <c r="AE13" s="17">
        <v>0.33513377285556301</v>
      </c>
    </row>
    <row r="14" spans="2:31" ht="29" x14ac:dyDescent="0.35">
      <c r="B14" s="18" t="s">
        <v>129</v>
      </c>
      <c r="C14" s="17">
        <v>0.297960886272509</v>
      </c>
      <c r="D14" s="17">
        <v>0.28934149004973497</v>
      </c>
      <c r="E14" s="17">
        <v>0.30658270547132899</v>
      </c>
      <c r="F14" s="17"/>
      <c r="G14" s="17">
        <v>0.28088264861770401</v>
      </c>
      <c r="H14" s="17">
        <v>0.30129919850356102</v>
      </c>
      <c r="I14" s="17">
        <v>0.29007075314637598</v>
      </c>
      <c r="J14" s="17">
        <v>0.28034524275024603</v>
      </c>
      <c r="K14" s="17">
        <v>0.23501863549975999</v>
      </c>
      <c r="L14" s="17">
        <v>0.34964104307230398</v>
      </c>
      <c r="M14" s="17"/>
      <c r="N14" s="17">
        <v>0.30620813904938698</v>
      </c>
      <c r="O14" s="17">
        <v>0.23570638928655499</v>
      </c>
      <c r="P14" s="17">
        <v>0.27120930266660698</v>
      </c>
      <c r="Q14" s="17">
        <v>0.278134726520679</v>
      </c>
      <c r="R14" s="17">
        <v>0.35782873339280202</v>
      </c>
      <c r="S14" s="17">
        <v>0.25906610792435097</v>
      </c>
      <c r="T14" s="17">
        <v>0.311085264295626</v>
      </c>
      <c r="U14" s="17">
        <v>0.424972777311306</v>
      </c>
      <c r="V14" s="17">
        <v>0.33102605716806599</v>
      </c>
      <c r="W14" s="17"/>
      <c r="X14" s="17">
        <v>0.30606832827925701</v>
      </c>
      <c r="Y14" s="17">
        <v>0.31564426055960998</v>
      </c>
      <c r="Z14" s="17"/>
      <c r="AA14" s="17">
        <v>0.30138033603382097</v>
      </c>
      <c r="AB14" s="17">
        <v>0.28811410025563799</v>
      </c>
      <c r="AC14" s="17"/>
      <c r="AD14" s="17">
        <v>0.313972557281051</v>
      </c>
      <c r="AE14" s="17">
        <v>0.24435465995064501</v>
      </c>
    </row>
    <row r="15" spans="2:31" x14ac:dyDescent="0.35">
      <c r="B15" s="18" t="s">
        <v>130</v>
      </c>
      <c r="C15" s="17">
        <v>0.28393777945121002</v>
      </c>
      <c r="D15" s="17">
        <v>0.33374083857909498</v>
      </c>
      <c r="E15" s="17">
        <v>0.23412072031495201</v>
      </c>
      <c r="F15" s="17"/>
      <c r="G15" s="17">
        <v>0.248098956816035</v>
      </c>
      <c r="H15" s="17">
        <v>0.31627887713067199</v>
      </c>
      <c r="I15" s="17">
        <v>0.27899474793058099</v>
      </c>
      <c r="J15" s="17">
        <v>0.288577506079917</v>
      </c>
      <c r="K15" s="17">
        <v>0.36382492988683701</v>
      </c>
      <c r="L15" s="17">
        <v>0.245869214385732</v>
      </c>
      <c r="M15" s="17"/>
      <c r="N15" s="17">
        <v>0.26866353717080799</v>
      </c>
      <c r="O15" s="17">
        <v>0.291079758878317</v>
      </c>
      <c r="P15" s="17">
        <v>0.21918790976128599</v>
      </c>
      <c r="Q15" s="17">
        <v>0.25338622070324401</v>
      </c>
      <c r="R15" s="17">
        <v>0.27986981926785898</v>
      </c>
      <c r="S15" s="17">
        <v>0.30161904626392899</v>
      </c>
      <c r="T15" s="17">
        <v>0.36306411881380302</v>
      </c>
      <c r="U15" s="17">
        <v>0.289364729604634</v>
      </c>
      <c r="V15" s="17">
        <v>0.29567882054559902</v>
      </c>
      <c r="W15" s="17"/>
      <c r="X15" s="17">
        <v>0.27948026303023399</v>
      </c>
      <c r="Y15" s="17">
        <v>0.31227019270912398</v>
      </c>
      <c r="Z15" s="17"/>
      <c r="AA15" s="17">
        <v>0.27548419943880698</v>
      </c>
      <c r="AB15" s="17">
        <v>0.32009688196743102</v>
      </c>
      <c r="AC15" s="17"/>
      <c r="AD15" s="17">
        <v>0.25880712920392301</v>
      </c>
      <c r="AE15" s="17">
        <v>0.34927550788015599</v>
      </c>
    </row>
    <row r="16" spans="2:31" ht="58" x14ac:dyDescent="0.35">
      <c r="B16" s="18" t="s">
        <v>131</v>
      </c>
      <c r="C16" s="17">
        <v>0.222130592872684</v>
      </c>
      <c r="D16" s="17">
        <v>0.217697028834066</v>
      </c>
      <c r="E16" s="17">
        <v>0.22656540321895399</v>
      </c>
      <c r="F16" s="17"/>
      <c r="G16" s="17">
        <v>0.26641420184230302</v>
      </c>
      <c r="H16" s="17">
        <v>0.18823011198136699</v>
      </c>
      <c r="I16" s="17">
        <v>0.23284075429010001</v>
      </c>
      <c r="J16" s="17">
        <v>0.238106765095076</v>
      </c>
      <c r="K16" s="17">
        <v>0.212521013343202</v>
      </c>
      <c r="L16" s="17">
        <v>0.20805409584981799</v>
      </c>
      <c r="M16" s="17"/>
      <c r="N16" s="17">
        <v>0.27474421515386399</v>
      </c>
      <c r="O16" s="17">
        <v>0.17647152590198201</v>
      </c>
      <c r="P16" s="17">
        <v>0.15049573107165801</v>
      </c>
      <c r="Q16" s="17">
        <v>0.25854674555714902</v>
      </c>
      <c r="R16" s="17">
        <v>0.230209388470489</v>
      </c>
      <c r="S16" s="17">
        <v>0.26901684798207498</v>
      </c>
      <c r="T16" s="17">
        <v>0.20983840467179801</v>
      </c>
      <c r="U16" s="17">
        <v>0.117705456264137</v>
      </c>
      <c r="V16" s="17">
        <v>0.24629315404166499</v>
      </c>
      <c r="W16" s="17"/>
      <c r="X16" s="17">
        <v>0.226821643983633</v>
      </c>
      <c r="Y16" s="17">
        <v>0.24528663645964899</v>
      </c>
      <c r="Z16" s="17"/>
      <c r="AA16" s="17">
        <v>0.22186193769427701</v>
      </c>
      <c r="AB16" s="17">
        <v>0.224879002317531</v>
      </c>
      <c r="AC16" s="17"/>
      <c r="AD16" s="17">
        <v>0.243498961157087</v>
      </c>
      <c r="AE16" s="17">
        <v>0.182450428562766</v>
      </c>
    </row>
    <row r="17" spans="2:31" ht="72.5" x14ac:dyDescent="0.35">
      <c r="B17" s="18" t="s">
        <v>132</v>
      </c>
      <c r="C17" s="17">
        <v>0.21117470540080899</v>
      </c>
      <c r="D17" s="17">
        <v>0.18517385434304301</v>
      </c>
      <c r="E17" s="17">
        <v>0.23718286549016501</v>
      </c>
      <c r="F17" s="17"/>
      <c r="G17" s="17">
        <v>0.249697411107524</v>
      </c>
      <c r="H17" s="17">
        <v>0.24926138528748401</v>
      </c>
      <c r="I17" s="17">
        <v>0.16159504208915401</v>
      </c>
      <c r="J17" s="17">
        <v>0.23536550791094599</v>
      </c>
      <c r="K17" s="17">
        <v>0.16273055338126599</v>
      </c>
      <c r="L17" s="17">
        <v>0.20712551273289201</v>
      </c>
      <c r="M17" s="17"/>
      <c r="N17" s="17">
        <v>0.229766722865236</v>
      </c>
      <c r="O17" s="17">
        <v>0.18462351994832801</v>
      </c>
      <c r="P17" s="17">
        <v>0.233141359379998</v>
      </c>
      <c r="Q17" s="17">
        <v>0.200654147418422</v>
      </c>
      <c r="R17" s="17">
        <v>0.23977616770801199</v>
      </c>
      <c r="S17" s="17">
        <v>0.163079478422677</v>
      </c>
      <c r="T17" s="17">
        <v>0.18934253822670999</v>
      </c>
      <c r="U17" s="17">
        <v>0.27917920363277998</v>
      </c>
      <c r="V17" s="17">
        <v>0.22074661106037599</v>
      </c>
      <c r="W17" s="17"/>
      <c r="X17" s="17">
        <v>0.20928033005235799</v>
      </c>
      <c r="Y17" s="17">
        <v>0.18018932037091201</v>
      </c>
      <c r="Z17" s="17"/>
      <c r="AA17" s="17">
        <v>0.206135380434606</v>
      </c>
      <c r="AB17" s="17">
        <v>0.22872945552118901</v>
      </c>
      <c r="AC17" s="17"/>
      <c r="AD17" s="17">
        <v>0.22650572753706599</v>
      </c>
      <c r="AE17" s="17">
        <v>0.171205323470247</v>
      </c>
    </row>
    <row r="18" spans="2:31" ht="29" x14ac:dyDescent="0.35">
      <c r="B18" s="18" t="s">
        <v>133</v>
      </c>
      <c r="C18" s="17">
        <v>0.20266060739383501</v>
      </c>
      <c r="D18" s="17">
        <v>0.207993538661466</v>
      </c>
      <c r="E18" s="17">
        <v>0.19732617699977201</v>
      </c>
      <c r="F18" s="17"/>
      <c r="G18" s="17">
        <v>0.19959373470456099</v>
      </c>
      <c r="H18" s="17">
        <v>0.218874378149119</v>
      </c>
      <c r="I18" s="17">
        <v>0.14985879576177799</v>
      </c>
      <c r="J18" s="17">
        <v>0.179937613954505</v>
      </c>
      <c r="K18" s="17">
        <v>0.206693610928428</v>
      </c>
      <c r="L18" s="17">
        <v>0.231326839843744</v>
      </c>
      <c r="M18" s="17"/>
      <c r="N18" s="17">
        <v>0.221498611126974</v>
      </c>
      <c r="O18" s="17">
        <v>0.22504227139542099</v>
      </c>
      <c r="P18" s="17">
        <v>0.12510480503487301</v>
      </c>
      <c r="Q18" s="17">
        <v>0.18869334376256</v>
      </c>
      <c r="R18" s="17">
        <v>0.16400589760659101</v>
      </c>
      <c r="S18" s="17">
        <v>0.30747932944581202</v>
      </c>
      <c r="T18" s="17">
        <v>0.19320001260328301</v>
      </c>
      <c r="U18" s="17">
        <v>0.17629996603633899</v>
      </c>
      <c r="V18" s="17">
        <v>0.187034027017109</v>
      </c>
      <c r="W18" s="17"/>
      <c r="X18" s="17">
        <v>0.20576095544303299</v>
      </c>
      <c r="Y18" s="17">
        <v>0.19380964163855399</v>
      </c>
      <c r="Z18" s="17"/>
      <c r="AA18" s="17">
        <v>0.20779339391920201</v>
      </c>
      <c r="AB18" s="17">
        <v>0.184371377241249</v>
      </c>
      <c r="AC18" s="17"/>
      <c r="AD18" s="17">
        <v>0.19953279820805001</v>
      </c>
      <c r="AE18" s="17">
        <v>0.20681364477986799</v>
      </c>
    </row>
    <row r="19" spans="2:31" x14ac:dyDescent="0.35">
      <c r="B19" s="18" t="s">
        <v>134</v>
      </c>
      <c r="C19" s="17">
        <v>0.19013292976410501</v>
      </c>
      <c r="D19" s="17">
        <v>0.187007474569862</v>
      </c>
      <c r="E19" s="17">
        <v>0.19325926354692699</v>
      </c>
      <c r="F19" s="17"/>
      <c r="G19" s="17">
        <v>0.18993866286327701</v>
      </c>
      <c r="H19" s="17">
        <v>0.15250884946975399</v>
      </c>
      <c r="I19" s="17">
        <v>0.157671965756879</v>
      </c>
      <c r="J19" s="17">
        <v>0.17699998694861499</v>
      </c>
      <c r="K19" s="17">
        <v>0.15663947107648299</v>
      </c>
      <c r="L19" s="17">
        <v>0.24990112115013</v>
      </c>
      <c r="M19" s="17"/>
      <c r="N19" s="17">
        <v>0.20645319119969699</v>
      </c>
      <c r="O19" s="17">
        <v>0.18428474384003701</v>
      </c>
      <c r="P19" s="17">
        <v>0.32208254135026199</v>
      </c>
      <c r="Q19" s="17">
        <v>0.22808873021551199</v>
      </c>
      <c r="R19" s="17">
        <v>0.15238599371113601</v>
      </c>
      <c r="S19" s="17">
        <v>0.12049239354953099</v>
      </c>
      <c r="T19" s="17">
        <v>0.16813494028006101</v>
      </c>
      <c r="U19" s="17">
        <v>0.13679262579641199</v>
      </c>
      <c r="V19" s="17">
        <v>0.160901483786307</v>
      </c>
      <c r="W19" s="17"/>
      <c r="X19" s="17">
        <v>0.19298756001654899</v>
      </c>
      <c r="Y19" s="17">
        <v>0.22101696854915101</v>
      </c>
      <c r="Z19" s="17"/>
      <c r="AA19" s="17">
        <v>0.18975744051579299</v>
      </c>
      <c r="AB19" s="17">
        <v>0.19606678583707701</v>
      </c>
      <c r="AC19" s="17"/>
      <c r="AD19" s="17">
        <v>0.211587516818669</v>
      </c>
      <c r="AE19" s="17">
        <v>0.12887739810208301</v>
      </c>
    </row>
    <row r="20" spans="2:31" ht="29" x14ac:dyDescent="0.35">
      <c r="B20" s="18" t="s">
        <v>135</v>
      </c>
      <c r="C20" s="17">
        <v>0.18542306735737299</v>
      </c>
      <c r="D20" s="17">
        <v>0.15250054511216901</v>
      </c>
      <c r="E20" s="17">
        <v>0.218354844367146</v>
      </c>
      <c r="F20" s="17"/>
      <c r="G20" s="17">
        <v>0.16663705006372401</v>
      </c>
      <c r="H20" s="17">
        <v>0.16799441864707501</v>
      </c>
      <c r="I20" s="17">
        <v>0.152056562203883</v>
      </c>
      <c r="J20" s="17">
        <v>0.18337085070022099</v>
      </c>
      <c r="K20" s="17">
        <v>0.186994620865954</v>
      </c>
      <c r="L20" s="17">
        <v>0.22163827648143</v>
      </c>
      <c r="M20" s="17"/>
      <c r="N20" s="17">
        <v>0.23802146207226399</v>
      </c>
      <c r="O20" s="17">
        <v>0.27480815554001498</v>
      </c>
      <c r="P20" s="17">
        <v>9.5758216630933604E-2</v>
      </c>
      <c r="Q20" s="17">
        <v>0.105629767479027</v>
      </c>
      <c r="R20" s="17">
        <v>0.198117030679065</v>
      </c>
      <c r="S20" s="17">
        <v>0.19689249916302301</v>
      </c>
      <c r="T20" s="17">
        <v>0.14144033870556899</v>
      </c>
      <c r="U20" s="17">
        <v>0.22544772870468999</v>
      </c>
      <c r="V20" s="17">
        <v>0.14816689812053099</v>
      </c>
      <c r="W20" s="17"/>
      <c r="X20" s="17">
        <v>0.18763194717867901</v>
      </c>
      <c r="Y20" s="17">
        <v>0.16616890404870899</v>
      </c>
      <c r="Z20" s="17"/>
      <c r="AA20" s="17">
        <v>0.18020079490059299</v>
      </c>
      <c r="AB20" s="17">
        <v>0.20646608333505301</v>
      </c>
      <c r="AC20" s="17"/>
      <c r="AD20" s="17">
        <v>0.18559927053979999</v>
      </c>
      <c r="AE20" s="17">
        <v>0.19604829239006599</v>
      </c>
    </row>
    <row r="21" spans="2:31" ht="29" x14ac:dyDescent="0.35">
      <c r="B21" s="18" t="s">
        <v>136</v>
      </c>
      <c r="C21" s="17">
        <v>0.14930458140199199</v>
      </c>
      <c r="D21" s="17">
        <v>0.132128447763355</v>
      </c>
      <c r="E21" s="17">
        <v>0.16648554337886601</v>
      </c>
      <c r="F21" s="17"/>
      <c r="G21" s="17">
        <v>0.15915279945073799</v>
      </c>
      <c r="H21" s="17">
        <v>0.15172434846052801</v>
      </c>
      <c r="I21" s="17">
        <v>0.14393088488495201</v>
      </c>
      <c r="J21" s="17">
        <v>0.19322448818452501</v>
      </c>
      <c r="K21" s="17">
        <v>0.13572345443439099</v>
      </c>
      <c r="L21" s="17">
        <v>0.13021146411450099</v>
      </c>
      <c r="M21" s="17"/>
      <c r="N21" s="17">
        <v>9.25033927449712E-2</v>
      </c>
      <c r="O21" s="17">
        <v>0.17686184736267799</v>
      </c>
      <c r="P21" s="17">
        <v>0.25926141190546198</v>
      </c>
      <c r="Q21" s="17">
        <v>0.16431234747576801</v>
      </c>
      <c r="R21" s="17">
        <v>0.13338596323614399</v>
      </c>
      <c r="S21" s="17">
        <v>0.128306828810585</v>
      </c>
      <c r="T21" s="17">
        <v>0.121793009874382</v>
      </c>
      <c r="U21" s="17">
        <v>0.173106775363671</v>
      </c>
      <c r="V21" s="17">
        <v>0.126940858664261</v>
      </c>
      <c r="W21" s="17"/>
      <c r="X21" s="17">
        <v>0.149038237424652</v>
      </c>
      <c r="Y21" s="17">
        <v>0.16579608862807799</v>
      </c>
      <c r="Z21" s="17"/>
      <c r="AA21" s="17">
        <v>0.160260284093342</v>
      </c>
      <c r="AB21" s="17">
        <v>0.10244231963379299</v>
      </c>
      <c r="AC21" s="17"/>
      <c r="AD21" s="17">
        <v>0.15873067762967</v>
      </c>
      <c r="AE21" s="17">
        <v>0.13013348665468899</v>
      </c>
    </row>
    <row r="22" spans="2:31" ht="29" x14ac:dyDescent="0.35">
      <c r="B22" s="18" t="s">
        <v>137</v>
      </c>
      <c r="C22" s="17">
        <v>0.147772477482674</v>
      </c>
      <c r="D22" s="17">
        <v>0.156546094573593</v>
      </c>
      <c r="E22" s="17">
        <v>0.13899639406308201</v>
      </c>
      <c r="F22" s="17"/>
      <c r="G22" s="17">
        <v>0.137494181150046</v>
      </c>
      <c r="H22" s="17">
        <v>0.12439339866881501</v>
      </c>
      <c r="I22" s="17">
        <v>0.135966245476103</v>
      </c>
      <c r="J22" s="17">
        <v>0.13978123803030501</v>
      </c>
      <c r="K22" s="17">
        <v>0.14464937632164601</v>
      </c>
      <c r="L22" s="17">
        <v>0.17721084589701799</v>
      </c>
      <c r="M22" s="17"/>
      <c r="N22" s="17">
        <v>0.14381426959222801</v>
      </c>
      <c r="O22" s="17">
        <v>0.14469852791878901</v>
      </c>
      <c r="P22" s="17">
        <v>0.13732399346375401</v>
      </c>
      <c r="Q22" s="17">
        <v>0.122092183167676</v>
      </c>
      <c r="R22" s="17">
        <v>0.111637213418203</v>
      </c>
      <c r="S22" s="17">
        <v>0.21771183398578001</v>
      </c>
      <c r="T22" s="17">
        <v>0.17360399902342799</v>
      </c>
      <c r="U22" s="17">
        <v>0.15797992943344599</v>
      </c>
      <c r="V22" s="17">
        <v>0.13328501843094601</v>
      </c>
      <c r="W22" s="17"/>
      <c r="X22" s="17">
        <v>0.13956142238015401</v>
      </c>
      <c r="Y22" s="17">
        <v>0.19437340407220899</v>
      </c>
      <c r="Z22" s="17"/>
      <c r="AA22" s="17">
        <v>0.13796856697378401</v>
      </c>
      <c r="AB22" s="17">
        <v>0.18952457382358201</v>
      </c>
      <c r="AC22" s="17"/>
      <c r="AD22" s="17">
        <v>0.15978344455270899</v>
      </c>
      <c r="AE22" s="17">
        <v>0.11962077639997</v>
      </c>
    </row>
    <row r="23" spans="2:31" x14ac:dyDescent="0.35">
      <c r="B23" s="18" t="s">
        <v>138</v>
      </c>
      <c r="C23" s="17">
        <v>0.144369194977014</v>
      </c>
      <c r="D23" s="17">
        <v>0.119218227249361</v>
      </c>
      <c r="E23" s="17">
        <v>0.16952723282776699</v>
      </c>
      <c r="F23" s="17"/>
      <c r="G23" s="17">
        <v>0.13638117674396399</v>
      </c>
      <c r="H23" s="17">
        <v>0.14220136467487399</v>
      </c>
      <c r="I23" s="17">
        <v>0.17651780990355201</v>
      </c>
      <c r="J23" s="17">
        <v>0.123848616687092</v>
      </c>
      <c r="K23" s="17">
        <v>0.12751689643351</v>
      </c>
      <c r="L23" s="17">
        <v>0.152518996196949</v>
      </c>
      <c r="M23" s="17"/>
      <c r="N23" s="17">
        <v>0.133007266743455</v>
      </c>
      <c r="O23" s="17">
        <v>0.181629762672014</v>
      </c>
      <c r="P23" s="17">
        <v>0.18313124026524</v>
      </c>
      <c r="Q23" s="17">
        <v>0.111582083718464</v>
      </c>
      <c r="R23" s="17">
        <v>0.18457271275060899</v>
      </c>
      <c r="S23" s="17">
        <v>0.14063844300147699</v>
      </c>
      <c r="T23" s="17">
        <v>0.16175620844056399</v>
      </c>
      <c r="U23" s="17">
        <v>0.145485606814728</v>
      </c>
      <c r="V23" s="17">
        <v>7.10919188448145E-2</v>
      </c>
      <c r="W23" s="17"/>
      <c r="X23" s="17">
        <v>0.15693892168708901</v>
      </c>
      <c r="Y23" s="17">
        <v>9.5063748425449193E-2</v>
      </c>
      <c r="Z23" s="17"/>
      <c r="AA23" s="17">
        <v>0.138595062136398</v>
      </c>
      <c r="AB23" s="17">
        <v>0.160909658679741</v>
      </c>
      <c r="AC23" s="17"/>
      <c r="AD23" s="17">
        <v>0.15525203497782</v>
      </c>
      <c r="AE23" s="17">
        <v>0.11805104248818001</v>
      </c>
    </row>
    <row r="24" spans="2:31" ht="29" x14ac:dyDescent="0.35">
      <c r="B24" s="18" t="s">
        <v>139</v>
      </c>
      <c r="C24" s="17">
        <v>0.12743442972746699</v>
      </c>
      <c r="D24" s="17">
        <v>0.136668615513064</v>
      </c>
      <c r="E24" s="17">
        <v>0.118197648143929</v>
      </c>
      <c r="F24" s="17"/>
      <c r="G24" s="17">
        <v>0.118739575664232</v>
      </c>
      <c r="H24" s="17">
        <v>8.7856007736892797E-2</v>
      </c>
      <c r="I24" s="17">
        <v>0.12858054342943201</v>
      </c>
      <c r="J24" s="17">
        <v>0.115811863166872</v>
      </c>
      <c r="K24" s="17">
        <v>0.111617032449399</v>
      </c>
      <c r="L24" s="17">
        <v>0.16641477468823801</v>
      </c>
      <c r="M24" s="17"/>
      <c r="N24" s="17">
        <v>0.109784888261205</v>
      </c>
      <c r="O24" s="17">
        <v>0.14782364896346001</v>
      </c>
      <c r="P24" s="17">
        <v>9.2897801164273305E-2</v>
      </c>
      <c r="Q24" s="17">
        <v>0.18718212310239099</v>
      </c>
      <c r="R24" s="17">
        <v>0.18767638323889399</v>
      </c>
      <c r="S24" s="17">
        <v>9.6328942785708499E-2</v>
      </c>
      <c r="T24" s="17">
        <v>0.122935113286221</v>
      </c>
      <c r="U24" s="17">
        <v>9.0998000677357901E-2</v>
      </c>
      <c r="V24" s="17">
        <v>0.100014999442344</v>
      </c>
      <c r="W24" s="17"/>
      <c r="X24" s="17">
        <v>0.13134312807185</v>
      </c>
      <c r="Y24" s="17">
        <v>8.3310670877590198E-2</v>
      </c>
      <c r="Z24" s="17"/>
      <c r="AA24" s="17">
        <v>0.14655049817347299</v>
      </c>
      <c r="AB24" s="17">
        <v>4.8195807303352503E-2</v>
      </c>
      <c r="AC24" s="17"/>
      <c r="AD24" s="17">
        <v>0.122274869161298</v>
      </c>
      <c r="AE24" s="17">
        <v>0.13096120014768201</v>
      </c>
    </row>
    <row r="25" spans="2:31" x14ac:dyDescent="0.35">
      <c r="B25" s="18" t="s">
        <v>140</v>
      </c>
      <c r="C25" s="17">
        <v>0.123901107814388</v>
      </c>
      <c r="D25" s="17">
        <v>0.146334045136992</v>
      </c>
      <c r="E25" s="17">
        <v>0.101461864427139</v>
      </c>
      <c r="F25" s="17"/>
      <c r="G25" s="17">
        <v>9.8782301090095906E-2</v>
      </c>
      <c r="H25" s="17">
        <v>0.14149571083884999</v>
      </c>
      <c r="I25" s="17">
        <v>0.122988760259564</v>
      </c>
      <c r="J25" s="17">
        <v>0.112862501651893</v>
      </c>
      <c r="K25" s="17">
        <v>6.1463512342955003E-2</v>
      </c>
      <c r="L25" s="17">
        <v>0.16523093556238</v>
      </c>
      <c r="M25" s="17"/>
      <c r="N25" s="17">
        <v>0.115419011625845</v>
      </c>
      <c r="O25" s="17">
        <v>0.110417140436494</v>
      </c>
      <c r="P25" s="17">
        <v>9.2831924896146098E-2</v>
      </c>
      <c r="Q25" s="17">
        <v>0.15688532683315801</v>
      </c>
      <c r="R25" s="17">
        <v>0.101215303959896</v>
      </c>
      <c r="S25" s="17">
        <v>0.215772373638973</v>
      </c>
      <c r="T25" s="17">
        <v>5.4563140676272E-2</v>
      </c>
      <c r="U25" s="17">
        <v>9.4490381533182802E-2</v>
      </c>
      <c r="V25" s="17">
        <v>0.156917915099102</v>
      </c>
      <c r="W25" s="17"/>
      <c r="X25" s="17">
        <v>0.12054767635562399</v>
      </c>
      <c r="Y25" s="17">
        <v>0.111338178508362</v>
      </c>
      <c r="Z25" s="17"/>
      <c r="AA25" s="17">
        <v>0.125040711056431</v>
      </c>
      <c r="AB25" s="17">
        <v>0.11828943571088101</v>
      </c>
      <c r="AC25" s="17"/>
      <c r="AD25" s="17">
        <v>0.13631926211832601</v>
      </c>
      <c r="AE25" s="17">
        <v>0.102853259222495</v>
      </c>
    </row>
    <row r="26" spans="2:31" ht="29" x14ac:dyDescent="0.35">
      <c r="B26" s="18" t="s">
        <v>141</v>
      </c>
      <c r="C26" s="17">
        <v>9.5371900293135206E-2</v>
      </c>
      <c r="D26" s="17">
        <v>8.7372894035700893E-2</v>
      </c>
      <c r="E26" s="17">
        <v>0.103373155130407</v>
      </c>
      <c r="F26" s="17"/>
      <c r="G26" s="17">
        <v>0.100963143320122</v>
      </c>
      <c r="H26" s="17">
        <v>0.121565328260924</v>
      </c>
      <c r="I26" s="17">
        <v>8.5282803069639895E-2</v>
      </c>
      <c r="J26" s="17">
        <v>0.11006168223007599</v>
      </c>
      <c r="K26" s="17">
        <v>9.8037708469727702E-2</v>
      </c>
      <c r="L26" s="17">
        <v>7.4715040840608302E-2</v>
      </c>
      <c r="M26" s="17"/>
      <c r="N26" s="17">
        <v>0.111413967030997</v>
      </c>
      <c r="O26" s="17">
        <v>7.0589478949134699E-2</v>
      </c>
      <c r="P26" s="17">
        <v>7.3778693672631193E-2</v>
      </c>
      <c r="Q26" s="17">
        <v>0.133040456178632</v>
      </c>
      <c r="R26" s="17">
        <v>8.4469343934816504E-2</v>
      </c>
      <c r="S26" s="17">
        <v>0.117734167177725</v>
      </c>
      <c r="T26" s="17">
        <v>8.4512585785912794E-2</v>
      </c>
      <c r="U26" s="17">
        <v>0.120421416184802</v>
      </c>
      <c r="V26" s="17">
        <v>8.0026076504343402E-2</v>
      </c>
      <c r="W26" s="17"/>
      <c r="X26" s="17">
        <v>9.3181631574146301E-2</v>
      </c>
      <c r="Y26" s="17">
        <v>0.104320285520087</v>
      </c>
      <c r="Z26" s="17"/>
      <c r="AA26" s="17">
        <v>8.5186097051129298E-2</v>
      </c>
      <c r="AB26" s="17">
        <v>0.13388690100849701</v>
      </c>
      <c r="AC26" s="17"/>
      <c r="AD26" s="17">
        <v>9.3634754204091494E-2</v>
      </c>
      <c r="AE26" s="17">
        <v>9.7149983549037103E-2</v>
      </c>
    </row>
    <row r="27" spans="2:31" ht="43.5" x14ac:dyDescent="0.35">
      <c r="B27" s="18" t="s">
        <v>142</v>
      </c>
      <c r="C27" s="17">
        <v>6.6677679177575597E-2</v>
      </c>
      <c r="D27" s="17">
        <v>7.0706638050325302E-2</v>
      </c>
      <c r="E27" s="17">
        <v>6.2647587734679697E-2</v>
      </c>
      <c r="F27" s="17"/>
      <c r="G27" s="17">
        <v>2.9461797916046101E-2</v>
      </c>
      <c r="H27" s="17">
        <v>5.78233547543264E-2</v>
      </c>
      <c r="I27" s="17">
        <v>7.0056740560818703E-2</v>
      </c>
      <c r="J27" s="17">
        <v>8.2805458168152907E-2</v>
      </c>
      <c r="K27" s="17">
        <v>0.125461053357664</v>
      </c>
      <c r="L27" s="17">
        <v>5.2027408464584202E-2</v>
      </c>
      <c r="M27" s="17"/>
      <c r="N27" s="17">
        <v>0.10297453219991901</v>
      </c>
      <c r="O27" s="17">
        <v>5.7310016880434099E-2</v>
      </c>
      <c r="P27" s="17">
        <v>5.2320548814297402E-2</v>
      </c>
      <c r="Q27" s="17">
        <v>7.2048090374189397E-2</v>
      </c>
      <c r="R27" s="17">
        <v>5.6468102310517798E-2</v>
      </c>
      <c r="S27" s="17">
        <v>3.2590519366904602E-2</v>
      </c>
      <c r="T27" s="17">
        <v>3.6864412736917797E-2</v>
      </c>
      <c r="U27" s="17">
        <v>0.113026279831102</v>
      </c>
      <c r="V27" s="17">
        <v>7.8739993128262506E-2</v>
      </c>
      <c r="W27" s="17"/>
      <c r="X27" s="17">
        <v>6.70784039403889E-2</v>
      </c>
      <c r="Y27" s="17">
        <v>5.49129479874748E-2</v>
      </c>
      <c r="Z27" s="17"/>
      <c r="AA27" s="17">
        <v>6.0510741038451797E-2</v>
      </c>
      <c r="AB27" s="17">
        <v>9.2323513962199399E-2</v>
      </c>
      <c r="AC27" s="17"/>
      <c r="AD27" s="17">
        <v>6.77570197229104E-2</v>
      </c>
      <c r="AE27" s="17">
        <v>6.24612922050823E-2</v>
      </c>
    </row>
    <row r="28" spans="2:31" x14ac:dyDescent="0.35">
      <c r="B28" s="18" t="s">
        <v>56</v>
      </c>
      <c r="C28" s="17">
        <v>6.3244269794586697E-3</v>
      </c>
      <c r="D28" s="17">
        <v>7.4262563719945498E-3</v>
      </c>
      <c r="E28" s="17">
        <v>5.2222878545290204E-3</v>
      </c>
      <c r="F28" s="17"/>
      <c r="G28" s="17">
        <v>0</v>
      </c>
      <c r="H28" s="17">
        <v>5.0237320154969999E-3</v>
      </c>
      <c r="I28" s="17">
        <v>1.7934043709462201E-2</v>
      </c>
      <c r="J28" s="17">
        <v>9.2384496593112802E-3</v>
      </c>
      <c r="K28" s="17">
        <v>0</v>
      </c>
      <c r="L28" s="17">
        <v>6.3225255618539304E-3</v>
      </c>
      <c r="M28" s="17"/>
      <c r="N28" s="17">
        <v>3.5132921574530201E-3</v>
      </c>
      <c r="O28" s="17">
        <v>4.7080579604646096E-3</v>
      </c>
      <c r="P28" s="17">
        <v>0</v>
      </c>
      <c r="Q28" s="17">
        <v>0</v>
      </c>
      <c r="R28" s="17">
        <v>0</v>
      </c>
      <c r="S28" s="17">
        <v>1.8211584035484198E-2</v>
      </c>
      <c r="T28" s="17">
        <v>7.0138616702391E-3</v>
      </c>
      <c r="U28" s="17">
        <v>1.41268858724703E-2</v>
      </c>
      <c r="V28" s="17">
        <v>1.3669422170673899E-2</v>
      </c>
      <c r="W28" s="17"/>
      <c r="X28" s="17">
        <v>2.4395140611836001E-3</v>
      </c>
      <c r="Y28" s="17">
        <v>1.2484148708609E-2</v>
      </c>
      <c r="Z28" s="17"/>
      <c r="AA28" s="17">
        <v>7.27423075927967E-3</v>
      </c>
      <c r="AB28" s="17">
        <v>2.7644937136292098E-3</v>
      </c>
      <c r="AC28" s="17"/>
      <c r="AD28" s="17">
        <v>2.6444260010970401E-3</v>
      </c>
      <c r="AE28" s="17">
        <v>9.4555979449266608E-3</v>
      </c>
    </row>
    <row r="29" spans="2:31" x14ac:dyDescent="0.35">
      <c r="B29" s="18" t="s">
        <v>64</v>
      </c>
      <c r="C29" s="19">
        <v>9.1297128985667701E-4</v>
      </c>
      <c r="D29" s="19">
        <v>1.8256860088534199E-3</v>
      </c>
      <c r="E29" s="19">
        <v>0</v>
      </c>
      <c r="F29" s="19"/>
      <c r="G29" s="19">
        <v>0</v>
      </c>
      <c r="H29" s="19">
        <v>0</v>
      </c>
      <c r="I29" s="19">
        <v>0</v>
      </c>
      <c r="J29" s="19">
        <v>0</v>
      </c>
      <c r="K29" s="19">
        <v>6.4975983062693097E-3</v>
      </c>
      <c r="L29" s="19">
        <v>0</v>
      </c>
      <c r="M29" s="19"/>
      <c r="N29" s="19">
        <v>0</v>
      </c>
      <c r="O29" s="19">
        <v>5.7178087639023897E-3</v>
      </c>
      <c r="P29" s="19">
        <v>0</v>
      </c>
      <c r="Q29" s="19">
        <v>0</v>
      </c>
      <c r="R29" s="19">
        <v>0</v>
      </c>
      <c r="S29" s="19">
        <v>0</v>
      </c>
      <c r="T29" s="19">
        <v>0</v>
      </c>
      <c r="U29" s="19">
        <v>0</v>
      </c>
      <c r="V29" s="19">
        <v>0</v>
      </c>
      <c r="W29" s="19"/>
      <c r="X29" s="19">
        <v>1.1646022120488601E-3</v>
      </c>
      <c r="Y29" s="19">
        <v>0</v>
      </c>
      <c r="Z29" s="19"/>
      <c r="AA29" s="19">
        <v>1.1522888128950601E-3</v>
      </c>
      <c r="AB29" s="19">
        <v>0</v>
      </c>
      <c r="AC29" s="19"/>
      <c r="AD29" s="19">
        <v>0</v>
      </c>
      <c r="AE29" s="19">
        <v>0</v>
      </c>
    </row>
    <row r="30" spans="2:31" x14ac:dyDescent="0.35">
      <c r="B30" s="16"/>
    </row>
    <row r="31" spans="2:31" x14ac:dyDescent="0.35">
      <c r="B31" t="s">
        <v>67</v>
      </c>
    </row>
    <row r="32" spans="2:31" x14ac:dyDescent="0.35">
      <c r="B32" t="s">
        <v>68</v>
      </c>
    </row>
    <row r="34" spans="2:2" x14ac:dyDescent="0.35">
      <c r="B34"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E32"/>
  <sheetViews>
    <sheetView showGridLines="0" topLeftCell="A24" workbookViewId="0">
      <pane xSplit="2" topLeftCell="C1" activePane="topRight" state="frozen"/>
      <selection pane="topRight" activeCell="C6" sqref="C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176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144</v>
      </c>
      <c r="C9" s="17">
        <v>0.36352320776772001</v>
      </c>
      <c r="D9" s="17">
        <v>0.35213114246981803</v>
      </c>
      <c r="E9" s="17">
        <v>0.374918475459457</v>
      </c>
      <c r="F9" s="17"/>
      <c r="G9" s="17">
        <v>0.35703210070720398</v>
      </c>
      <c r="H9" s="17">
        <v>0.312866947162658</v>
      </c>
      <c r="I9" s="17">
        <v>0.362010144771447</v>
      </c>
      <c r="J9" s="17">
        <v>0.38064986011684299</v>
      </c>
      <c r="K9" s="17">
        <v>0.405875314610391</v>
      </c>
      <c r="L9" s="17">
        <v>0.36497030166043698</v>
      </c>
      <c r="M9" s="17"/>
      <c r="N9" s="17">
        <v>0.35495983814211501</v>
      </c>
      <c r="O9" s="17">
        <v>0.36983811562656999</v>
      </c>
      <c r="P9" s="17">
        <v>0.42641885236177601</v>
      </c>
      <c r="Q9" s="17">
        <v>0.39744968938372799</v>
      </c>
      <c r="R9" s="17">
        <v>0.408565055471587</v>
      </c>
      <c r="S9" s="17">
        <v>0.29777707754865501</v>
      </c>
      <c r="T9" s="17">
        <v>0.34579902792996903</v>
      </c>
      <c r="U9" s="17">
        <v>0.34175806820563198</v>
      </c>
      <c r="V9" s="17">
        <v>0.33058979910149999</v>
      </c>
      <c r="W9" s="17"/>
      <c r="X9" s="17">
        <v>0.36136460054676101</v>
      </c>
      <c r="Y9" s="17">
        <v>0.34643379407463198</v>
      </c>
      <c r="Z9" s="17"/>
      <c r="AA9" s="17">
        <v>0.38137707517542002</v>
      </c>
      <c r="AB9" s="17">
        <v>0.28994674408239401</v>
      </c>
      <c r="AC9" s="17"/>
      <c r="AD9" s="17">
        <v>0.35921475874083802</v>
      </c>
      <c r="AE9" s="17">
        <v>0.38211626759746098</v>
      </c>
    </row>
    <row r="10" spans="2:31" ht="43.5" x14ac:dyDescent="0.35">
      <c r="B10" s="18" t="s">
        <v>145</v>
      </c>
      <c r="C10" s="17">
        <v>0.32301469133433403</v>
      </c>
      <c r="D10" s="17">
        <v>0.29455120400775803</v>
      </c>
      <c r="E10" s="17">
        <v>0.35148617995777498</v>
      </c>
      <c r="F10" s="17"/>
      <c r="G10" s="17">
        <v>0.34393514835905897</v>
      </c>
      <c r="H10" s="17">
        <v>0.32819818386223398</v>
      </c>
      <c r="I10" s="17">
        <v>0.28633605576772098</v>
      </c>
      <c r="J10" s="17">
        <v>0.35264038590524299</v>
      </c>
      <c r="K10" s="17">
        <v>0.32230269567126002</v>
      </c>
      <c r="L10" s="17">
        <v>0.31284661950217102</v>
      </c>
      <c r="M10" s="17"/>
      <c r="N10" s="17">
        <v>0.30312734079942799</v>
      </c>
      <c r="O10" s="17">
        <v>0.36945036728344499</v>
      </c>
      <c r="P10" s="17">
        <v>0.28957713749888497</v>
      </c>
      <c r="Q10" s="17">
        <v>0.40730275547666001</v>
      </c>
      <c r="R10" s="17">
        <v>0.35981213815059698</v>
      </c>
      <c r="S10" s="17">
        <v>0.30698841827602602</v>
      </c>
      <c r="T10" s="17">
        <v>0.27379841607013899</v>
      </c>
      <c r="U10" s="17">
        <v>0.30647314531861702</v>
      </c>
      <c r="V10" s="17">
        <v>0.276262046185488</v>
      </c>
      <c r="W10" s="17"/>
      <c r="X10" s="17">
        <v>0.33740390490827799</v>
      </c>
      <c r="Y10" s="17">
        <v>0.26100075341683898</v>
      </c>
      <c r="Z10" s="17"/>
      <c r="AA10" s="17">
        <v>0.33333497796072198</v>
      </c>
      <c r="AB10" s="17">
        <v>0.28253085086748397</v>
      </c>
      <c r="AC10" s="17"/>
      <c r="AD10" s="17">
        <v>0.33002637100247501</v>
      </c>
      <c r="AE10" s="17">
        <v>0.31381846299937399</v>
      </c>
    </row>
    <row r="11" spans="2:31" ht="58" x14ac:dyDescent="0.35">
      <c r="B11" s="18" t="s">
        <v>146</v>
      </c>
      <c r="C11" s="17">
        <v>0.32206570690154501</v>
      </c>
      <c r="D11" s="17">
        <v>0.29432300464329397</v>
      </c>
      <c r="E11" s="17">
        <v>0.34981620783864598</v>
      </c>
      <c r="F11" s="17"/>
      <c r="G11" s="17">
        <v>0.31454666111965901</v>
      </c>
      <c r="H11" s="17">
        <v>0.29574419977169197</v>
      </c>
      <c r="I11" s="17">
        <v>0.32211796108073698</v>
      </c>
      <c r="J11" s="17">
        <v>0.33341406391123701</v>
      </c>
      <c r="K11" s="17">
        <v>0.26166290365065398</v>
      </c>
      <c r="L11" s="17">
        <v>0.364723507733274</v>
      </c>
      <c r="M11" s="17"/>
      <c r="N11" s="17">
        <v>0.33166858823152601</v>
      </c>
      <c r="O11" s="17">
        <v>0.30857814801463601</v>
      </c>
      <c r="P11" s="17">
        <v>0.320927440723482</v>
      </c>
      <c r="Q11" s="17">
        <v>0.29101411602743799</v>
      </c>
      <c r="R11" s="17">
        <v>0.34015659471154702</v>
      </c>
      <c r="S11" s="17">
        <v>0.37938713876878299</v>
      </c>
      <c r="T11" s="17">
        <v>0.28519456447212299</v>
      </c>
      <c r="U11" s="17">
        <v>0.46156641000487603</v>
      </c>
      <c r="V11" s="17">
        <v>0.27148930095020102</v>
      </c>
      <c r="W11" s="17"/>
      <c r="X11" s="17">
        <v>0.327550166712408</v>
      </c>
      <c r="Y11" s="17">
        <v>0.32551059503701302</v>
      </c>
      <c r="Z11" s="17"/>
      <c r="AA11" s="17">
        <v>0.317356466750847</v>
      </c>
      <c r="AB11" s="17">
        <v>0.34450082340317401</v>
      </c>
      <c r="AC11" s="17"/>
      <c r="AD11" s="17">
        <v>0.35311513874513301</v>
      </c>
      <c r="AE11" s="17">
        <v>0.24555671878322999</v>
      </c>
    </row>
    <row r="12" spans="2:31" ht="29" x14ac:dyDescent="0.35">
      <c r="B12" s="18" t="s">
        <v>147</v>
      </c>
      <c r="C12" s="17">
        <v>0.31107498311401999</v>
      </c>
      <c r="D12" s="17">
        <v>0.32656455485382602</v>
      </c>
      <c r="E12" s="17">
        <v>0.29558105714100402</v>
      </c>
      <c r="F12" s="17"/>
      <c r="G12" s="17">
        <v>0.33439576810281801</v>
      </c>
      <c r="H12" s="17">
        <v>0.35531075417623098</v>
      </c>
      <c r="I12" s="17">
        <v>0.27027724735562297</v>
      </c>
      <c r="J12" s="17">
        <v>0.26764604057981001</v>
      </c>
      <c r="K12" s="17">
        <v>0.31469358538393999</v>
      </c>
      <c r="L12" s="17">
        <v>0.31528775852847102</v>
      </c>
      <c r="M12" s="17"/>
      <c r="N12" s="17">
        <v>0.327020337199803</v>
      </c>
      <c r="O12" s="17">
        <v>0.29252632776214399</v>
      </c>
      <c r="P12" s="17">
        <v>0.20427434930776001</v>
      </c>
      <c r="Q12" s="17">
        <v>0.32450117007622198</v>
      </c>
      <c r="R12" s="17">
        <v>0.31431937953745598</v>
      </c>
      <c r="S12" s="17">
        <v>0.42150550423215699</v>
      </c>
      <c r="T12" s="17">
        <v>0.26500407682228799</v>
      </c>
      <c r="U12" s="17">
        <v>0.26039969558654402</v>
      </c>
      <c r="V12" s="17">
        <v>0.35317986298709902</v>
      </c>
      <c r="W12" s="17"/>
      <c r="X12" s="17">
        <v>0.30488735398079297</v>
      </c>
      <c r="Y12" s="17">
        <v>0.35433130859837397</v>
      </c>
      <c r="Z12" s="17"/>
      <c r="AA12" s="17">
        <v>0.29500139172812301</v>
      </c>
      <c r="AB12" s="17">
        <v>0.369846285044652</v>
      </c>
      <c r="AC12" s="17"/>
      <c r="AD12" s="17">
        <v>0.31800514914375599</v>
      </c>
      <c r="AE12" s="17">
        <v>0.31277253990898102</v>
      </c>
    </row>
    <row r="13" spans="2:31" ht="58" x14ac:dyDescent="0.35">
      <c r="B13" s="18" t="s">
        <v>148</v>
      </c>
      <c r="C13" s="17">
        <v>0.28631109766388702</v>
      </c>
      <c r="D13" s="17">
        <v>0.23255787613830001</v>
      </c>
      <c r="E13" s="17">
        <v>0.34007942961771997</v>
      </c>
      <c r="F13" s="17"/>
      <c r="G13" s="17">
        <v>0.24968957235164599</v>
      </c>
      <c r="H13" s="17">
        <v>0.25904418490497999</v>
      </c>
      <c r="I13" s="17">
        <v>0.21220168104523099</v>
      </c>
      <c r="J13" s="17">
        <v>0.31616763492012701</v>
      </c>
      <c r="K13" s="17">
        <v>0.28114696822348501</v>
      </c>
      <c r="L13" s="17">
        <v>0.344987241434626</v>
      </c>
      <c r="M13" s="17"/>
      <c r="N13" s="17">
        <v>0.238904765505489</v>
      </c>
      <c r="O13" s="17">
        <v>0.292256039258947</v>
      </c>
      <c r="P13" s="17">
        <v>0.29683038871393402</v>
      </c>
      <c r="Q13" s="17">
        <v>0.34305593729690698</v>
      </c>
      <c r="R13" s="17">
        <v>0.334604620039469</v>
      </c>
      <c r="S13" s="17">
        <v>0.25664399347522798</v>
      </c>
      <c r="T13" s="17">
        <v>0.23192824876686599</v>
      </c>
      <c r="U13" s="17">
        <v>0.32551209321532498</v>
      </c>
      <c r="V13" s="17">
        <v>0.297561956438741</v>
      </c>
      <c r="W13" s="17"/>
      <c r="X13" s="17">
        <v>0.29700358177908998</v>
      </c>
      <c r="Y13" s="17">
        <v>0.24681767550599701</v>
      </c>
      <c r="Z13" s="17"/>
      <c r="AA13" s="17">
        <v>0.293518946518738</v>
      </c>
      <c r="AB13" s="17">
        <v>0.26082204218968602</v>
      </c>
      <c r="AC13" s="17"/>
      <c r="AD13" s="17">
        <v>0.313710337246908</v>
      </c>
      <c r="AE13" s="17">
        <v>0.21581850518488799</v>
      </c>
    </row>
    <row r="14" spans="2:31" x14ac:dyDescent="0.35">
      <c r="B14" s="18" t="s">
        <v>149</v>
      </c>
      <c r="C14" s="17">
        <v>0.25921002977944202</v>
      </c>
      <c r="D14" s="17">
        <v>0.28178725598322901</v>
      </c>
      <c r="E14" s="17">
        <v>0.23662645695033799</v>
      </c>
      <c r="F14" s="17"/>
      <c r="G14" s="17">
        <v>0.283908136825479</v>
      </c>
      <c r="H14" s="17">
        <v>0.235638395814318</v>
      </c>
      <c r="I14" s="17">
        <v>0.233275414266055</v>
      </c>
      <c r="J14" s="17">
        <v>0.223840138924501</v>
      </c>
      <c r="K14" s="17">
        <v>0.23370338530100601</v>
      </c>
      <c r="L14" s="17">
        <v>0.30206978466277201</v>
      </c>
      <c r="M14" s="17"/>
      <c r="N14" s="17">
        <v>0.25408110726170002</v>
      </c>
      <c r="O14" s="17">
        <v>0.26078771453338501</v>
      </c>
      <c r="P14" s="17">
        <v>0.20560378904450499</v>
      </c>
      <c r="Q14" s="17">
        <v>0.30869435668198603</v>
      </c>
      <c r="R14" s="17">
        <v>0.235721997005193</v>
      </c>
      <c r="S14" s="17">
        <v>0.271252818205024</v>
      </c>
      <c r="T14" s="17">
        <v>0.287954448806644</v>
      </c>
      <c r="U14" s="17">
        <v>0.263423790897514</v>
      </c>
      <c r="V14" s="17">
        <v>0.246442420093193</v>
      </c>
      <c r="W14" s="17"/>
      <c r="X14" s="17">
        <v>0.261673937610584</v>
      </c>
      <c r="Y14" s="17">
        <v>0.230704975486582</v>
      </c>
      <c r="Z14" s="17"/>
      <c r="AA14" s="17">
        <v>0.27055908971433001</v>
      </c>
      <c r="AB14" s="17">
        <v>0.217491214121666</v>
      </c>
      <c r="AC14" s="17"/>
      <c r="AD14" s="17">
        <v>0.25786469242223098</v>
      </c>
      <c r="AE14" s="17">
        <v>0.27018180895343402</v>
      </c>
    </row>
    <row r="15" spans="2:31" ht="58" x14ac:dyDescent="0.35">
      <c r="B15" s="18" t="s">
        <v>150</v>
      </c>
      <c r="C15" s="17">
        <v>0.24999455459110601</v>
      </c>
      <c r="D15" s="17">
        <v>0.26754749493068403</v>
      </c>
      <c r="E15" s="17">
        <v>0.23243667999014</v>
      </c>
      <c r="F15" s="17"/>
      <c r="G15" s="17">
        <v>0.23144439051325899</v>
      </c>
      <c r="H15" s="17">
        <v>0.242842209476795</v>
      </c>
      <c r="I15" s="17">
        <v>0.227337361846109</v>
      </c>
      <c r="J15" s="17">
        <v>0.19383370431847299</v>
      </c>
      <c r="K15" s="17">
        <v>0.25933573604926302</v>
      </c>
      <c r="L15" s="17">
        <v>0.298500658807339</v>
      </c>
      <c r="M15" s="17"/>
      <c r="N15" s="17">
        <v>0.31520233562567201</v>
      </c>
      <c r="O15" s="17">
        <v>0.203044361922046</v>
      </c>
      <c r="P15" s="17">
        <v>0.26775650776043203</v>
      </c>
      <c r="Q15" s="17">
        <v>0.244941091145261</v>
      </c>
      <c r="R15" s="17">
        <v>0.26362092484603</v>
      </c>
      <c r="S15" s="17">
        <v>0.205342386168098</v>
      </c>
      <c r="T15" s="17">
        <v>0.301022535165483</v>
      </c>
      <c r="U15" s="17">
        <v>0.119287566768364</v>
      </c>
      <c r="V15" s="17">
        <v>0.25419214007895902</v>
      </c>
      <c r="W15" s="17"/>
      <c r="X15" s="17">
        <v>0.24085184051653399</v>
      </c>
      <c r="Y15" s="17">
        <v>0.25664869917180499</v>
      </c>
      <c r="Z15" s="17"/>
      <c r="AA15" s="17">
        <v>0.232939779144511</v>
      </c>
      <c r="AB15" s="17">
        <v>0.31838646426269002</v>
      </c>
      <c r="AC15" s="17"/>
      <c r="AD15" s="17">
        <v>0.25499136073050599</v>
      </c>
      <c r="AE15" s="17">
        <v>0.24803287537820501</v>
      </c>
    </row>
    <row r="16" spans="2:31" ht="29" x14ac:dyDescent="0.35">
      <c r="B16" s="18" t="s">
        <v>151</v>
      </c>
      <c r="C16" s="17">
        <v>0.24672185965931101</v>
      </c>
      <c r="D16" s="17">
        <v>0.21765293803949001</v>
      </c>
      <c r="E16" s="17">
        <v>0.27579895276805599</v>
      </c>
      <c r="F16" s="17"/>
      <c r="G16" s="17">
        <v>0.26970433079344502</v>
      </c>
      <c r="H16" s="17">
        <v>0.26144886507982901</v>
      </c>
      <c r="I16" s="17">
        <v>0.21568634965425901</v>
      </c>
      <c r="J16" s="17">
        <v>0.25254386155877201</v>
      </c>
      <c r="K16" s="17">
        <v>0.25849424688156297</v>
      </c>
      <c r="L16" s="17">
        <v>0.233219480554678</v>
      </c>
      <c r="M16" s="17"/>
      <c r="N16" s="17">
        <v>0.24164025734949701</v>
      </c>
      <c r="O16" s="17">
        <v>0.310797019363105</v>
      </c>
      <c r="P16" s="17">
        <v>0.33096389477300803</v>
      </c>
      <c r="Q16" s="17">
        <v>0.19463399852802099</v>
      </c>
      <c r="R16" s="17">
        <v>0.270637682614908</v>
      </c>
      <c r="S16" s="17">
        <v>0.19290420850961101</v>
      </c>
      <c r="T16" s="17">
        <v>0.20913588591966001</v>
      </c>
      <c r="U16" s="17">
        <v>0.23176102163946199</v>
      </c>
      <c r="V16" s="17">
        <v>0.21270513631858601</v>
      </c>
      <c r="W16" s="17"/>
      <c r="X16" s="17">
        <v>0.244152295011869</v>
      </c>
      <c r="Y16" s="17">
        <v>0.32703887644782698</v>
      </c>
      <c r="Z16" s="17"/>
      <c r="AA16" s="17">
        <v>0.24455557526857</v>
      </c>
      <c r="AB16" s="17">
        <v>0.25447057725535199</v>
      </c>
      <c r="AC16" s="17"/>
      <c r="AD16" s="17">
        <v>0.25251304342797398</v>
      </c>
      <c r="AE16" s="17">
        <v>0.22871500267799899</v>
      </c>
    </row>
    <row r="17" spans="2:31" ht="43.5" x14ac:dyDescent="0.35">
      <c r="B17" s="18" t="s">
        <v>152</v>
      </c>
      <c r="C17" s="17">
        <v>0.245950308850648</v>
      </c>
      <c r="D17" s="17">
        <v>0.262305471398531</v>
      </c>
      <c r="E17" s="17">
        <v>0.229590548745574</v>
      </c>
      <c r="F17" s="17"/>
      <c r="G17" s="17">
        <v>0.23852821156593701</v>
      </c>
      <c r="H17" s="17">
        <v>0.25526585229635501</v>
      </c>
      <c r="I17" s="17">
        <v>0.25262905403781999</v>
      </c>
      <c r="J17" s="17">
        <v>0.28092397446638301</v>
      </c>
      <c r="K17" s="17">
        <v>0.22113290942401401</v>
      </c>
      <c r="L17" s="17">
        <v>0.236516021962943</v>
      </c>
      <c r="M17" s="17"/>
      <c r="N17" s="17">
        <v>0.26433078838441199</v>
      </c>
      <c r="O17" s="17">
        <v>0.203528562587174</v>
      </c>
      <c r="P17" s="17">
        <v>0.16755649697621</v>
      </c>
      <c r="Q17" s="17">
        <v>0.33334185723210902</v>
      </c>
      <c r="R17" s="17">
        <v>0.21930551708798701</v>
      </c>
      <c r="S17" s="17">
        <v>0.23762275790430701</v>
      </c>
      <c r="T17" s="17">
        <v>0.272662772925647</v>
      </c>
      <c r="U17" s="17">
        <v>0.22663740958833301</v>
      </c>
      <c r="V17" s="17">
        <v>0.274269031230158</v>
      </c>
      <c r="W17" s="17"/>
      <c r="X17" s="17">
        <v>0.23969228875620499</v>
      </c>
      <c r="Y17" s="17">
        <v>0.26133357593109902</v>
      </c>
      <c r="Z17" s="17"/>
      <c r="AA17" s="17">
        <v>0.23909558304248099</v>
      </c>
      <c r="AB17" s="17">
        <v>0.27849418530324499</v>
      </c>
      <c r="AC17" s="17"/>
      <c r="AD17" s="17">
        <v>0.24394263509185901</v>
      </c>
      <c r="AE17" s="17">
        <v>0.25210576372448201</v>
      </c>
    </row>
    <row r="18" spans="2:31" ht="43.5" x14ac:dyDescent="0.35">
      <c r="B18" s="18" t="s">
        <v>153</v>
      </c>
      <c r="C18" s="17">
        <v>0.245580754602997</v>
      </c>
      <c r="D18" s="17">
        <v>0.20348022055783799</v>
      </c>
      <c r="E18" s="17">
        <v>0.28769312341974301</v>
      </c>
      <c r="F18" s="17"/>
      <c r="G18" s="17">
        <v>0.29015045358061697</v>
      </c>
      <c r="H18" s="17">
        <v>0.25353876366162098</v>
      </c>
      <c r="I18" s="17">
        <v>0.245678418884444</v>
      </c>
      <c r="J18" s="17">
        <v>0.29838420752857597</v>
      </c>
      <c r="K18" s="17">
        <v>0.235737469818594</v>
      </c>
      <c r="L18" s="17">
        <v>0.19592404601719701</v>
      </c>
      <c r="M18" s="17"/>
      <c r="N18" s="17">
        <v>0.24162653424441599</v>
      </c>
      <c r="O18" s="17">
        <v>0.26335663405698301</v>
      </c>
      <c r="P18" s="17">
        <v>0.30640792883173701</v>
      </c>
      <c r="Q18" s="17">
        <v>0.26622488025665197</v>
      </c>
      <c r="R18" s="17">
        <v>0.17762673341247701</v>
      </c>
      <c r="S18" s="17">
        <v>0.25214587661641502</v>
      </c>
      <c r="T18" s="17">
        <v>0.248151904520475</v>
      </c>
      <c r="U18" s="17">
        <v>0.225273592899428</v>
      </c>
      <c r="V18" s="17">
        <v>0.212146089066823</v>
      </c>
      <c r="W18" s="17"/>
      <c r="X18" s="17">
        <v>0.26435852286500899</v>
      </c>
      <c r="Y18" s="17">
        <v>0.15614258778572701</v>
      </c>
      <c r="Z18" s="17"/>
      <c r="AA18" s="17">
        <v>0.25255669815434501</v>
      </c>
      <c r="AB18" s="17">
        <v>0.220616676000227</v>
      </c>
      <c r="AC18" s="17"/>
      <c r="AD18" s="17">
        <v>0.251038356749331</v>
      </c>
      <c r="AE18" s="17">
        <v>0.22409107454868499</v>
      </c>
    </row>
    <row r="19" spans="2:31" ht="29" x14ac:dyDescent="0.35">
      <c r="B19" s="18" t="s">
        <v>154</v>
      </c>
      <c r="C19" s="17">
        <v>0.24235029750557699</v>
      </c>
      <c r="D19" s="17">
        <v>0.27859062741713397</v>
      </c>
      <c r="E19" s="17">
        <v>0.20609978016916999</v>
      </c>
      <c r="F19" s="17"/>
      <c r="G19" s="17">
        <v>0.22209212107998699</v>
      </c>
      <c r="H19" s="17">
        <v>0.25603346102645502</v>
      </c>
      <c r="I19" s="17">
        <v>0.26071724354751002</v>
      </c>
      <c r="J19" s="17">
        <v>0.23836291867921</v>
      </c>
      <c r="K19" s="17">
        <v>0.35508150317853698</v>
      </c>
      <c r="L19" s="17">
        <v>0.18216161151287699</v>
      </c>
      <c r="M19" s="17"/>
      <c r="N19" s="17">
        <v>0.27592579847009002</v>
      </c>
      <c r="O19" s="17">
        <v>0.21879938496624399</v>
      </c>
      <c r="P19" s="17">
        <v>0.23460282993544901</v>
      </c>
      <c r="Q19" s="17">
        <v>0.23167271285557101</v>
      </c>
      <c r="R19" s="17">
        <v>0.16764078459693099</v>
      </c>
      <c r="S19" s="17">
        <v>0.26666737639277499</v>
      </c>
      <c r="T19" s="17">
        <v>0.227215144342029</v>
      </c>
      <c r="U19" s="17">
        <v>0.26014489170711202</v>
      </c>
      <c r="V19" s="17">
        <v>0.28310209950260901</v>
      </c>
      <c r="W19" s="17"/>
      <c r="X19" s="17">
        <v>0.23135417765164101</v>
      </c>
      <c r="Y19" s="17">
        <v>0.23885956678144399</v>
      </c>
      <c r="Z19" s="17"/>
      <c r="AA19" s="17">
        <v>0.25055584797414499</v>
      </c>
      <c r="AB19" s="17">
        <v>0.20730334520045901</v>
      </c>
      <c r="AC19" s="17"/>
      <c r="AD19" s="17">
        <v>0.230434926854931</v>
      </c>
      <c r="AE19" s="17">
        <v>0.29000582332230801</v>
      </c>
    </row>
    <row r="20" spans="2:31" ht="29" x14ac:dyDescent="0.35">
      <c r="B20" s="18" t="s">
        <v>155</v>
      </c>
      <c r="C20" s="17">
        <v>0.223236565224079</v>
      </c>
      <c r="D20" s="17">
        <v>0.23757068556733499</v>
      </c>
      <c r="E20" s="17">
        <v>0.20889841545354801</v>
      </c>
      <c r="F20" s="17"/>
      <c r="G20" s="17">
        <v>0.25659957740049</v>
      </c>
      <c r="H20" s="17">
        <v>0.231435591862728</v>
      </c>
      <c r="I20" s="17">
        <v>0.188629986599816</v>
      </c>
      <c r="J20" s="17">
        <v>0.18607370115459601</v>
      </c>
      <c r="K20" s="17">
        <v>0.227011882198287</v>
      </c>
      <c r="L20" s="17">
        <v>0.23502879005219901</v>
      </c>
      <c r="M20" s="17"/>
      <c r="N20" s="17">
        <v>0.26692789128014799</v>
      </c>
      <c r="O20" s="17">
        <v>0.238336441964455</v>
      </c>
      <c r="P20" s="17">
        <v>0.24769637410982701</v>
      </c>
      <c r="Q20" s="17">
        <v>0.13163109928657499</v>
      </c>
      <c r="R20" s="17">
        <v>0.17265849597757099</v>
      </c>
      <c r="S20" s="17">
        <v>0.236049375913986</v>
      </c>
      <c r="T20" s="17">
        <v>0.24538941882725299</v>
      </c>
      <c r="U20" s="17">
        <v>0.23464272195317201</v>
      </c>
      <c r="V20" s="17">
        <v>0.21300616810264</v>
      </c>
      <c r="W20" s="17"/>
      <c r="X20" s="17">
        <v>0.22050773105643601</v>
      </c>
      <c r="Y20" s="17">
        <v>0.257583214760982</v>
      </c>
      <c r="Z20" s="17"/>
      <c r="AA20" s="17">
        <v>0.20761279287595999</v>
      </c>
      <c r="AB20" s="17">
        <v>0.289485786904914</v>
      </c>
      <c r="AC20" s="17"/>
      <c r="AD20" s="17">
        <v>0.21330280040874</v>
      </c>
      <c r="AE20" s="17">
        <v>0.24857146846235101</v>
      </c>
    </row>
    <row r="21" spans="2:31" ht="43.5" x14ac:dyDescent="0.35">
      <c r="B21" s="18" t="s">
        <v>156</v>
      </c>
      <c r="C21" s="17">
        <v>0.219600129223123</v>
      </c>
      <c r="D21" s="17">
        <v>0.21212298070663901</v>
      </c>
      <c r="E21" s="17">
        <v>0.22707937962137401</v>
      </c>
      <c r="F21" s="17"/>
      <c r="G21" s="17">
        <v>0.22368296746210101</v>
      </c>
      <c r="H21" s="17">
        <v>0.20505367553847501</v>
      </c>
      <c r="I21" s="17">
        <v>0.167025751489007</v>
      </c>
      <c r="J21" s="17">
        <v>0.220915896122586</v>
      </c>
      <c r="K21" s="17">
        <v>0.190188001499182</v>
      </c>
      <c r="L21" s="17">
        <v>0.265484548419333</v>
      </c>
      <c r="M21" s="17"/>
      <c r="N21" s="17">
        <v>0.29206086575352103</v>
      </c>
      <c r="O21" s="17">
        <v>0.207603024579988</v>
      </c>
      <c r="P21" s="17">
        <v>0.21557653113658401</v>
      </c>
      <c r="Q21" s="17">
        <v>0.194689280489663</v>
      </c>
      <c r="R21" s="17">
        <v>0.19984980631869501</v>
      </c>
      <c r="S21" s="17">
        <v>0.22363822099393901</v>
      </c>
      <c r="T21" s="17">
        <v>0.25930667378361499</v>
      </c>
      <c r="U21" s="17">
        <v>0.256641586452999</v>
      </c>
      <c r="V21" s="17">
        <v>0.134789241059147</v>
      </c>
      <c r="W21" s="17"/>
      <c r="X21" s="17">
        <v>0.22247567711046101</v>
      </c>
      <c r="Y21" s="17">
        <v>0.154709682410615</v>
      </c>
      <c r="Z21" s="17"/>
      <c r="AA21" s="17">
        <v>0.19852034201688601</v>
      </c>
      <c r="AB21" s="17">
        <v>0.30005002620739502</v>
      </c>
      <c r="AC21" s="17"/>
      <c r="AD21" s="17">
        <v>0.241688650257153</v>
      </c>
      <c r="AE21" s="17">
        <v>0.182699894745361</v>
      </c>
    </row>
    <row r="22" spans="2:31" ht="58" x14ac:dyDescent="0.35">
      <c r="B22" s="18" t="s">
        <v>157</v>
      </c>
      <c r="C22" s="17">
        <v>0.21202356133659001</v>
      </c>
      <c r="D22" s="17">
        <v>0.24625749870699101</v>
      </c>
      <c r="E22" s="17">
        <v>0.17778000055312601</v>
      </c>
      <c r="F22" s="17"/>
      <c r="G22" s="17">
        <v>0.18953230082535499</v>
      </c>
      <c r="H22" s="17">
        <v>0.15817580096731401</v>
      </c>
      <c r="I22" s="17">
        <v>0.18522020460965399</v>
      </c>
      <c r="J22" s="17">
        <v>0.22521182817256799</v>
      </c>
      <c r="K22" s="17">
        <v>0.20982863551429301</v>
      </c>
      <c r="L22" s="17">
        <v>0.26064700439031702</v>
      </c>
      <c r="M22" s="17"/>
      <c r="N22" s="17">
        <v>0.23099704581203201</v>
      </c>
      <c r="O22" s="17">
        <v>0.22070520632778501</v>
      </c>
      <c r="P22" s="17">
        <v>0.17619761102565101</v>
      </c>
      <c r="Q22" s="17">
        <v>0.17538721979853999</v>
      </c>
      <c r="R22" s="17">
        <v>0.30505924698731102</v>
      </c>
      <c r="S22" s="17">
        <v>0.23488304473910199</v>
      </c>
      <c r="T22" s="17">
        <v>0.16581735378305601</v>
      </c>
      <c r="U22" s="17">
        <v>0.17305239873696299</v>
      </c>
      <c r="V22" s="17">
        <v>0.20497136825404499</v>
      </c>
      <c r="W22" s="17"/>
      <c r="X22" s="17">
        <v>0.20800650173773799</v>
      </c>
      <c r="Y22" s="17">
        <v>0.173572475371295</v>
      </c>
      <c r="Z22" s="17"/>
      <c r="AA22" s="17">
        <v>0.193333712371628</v>
      </c>
      <c r="AB22" s="17">
        <v>0.275880152068743</v>
      </c>
      <c r="AC22" s="17"/>
      <c r="AD22" s="17">
        <v>0.215040993432036</v>
      </c>
      <c r="AE22" s="17">
        <v>0.20498215832772401</v>
      </c>
    </row>
    <row r="23" spans="2:31" ht="29" x14ac:dyDescent="0.35">
      <c r="B23" s="18" t="s">
        <v>158</v>
      </c>
      <c r="C23" s="17">
        <v>0.201144645404668</v>
      </c>
      <c r="D23" s="17">
        <v>0.211200367343545</v>
      </c>
      <c r="E23" s="17">
        <v>0.19108609672796001</v>
      </c>
      <c r="F23" s="17"/>
      <c r="G23" s="17">
        <v>0.21639774250004601</v>
      </c>
      <c r="H23" s="17">
        <v>0.25899696829070601</v>
      </c>
      <c r="I23" s="17">
        <v>0.239433002871726</v>
      </c>
      <c r="J23" s="17">
        <v>0.15620245869044699</v>
      </c>
      <c r="K23" s="17">
        <v>0.156504547698501</v>
      </c>
      <c r="L23" s="17">
        <v>0.18794546663013401</v>
      </c>
      <c r="M23" s="17"/>
      <c r="N23" s="17">
        <v>0.23663723172332099</v>
      </c>
      <c r="O23" s="17">
        <v>0.24335497526459299</v>
      </c>
      <c r="P23" s="17">
        <v>0.18569359821739001</v>
      </c>
      <c r="Q23" s="17">
        <v>0.17442385229979601</v>
      </c>
      <c r="R23" s="17">
        <v>0.16335274180659601</v>
      </c>
      <c r="S23" s="17">
        <v>0.221106774796792</v>
      </c>
      <c r="T23" s="17">
        <v>0.18439304249416</v>
      </c>
      <c r="U23" s="17">
        <v>0.21542689405033499</v>
      </c>
      <c r="V23" s="17">
        <v>0.15826307427547301</v>
      </c>
      <c r="W23" s="17"/>
      <c r="X23" s="17">
        <v>0.19191014485319</v>
      </c>
      <c r="Y23" s="17">
        <v>0.18509993076327499</v>
      </c>
      <c r="Z23" s="17"/>
      <c r="AA23" s="17">
        <v>0.19526541328456501</v>
      </c>
      <c r="AB23" s="17">
        <v>0.22530663620376601</v>
      </c>
      <c r="AC23" s="17"/>
      <c r="AD23" s="17">
        <v>0.18131486345539199</v>
      </c>
      <c r="AE23" s="17">
        <v>0.24512797891007301</v>
      </c>
    </row>
    <row r="24" spans="2:31" ht="43.5" x14ac:dyDescent="0.35">
      <c r="B24" s="18" t="s">
        <v>159</v>
      </c>
      <c r="C24" s="17">
        <v>0.182547733795518</v>
      </c>
      <c r="D24" s="17">
        <v>0.206384987097363</v>
      </c>
      <c r="E24" s="17">
        <v>0.15870377966541799</v>
      </c>
      <c r="F24" s="17"/>
      <c r="G24" s="17">
        <v>0.18756026435999801</v>
      </c>
      <c r="H24" s="17">
        <v>0.21922930459369699</v>
      </c>
      <c r="I24" s="17">
        <v>0.175556953124065</v>
      </c>
      <c r="J24" s="17">
        <v>0.14731333269578301</v>
      </c>
      <c r="K24" s="17">
        <v>0.16274508347481001</v>
      </c>
      <c r="L24" s="17">
        <v>0.19136559762949801</v>
      </c>
      <c r="M24" s="17"/>
      <c r="N24" s="17">
        <v>0.27801625789073803</v>
      </c>
      <c r="O24" s="17">
        <v>0.115729057164994</v>
      </c>
      <c r="P24" s="17">
        <v>0.14382391975808401</v>
      </c>
      <c r="Q24" s="17">
        <v>0.225633135930145</v>
      </c>
      <c r="R24" s="17">
        <v>0.169114661280478</v>
      </c>
      <c r="S24" s="17">
        <v>0.250107711563608</v>
      </c>
      <c r="T24" s="17">
        <v>6.3992093806316097E-2</v>
      </c>
      <c r="U24" s="17">
        <v>0.16910541703183701</v>
      </c>
      <c r="V24" s="17">
        <v>0.194902469196606</v>
      </c>
      <c r="W24" s="17"/>
      <c r="X24" s="17">
        <v>0.173670548059559</v>
      </c>
      <c r="Y24" s="17">
        <v>0.25065089355319198</v>
      </c>
      <c r="Z24" s="17"/>
      <c r="AA24" s="17">
        <v>0.16130078879829701</v>
      </c>
      <c r="AB24" s="17">
        <v>0.26979673881954302</v>
      </c>
      <c r="AC24" s="17"/>
      <c r="AD24" s="17">
        <v>0.18128109622567301</v>
      </c>
      <c r="AE24" s="17">
        <v>0.17947719241964899</v>
      </c>
    </row>
    <row r="25" spans="2:31" ht="43.5" x14ac:dyDescent="0.35">
      <c r="B25" s="18" t="s">
        <v>160</v>
      </c>
      <c r="C25" s="17">
        <v>1.60660250871884E-2</v>
      </c>
      <c r="D25" s="17">
        <v>1.56404698550403E-2</v>
      </c>
      <c r="E25" s="17">
        <v>1.64916999460606E-2</v>
      </c>
      <c r="F25" s="17"/>
      <c r="G25" s="17">
        <v>1.06074899260949E-2</v>
      </c>
      <c r="H25" s="17">
        <v>1.29486458492358E-2</v>
      </c>
      <c r="I25" s="17">
        <v>2.22372446659155E-2</v>
      </c>
      <c r="J25" s="17">
        <v>2.3152260261096999E-2</v>
      </c>
      <c r="K25" s="17">
        <v>4.7504928552556296E-3</v>
      </c>
      <c r="L25" s="17">
        <v>1.9693167424318501E-2</v>
      </c>
      <c r="M25" s="17"/>
      <c r="N25" s="17">
        <v>3.9920086779235897E-3</v>
      </c>
      <c r="O25" s="17">
        <v>4.6279825544433602E-3</v>
      </c>
      <c r="P25" s="17">
        <v>5.7393670693588701E-2</v>
      </c>
      <c r="Q25" s="17">
        <v>1.12159188297387E-2</v>
      </c>
      <c r="R25" s="17">
        <v>1.76173036507178E-2</v>
      </c>
      <c r="S25" s="17">
        <v>0</v>
      </c>
      <c r="T25" s="17">
        <v>6.91756570509015E-3</v>
      </c>
      <c r="U25" s="17">
        <v>1.41268858724703E-2</v>
      </c>
      <c r="V25" s="17">
        <v>3.6328359028619701E-2</v>
      </c>
      <c r="W25" s="17"/>
      <c r="X25" s="17">
        <v>1.47581519354253E-2</v>
      </c>
      <c r="Y25" s="17">
        <v>4.2263207655211597E-2</v>
      </c>
      <c r="Z25" s="17"/>
      <c r="AA25" s="17">
        <v>2.0277418557778201E-2</v>
      </c>
      <c r="AB25" s="17">
        <v>0</v>
      </c>
      <c r="AC25" s="17"/>
      <c r="AD25" s="17">
        <v>1.15770397024127E-2</v>
      </c>
      <c r="AE25" s="17">
        <v>2.6284657034929399E-2</v>
      </c>
    </row>
    <row r="26" spans="2:31" x14ac:dyDescent="0.35">
      <c r="B26" s="18" t="s">
        <v>56</v>
      </c>
      <c r="C26" s="17">
        <v>1.2741148931219901E-2</v>
      </c>
      <c r="D26" s="17">
        <v>1.09424898172876E-2</v>
      </c>
      <c r="E26" s="17">
        <v>1.4540313661536E-2</v>
      </c>
      <c r="F26" s="17"/>
      <c r="G26" s="17">
        <v>4.2536607028947002E-3</v>
      </c>
      <c r="H26" s="17">
        <v>9.1458461697322396E-3</v>
      </c>
      <c r="I26" s="17">
        <v>2.7675691327565401E-2</v>
      </c>
      <c r="J26" s="17">
        <v>1.3685801803934401E-2</v>
      </c>
      <c r="K26" s="17">
        <v>2.26220671275611E-2</v>
      </c>
      <c r="L26" s="17">
        <v>6.3225255618539304E-3</v>
      </c>
      <c r="M26" s="17"/>
      <c r="N26" s="17">
        <v>1.51657860348859E-2</v>
      </c>
      <c r="O26" s="17">
        <v>1.0425866724366999E-2</v>
      </c>
      <c r="P26" s="17">
        <v>7.9389168717394609E-3</v>
      </c>
      <c r="Q26" s="17">
        <v>0</v>
      </c>
      <c r="R26" s="17">
        <v>8.0535907788972794E-3</v>
      </c>
      <c r="S26" s="17">
        <v>1.7471588762900201E-2</v>
      </c>
      <c r="T26" s="17">
        <v>1.5256929921162499E-2</v>
      </c>
      <c r="U26" s="17">
        <v>1.5360563180310699E-2</v>
      </c>
      <c r="V26" s="17">
        <v>2.3733842412546498E-2</v>
      </c>
      <c r="W26" s="17"/>
      <c r="X26" s="17">
        <v>1.07422764866542E-2</v>
      </c>
      <c r="Y26" s="17">
        <v>5.8210534565056602E-3</v>
      </c>
      <c r="Z26" s="17"/>
      <c r="AA26" s="17">
        <v>1.45944554046564E-2</v>
      </c>
      <c r="AB26" s="17">
        <v>5.8042354839169296E-3</v>
      </c>
      <c r="AC26" s="17"/>
      <c r="AD26" s="17">
        <v>8.8054697184612608E-3</v>
      </c>
      <c r="AE26" s="17">
        <v>9.2581944700871003E-3</v>
      </c>
    </row>
    <row r="27" spans="2:31" x14ac:dyDescent="0.35">
      <c r="B27" s="18" t="s">
        <v>175</v>
      </c>
      <c r="C27" s="19">
        <v>1.25391791171631E-2</v>
      </c>
      <c r="D27" s="19">
        <v>1.5251913132230699E-2</v>
      </c>
      <c r="E27" s="19">
        <v>9.8256825324945698E-3</v>
      </c>
      <c r="F27" s="19"/>
      <c r="G27" s="19">
        <v>1.46897299927973E-2</v>
      </c>
      <c r="H27" s="19">
        <v>1.0303300766818201E-2</v>
      </c>
      <c r="I27" s="19">
        <v>1.35124707254262E-2</v>
      </c>
      <c r="J27" s="19">
        <v>1.1730401155519401E-2</v>
      </c>
      <c r="K27" s="19">
        <v>1.11162034150263E-2</v>
      </c>
      <c r="L27" s="19">
        <v>1.3219227853726E-2</v>
      </c>
      <c r="M27" s="19"/>
      <c r="N27" s="19">
        <v>4.3894748126249404E-3</v>
      </c>
      <c r="O27" s="19">
        <v>5.0321365279404002E-3</v>
      </c>
      <c r="P27" s="19">
        <v>1.8646923831945099E-2</v>
      </c>
      <c r="Q27" s="19">
        <v>0</v>
      </c>
      <c r="R27" s="19">
        <v>1.6760364954324598E-2</v>
      </c>
      <c r="S27" s="19">
        <v>6.0860862581484203E-3</v>
      </c>
      <c r="T27" s="19">
        <v>3.2837979624569302E-2</v>
      </c>
      <c r="U27" s="19">
        <v>0</v>
      </c>
      <c r="V27" s="19">
        <v>2.88878403431038E-2</v>
      </c>
      <c r="W27" s="19"/>
      <c r="X27" s="19">
        <v>1.1388536902253801E-2</v>
      </c>
      <c r="Y27" s="19">
        <v>0</v>
      </c>
      <c r="Z27" s="19"/>
      <c r="AA27" s="19">
        <v>1.5826079067461699E-2</v>
      </c>
      <c r="AB27" s="19">
        <v>0</v>
      </c>
      <c r="AC27" s="19"/>
      <c r="AD27" s="19">
        <v>1.1860596300652299E-2</v>
      </c>
      <c r="AE27" s="19">
        <v>1.6281076017804701E-2</v>
      </c>
    </row>
    <row r="28" spans="2:31" x14ac:dyDescent="0.35">
      <c r="B28" s="16"/>
    </row>
    <row r="29" spans="2:31" x14ac:dyDescent="0.35">
      <c r="B29" t="s">
        <v>67</v>
      </c>
    </row>
    <row r="30" spans="2:31" x14ac:dyDescent="0.35">
      <c r="B30" t="s">
        <v>68</v>
      </c>
    </row>
    <row r="32" spans="2:31" x14ac:dyDescent="0.35">
      <c r="B3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K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2" t="s">
        <v>190</v>
      </c>
      <c r="E2" s="28"/>
      <c r="F2" s="28"/>
      <c r="G2" s="28"/>
      <c r="H2" s="28"/>
      <c r="I2" s="28"/>
      <c r="J2" s="28"/>
      <c r="K2" s="28"/>
    </row>
    <row r="6" spans="2:11" ht="50" customHeight="1" x14ac:dyDescent="0.35">
      <c r="B6" s="20" t="s">
        <v>15</v>
      </c>
      <c r="C6" s="20" t="s">
        <v>177</v>
      </c>
      <c r="D6" s="20" t="s">
        <v>178</v>
      </c>
      <c r="E6" s="20" t="s">
        <v>179</v>
      </c>
      <c r="F6" s="20" t="s">
        <v>180</v>
      </c>
      <c r="G6" s="20" t="s">
        <v>181</v>
      </c>
      <c r="H6" s="20" t="s">
        <v>182</v>
      </c>
      <c r="I6" s="20" t="s">
        <v>183</v>
      </c>
      <c r="J6" s="20" t="s">
        <v>184</v>
      </c>
    </row>
    <row r="7" spans="2:11" ht="29" x14ac:dyDescent="0.35">
      <c r="B7" s="18" t="s">
        <v>185</v>
      </c>
      <c r="C7" s="17">
        <v>0.108991464147837</v>
      </c>
      <c r="D7" s="17">
        <v>9.8561454253557806E-2</v>
      </c>
      <c r="E7" s="17">
        <v>7.6872855316750602E-2</v>
      </c>
      <c r="F7" s="17">
        <v>7.0899245317923604E-2</v>
      </c>
      <c r="G7" s="17">
        <v>8.2362069084794404E-2</v>
      </c>
      <c r="H7" s="17">
        <v>7.1161030345232204E-2</v>
      </c>
      <c r="I7" s="17">
        <v>7.4435193814565703E-2</v>
      </c>
      <c r="J7" s="17">
        <v>6.3008294595379294E-2</v>
      </c>
    </row>
    <row r="8" spans="2:11" x14ac:dyDescent="0.35">
      <c r="B8" s="18" t="s">
        <v>186</v>
      </c>
      <c r="C8" s="17">
        <v>0.47904734314439001</v>
      </c>
      <c r="D8" s="17">
        <v>0.50070266614418302</v>
      </c>
      <c r="E8" s="17">
        <v>0.28618910613126602</v>
      </c>
      <c r="F8" s="17">
        <v>0.23838185165873199</v>
      </c>
      <c r="G8" s="17">
        <v>0.27929668994453</v>
      </c>
      <c r="H8" s="17">
        <v>0.26822593034841902</v>
      </c>
      <c r="I8" s="17">
        <v>0.247343813472685</v>
      </c>
      <c r="J8" s="17">
        <v>0.26680945455586003</v>
      </c>
    </row>
    <row r="9" spans="2:11" ht="29" x14ac:dyDescent="0.35">
      <c r="B9" s="18" t="s">
        <v>187</v>
      </c>
      <c r="C9" s="17">
        <v>0.24077801173326599</v>
      </c>
      <c r="D9" s="17">
        <v>0.25195911811986899</v>
      </c>
      <c r="E9" s="17">
        <v>0.30937676512064899</v>
      </c>
      <c r="F9" s="17">
        <v>0.28616526423955102</v>
      </c>
      <c r="G9" s="17">
        <v>0.33922603946745999</v>
      </c>
      <c r="H9" s="17">
        <v>0.30536754377111403</v>
      </c>
      <c r="I9" s="17">
        <v>0.32151983081286001</v>
      </c>
      <c r="J9" s="17">
        <v>0.33672730182169502</v>
      </c>
    </row>
    <row r="10" spans="2:11" x14ac:dyDescent="0.35">
      <c r="B10" s="18" t="s">
        <v>188</v>
      </c>
      <c r="C10" s="17">
        <v>0.13030308233516999</v>
      </c>
      <c r="D10" s="17">
        <v>0.109025351505289</v>
      </c>
      <c r="E10" s="17">
        <v>0.21109861090600801</v>
      </c>
      <c r="F10" s="17">
        <v>0.27820546313535499</v>
      </c>
      <c r="G10" s="17">
        <v>0.211370906844847</v>
      </c>
      <c r="H10" s="17">
        <v>0.231731837287285</v>
      </c>
      <c r="I10" s="17">
        <v>0.203902437675822</v>
      </c>
      <c r="J10" s="17">
        <v>0.22760146101086601</v>
      </c>
    </row>
    <row r="11" spans="2:11" x14ac:dyDescent="0.35">
      <c r="B11" s="18" t="s">
        <v>189</v>
      </c>
      <c r="C11" s="17">
        <v>2.9710511036446199E-2</v>
      </c>
      <c r="D11" s="17">
        <v>2.5909895729000501E-2</v>
      </c>
      <c r="E11" s="17">
        <v>9.4976184435665897E-2</v>
      </c>
      <c r="F11" s="17">
        <v>0.110455741888416</v>
      </c>
      <c r="G11" s="17">
        <v>7.2218927659692803E-2</v>
      </c>
      <c r="H11" s="17">
        <v>7.4146440312629694E-2</v>
      </c>
      <c r="I11" s="17">
        <v>7.2762446217373794E-2</v>
      </c>
      <c r="J11" s="17">
        <v>9.4089770459378205E-2</v>
      </c>
    </row>
    <row r="12" spans="2:11" x14ac:dyDescent="0.35">
      <c r="B12" s="18" t="s">
        <v>56</v>
      </c>
      <c r="C12" s="17">
        <v>1.1169587602891299E-2</v>
      </c>
      <c r="D12" s="17">
        <v>1.3841514248100499E-2</v>
      </c>
      <c r="E12" s="17">
        <v>2.1486478089660602E-2</v>
      </c>
      <c r="F12" s="17">
        <v>1.5892433760021901E-2</v>
      </c>
      <c r="G12" s="17">
        <v>1.55253669986762E-2</v>
      </c>
      <c r="H12" s="17">
        <v>4.9367217935319598E-2</v>
      </c>
      <c r="I12" s="17">
        <v>8.0036278006693606E-2</v>
      </c>
      <c r="J12" s="17">
        <v>1.17637175568214E-2</v>
      </c>
    </row>
    <row r="13" spans="2:11" x14ac:dyDescent="0.35">
      <c r="B13" s="16"/>
      <c r="C13" s="16"/>
      <c r="D13" s="16"/>
      <c r="E13" s="16"/>
      <c r="F13" s="16"/>
      <c r="G13" s="16"/>
      <c r="H13" s="16"/>
      <c r="I13" s="16"/>
      <c r="J13" s="16"/>
    </row>
    <row r="14" spans="2:11" x14ac:dyDescent="0.35">
      <c r="B14" t="s">
        <v>67</v>
      </c>
    </row>
    <row r="15" spans="2:11" x14ac:dyDescent="0.35">
      <c r="B15" t="s">
        <v>68</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E19"/>
  <sheetViews>
    <sheetView showGridLines="0" topLeftCell="A7" workbookViewId="0">
      <pane xSplit="2" topLeftCell="R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191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185</v>
      </c>
      <c r="C9" s="17">
        <v>0.108991464147837</v>
      </c>
      <c r="D9" s="17">
        <v>0.134261440123675</v>
      </c>
      <c r="E9" s="17">
        <v>8.3714384594800698E-2</v>
      </c>
      <c r="F9" s="17"/>
      <c r="G9" s="17">
        <v>0.11129020020354</v>
      </c>
      <c r="H9" s="17">
        <v>0.103210964150364</v>
      </c>
      <c r="I9" s="17">
        <v>0.132608435416913</v>
      </c>
      <c r="J9" s="17">
        <v>9.7554369059871901E-2</v>
      </c>
      <c r="K9" s="17">
        <v>9.6598964212915903E-2</v>
      </c>
      <c r="L9" s="17">
        <v>0.11103471623233099</v>
      </c>
      <c r="M9" s="17"/>
      <c r="N9" s="17">
        <v>0.151296422720019</v>
      </c>
      <c r="O9" s="17">
        <v>0.108540328197959</v>
      </c>
      <c r="P9" s="17">
        <v>8.5509317492482001E-2</v>
      </c>
      <c r="Q9" s="17">
        <v>0.12111696158548101</v>
      </c>
      <c r="R9" s="17">
        <v>6.2806554822141494E-2</v>
      </c>
      <c r="S9" s="17">
        <v>9.4252414931248807E-2</v>
      </c>
      <c r="T9" s="17">
        <v>7.32166040185004E-2</v>
      </c>
      <c r="U9" s="17">
        <v>0.132947407317036</v>
      </c>
      <c r="V9" s="17">
        <v>0.12740566596233299</v>
      </c>
      <c r="W9" s="17"/>
      <c r="X9" s="17">
        <v>8.5840191562917403E-2</v>
      </c>
      <c r="Y9" s="17">
        <v>0.17771695857636699</v>
      </c>
      <c r="Z9" s="17"/>
      <c r="AA9" s="17">
        <v>0.108933804938445</v>
      </c>
      <c r="AB9" s="17">
        <v>0.111777678451543</v>
      </c>
      <c r="AC9" s="17"/>
      <c r="AD9" s="17">
        <v>0.11477963482449</v>
      </c>
      <c r="AE9" s="17">
        <v>0.10832427507344</v>
      </c>
    </row>
    <row r="10" spans="2:31" x14ac:dyDescent="0.35">
      <c r="B10" s="18" t="s">
        <v>186</v>
      </c>
      <c r="C10" s="17">
        <v>0.47904734314439001</v>
      </c>
      <c r="D10" s="17">
        <v>0.48916717120651299</v>
      </c>
      <c r="E10" s="17">
        <v>0.46892467032373097</v>
      </c>
      <c r="F10" s="17"/>
      <c r="G10" s="17">
        <v>0.48967970519009701</v>
      </c>
      <c r="H10" s="17">
        <v>0.52211267339551204</v>
      </c>
      <c r="I10" s="17">
        <v>0.47249342034806102</v>
      </c>
      <c r="J10" s="17">
        <v>0.47776347744393299</v>
      </c>
      <c r="K10" s="17">
        <v>0.496348535156587</v>
      </c>
      <c r="L10" s="17">
        <v>0.44559396984906602</v>
      </c>
      <c r="M10" s="17"/>
      <c r="N10" s="17">
        <v>0.50437131809292901</v>
      </c>
      <c r="O10" s="17">
        <v>0.48984694011698299</v>
      </c>
      <c r="P10" s="17">
        <v>0.37529970565113302</v>
      </c>
      <c r="Q10" s="17">
        <v>0.47333425982920302</v>
      </c>
      <c r="R10" s="17">
        <v>0.49544353249567902</v>
      </c>
      <c r="S10" s="17">
        <v>0.49637476333726799</v>
      </c>
      <c r="T10" s="17">
        <v>0.50688746119686601</v>
      </c>
      <c r="U10" s="17">
        <v>0.31344449090149401</v>
      </c>
      <c r="V10" s="17">
        <v>0.53744656818998904</v>
      </c>
      <c r="W10" s="17"/>
      <c r="X10" s="17">
        <v>0.477462373047155</v>
      </c>
      <c r="Y10" s="17">
        <v>0.48416813918341101</v>
      </c>
      <c r="Z10" s="17"/>
      <c r="AA10" s="17">
        <v>0.46731462731309598</v>
      </c>
      <c r="AB10" s="17">
        <v>0.52692530114292702</v>
      </c>
      <c r="AC10" s="17"/>
      <c r="AD10" s="17">
        <v>0.46910613548820101</v>
      </c>
      <c r="AE10" s="17">
        <v>0.51921159516229198</v>
      </c>
    </row>
    <row r="11" spans="2:31" ht="29" x14ac:dyDescent="0.35">
      <c r="B11" s="18" t="s">
        <v>187</v>
      </c>
      <c r="C11" s="17">
        <v>0.24077801173326599</v>
      </c>
      <c r="D11" s="17">
        <v>0.23289675686636399</v>
      </c>
      <c r="E11" s="17">
        <v>0.24866148207921801</v>
      </c>
      <c r="F11" s="17"/>
      <c r="G11" s="17">
        <v>0.243804758481555</v>
      </c>
      <c r="H11" s="17">
        <v>0.23570984366095199</v>
      </c>
      <c r="I11" s="17">
        <v>0.25109623866681802</v>
      </c>
      <c r="J11" s="17">
        <v>0.252467141662783</v>
      </c>
      <c r="K11" s="17">
        <v>0.253310728873609</v>
      </c>
      <c r="L11" s="17">
        <v>0.224576557478222</v>
      </c>
      <c r="M11" s="17"/>
      <c r="N11" s="17">
        <v>0.19411152414206001</v>
      </c>
      <c r="O11" s="17">
        <v>0.26544790198971702</v>
      </c>
      <c r="P11" s="17">
        <v>0.32368326150474103</v>
      </c>
      <c r="Q11" s="17">
        <v>0.17374300735328899</v>
      </c>
      <c r="R11" s="17">
        <v>0.30990823159478198</v>
      </c>
      <c r="S11" s="17">
        <v>0.26192088354899301</v>
      </c>
      <c r="T11" s="17">
        <v>0.27161127328780599</v>
      </c>
      <c r="U11" s="17">
        <v>0.234677694812298</v>
      </c>
      <c r="V11" s="17">
        <v>0.17421659326813099</v>
      </c>
      <c r="W11" s="17"/>
      <c r="X11" s="17">
        <v>0.245358700453395</v>
      </c>
      <c r="Y11" s="17">
        <v>0.23420630510444601</v>
      </c>
      <c r="Z11" s="17"/>
      <c r="AA11" s="17">
        <v>0.250461056785793</v>
      </c>
      <c r="AB11" s="17">
        <v>0.201403193996363</v>
      </c>
      <c r="AC11" s="17"/>
      <c r="AD11" s="17">
        <v>0.225409397541975</v>
      </c>
      <c r="AE11" s="17">
        <v>0.25935290896373098</v>
      </c>
    </row>
    <row r="12" spans="2:31" x14ac:dyDescent="0.35">
      <c r="B12" s="18" t="s">
        <v>188</v>
      </c>
      <c r="C12" s="17">
        <v>0.13030308233516999</v>
      </c>
      <c r="D12" s="17">
        <v>0.108553907265645</v>
      </c>
      <c r="E12" s="17">
        <v>0.15205837125871</v>
      </c>
      <c r="F12" s="17"/>
      <c r="G12" s="17">
        <v>0.114190818472704</v>
      </c>
      <c r="H12" s="17">
        <v>0.111478902841617</v>
      </c>
      <c r="I12" s="17">
        <v>9.0103413770192806E-2</v>
      </c>
      <c r="J12" s="17">
        <v>0.115430655051459</v>
      </c>
      <c r="K12" s="17">
        <v>0.10751097638825501</v>
      </c>
      <c r="L12" s="17">
        <v>0.18789264648517101</v>
      </c>
      <c r="M12" s="17"/>
      <c r="N12" s="17">
        <v>9.9075483371578205E-2</v>
      </c>
      <c r="O12" s="17">
        <v>0.105883347007973</v>
      </c>
      <c r="P12" s="17">
        <v>0.17080125410727501</v>
      </c>
      <c r="Q12" s="17">
        <v>0.16063679315808599</v>
      </c>
      <c r="R12" s="17">
        <v>7.6844887615210106E-2</v>
      </c>
      <c r="S12" s="17">
        <v>0.121776312712629</v>
      </c>
      <c r="T12" s="17">
        <v>0.12701784786283701</v>
      </c>
      <c r="U12" s="17">
        <v>0.25979900085905799</v>
      </c>
      <c r="V12" s="17">
        <v>0.13814002258942801</v>
      </c>
      <c r="W12" s="17"/>
      <c r="X12" s="17">
        <v>0.14722583680338799</v>
      </c>
      <c r="Y12" s="17">
        <v>7.5848803854194194E-2</v>
      </c>
      <c r="Z12" s="17"/>
      <c r="AA12" s="17">
        <v>0.13609261440972401</v>
      </c>
      <c r="AB12" s="17">
        <v>0.107749307086197</v>
      </c>
      <c r="AC12" s="17"/>
      <c r="AD12" s="17">
        <v>0.14881646804071499</v>
      </c>
      <c r="AE12" s="17">
        <v>8.5234875811697697E-2</v>
      </c>
    </row>
    <row r="13" spans="2:31" x14ac:dyDescent="0.35">
      <c r="B13" s="18" t="s">
        <v>189</v>
      </c>
      <c r="C13" s="17">
        <v>2.9710511036446199E-2</v>
      </c>
      <c r="D13" s="17">
        <v>2.3753153253913199E-2</v>
      </c>
      <c r="E13" s="17">
        <v>3.5669543476325401E-2</v>
      </c>
      <c r="F13" s="17"/>
      <c r="G13" s="17">
        <v>3.1015079557715201E-2</v>
      </c>
      <c r="H13" s="17">
        <v>2.2011368814048901E-2</v>
      </c>
      <c r="I13" s="17">
        <v>2.6493075115311099E-2</v>
      </c>
      <c r="J13" s="17">
        <v>3.9147384881590898E-2</v>
      </c>
      <c r="K13" s="17">
        <v>4.1050535155996201E-2</v>
      </c>
      <c r="L13" s="17">
        <v>2.4308164448734002E-2</v>
      </c>
      <c r="M13" s="17"/>
      <c r="N13" s="17">
        <v>4.3694758638161697E-2</v>
      </c>
      <c r="O13" s="17">
        <v>2.4829289527347202E-2</v>
      </c>
      <c r="P13" s="17">
        <v>3.67675443726301E-2</v>
      </c>
      <c r="Q13" s="17">
        <v>5.1265624482589998E-2</v>
      </c>
      <c r="R13" s="17">
        <v>2.5397490711901099E-2</v>
      </c>
      <c r="S13" s="17">
        <v>6.38258336110908E-3</v>
      </c>
      <c r="T13" s="17">
        <v>1.42529519637514E-2</v>
      </c>
      <c r="U13" s="17">
        <v>4.28018742412936E-2</v>
      </c>
      <c r="V13" s="17">
        <v>2.2791149990118501E-2</v>
      </c>
      <c r="W13" s="17"/>
      <c r="X13" s="17">
        <v>3.1370394598468902E-2</v>
      </c>
      <c r="Y13" s="17">
        <v>2.2238739825077E-2</v>
      </c>
      <c r="Z13" s="17"/>
      <c r="AA13" s="17">
        <v>2.7182948412985099E-2</v>
      </c>
      <c r="AB13" s="17">
        <v>4.0277612275032203E-2</v>
      </c>
      <c r="AC13" s="17"/>
      <c r="AD13" s="17">
        <v>3.4939382311769698E-2</v>
      </c>
      <c r="AE13" s="17">
        <v>1.68704154321931E-2</v>
      </c>
    </row>
    <row r="14" spans="2:31" x14ac:dyDescent="0.35">
      <c r="B14" s="18" t="s">
        <v>56</v>
      </c>
      <c r="C14" s="19">
        <v>1.1169587602891299E-2</v>
      </c>
      <c r="D14" s="19">
        <v>1.13675712838898E-2</v>
      </c>
      <c r="E14" s="19">
        <v>1.09715482672154E-2</v>
      </c>
      <c r="F14" s="19"/>
      <c r="G14" s="19">
        <v>1.0019438094387699E-2</v>
      </c>
      <c r="H14" s="19">
        <v>5.4762471375059303E-3</v>
      </c>
      <c r="I14" s="19">
        <v>2.7205416682704299E-2</v>
      </c>
      <c r="J14" s="19">
        <v>1.76369719003623E-2</v>
      </c>
      <c r="K14" s="19">
        <v>5.1802602126380598E-3</v>
      </c>
      <c r="L14" s="19">
        <v>6.5939455064750801E-3</v>
      </c>
      <c r="M14" s="19"/>
      <c r="N14" s="19">
        <v>7.4504930352520702E-3</v>
      </c>
      <c r="O14" s="19">
        <v>5.4521931600216601E-3</v>
      </c>
      <c r="P14" s="19">
        <v>7.9389168717394609E-3</v>
      </c>
      <c r="Q14" s="19">
        <v>1.99033535913513E-2</v>
      </c>
      <c r="R14" s="19">
        <v>2.95993027602863E-2</v>
      </c>
      <c r="S14" s="19">
        <v>1.9293042108751698E-2</v>
      </c>
      <c r="T14" s="19">
        <v>7.0138616702391E-3</v>
      </c>
      <c r="U14" s="19">
        <v>1.6329531868820999E-2</v>
      </c>
      <c r="V14" s="19">
        <v>0</v>
      </c>
      <c r="W14" s="19"/>
      <c r="X14" s="19">
        <v>1.27425035346757E-2</v>
      </c>
      <c r="Y14" s="19">
        <v>5.8210534565056602E-3</v>
      </c>
      <c r="Z14" s="19"/>
      <c r="AA14" s="19">
        <v>1.0014948139957101E-2</v>
      </c>
      <c r="AB14" s="19">
        <v>1.1866907047937299E-2</v>
      </c>
      <c r="AC14" s="19"/>
      <c r="AD14" s="19">
        <v>6.9489817928492601E-3</v>
      </c>
      <c r="AE14" s="19">
        <v>1.10059295566453E-2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E19"/>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192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185</v>
      </c>
      <c r="C9" s="17">
        <v>9.8561454253557806E-2</v>
      </c>
      <c r="D9" s="17">
        <v>0.12415285072619101</v>
      </c>
      <c r="E9" s="17">
        <v>7.2962863850046702E-2</v>
      </c>
      <c r="F9" s="17"/>
      <c r="G9" s="17">
        <v>0.102134327282923</v>
      </c>
      <c r="H9" s="17">
        <v>7.6250333278825494E-2</v>
      </c>
      <c r="I9" s="17">
        <v>0.102672409073962</v>
      </c>
      <c r="J9" s="17">
        <v>0.117582587270044</v>
      </c>
      <c r="K9" s="17">
        <v>9.4401701734988006E-2</v>
      </c>
      <c r="L9" s="17">
        <v>9.9068352994947997E-2</v>
      </c>
      <c r="M9" s="17"/>
      <c r="N9" s="17">
        <v>0.13205039741520999</v>
      </c>
      <c r="O9" s="17">
        <v>5.6468653722252897E-2</v>
      </c>
      <c r="P9" s="17">
        <v>0.117554827639721</v>
      </c>
      <c r="Q9" s="17">
        <v>8.0845289581894395E-2</v>
      </c>
      <c r="R9" s="17">
        <v>0.13334705845290601</v>
      </c>
      <c r="S9" s="17">
        <v>0.10679836432895599</v>
      </c>
      <c r="T9" s="17">
        <v>7.44954531638478E-2</v>
      </c>
      <c r="U9" s="17">
        <v>0.10639665770651099</v>
      </c>
      <c r="V9" s="17">
        <v>9.4398304491143198E-2</v>
      </c>
      <c r="W9" s="17"/>
      <c r="X9" s="17">
        <v>7.8791680034803593E-2</v>
      </c>
      <c r="Y9" s="17">
        <v>0.12579656418714699</v>
      </c>
      <c r="Z9" s="17"/>
      <c r="AA9" s="17">
        <v>9.8648381524990406E-2</v>
      </c>
      <c r="AB9" s="17">
        <v>0.100538040788078</v>
      </c>
      <c r="AC9" s="17"/>
      <c r="AD9" s="17">
        <v>0.10509584953798599</v>
      </c>
      <c r="AE9" s="17">
        <v>9.66085571395673E-2</v>
      </c>
    </row>
    <row r="10" spans="2:31" x14ac:dyDescent="0.35">
      <c r="B10" s="18" t="s">
        <v>186</v>
      </c>
      <c r="C10" s="17">
        <v>0.50070266614418302</v>
      </c>
      <c r="D10" s="17">
        <v>0.52779116174499896</v>
      </c>
      <c r="E10" s="17">
        <v>0.47360655576684901</v>
      </c>
      <c r="F10" s="17"/>
      <c r="G10" s="17">
        <v>0.46148668239496499</v>
      </c>
      <c r="H10" s="17">
        <v>0.47968821742624701</v>
      </c>
      <c r="I10" s="17">
        <v>0.50706766580698304</v>
      </c>
      <c r="J10" s="17">
        <v>0.49194726082441298</v>
      </c>
      <c r="K10" s="17">
        <v>0.526757622867977</v>
      </c>
      <c r="L10" s="17">
        <v>0.521027050348563</v>
      </c>
      <c r="M10" s="17"/>
      <c r="N10" s="17">
        <v>0.48858125911734102</v>
      </c>
      <c r="O10" s="17">
        <v>0.52824486879755395</v>
      </c>
      <c r="P10" s="17">
        <v>0.421599506631326</v>
      </c>
      <c r="Q10" s="17">
        <v>0.52524145018644797</v>
      </c>
      <c r="R10" s="17">
        <v>0.44858326381625002</v>
      </c>
      <c r="S10" s="17">
        <v>0.57499981439320003</v>
      </c>
      <c r="T10" s="17">
        <v>0.51075340508904699</v>
      </c>
      <c r="U10" s="17">
        <v>0.38358513539313099</v>
      </c>
      <c r="V10" s="17">
        <v>0.53859753696915702</v>
      </c>
      <c r="W10" s="17"/>
      <c r="X10" s="17">
        <v>0.50568797067423399</v>
      </c>
      <c r="Y10" s="17">
        <v>0.54254349058788298</v>
      </c>
      <c r="Z10" s="17"/>
      <c r="AA10" s="17">
        <v>0.49504333864593197</v>
      </c>
      <c r="AB10" s="17">
        <v>0.53106833518580698</v>
      </c>
      <c r="AC10" s="17"/>
      <c r="AD10" s="17">
        <v>0.51588837736149196</v>
      </c>
      <c r="AE10" s="17">
        <v>0.492690809566037</v>
      </c>
    </row>
    <row r="11" spans="2:31" ht="29" x14ac:dyDescent="0.35">
      <c r="B11" s="18" t="s">
        <v>187</v>
      </c>
      <c r="C11" s="17">
        <v>0.25195911811986899</v>
      </c>
      <c r="D11" s="17">
        <v>0.22285030304707101</v>
      </c>
      <c r="E11" s="17">
        <v>0.28107611589593601</v>
      </c>
      <c r="F11" s="17"/>
      <c r="G11" s="17">
        <v>0.26519182537837799</v>
      </c>
      <c r="H11" s="17">
        <v>0.27104177720624401</v>
      </c>
      <c r="I11" s="17">
        <v>0.255060704046983</v>
      </c>
      <c r="J11" s="17">
        <v>0.25747677336782099</v>
      </c>
      <c r="K11" s="17">
        <v>0.22502486260863599</v>
      </c>
      <c r="L11" s="17">
        <v>0.243893661791764</v>
      </c>
      <c r="M11" s="17"/>
      <c r="N11" s="17">
        <v>0.27367598142655197</v>
      </c>
      <c r="O11" s="17">
        <v>0.28808745031402599</v>
      </c>
      <c r="P11" s="17">
        <v>0.32193879017341898</v>
      </c>
      <c r="Q11" s="17">
        <v>0.237999934988775</v>
      </c>
      <c r="R11" s="17">
        <v>0.27558454489061501</v>
      </c>
      <c r="S11" s="17">
        <v>0.16727771936275801</v>
      </c>
      <c r="T11" s="17">
        <v>0.21088161519794199</v>
      </c>
      <c r="U11" s="17">
        <v>0.28330789280656499</v>
      </c>
      <c r="V11" s="17">
        <v>0.20706340096363901</v>
      </c>
      <c r="W11" s="17"/>
      <c r="X11" s="17">
        <v>0.26456228844360602</v>
      </c>
      <c r="Y11" s="17">
        <v>0.222949885316435</v>
      </c>
      <c r="Z11" s="17"/>
      <c r="AA11" s="17">
        <v>0.25529739410966701</v>
      </c>
      <c r="AB11" s="17">
        <v>0.231927796145836</v>
      </c>
      <c r="AC11" s="17"/>
      <c r="AD11" s="17">
        <v>0.23958057045780201</v>
      </c>
      <c r="AE11" s="17">
        <v>0.26438559005759799</v>
      </c>
    </row>
    <row r="12" spans="2:31" x14ac:dyDescent="0.35">
      <c r="B12" s="18" t="s">
        <v>188</v>
      </c>
      <c r="C12" s="17">
        <v>0.109025351505289</v>
      </c>
      <c r="D12" s="17">
        <v>9.5134977875553098E-2</v>
      </c>
      <c r="E12" s="17">
        <v>0.12291962982181701</v>
      </c>
      <c r="F12" s="17"/>
      <c r="G12" s="17">
        <v>0.119422589054117</v>
      </c>
      <c r="H12" s="17">
        <v>0.13878913334391399</v>
      </c>
      <c r="I12" s="17">
        <v>8.6285742709464194E-2</v>
      </c>
      <c r="J12" s="17">
        <v>8.5466279973512693E-2</v>
      </c>
      <c r="K12" s="17">
        <v>9.4271064841865093E-2</v>
      </c>
      <c r="L12" s="17">
        <v>0.118122303726377</v>
      </c>
      <c r="M12" s="17"/>
      <c r="N12" s="17">
        <v>7.0588740037910006E-2</v>
      </c>
      <c r="O12" s="17">
        <v>8.82754793910282E-2</v>
      </c>
      <c r="P12" s="17">
        <v>9.4200414311164798E-2</v>
      </c>
      <c r="Q12" s="17">
        <v>9.4117982205316794E-2</v>
      </c>
      <c r="R12" s="17">
        <v>0.11708764212832699</v>
      </c>
      <c r="S12" s="17">
        <v>0.104698259112473</v>
      </c>
      <c r="T12" s="17">
        <v>0.15609965117989899</v>
      </c>
      <c r="U12" s="17">
        <v>0.166277588014385</v>
      </c>
      <c r="V12" s="17">
        <v>0.145138234980355</v>
      </c>
      <c r="W12" s="17"/>
      <c r="X12" s="17">
        <v>0.11009695228633901</v>
      </c>
      <c r="Y12" s="17">
        <v>9.0574414859957306E-2</v>
      </c>
      <c r="Z12" s="17"/>
      <c r="AA12" s="17">
        <v>0.112104238386893</v>
      </c>
      <c r="AB12" s="17">
        <v>9.6555408432353496E-2</v>
      </c>
      <c r="AC12" s="17"/>
      <c r="AD12" s="17">
        <v>0.106045365731661</v>
      </c>
      <c r="AE12" s="17">
        <v>0.109285446670172</v>
      </c>
    </row>
    <row r="13" spans="2:31" x14ac:dyDescent="0.35">
      <c r="B13" s="18" t="s">
        <v>189</v>
      </c>
      <c r="C13" s="17">
        <v>2.5909895729000501E-2</v>
      </c>
      <c r="D13" s="17">
        <v>1.8820292205953399E-2</v>
      </c>
      <c r="E13" s="17">
        <v>3.3001492192048003E-2</v>
      </c>
      <c r="F13" s="17"/>
      <c r="G13" s="17">
        <v>3.4858644031172399E-2</v>
      </c>
      <c r="H13" s="17">
        <v>2.5288881931002798E-2</v>
      </c>
      <c r="I13" s="17">
        <v>2.1708061679904099E-2</v>
      </c>
      <c r="J13" s="17">
        <v>1.97091178290488E-2</v>
      </c>
      <c r="K13" s="17">
        <v>5.4364487733895302E-2</v>
      </c>
      <c r="L13" s="17">
        <v>1.23926667151104E-2</v>
      </c>
      <c r="M13" s="17"/>
      <c r="N13" s="17">
        <v>1.8085531696372701E-2</v>
      </c>
      <c r="O13" s="17">
        <v>2.86729814111822E-2</v>
      </c>
      <c r="P13" s="17">
        <v>2.7870729341213402E-2</v>
      </c>
      <c r="Q13" s="17">
        <v>4.1891989446214799E-2</v>
      </c>
      <c r="R13" s="17">
        <v>1.62465283560944E-2</v>
      </c>
      <c r="S13" s="17">
        <v>2.69328006938611E-2</v>
      </c>
      <c r="T13" s="17">
        <v>2.65030617352736E-2</v>
      </c>
      <c r="U13" s="17">
        <v>4.6061410564269399E-2</v>
      </c>
      <c r="V13" s="17">
        <v>1.48025225957054E-2</v>
      </c>
      <c r="W13" s="17"/>
      <c r="X13" s="17">
        <v>2.6351271135875799E-2</v>
      </c>
      <c r="Y13" s="17">
        <v>6.0208260013532499E-3</v>
      </c>
      <c r="Z13" s="17"/>
      <c r="AA13" s="17">
        <v>2.4811811706978E-2</v>
      </c>
      <c r="AB13" s="17">
        <v>3.0806237001525801E-2</v>
      </c>
      <c r="AC13" s="17"/>
      <c r="AD13" s="17">
        <v>2.98013839019249E-2</v>
      </c>
      <c r="AE13" s="17">
        <v>1.4303295244830899E-2</v>
      </c>
    </row>
    <row r="14" spans="2:31" x14ac:dyDescent="0.35">
      <c r="B14" s="18" t="s">
        <v>56</v>
      </c>
      <c r="C14" s="19">
        <v>1.3841514248100499E-2</v>
      </c>
      <c r="D14" s="19">
        <v>1.12504144002333E-2</v>
      </c>
      <c r="E14" s="19">
        <v>1.6433342473304201E-2</v>
      </c>
      <c r="F14" s="19"/>
      <c r="G14" s="19">
        <v>1.6905931858443302E-2</v>
      </c>
      <c r="H14" s="19">
        <v>8.9416568137670807E-3</v>
      </c>
      <c r="I14" s="19">
        <v>2.7205416682704299E-2</v>
      </c>
      <c r="J14" s="19">
        <v>2.78179807351604E-2</v>
      </c>
      <c r="K14" s="19">
        <v>5.1802602126380598E-3</v>
      </c>
      <c r="L14" s="19">
        <v>5.4959644232383496E-3</v>
      </c>
      <c r="M14" s="19"/>
      <c r="N14" s="19">
        <v>1.7018090306613401E-2</v>
      </c>
      <c r="O14" s="19">
        <v>1.02505663639563E-2</v>
      </c>
      <c r="P14" s="19">
        <v>1.6835731903156102E-2</v>
      </c>
      <c r="Q14" s="19">
        <v>1.99033535913513E-2</v>
      </c>
      <c r="R14" s="19">
        <v>9.15096235580669E-3</v>
      </c>
      <c r="S14" s="19">
        <v>1.9293042108751698E-2</v>
      </c>
      <c r="T14" s="19">
        <v>2.1266813633990501E-2</v>
      </c>
      <c r="U14" s="19">
        <v>1.4371315515137701E-2</v>
      </c>
      <c r="V14" s="19">
        <v>0</v>
      </c>
      <c r="W14" s="19"/>
      <c r="X14" s="19">
        <v>1.4509837425140899E-2</v>
      </c>
      <c r="Y14" s="19">
        <v>1.21148190472244E-2</v>
      </c>
      <c r="Z14" s="19"/>
      <c r="AA14" s="19">
        <v>1.409483562554E-2</v>
      </c>
      <c r="AB14" s="19">
        <v>9.1041824464003808E-3</v>
      </c>
      <c r="AC14" s="19"/>
      <c r="AD14" s="19">
        <v>3.5884530091338301E-3</v>
      </c>
      <c r="AE14" s="19">
        <v>2.2726301321794401E-2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E19"/>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193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185</v>
      </c>
      <c r="C9" s="17">
        <v>7.6872855316750602E-2</v>
      </c>
      <c r="D9" s="17">
        <v>9.7889990751603803E-2</v>
      </c>
      <c r="E9" s="17">
        <v>5.5849811809638397E-2</v>
      </c>
      <c r="F9" s="17"/>
      <c r="G9" s="17">
        <v>8.5956655161284701E-2</v>
      </c>
      <c r="H9" s="17">
        <v>6.8451094021654404E-2</v>
      </c>
      <c r="I9" s="17">
        <v>0.10640012034119201</v>
      </c>
      <c r="J9" s="17">
        <v>4.83023660829206E-2</v>
      </c>
      <c r="K9" s="17">
        <v>5.4743799526132203E-2</v>
      </c>
      <c r="L9" s="17">
        <v>8.7235275980414001E-2</v>
      </c>
      <c r="M9" s="17"/>
      <c r="N9" s="17">
        <v>0.14260649101269501</v>
      </c>
      <c r="O9" s="17">
        <v>5.2812728354027901E-2</v>
      </c>
      <c r="P9" s="17">
        <v>6.5447310090646804E-2</v>
      </c>
      <c r="Q9" s="17">
        <v>0.108778931985345</v>
      </c>
      <c r="R9" s="17">
        <v>0.100664979095826</v>
      </c>
      <c r="S9" s="17">
        <v>7.0029729273493796E-2</v>
      </c>
      <c r="T9" s="17">
        <v>2.9748011370748999E-2</v>
      </c>
      <c r="U9" s="17">
        <v>7.77211401892451E-2</v>
      </c>
      <c r="V9" s="17">
        <v>3.2292697028222399E-2</v>
      </c>
      <c r="W9" s="17"/>
      <c r="X9" s="17">
        <v>6.0807766989882502E-2</v>
      </c>
      <c r="Y9" s="17">
        <v>8.4074455449926894E-2</v>
      </c>
      <c r="Z9" s="17"/>
      <c r="AA9" s="17">
        <v>7.2357821426894495E-2</v>
      </c>
      <c r="AB9" s="17">
        <v>9.2788143799409001E-2</v>
      </c>
      <c r="AC9" s="17"/>
      <c r="AD9" s="17">
        <v>8.9512384050257701E-2</v>
      </c>
      <c r="AE9" s="17">
        <v>5.7424493666706697E-2</v>
      </c>
    </row>
    <row r="10" spans="2:31" x14ac:dyDescent="0.35">
      <c r="B10" s="18" t="s">
        <v>186</v>
      </c>
      <c r="C10" s="17">
        <v>0.28618910613126602</v>
      </c>
      <c r="D10" s="17">
        <v>0.32094051242413901</v>
      </c>
      <c r="E10" s="17">
        <v>0.25142793096098798</v>
      </c>
      <c r="F10" s="17"/>
      <c r="G10" s="17">
        <v>0.31155634766835899</v>
      </c>
      <c r="H10" s="17">
        <v>0.28383919174692301</v>
      </c>
      <c r="I10" s="17">
        <v>0.305595370514267</v>
      </c>
      <c r="J10" s="17">
        <v>0.31054058780193899</v>
      </c>
      <c r="K10" s="17">
        <v>0.30835393174118297</v>
      </c>
      <c r="L10" s="17">
        <v>0.24088962534726799</v>
      </c>
      <c r="M10" s="17"/>
      <c r="N10" s="17">
        <v>0.26101774003477402</v>
      </c>
      <c r="O10" s="17">
        <v>0.27043709067615801</v>
      </c>
      <c r="P10" s="17">
        <v>0.27329582196248098</v>
      </c>
      <c r="Q10" s="17">
        <v>0.26287328521833597</v>
      </c>
      <c r="R10" s="17">
        <v>0.22471986715079201</v>
      </c>
      <c r="S10" s="17">
        <v>0.32166400100867198</v>
      </c>
      <c r="T10" s="17">
        <v>0.33339664012428</v>
      </c>
      <c r="U10" s="17">
        <v>0.31392644466560099</v>
      </c>
      <c r="V10" s="17">
        <v>0.33437632728324101</v>
      </c>
      <c r="W10" s="17"/>
      <c r="X10" s="17">
        <v>0.27844844489127402</v>
      </c>
      <c r="Y10" s="17">
        <v>0.28599861606173499</v>
      </c>
      <c r="Z10" s="17"/>
      <c r="AA10" s="17">
        <v>0.29459404134524397</v>
      </c>
      <c r="AB10" s="17">
        <v>0.26009659215052899</v>
      </c>
      <c r="AC10" s="17"/>
      <c r="AD10" s="17">
        <v>0.295920587682241</v>
      </c>
      <c r="AE10" s="17">
        <v>0.28298499948323502</v>
      </c>
    </row>
    <row r="11" spans="2:31" ht="29" x14ac:dyDescent="0.35">
      <c r="B11" s="18" t="s">
        <v>187</v>
      </c>
      <c r="C11" s="17">
        <v>0.30937676512064899</v>
      </c>
      <c r="D11" s="17">
        <v>0.32425311455102102</v>
      </c>
      <c r="E11" s="17">
        <v>0.29449623383839402</v>
      </c>
      <c r="F11" s="17"/>
      <c r="G11" s="17">
        <v>0.288626970213052</v>
      </c>
      <c r="H11" s="17">
        <v>0.37675989253555903</v>
      </c>
      <c r="I11" s="17">
        <v>0.313034089397773</v>
      </c>
      <c r="J11" s="17">
        <v>0.33990109012483599</v>
      </c>
      <c r="K11" s="17">
        <v>0.26936540208554399</v>
      </c>
      <c r="L11" s="17">
        <v>0.287401016630566</v>
      </c>
      <c r="M11" s="17"/>
      <c r="N11" s="17">
        <v>0.29296602979326603</v>
      </c>
      <c r="O11" s="17">
        <v>0.32360401023621199</v>
      </c>
      <c r="P11" s="17">
        <v>0.32048198348738799</v>
      </c>
      <c r="Q11" s="17">
        <v>0.32299922282850602</v>
      </c>
      <c r="R11" s="17">
        <v>0.35569265489458002</v>
      </c>
      <c r="S11" s="17">
        <v>0.33233576903684597</v>
      </c>
      <c r="T11" s="17">
        <v>0.32373312009189198</v>
      </c>
      <c r="U11" s="17">
        <v>0.232936677970082</v>
      </c>
      <c r="V11" s="17">
        <v>0.26036327265464798</v>
      </c>
      <c r="W11" s="17"/>
      <c r="X11" s="17">
        <v>0.31943388471281903</v>
      </c>
      <c r="Y11" s="17">
        <v>0.30319808522201802</v>
      </c>
      <c r="Z11" s="17"/>
      <c r="AA11" s="17">
        <v>0.29332514424952</v>
      </c>
      <c r="AB11" s="17">
        <v>0.37582375887969899</v>
      </c>
      <c r="AC11" s="17"/>
      <c r="AD11" s="17">
        <v>0.28432688305595499</v>
      </c>
      <c r="AE11" s="17">
        <v>0.35792737305464301</v>
      </c>
    </row>
    <row r="12" spans="2:31" x14ac:dyDescent="0.35">
      <c r="B12" s="18" t="s">
        <v>188</v>
      </c>
      <c r="C12" s="17">
        <v>0.21109861090600801</v>
      </c>
      <c r="D12" s="17">
        <v>0.17391467743636899</v>
      </c>
      <c r="E12" s="17">
        <v>0.248292997054438</v>
      </c>
      <c r="F12" s="17"/>
      <c r="G12" s="17">
        <v>0.20882395863476999</v>
      </c>
      <c r="H12" s="17">
        <v>0.15126500382451899</v>
      </c>
      <c r="I12" s="17">
        <v>0.18060318121834601</v>
      </c>
      <c r="J12" s="17">
        <v>0.20118279301521999</v>
      </c>
      <c r="K12" s="17">
        <v>0.24878569764316699</v>
      </c>
      <c r="L12" s="17">
        <v>0.245544267999529</v>
      </c>
      <c r="M12" s="17"/>
      <c r="N12" s="17">
        <v>0.23941191326654601</v>
      </c>
      <c r="O12" s="17">
        <v>0.24948701755920399</v>
      </c>
      <c r="P12" s="17">
        <v>0.27896671970347803</v>
      </c>
      <c r="Q12" s="17">
        <v>0.193873178766685</v>
      </c>
      <c r="R12" s="17">
        <v>0.18549768971057701</v>
      </c>
      <c r="S12" s="17">
        <v>0.110458164915374</v>
      </c>
      <c r="T12" s="17">
        <v>0.17662879364877501</v>
      </c>
      <c r="U12" s="17">
        <v>0.157869755019899</v>
      </c>
      <c r="V12" s="17">
        <v>0.23400683654644799</v>
      </c>
      <c r="W12" s="17"/>
      <c r="X12" s="17">
        <v>0.225874655436137</v>
      </c>
      <c r="Y12" s="17">
        <v>0.16817461293095301</v>
      </c>
      <c r="Z12" s="17"/>
      <c r="AA12" s="17">
        <v>0.22319471600188601</v>
      </c>
      <c r="AB12" s="17">
        <v>0.16512469275594899</v>
      </c>
      <c r="AC12" s="17"/>
      <c r="AD12" s="17">
        <v>0.21187968808225899</v>
      </c>
      <c r="AE12" s="17">
        <v>0.20098854428388499</v>
      </c>
    </row>
    <row r="13" spans="2:31" x14ac:dyDescent="0.35">
      <c r="B13" s="18" t="s">
        <v>189</v>
      </c>
      <c r="C13" s="17">
        <v>9.4976184435665897E-2</v>
      </c>
      <c r="D13" s="17">
        <v>6.9506408266274494E-2</v>
      </c>
      <c r="E13" s="17">
        <v>0.120453120347568</v>
      </c>
      <c r="F13" s="17"/>
      <c r="G13" s="17">
        <v>8.1685593435316506E-2</v>
      </c>
      <c r="H13" s="17">
        <v>0.105266913920071</v>
      </c>
      <c r="I13" s="17">
        <v>7.0596024490808595E-2</v>
      </c>
      <c r="J13" s="17">
        <v>7.4875141016604793E-2</v>
      </c>
      <c r="K13" s="17">
        <v>9.0421114839526598E-2</v>
      </c>
      <c r="L13" s="17">
        <v>0.121096149943384</v>
      </c>
      <c r="M13" s="17"/>
      <c r="N13" s="17">
        <v>4.40267414588092E-2</v>
      </c>
      <c r="O13" s="17">
        <v>9.4062406766528397E-2</v>
      </c>
      <c r="P13" s="17">
        <v>5.3869247884266398E-2</v>
      </c>
      <c r="Q13" s="17">
        <v>8.1518929034323298E-2</v>
      </c>
      <c r="R13" s="17">
        <v>0.124273846792418</v>
      </c>
      <c r="S13" s="17">
        <v>0.108294301175852</v>
      </c>
      <c r="T13" s="17">
        <v>0.12947957309406599</v>
      </c>
      <c r="U13" s="17">
        <v>0.13561592875739401</v>
      </c>
      <c r="V13" s="17">
        <v>0.12889644624556801</v>
      </c>
      <c r="W13" s="17"/>
      <c r="X13" s="17">
        <v>9.6316331809076103E-2</v>
      </c>
      <c r="Y13" s="17">
        <v>0.12573163483366401</v>
      </c>
      <c r="Z13" s="17"/>
      <c r="AA13" s="17">
        <v>9.4298858958049694E-2</v>
      </c>
      <c r="AB13" s="17">
        <v>9.6842386774095707E-2</v>
      </c>
      <c r="AC13" s="17"/>
      <c r="AD13" s="17">
        <v>0.10170481057356499</v>
      </c>
      <c r="AE13" s="17">
        <v>8.4487110886864406E-2</v>
      </c>
    </row>
    <row r="14" spans="2:31" x14ac:dyDescent="0.35">
      <c r="B14" s="18" t="s">
        <v>56</v>
      </c>
      <c r="C14" s="19">
        <v>2.1486478089660602E-2</v>
      </c>
      <c r="D14" s="19">
        <v>1.34952965705932E-2</v>
      </c>
      <c r="E14" s="19">
        <v>2.9479905988973001E-2</v>
      </c>
      <c r="F14" s="19"/>
      <c r="G14" s="19">
        <v>2.3350474887217299E-2</v>
      </c>
      <c r="H14" s="19">
        <v>1.4417903951273001E-2</v>
      </c>
      <c r="I14" s="19">
        <v>2.37712140376138E-2</v>
      </c>
      <c r="J14" s="19">
        <v>2.5198021958479502E-2</v>
      </c>
      <c r="K14" s="19">
        <v>2.8330054164447002E-2</v>
      </c>
      <c r="L14" s="19">
        <v>1.78336640988403E-2</v>
      </c>
      <c r="M14" s="19"/>
      <c r="N14" s="19">
        <v>1.99710844339097E-2</v>
      </c>
      <c r="O14" s="19">
        <v>9.5967464078692503E-3</v>
      </c>
      <c r="P14" s="19">
        <v>7.9389168717394609E-3</v>
      </c>
      <c r="Q14" s="19">
        <v>2.99564521668052E-2</v>
      </c>
      <c r="R14" s="19">
        <v>9.15096235580669E-3</v>
      </c>
      <c r="S14" s="19">
        <v>5.7218034589762101E-2</v>
      </c>
      <c r="T14" s="19">
        <v>7.0138616702391E-3</v>
      </c>
      <c r="U14" s="19">
        <v>8.1930053397778105E-2</v>
      </c>
      <c r="V14" s="19">
        <v>1.00644202418727E-2</v>
      </c>
      <c r="W14" s="19"/>
      <c r="X14" s="19">
        <v>1.9118916160811801E-2</v>
      </c>
      <c r="Y14" s="19">
        <v>3.2822595501703397E-2</v>
      </c>
      <c r="Z14" s="19"/>
      <c r="AA14" s="19">
        <v>2.2229418018405899E-2</v>
      </c>
      <c r="AB14" s="19">
        <v>9.3244256403183408E-3</v>
      </c>
      <c r="AC14" s="19"/>
      <c r="AD14" s="19">
        <v>1.6655646555722901E-2</v>
      </c>
      <c r="AE14" s="19">
        <v>1.6187478624665401E-2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194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185</v>
      </c>
      <c r="C9" s="17">
        <v>7.0899245317923604E-2</v>
      </c>
      <c r="D9" s="17">
        <v>9.9659264662345107E-2</v>
      </c>
      <c r="E9" s="17">
        <v>4.2131141319292797E-2</v>
      </c>
      <c r="F9" s="17"/>
      <c r="G9" s="17">
        <v>7.7234030946232102E-2</v>
      </c>
      <c r="H9" s="17">
        <v>7.0739670174516101E-2</v>
      </c>
      <c r="I9" s="17">
        <v>5.7460882075849803E-2</v>
      </c>
      <c r="J9" s="17">
        <v>6.9301212456776604E-2</v>
      </c>
      <c r="K9" s="17">
        <v>4.5006028261214602E-2</v>
      </c>
      <c r="L9" s="17">
        <v>8.8087690910594305E-2</v>
      </c>
      <c r="M9" s="17"/>
      <c r="N9" s="17">
        <v>0.109055888996336</v>
      </c>
      <c r="O9" s="17">
        <v>9.1469131328831606E-3</v>
      </c>
      <c r="P9" s="17">
        <v>7.7218100024105105E-2</v>
      </c>
      <c r="Q9" s="17">
        <v>6.6046769622587903E-2</v>
      </c>
      <c r="R9" s="17">
        <v>7.2983057685706301E-2</v>
      </c>
      <c r="S9" s="17">
        <v>6.4450927761081106E-2</v>
      </c>
      <c r="T9" s="17">
        <v>0.107817611533673</v>
      </c>
      <c r="U9" s="17">
        <v>0.124507089799357</v>
      </c>
      <c r="V9" s="17">
        <v>5.3364275818283201E-2</v>
      </c>
      <c r="W9" s="17"/>
      <c r="X9" s="17">
        <v>4.7782423210308803E-2</v>
      </c>
      <c r="Y9" s="17">
        <v>0.130532201387319</v>
      </c>
      <c r="Z9" s="17"/>
      <c r="AA9" s="17">
        <v>7.1407153396705503E-2</v>
      </c>
      <c r="AB9" s="17">
        <v>7.0582089750180294E-2</v>
      </c>
      <c r="AC9" s="17"/>
      <c r="AD9" s="17">
        <v>8.2944735217997806E-2</v>
      </c>
      <c r="AE9" s="17">
        <v>5.1167857051147098E-2</v>
      </c>
    </row>
    <row r="10" spans="2:31" x14ac:dyDescent="0.35">
      <c r="B10" s="18" t="s">
        <v>186</v>
      </c>
      <c r="C10" s="17">
        <v>0.23838185165873199</v>
      </c>
      <c r="D10" s="17">
        <v>0.27604475425574498</v>
      </c>
      <c r="E10" s="17">
        <v>0.20070836174116199</v>
      </c>
      <c r="F10" s="17"/>
      <c r="G10" s="17">
        <v>0.21054006040433301</v>
      </c>
      <c r="H10" s="17">
        <v>0.25614357960252299</v>
      </c>
      <c r="I10" s="17">
        <v>0.29630998410115</v>
      </c>
      <c r="J10" s="17">
        <v>0.203499791407553</v>
      </c>
      <c r="K10" s="17">
        <v>0.24755855317789199</v>
      </c>
      <c r="L10" s="17">
        <v>0.22779038006564201</v>
      </c>
      <c r="M10" s="17"/>
      <c r="N10" s="17">
        <v>0.27154057198757803</v>
      </c>
      <c r="O10" s="17">
        <v>0.20786203274562601</v>
      </c>
      <c r="P10" s="17">
        <v>0.19906206156780601</v>
      </c>
      <c r="Q10" s="17">
        <v>0.19960610050129399</v>
      </c>
      <c r="R10" s="17">
        <v>0.22417677521708401</v>
      </c>
      <c r="S10" s="17">
        <v>0.32563597851129</v>
      </c>
      <c r="T10" s="17">
        <v>0.226697315652371</v>
      </c>
      <c r="U10" s="17">
        <v>0.17770648063412001</v>
      </c>
      <c r="V10" s="17">
        <v>0.27322165646250102</v>
      </c>
      <c r="W10" s="17"/>
      <c r="X10" s="17">
        <v>0.235578870277142</v>
      </c>
      <c r="Y10" s="17">
        <v>0.248903478205699</v>
      </c>
      <c r="Z10" s="17"/>
      <c r="AA10" s="17">
        <v>0.22603481265174</v>
      </c>
      <c r="AB10" s="17">
        <v>0.28650020051223801</v>
      </c>
      <c r="AC10" s="17"/>
      <c r="AD10" s="17">
        <v>0.237903203174952</v>
      </c>
      <c r="AE10" s="17">
        <v>0.24198097936035801</v>
      </c>
    </row>
    <row r="11" spans="2:31" ht="29" x14ac:dyDescent="0.35">
      <c r="B11" s="18" t="s">
        <v>187</v>
      </c>
      <c r="C11" s="17">
        <v>0.28616526423955102</v>
      </c>
      <c r="D11" s="17">
        <v>0.33222155100358702</v>
      </c>
      <c r="E11" s="17">
        <v>0.24009603071257299</v>
      </c>
      <c r="F11" s="17"/>
      <c r="G11" s="17">
        <v>0.31297067413690499</v>
      </c>
      <c r="H11" s="17">
        <v>0.26792016945307801</v>
      </c>
      <c r="I11" s="17">
        <v>0.31200095055635901</v>
      </c>
      <c r="J11" s="17">
        <v>0.32029020521642598</v>
      </c>
      <c r="K11" s="17">
        <v>0.32926606869379599</v>
      </c>
      <c r="L11" s="17">
        <v>0.22998049731548101</v>
      </c>
      <c r="M11" s="17"/>
      <c r="N11" s="17">
        <v>0.265465312156973</v>
      </c>
      <c r="O11" s="17">
        <v>0.36930794335278699</v>
      </c>
      <c r="P11" s="17">
        <v>0.35456770847702601</v>
      </c>
      <c r="Q11" s="17">
        <v>0.27144984358919799</v>
      </c>
      <c r="R11" s="17">
        <v>0.306016710456118</v>
      </c>
      <c r="S11" s="17">
        <v>0.23781808847223199</v>
      </c>
      <c r="T11" s="17">
        <v>0.261690344082394</v>
      </c>
      <c r="U11" s="17">
        <v>0.229686592329019</v>
      </c>
      <c r="V11" s="17">
        <v>0.23310588897818499</v>
      </c>
      <c r="W11" s="17"/>
      <c r="X11" s="17">
        <v>0.28659688445973702</v>
      </c>
      <c r="Y11" s="17">
        <v>0.29733424413744303</v>
      </c>
      <c r="Z11" s="17"/>
      <c r="AA11" s="17">
        <v>0.28235424040582402</v>
      </c>
      <c r="AB11" s="17">
        <v>0.30075277127426903</v>
      </c>
      <c r="AC11" s="17"/>
      <c r="AD11" s="17">
        <v>0.26000234322632498</v>
      </c>
      <c r="AE11" s="17">
        <v>0.344747120030025</v>
      </c>
    </row>
    <row r="12" spans="2:31" x14ac:dyDescent="0.35">
      <c r="B12" s="18" t="s">
        <v>188</v>
      </c>
      <c r="C12" s="17">
        <v>0.27820546313535499</v>
      </c>
      <c r="D12" s="17">
        <v>0.19787621691806601</v>
      </c>
      <c r="E12" s="17">
        <v>0.35855729049804602</v>
      </c>
      <c r="F12" s="17"/>
      <c r="G12" s="17">
        <v>0.26759773757244198</v>
      </c>
      <c r="H12" s="17">
        <v>0.28789012157844801</v>
      </c>
      <c r="I12" s="17">
        <v>0.205674184121205</v>
      </c>
      <c r="J12" s="17">
        <v>0.28364395769802597</v>
      </c>
      <c r="K12" s="17">
        <v>0.25745565908163498</v>
      </c>
      <c r="L12" s="17">
        <v>0.32252564055740102</v>
      </c>
      <c r="M12" s="17"/>
      <c r="N12" s="17">
        <v>0.23288104449902799</v>
      </c>
      <c r="O12" s="17">
        <v>0.28968039005769902</v>
      </c>
      <c r="P12" s="17">
        <v>0.24367435472681701</v>
      </c>
      <c r="Q12" s="17">
        <v>0.32880390085438699</v>
      </c>
      <c r="R12" s="17">
        <v>0.30545451757867298</v>
      </c>
      <c r="S12" s="17">
        <v>0.25821113747900498</v>
      </c>
      <c r="T12" s="17">
        <v>0.24843935297511399</v>
      </c>
      <c r="U12" s="17">
        <v>0.32960668066502502</v>
      </c>
      <c r="V12" s="17">
        <v>0.30355190703963197</v>
      </c>
      <c r="W12" s="17"/>
      <c r="X12" s="17">
        <v>0.28947864037305698</v>
      </c>
      <c r="Y12" s="17">
        <v>0.28538501699425001</v>
      </c>
      <c r="Z12" s="17"/>
      <c r="AA12" s="17">
        <v>0.29683717529936199</v>
      </c>
      <c r="AB12" s="17">
        <v>0.208289897781471</v>
      </c>
      <c r="AC12" s="17"/>
      <c r="AD12" s="17">
        <v>0.29348457723249299</v>
      </c>
      <c r="AE12" s="17">
        <v>0.26121167411926199</v>
      </c>
    </row>
    <row r="13" spans="2:31" x14ac:dyDescent="0.35">
      <c r="B13" s="18" t="s">
        <v>189</v>
      </c>
      <c r="C13" s="17">
        <v>0.110455741888416</v>
      </c>
      <c r="D13" s="17">
        <v>7.82219088924761E-2</v>
      </c>
      <c r="E13" s="17">
        <v>0.14269863605328301</v>
      </c>
      <c r="F13" s="17"/>
      <c r="G13" s="17">
        <v>0.11251330435054201</v>
      </c>
      <c r="H13" s="17">
        <v>0.10158600299239701</v>
      </c>
      <c r="I13" s="17">
        <v>9.5780299046251502E-2</v>
      </c>
      <c r="J13" s="17">
        <v>0.100450385723359</v>
      </c>
      <c r="K13" s="17">
        <v>0.100112057806863</v>
      </c>
      <c r="L13" s="17">
        <v>0.13161579115088101</v>
      </c>
      <c r="M13" s="17"/>
      <c r="N13" s="17">
        <v>8.4528063742782003E-2</v>
      </c>
      <c r="O13" s="17">
        <v>0.124002720711005</v>
      </c>
      <c r="P13" s="17">
        <v>9.8723233795281501E-2</v>
      </c>
      <c r="Q13" s="17">
        <v>0.124390351289519</v>
      </c>
      <c r="R13" s="17">
        <v>6.5971448350516798E-2</v>
      </c>
      <c r="S13" s="17">
        <v>8.8420018052991795E-2</v>
      </c>
      <c r="T13" s="17">
        <v>0.14834151408620899</v>
      </c>
      <c r="U13" s="17">
        <v>0.13849315657247899</v>
      </c>
      <c r="V13" s="17">
        <v>0.13090241144062501</v>
      </c>
      <c r="W13" s="17"/>
      <c r="X13" s="17">
        <v>0.124340475893673</v>
      </c>
      <c r="Y13" s="17">
        <v>2.4895515057619701E-2</v>
      </c>
      <c r="Z13" s="17"/>
      <c r="AA13" s="17">
        <v>0.109260275660417</v>
      </c>
      <c r="AB13" s="17">
        <v>0.114708783009452</v>
      </c>
      <c r="AC13" s="17"/>
      <c r="AD13" s="17">
        <v>0.120570024094594</v>
      </c>
      <c r="AE13" s="17">
        <v>7.9932083368140894E-2</v>
      </c>
    </row>
    <row r="14" spans="2:31" x14ac:dyDescent="0.35">
      <c r="B14" s="18" t="s">
        <v>56</v>
      </c>
      <c r="C14" s="19">
        <v>1.5892433760021901E-2</v>
      </c>
      <c r="D14" s="19">
        <v>1.5976304267780701E-2</v>
      </c>
      <c r="E14" s="19">
        <v>1.5808539675642899E-2</v>
      </c>
      <c r="F14" s="19"/>
      <c r="G14" s="19">
        <v>1.9144192589545399E-2</v>
      </c>
      <c r="H14" s="19">
        <v>1.5720456199037901E-2</v>
      </c>
      <c r="I14" s="19">
        <v>3.27737000991851E-2</v>
      </c>
      <c r="J14" s="19">
        <v>2.2814447497859401E-2</v>
      </c>
      <c r="K14" s="19">
        <v>2.06016329785998E-2</v>
      </c>
      <c r="L14" s="19">
        <v>0</v>
      </c>
      <c r="M14" s="19"/>
      <c r="N14" s="19">
        <v>3.6529118617302299E-2</v>
      </c>
      <c r="O14" s="19">
        <v>0</v>
      </c>
      <c r="P14" s="19">
        <v>2.6754541408963502E-2</v>
      </c>
      <c r="Q14" s="19">
        <v>9.7030341430142508E-3</v>
      </c>
      <c r="R14" s="19">
        <v>2.5397490711901099E-2</v>
      </c>
      <c r="S14" s="19">
        <v>2.54638497233994E-2</v>
      </c>
      <c r="T14" s="19">
        <v>7.0138616702391E-3</v>
      </c>
      <c r="U14" s="19">
        <v>0</v>
      </c>
      <c r="V14" s="19">
        <v>5.8538602607740801E-3</v>
      </c>
      <c r="W14" s="19"/>
      <c r="X14" s="19">
        <v>1.62227057860828E-2</v>
      </c>
      <c r="Y14" s="19">
        <v>1.29495442176696E-2</v>
      </c>
      <c r="Z14" s="19"/>
      <c r="AA14" s="19">
        <v>1.41063425859521E-2</v>
      </c>
      <c r="AB14" s="19">
        <v>1.9166257672390202E-2</v>
      </c>
      <c r="AC14" s="19"/>
      <c r="AD14" s="19">
        <v>5.0951170536381396E-3</v>
      </c>
      <c r="AE14" s="19">
        <v>2.0960286071067601E-2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195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185</v>
      </c>
      <c r="C9" s="17">
        <v>8.2362069084794404E-2</v>
      </c>
      <c r="D9" s="17">
        <v>0.10967281037761301</v>
      </c>
      <c r="E9" s="17">
        <v>5.5043650540549299E-2</v>
      </c>
      <c r="F9" s="17"/>
      <c r="G9" s="17">
        <v>5.9362799668824198E-2</v>
      </c>
      <c r="H9" s="17">
        <v>7.3588063859644101E-2</v>
      </c>
      <c r="I9" s="17">
        <v>7.9046670238358999E-2</v>
      </c>
      <c r="J9" s="17">
        <v>8.9588661441939096E-2</v>
      </c>
      <c r="K9" s="17">
        <v>4.64264978403265E-2</v>
      </c>
      <c r="L9" s="17">
        <v>0.11538789487222199</v>
      </c>
      <c r="M9" s="17"/>
      <c r="N9" s="17">
        <v>0.14180760666287301</v>
      </c>
      <c r="O9" s="17">
        <v>3.5976546508234203E-2</v>
      </c>
      <c r="P9" s="17">
        <v>4.8699052368863897E-2</v>
      </c>
      <c r="Q9" s="17">
        <v>5.0041487677326697E-2</v>
      </c>
      <c r="R9" s="17">
        <v>0.115046854178354</v>
      </c>
      <c r="S9" s="17">
        <v>0.124630615237086</v>
      </c>
      <c r="T9" s="17">
        <v>7.4836986849652398E-2</v>
      </c>
      <c r="U9" s="17">
        <v>9.1572339383549195E-2</v>
      </c>
      <c r="V9" s="17">
        <v>6.6388543456642204E-2</v>
      </c>
      <c r="W9" s="17"/>
      <c r="X9" s="17">
        <v>6.7826421568315698E-2</v>
      </c>
      <c r="Y9" s="17">
        <v>0.104389532107515</v>
      </c>
      <c r="Z9" s="17"/>
      <c r="AA9" s="17">
        <v>7.64119491719841E-2</v>
      </c>
      <c r="AB9" s="17">
        <v>0.107529880770262</v>
      </c>
      <c r="AC9" s="17"/>
      <c r="AD9" s="17">
        <v>8.8185896242056597E-2</v>
      </c>
      <c r="AE9" s="17">
        <v>8.2548080022520703E-2</v>
      </c>
    </row>
    <row r="10" spans="2:31" x14ac:dyDescent="0.35">
      <c r="B10" s="18" t="s">
        <v>186</v>
      </c>
      <c r="C10" s="17">
        <v>0.27929668994453</v>
      </c>
      <c r="D10" s="17">
        <v>0.29479017780262201</v>
      </c>
      <c r="E10" s="17">
        <v>0.26379884675237703</v>
      </c>
      <c r="F10" s="17"/>
      <c r="G10" s="17">
        <v>0.29505395133180601</v>
      </c>
      <c r="H10" s="17">
        <v>0.28456847447113098</v>
      </c>
      <c r="I10" s="17">
        <v>0.32165291791336798</v>
      </c>
      <c r="J10" s="17">
        <v>0.29584988174795801</v>
      </c>
      <c r="K10" s="17">
        <v>0.30193831091681</v>
      </c>
      <c r="L10" s="17">
        <v>0.227294134922993</v>
      </c>
      <c r="M10" s="17"/>
      <c r="N10" s="17">
        <v>0.27997246507608098</v>
      </c>
      <c r="O10" s="17">
        <v>0.30250227241769001</v>
      </c>
      <c r="P10" s="17">
        <v>0.22889115488117101</v>
      </c>
      <c r="Q10" s="17">
        <v>0.28358513619110798</v>
      </c>
      <c r="R10" s="17">
        <v>0.34501192517281198</v>
      </c>
      <c r="S10" s="17">
        <v>0.26430882105512998</v>
      </c>
      <c r="T10" s="17">
        <v>0.25186637321976002</v>
      </c>
      <c r="U10" s="17">
        <v>0.225390323239653</v>
      </c>
      <c r="V10" s="17">
        <v>0.29321077462961598</v>
      </c>
      <c r="W10" s="17"/>
      <c r="X10" s="17">
        <v>0.27030283328626797</v>
      </c>
      <c r="Y10" s="17">
        <v>0.324536086434347</v>
      </c>
      <c r="Z10" s="17"/>
      <c r="AA10" s="17">
        <v>0.27139359690262799</v>
      </c>
      <c r="AB10" s="17">
        <v>0.31671752915034102</v>
      </c>
      <c r="AC10" s="17"/>
      <c r="AD10" s="17">
        <v>0.27466007217788102</v>
      </c>
      <c r="AE10" s="17">
        <v>0.299958918820039</v>
      </c>
    </row>
    <row r="11" spans="2:31" ht="29" x14ac:dyDescent="0.35">
      <c r="B11" s="18" t="s">
        <v>187</v>
      </c>
      <c r="C11" s="17">
        <v>0.33922603946745999</v>
      </c>
      <c r="D11" s="17">
        <v>0.33236440635164799</v>
      </c>
      <c r="E11" s="17">
        <v>0.346089601439104</v>
      </c>
      <c r="F11" s="17"/>
      <c r="G11" s="17">
        <v>0.36204944736859701</v>
      </c>
      <c r="H11" s="17">
        <v>0.35132018860527803</v>
      </c>
      <c r="I11" s="17">
        <v>0.34531378672039498</v>
      </c>
      <c r="J11" s="17">
        <v>0.34856670034357001</v>
      </c>
      <c r="K11" s="17">
        <v>0.34508095079443601</v>
      </c>
      <c r="L11" s="17">
        <v>0.309917515259998</v>
      </c>
      <c r="M11" s="17"/>
      <c r="N11" s="17">
        <v>0.29273507651129299</v>
      </c>
      <c r="O11" s="17">
        <v>0.38380326317269903</v>
      </c>
      <c r="P11" s="17">
        <v>0.494898114533672</v>
      </c>
      <c r="Q11" s="17">
        <v>0.28467250874890898</v>
      </c>
      <c r="R11" s="17">
        <v>0.28097592402815502</v>
      </c>
      <c r="S11" s="17">
        <v>0.33567055171295701</v>
      </c>
      <c r="T11" s="17">
        <v>0.33096304805503801</v>
      </c>
      <c r="U11" s="17">
        <v>0.34428593010633701</v>
      </c>
      <c r="V11" s="17">
        <v>0.314901391224993</v>
      </c>
      <c r="W11" s="17"/>
      <c r="X11" s="17">
        <v>0.35436672332991498</v>
      </c>
      <c r="Y11" s="17">
        <v>0.30284034723452502</v>
      </c>
      <c r="Z11" s="17"/>
      <c r="AA11" s="17">
        <v>0.33644251612216203</v>
      </c>
      <c r="AB11" s="17">
        <v>0.34165121090596601</v>
      </c>
      <c r="AC11" s="17"/>
      <c r="AD11" s="17">
        <v>0.32580569696846901</v>
      </c>
      <c r="AE11" s="17">
        <v>0.34587127313171601</v>
      </c>
    </row>
    <row r="12" spans="2:31" x14ac:dyDescent="0.35">
      <c r="B12" s="18" t="s">
        <v>188</v>
      </c>
      <c r="C12" s="17">
        <v>0.211370906844847</v>
      </c>
      <c r="D12" s="17">
        <v>0.18132996778463001</v>
      </c>
      <c r="E12" s="17">
        <v>0.241420290635283</v>
      </c>
      <c r="F12" s="17"/>
      <c r="G12" s="17">
        <v>0.22513415174378401</v>
      </c>
      <c r="H12" s="17">
        <v>0.21916194637755601</v>
      </c>
      <c r="I12" s="17">
        <v>0.15909596287980801</v>
      </c>
      <c r="J12" s="17">
        <v>0.18446174147276301</v>
      </c>
      <c r="K12" s="17">
        <v>0.16972863831407001</v>
      </c>
      <c r="L12" s="17">
        <v>0.26029476396752099</v>
      </c>
      <c r="M12" s="17"/>
      <c r="N12" s="17">
        <v>0.18625123278903999</v>
      </c>
      <c r="O12" s="17">
        <v>0.21073239222939399</v>
      </c>
      <c r="P12" s="17">
        <v>0.16386574433166301</v>
      </c>
      <c r="Q12" s="17">
        <v>0.23855621272218799</v>
      </c>
      <c r="R12" s="17">
        <v>0.19602335308617599</v>
      </c>
      <c r="S12" s="17">
        <v>0.20670404714174401</v>
      </c>
      <c r="T12" s="17">
        <v>0.24083184168090799</v>
      </c>
      <c r="U12" s="17">
        <v>0.23461516073295399</v>
      </c>
      <c r="V12" s="17">
        <v>0.23943175038200901</v>
      </c>
      <c r="W12" s="17"/>
      <c r="X12" s="17">
        <v>0.22268498948863599</v>
      </c>
      <c r="Y12" s="17">
        <v>0.19157272749125501</v>
      </c>
      <c r="Z12" s="17"/>
      <c r="AA12" s="17">
        <v>0.23707805903887699</v>
      </c>
      <c r="AB12" s="17">
        <v>0.115963156035295</v>
      </c>
      <c r="AC12" s="17"/>
      <c r="AD12" s="17">
        <v>0.22316250856743</v>
      </c>
      <c r="AE12" s="17">
        <v>0.19464669091409001</v>
      </c>
    </row>
    <row r="13" spans="2:31" x14ac:dyDescent="0.35">
      <c r="B13" s="18" t="s">
        <v>189</v>
      </c>
      <c r="C13" s="17">
        <v>7.2218927659692803E-2</v>
      </c>
      <c r="D13" s="17">
        <v>6.78754216494524E-2</v>
      </c>
      <c r="E13" s="17">
        <v>7.6563654661606695E-2</v>
      </c>
      <c r="F13" s="17"/>
      <c r="G13" s="17">
        <v>5.8399649886988501E-2</v>
      </c>
      <c r="H13" s="17">
        <v>5.9232365607052903E-2</v>
      </c>
      <c r="I13" s="17">
        <v>6.4634051159268999E-2</v>
      </c>
      <c r="J13" s="17">
        <v>5.4364417571974397E-2</v>
      </c>
      <c r="K13" s="17">
        <v>9.6477748276133604E-2</v>
      </c>
      <c r="L13" s="17">
        <v>8.7105690977266101E-2</v>
      </c>
      <c r="M13" s="17"/>
      <c r="N13" s="17">
        <v>8.2907684081150207E-2</v>
      </c>
      <c r="O13" s="17">
        <v>5.6921252616101897E-2</v>
      </c>
      <c r="P13" s="17">
        <v>3.67675443726301E-2</v>
      </c>
      <c r="Q13" s="17">
        <v>0.122891236636676</v>
      </c>
      <c r="R13" s="17">
        <v>5.3790981178696198E-2</v>
      </c>
      <c r="S13" s="17">
        <v>4.9392922744331498E-2</v>
      </c>
      <c r="T13" s="17">
        <v>8.1144043832987595E-2</v>
      </c>
      <c r="U13" s="17">
        <v>7.2446151488375701E-2</v>
      </c>
      <c r="V13" s="17">
        <v>8.6067540306739507E-2</v>
      </c>
      <c r="W13" s="17"/>
      <c r="X13" s="17">
        <v>6.9702128203523103E-2</v>
      </c>
      <c r="Y13" s="17">
        <v>5.8252722094414303E-2</v>
      </c>
      <c r="Z13" s="17"/>
      <c r="AA13" s="17">
        <v>6.4078723642555596E-2</v>
      </c>
      <c r="AB13" s="17">
        <v>0.102689470548847</v>
      </c>
      <c r="AC13" s="17"/>
      <c r="AD13" s="17">
        <v>8.0508891467800603E-2</v>
      </c>
      <c r="AE13" s="17">
        <v>5.80502647293119E-2</v>
      </c>
    </row>
    <row r="14" spans="2:31" x14ac:dyDescent="0.35">
      <c r="B14" s="18" t="s">
        <v>56</v>
      </c>
      <c r="C14" s="19">
        <v>1.55253669986762E-2</v>
      </c>
      <c r="D14" s="19">
        <v>1.3967216034036001E-2</v>
      </c>
      <c r="E14" s="19">
        <v>1.7083955971079898E-2</v>
      </c>
      <c r="F14" s="19"/>
      <c r="G14" s="19">
        <v>0</v>
      </c>
      <c r="H14" s="19">
        <v>1.2128961079337501E-2</v>
      </c>
      <c r="I14" s="19">
        <v>3.02566110888015E-2</v>
      </c>
      <c r="J14" s="19">
        <v>2.7168597421795799E-2</v>
      </c>
      <c r="K14" s="19">
        <v>4.0347853858223801E-2</v>
      </c>
      <c r="L14" s="19">
        <v>0</v>
      </c>
      <c r="M14" s="19"/>
      <c r="N14" s="19">
        <v>1.63259348795625E-2</v>
      </c>
      <c r="O14" s="19">
        <v>1.00642730558808E-2</v>
      </c>
      <c r="P14" s="19">
        <v>2.6878389511999501E-2</v>
      </c>
      <c r="Q14" s="19">
        <v>2.0253418023790899E-2</v>
      </c>
      <c r="R14" s="19">
        <v>9.15096235580669E-3</v>
      </c>
      <c r="S14" s="19">
        <v>1.9293042108751698E-2</v>
      </c>
      <c r="T14" s="19">
        <v>2.0357706361652999E-2</v>
      </c>
      <c r="U14" s="19">
        <v>3.16900950491317E-2</v>
      </c>
      <c r="V14" s="19">
        <v>0</v>
      </c>
      <c r="W14" s="19"/>
      <c r="X14" s="19">
        <v>1.51169041233422E-2</v>
      </c>
      <c r="Y14" s="19">
        <v>1.84085846379431E-2</v>
      </c>
      <c r="Z14" s="19"/>
      <c r="AA14" s="19">
        <v>1.45951551217933E-2</v>
      </c>
      <c r="AB14" s="19">
        <v>1.54487525892885E-2</v>
      </c>
      <c r="AC14" s="19"/>
      <c r="AD14" s="19">
        <v>7.6769345763634299E-3</v>
      </c>
      <c r="AE14" s="19">
        <v>1.8924772382321799E-2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196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185</v>
      </c>
      <c r="C9" s="17">
        <v>7.1161030345232204E-2</v>
      </c>
      <c r="D9" s="17">
        <v>9.9287184145009005E-2</v>
      </c>
      <c r="E9" s="17">
        <v>4.30269700755401E-2</v>
      </c>
      <c r="F9" s="17"/>
      <c r="G9" s="17">
        <v>8.5876902922980294E-2</v>
      </c>
      <c r="H9" s="17">
        <v>8.0118209474636604E-2</v>
      </c>
      <c r="I9" s="17">
        <v>8.0828385893643398E-2</v>
      </c>
      <c r="J9" s="17">
        <v>4.1129216052550002E-2</v>
      </c>
      <c r="K9" s="17">
        <v>4.0313907310215898E-2</v>
      </c>
      <c r="L9" s="17">
        <v>8.4234613007553805E-2</v>
      </c>
      <c r="M9" s="17"/>
      <c r="N9" s="17">
        <v>0.150524896943738</v>
      </c>
      <c r="O9" s="17">
        <v>2.8193673784834498E-2</v>
      </c>
      <c r="P9" s="17">
        <v>4.9990287835718003E-2</v>
      </c>
      <c r="Q9" s="17">
        <v>7.6247089070924895E-2</v>
      </c>
      <c r="R9" s="17">
        <v>5.5765446560105202E-2</v>
      </c>
      <c r="S9" s="17">
        <v>0.100384079554692</v>
      </c>
      <c r="T9" s="17">
        <v>3.8462919139017102E-2</v>
      </c>
      <c r="U9" s="17">
        <v>0.123272883343074</v>
      </c>
      <c r="V9" s="17">
        <v>3.1649291414132599E-2</v>
      </c>
      <c r="W9" s="17"/>
      <c r="X9" s="17">
        <v>5.5254858261908402E-2</v>
      </c>
      <c r="Y9" s="17">
        <v>9.51949560221865E-2</v>
      </c>
      <c r="Z9" s="17"/>
      <c r="AA9" s="17">
        <v>6.7361128217514998E-2</v>
      </c>
      <c r="AB9" s="17">
        <v>8.7670033575653394E-2</v>
      </c>
      <c r="AC9" s="17"/>
      <c r="AD9" s="17">
        <v>7.7592973985716004E-2</v>
      </c>
      <c r="AE9" s="17">
        <v>6.4792547866795197E-2</v>
      </c>
    </row>
    <row r="10" spans="2:31" x14ac:dyDescent="0.35">
      <c r="B10" s="18" t="s">
        <v>186</v>
      </c>
      <c r="C10" s="17">
        <v>0.26822593034841902</v>
      </c>
      <c r="D10" s="17">
        <v>0.293891421069093</v>
      </c>
      <c r="E10" s="17">
        <v>0.24255322486842601</v>
      </c>
      <c r="F10" s="17"/>
      <c r="G10" s="17">
        <v>0.24037598241343699</v>
      </c>
      <c r="H10" s="17">
        <v>0.26286577056169003</v>
      </c>
      <c r="I10" s="17">
        <v>0.352265331450346</v>
      </c>
      <c r="J10" s="17">
        <v>0.26107485903440703</v>
      </c>
      <c r="K10" s="17">
        <v>0.29889475963058199</v>
      </c>
      <c r="L10" s="17">
        <v>0.23228706855220499</v>
      </c>
      <c r="M10" s="17"/>
      <c r="N10" s="17">
        <v>0.23768580964226399</v>
      </c>
      <c r="O10" s="17">
        <v>0.32770421984317999</v>
      </c>
      <c r="P10" s="17">
        <v>0.28276065173616899</v>
      </c>
      <c r="Q10" s="17">
        <v>0.20891146232907301</v>
      </c>
      <c r="R10" s="17">
        <v>0.29068897578750202</v>
      </c>
      <c r="S10" s="17">
        <v>0.25950813018757202</v>
      </c>
      <c r="T10" s="17">
        <v>0.30335490592182401</v>
      </c>
      <c r="U10" s="17">
        <v>0.193369837087948</v>
      </c>
      <c r="V10" s="17">
        <v>0.26430164589165001</v>
      </c>
      <c r="W10" s="17"/>
      <c r="X10" s="17">
        <v>0.26419984562836701</v>
      </c>
      <c r="Y10" s="17">
        <v>0.30771297076577098</v>
      </c>
      <c r="Z10" s="17"/>
      <c r="AA10" s="17">
        <v>0.26357430220452499</v>
      </c>
      <c r="AB10" s="17">
        <v>0.29269116152512198</v>
      </c>
      <c r="AC10" s="17"/>
      <c r="AD10" s="17">
        <v>0.27724305600470001</v>
      </c>
      <c r="AE10" s="17">
        <v>0.25508643133554298</v>
      </c>
    </row>
    <row r="11" spans="2:31" ht="29" x14ac:dyDescent="0.35">
      <c r="B11" s="18" t="s">
        <v>187</v>
      </c>
      <c r="C11" s="17">
        <v>0.30536754377111403</v>
      </c>
      <c r="D11" s="17">
        <v>0.31855315349000102</v>
      </c>
      <c r="E11" s="17">
        <v>0.292178227479786</v>
      </c>
      <c r="F11" s="17"/>
      <c r="G11" s="17">
        <v>0.28227064333342999</v>
      </c>
      <c r="H11" s="17">
        <v>0.38133602310347697</v>
      </c>
      <c r="I11" s="17">
        <v>0.28321733463502502</v>
      </c>
      <c r="J11" s="17">
        <v>0.32507263707666301</v>
      </c>
      <c r="K11" s="17">
        <v>0.31086084631807698</v>
      </c>
      <c r="L11" s="17">
        <v>0.27552210573743702</v>
      </c>
      <c r="M11" s="17"/>
      <c r="N11" s="17">
        <v>0.27279088613403302</v>
      </c>
      <c r="O11" s="17">
        <v>0.26051488423374097</v>
      </c>
      <c r="P11" s="17">
        <v>0.36403043053797901</v>
      </c>
      <c r="Q11" s="17">
        <v>0.32244768938337498</v>
      </c>
      <c r="R11" s="17">
        <v>0.30243854040868101</v>
      </c>
      <c r="S11" s="17">
        <v>0.35227467558734199</v>
      </c>
      <c r="T11" s="17">
        <v>0.30783656180465502</v>
      </c>
      <c r="U11" s="17">
        <v>0.26641678343488401</v>
      </c>
      <c r="V11" s="17">
        <v>0.31979347444436901</v>
      </c>
      <c r="W11" s="17"/>
      <c r="X11" s="17">
        <v>0.317899429140726</v>
      </c>
      <c r="Y11" s="17">
        <v>0.21908481177535499</v>
      </c>
      <c r="Z11" s="17"/>
      <c r="AA11" s="17">
        <v>0.30486537745033998</v>
      </c>
      <c r="AB11" s="17">
        <v>0.303782091595662</v>
      </c>
      <c r="AC11" s="17"/>
      <c r="AD11" s="17">
        <v>0.28239972309862799</v>
      </c>
      <c r="AE11" s="17">
        <v>0.342473814081385</v>
      </c>
    </row>
    <row r="12" spans="2:31" x14ac:dyDescent="0.35">
      <c r="B12" s="18" t="s">
        <v>188</v>
      </c>
      <c r="C12" s="17">
        <v>0.231731837287285</v>
      </c>
      <c r="D12" s="17">
        <v>0.20315578759102301</v>
      </c>
      <c r="E12" s="17">
        <v>0.26031591992252701</v>
      </c>
      <c r="F12" s="17"/>
      <c r="G12" s="17">
        <v>0.25983193769329799</v>
      </c>
      <c r="H12" s="17">
        <v>0.17093383894761099</v>
      </c>
      <c r="I12" s="17">
        <v>0.17020392814987401</v>
      </c>
      <c r="J12" s="17">
        <v>0.25804460771061299</v>
      </c>
      <c r="K12" s="17">
        <v>0.203802464353113</v>
      </c>
      <c r="L12" s="17">
        <v>0.28067429691533402</v>
      </c>
      <c r="M12" s="17"/>
      <c r="N12" s="17">
        <v>0.21411932161434699</v>
      </c>
      <c r="O12" s="17">
        <v>0.27912960534891701</v>
      </c>
      <c r="P12" s="17">
        <v>0.212320261585384</v>
      </c>
      <c r="Q12" s="17">
        <v>0.19544031159321701</v>
      </c>
      <c r="R12" s="17">
        <v>0.248684143796291</v>
      </c>
      <c r="S12" s="17">
        <v>0.20528366758074601</v>
      </c>
      <c r="T12" s="17">
        <v>0.235731391858232</v>
      </c>
      <c r="U12" s="17">
        <v>0.271495459065833</v>
      </c>
      <c r="V12" s="17">
        <v>0.23090019901389899</v>
      </c>
      <c r="W12" s="17"/>
      <c r="X12" s="17">
        <v>0.22905648120365801</v>
      </c>
      <c r="Y12" s="17">
        <v>0.273608639338904</v>
      </c>
      <c r="Z12" s="17"/>
      <c r="AA12" s="17">
        <v>0.24207821280309</v>
      </c>
      <c r="AB12" s="17">
        <v>0.19677925938382099</v>
      </c>
      <c r="AC12" s="17"/>
      <c r="AD12" s="17">
        <v>0.237841547878169</v>
      </c>
      <c r="AE12" s="17">
        <v>0.23405857897874599</v>
      </c>
    </row>
    <row r="13" spans="2:31" x14ac:dyDescent="0.35">
      <c r="B13" s="18" t="s">
        <v>189</v>
      </c>
      <c r="C13" s="17">
        <v>7.4146440312629694E-2</v>
      </c>
      <c r="D13" s="17">
        <v>4.9947615913212597E-2</v>
      </c>
      <c r="E13" s="17">
        <v>9.8352067180612596E-2</v>
      </c>
      <c r="F13" s="17"/>
      <c r="G13" s="17">
        <v>8.5544203274206199E-2</v>
      </c>
      <c r="H13" s="17">
        <v>5.3662234940386001E-2</v>
      </c>
      <c r="I13" s="17">
        <v>5.9280055223803897E-2</v>
      </c>
      <c r="J13" s="17">
        <v>8.7016654499324206E-2</v>
      </c>
      <c r="K13" s="17">
        <v>4.8811185993188698E-2</v>
      </c>
      <c r="L13" s="17">
        <v>9.2662323254925197E-2</v>
      </c>
      <c r="M13" s="17"/>
      <c r="N13" s="17">
        <v>5.54330662730559E-2</v>
      </c>
      <c r="O13" s="17">
        <v>6.5887317646262406E-2</v>
      </c>
      <c r="P13" s="17">
        <v>6.4143826895786599E-2</v>
      </c>
      <c r="Q13" s="17">
        <v>0.136347529638772</v>
      </c>
      <c r="R13" s="17">
        <v>7.7627924923753699E-2</v>
      </c>
      <c r="S13" s="17">
        <v>3.99261106775117E-2</v>
      </c>
      <c r="T13" s="17">
        <v>7.1882834905623902E-2</v>
      </c>
      <c r="U13" s="17">
        <v>7.9971837044094801E-2</v>
      </c>
      <c r="V13" s="17">
        <v>8.6150051144721906E-2</v>
      </c>
      <c r="W13" s="17"/>
      <c r="X13" s="17">
        <v>8.2946247573738696E-2</v>
      </c>
      <c r="Y13" s="17">
        <v>5.1478136792400597E-2</v>
      </c>
      <c r="Z13" s="17"/>
      <c r="AA13" s="17">
        <v>6.8383133467943502E-2</v>
      </c>
      <c r="AB13" s="17">
        <v>9.5381591271506999E-2</v>
      </c>
      <c r="AC13" s="17"/>
      <c r="AD13" s="17">
        <v>9.1517520743871997E-2</v>
      </c>
      <c r="AE13" s="17">
        <v>3.3781564092450499E-2</v>
      </c>
    </row>
    <row r="14" spans="2:31" x14ac:dyDescent="0.35">
      <c r="B14" s="18" t="s">
        <v>56</v>
      </c>
      <c r="C14" s="19">
        <v>4.9367217935319598E-2</v>
      </c>
      <c r="D14" s="19">
        <v>3.5164837791661102E-2</v>
      </c>
      <c r="E14" s="19">
        <v>6.3573590473108094E-2</v>
      </c>
      <c r="F14" s="19"/>
      <c r="G14" s="19">
        <v>4.6100330362648399E-2</v>
      </c>
      <c r="H14" s="19">
        <v>5.1083922972199602E-2</v>
      </c>
      <c r="I14" s="19">
        <v>5.4204964647308097E-2</v>
      </c>
      <c r="J14" s="19">
        <v>2.7662025626443001E-2</v>
      </c>
      <c r="K14" s="19">
        <v>9.73168363948234E-2</v>
      </c>
      <c r="L14" s="19">
        <v>3.4619592532545901E-2</v>
      </c>
      <c r="M14" s="19"/>
      <c r="N14" s="19">
        <v>6.9446019392562106E-2</v>
      </c>
      <c r="O14" s="19">
        <v>3.8570299143065603E-2</v>
      </c>
      <c r="P14" s="19">
        <v>2.6754541408963502E-2</v>
      </c>
      <c r="Q14" s="19">
        <v>6.0605917984637402E-2</v>
      </c>
      <c r="R14" s="19">
        <v>2.47949685236671E-2</v>
      </c>
      <c r="S14" s="19">
        <v>4.2623336412136698E-2</v>
      </c>
      <c r="T14" s="19">
        <v>4.2731386370648598E-2</v>
      </c>
      <c r="U14" s="19">
        <v>6.5473200024166497E-2</v>
      </c>
      <c r="V14" s="19">
        <v>6.7205338091227695E-2</v>
      </c>
      <c r="W14" s="19"/>
      <c r="X14" s="19">
        <v>5.06431381916021E-2</v>
      </c>
      <c r="Y14" s="19">
        <v>5.2920485305383097E-2</v>
      </c>
      <c r="Z14" s="19"/>
      <c r="AA14" s="19">
        <v>5.3737845856585399E-2</v>
      </c>
      <c r="AB14" s="19">
        <v>2.3695862648234801E-2</v>
      </c>
      <c r="AC14" s="19"/>
      <c r="AD14" s="19">
        <v>3.3405178288915802E-2</v>
      </c>
      <c r="AE14" s="19">
        <v>6.9807063645079506E-2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197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185</v>
      </c>
      <c r="C9" s="17">
        <v>7.4435193814565703E-2</v>
      </c>
      <c r="D9" s="17">
        <v>0.103749816748105</v>
      </c>
      <c r="E9" s="17">
        <v>4.51123303236447E-2</v>
      </c>
      <c r="F9" s="17"/>
      <c r="G9" s="17">
        <v>8.3998381920396006E-2</v>
      </c>
      <c r="H9" s="17">
        <v>6.4767011752594306E-2</v>
      </c>
      <c r="I9" s="17">
        <v>6.4289721278315795E-2</v>
      </c>
      <c r="J9" s="17">
        <v>8.0633276497931894E-2</v>
      </c>
      <c r="K9" s="17">
        <v>5.0677315498530703E-2</v>
      </c>
      <c r="L9" s="17">
        <v>8.8355910721576794E-2</v>
      </c>
      <c r="M9" s="17"/>
      <c r="N9" s="17">
        <v>0.135230085557313</v>
      </c>
      <c r="O9" s="17">
        <v>8.9097267349282708E-3</v>
      </c>
      <c r="P9" s="17">
        <v>4.7969606702788201E-2</v>
      </c>
      <c r="Q9" s="17">
        <v>8.6797472951701607E-2</v>
      </c>
      <c r="R9" s="17">
        <v>9.66304122953906E-2</v>
      </c>
      <c r="S9" s="17">
        <v>0.124690587157737</v>
      </c>
      <c r="T9" s="17">
        <v>6.7978529340916499E-2</v>
      </c>
      <c r="U9" s="17">
        <v>7.6683878913279199E-2</v>
      </c>
      <c r="V9" s="17">
        <v>4.0045949336514203E-2</v>
      </c>
      <c r="W9" s="17"/>
      <c r="X9" s="17">
        <v>5.6133800307475702E-2</v>
      </c>
      <c r="Y9" s="17">
        <v>0.11611309480745099</v>
      </c>
      <c r="Z9" s="17"/>
      <c r="AA9" s="17">
        <v>6.7156947567438993E-2</v>
      </c>
      <c r="AB9" s="17">
        <v>0.10460245910948</v>
      </c>
      <c r="AC9" s="17"/>
      <c r="AD9" s="17">
        <v>8.4016810447903004E-2</v>
      </c>
      <c r="AE9" s="17">
        <v>6.11506448997566E-2</v>
      </c>
    </row>
    <row r="10" spans="2:31" x14ac:dyDescent="0.35">
      <c r="B10" s="18" t="s">
        <v>186</v>
      </c>
      <c r="C10" s="17">
        <v>0.247343813472685</v>
      </c>
      <c r="D10" s="17">
        <v>0.27033564899146001</v>
      </c>
      <c r="E10" s="17">
        <v>0.22434551477884701</v>
      </c>
      <c r="F10" s="17"/>
      <c r="G10" s="17">
        <v>0.240829592645705</v>
      </c>
      <c r="H10" s="17">
        <v>0.27822222253414602</v>
      </c>
      <c r="I10" s="17">
        <v>0.32861541815467998</v>
      </c>
      <c r="J10" s="17">
        <v>0.238647206764524</v>
      </c>
      <c r="K10" s="17">
        <v>0.27865502234905298</v>
      </c>
      <c r="L10" s="17">
        <v>0.182481592956036</v>
      </c>
      <c r="M10" s="17"/>
      <c r="N10" s="17">
        <v>0.27656304666086001</v>
      </c>
      <c r="O10" s="17">
        <v>0.25965438782911299</v>
      </c>
      <c r="P10" s="17">
        <v>0.28114768712881999</v>
      </c>
      <c r="Q10" s="17">
        <v>0.251037419929311</v>
      </c>
      <c r="R10" s="17">
        <v>0.2201446053901</v>
      </c>
      <c r="S10" s="17">
        <v>0.25071180802077397</v>
      </c>
      <c r="T10" s="17">
        <v>0.218641398070065</v>
      </c>
      <c r="U10" s="17">
        <v>0.238177941293718</v>
      </c>
      <c r="V10" s="17">
        <v>0.20899350126664101</v>
      </c>
      <c r="W10" s="17"/>
      <c r="X10" s="17">
        <v>0.24714802239422301</v>
      </c>
      <c r="Y10" s="17">
        <v>0.25595227327949699</v>
      </c>
      <c r="Z10" s="17"/>
      <c r="AA10" s="17">
        <v>0.24563107130963699</v>
      </c>
      <c r="AB10" s="17">
        <v>0.25984336548544501</v>
      </c>
      <c r="AC10" s="17"/>
      <c r="AD10" s="17">
        <v>0.25708292739916899</v>
      </c>
      <c r="AE10" s="17">
        <v>0.23823414150312799</v>
      </c>
    </row>
    <row r="11" spans="2:31" ht="29" x14ac:dyDescent="0.35">
      <c r="B11" s="18" t="s">
        <v>187</v>
      </c>
      <c r="C11" s="17">
        <v>0.32151983081286001</v>
      </c>
      <c r="D11" s="17">
        <v>0.33736303093276299</v>
      </c>
      <c r="E11" s="17">
        <v>0.30567217705219302</v>
      </c>
      <c r="F11" s="17"/>
      <c r="G11" s="17">
        <v>0.35020638078722099</v>
      </c>
      <c r="H11" s="17">
        <v>0.31178101146071302</v>
      </c>
      <c r="I11" s="17">
        <v>0.31479011241931898</v>
      </c>
      <c r="J11" s="17">
        <v>0.320648672798934</v>
      </c>
      <c r="K11" s="17">
        <v>0.29182602661289903</v>
      </c>
      <c r="L11" s="17">
        <v>0.330084219284484</v>
      </c>
      <c r="M11" s="17"/>
      <c r="N11" s="17">
        <v>0.265795181210429</v>
      </c>
      <c r="O11" s="17">
        <v>0.33023703696175899</v>
      </c>
      <c r="P11" s="17">
        <v>0.36845179029222702</v>
      </c>
      <c r="Q11" s="17">
        <v>0.30931719952690201</v>
      </c>
      <c r="R11" s="17">
        <v>0.38197372992338402</v>
      </c>
      <c r="S11" s="17">
        <v>0.28299696551384901</v>
      </c>
      <c r="T11" s="17">
        <v>0.31180370152496001</v>
      </c>
      <c r="U11" s="17">
        <v>0.221437489109509</v>
      </c>
      <c r="V11" s="17">
        <v>0.38739296463155898</v>
      </c>
      <c r="W11" s="17"/>
      <c r="X11" s="17">
        <v>0.33734545467657101</v>
      </c>
      <c r="Y11" s="17">
        <v>0.22765618656664999</v>
      </c>
      <c r="Z11" s="17"/>
      <c r="AA11" s="17">
        <v>0.32607535682573802</v>
      </c>
      <c r="AB11" s="17">
        <v>0.304270590229198</v>
      </c>
      <c r="AC11" s="17"/>
      <c r="AD11" s="17">
        <v>0.32295829972925399</v>
      </c>
      <c r="AE11" s="17">
        <v>0.30723016404421899</v>
      </c>
    </row>
    <row r="12" spans="2:31" x14ac:dyDescent="0.35">
      <c r="B12" s="18" t="s">
        <v>188</v>
      </c>
      <c r="C12" s="17">
        <v>0.203902437675822</v>
      </c>
      <c r="D12" s="17">
        <v>0.18294448855395801</v>
      </c>
      <c r="E12" s="17">
        <v>0.22486627823223501</v>
      </c>
      <c r="F12" s="17"/>
      <c r="G12" s="17">
        <v>0.182073132111046</v>
      </c>
      <c r="H12" s="17">
        <v>0.216543197054547</v>
      </c>
      <c r="I12" s="17">
        <v>0.15415213201329001</v>
      </c>
      <c r="J12" s="17">
        <v>0.17289746055699301</v>
      </c>
      <c r="K12" s="17">
        <v>0.18144698572431101</v>
      </c>
      <c r="L12" s="17">
        <v>0.26042021098161799</v>
      </c>
      <c r="M12" s="17"/>
      <c r="N12" s="17">
        <v>0.21153213004594601</v>
      </c>
      <c r="O12" s="17">
        <v>0.24830865250784101</v>
      </c>
      <c r="P12" s="17">
        <v>0.20364031638218699</v>
      </c>
      <c r="Q12" s="17">
        <v>0.151299649171897</v>
      </c>
      <c r="R12" s="17">
        <v>0.16620632594049001</v>
      </c>
      <c r="S12" s="17">
        <v>0.23137023131598899</v>
      </c>
      <c r="T12" s="17">
        <v>0.18945712881353</v>
      </c>
      <c r="U12" s="17">
        <v>0.25558906091689998</v>
      </c>
      <c r="V12" s="17">
        <v>0.18060357612912001</v>
      </c>
      <c r="W12" s="17"/>
      <c r="X12" s="17">
        <v>0.20520891614036099</v>
      </c>
      <c r="Y12" s="17">
        <v>0.20056058852096101</v>
      </c>
      <c r="Z12" s="17"/>
      <c r="AA12" s="17">
        <v>0.20934452369742901</v>
      </c>
      <c r="AB12" s="17">
        <v>0.18744490769932001</v>
      </c>
      <c r="AC12" s="17"/>
      <c r="AD12" s="17">
        <v>0.199438622636013</v>
      </c>
      <c r="AE12" s="17">
        <v>0.215047928117819</v>
      </c>
    </row>
    <row r="13" spans="2:31" x14ac:dyDescent="0.35">
      <c r="B13" s="18" t="s">
        <v>189</v>
      </c>
      <c r="C13" s="17">
        <v>7.2762446217373794E-2</v>
      </c>
      <c r="D13" s="17">
        <v>5.3471754101695801E-2</v>
      </c>
      <c r="E13" s="17">
        <v>9.20585610893212E-2</v>
      </c>
      <c r="F13" s="17"/>
      <c r="G13" s="17">
        <v>7.3232498945418195E-2</v>
      </c>
      <c r="H13" s="17">
        <v>4.6021477856335702E-2</v>
      </c>
      <c r="I13" s="17">
        <v>4.7733356670787298E-2</v>
      </c>
      <c r="J13" s="17">
        <v>8.8552904897276102E-2</v>
      </c>
      <c r="K13" s="17">
        <v>7.1783443341060404E-2</v>
      </c>
      <c r="L13" s="17">
        <v>9.1840592007305405E-2</v>
      </c>
      <c r="M13" s="17"/>
      <c r="N13" s="17">
        <v>4.9641100072352902E-2</v>
      </c>
      <c r="O13" s="17">
        <v>5.6780013807693902E-2</v>
      </c>
      <c r="P13" s="17">
        <v>3.6600088032424802E-2</v>
      </c>
      <c r="Q13" s="17">
        <v>0.117356266437041</v>
      </c>
      <c r="R13" s="17">
        <v>8.4984017121537594E-2</v>
      </c>
      <c r="S13" s="17">
        <v>4.7044828437289597E-2</v>
      </c>
      <c r="T13" s="17">
        <v>0.100697538480927</v>
      </c>
      <c r="U13" s="17">
        <v>0.13091861259131701</v>
      </c>
      <c r="V13" s="17">
        <v>7.8518188173685305E-2</v>
      </c>
      <c r="W13" s="17"/>
      <c r="X13" s="17">
        <v>8.0686260007825403E-2</v>
      </c>
      <c r="Y13" s="17">
        <v>5.8440888118529502E-2</v>
      </c>
      <c r="Z13" s="17"/>
      <c r="AA13" s="17">
        <v>6.8009846876205704E-2</v>
      </c>
      <c r="AB13" s="17">
        <v>9.0018730523739501E-2</v>
      </c>
      <c r="AC13" s="17"/>
      <c r="AD13" s="17">
        <v>8.5158533832824901E-2</v>
      </c>
      <c r="AE13" s="17">
        <v>5.0158577209611803E-2</v>
      </c>
    </row>
    <row r="14" spans="2:31" x14ac:dyDescent="0.35">
      <c r="B14" s="18" t="s">
        <v>56</v>
      </c>
      <c r="C14" s="19">
        <v>8.0036278006693606E-2</v>
      </c>
      <c r="D14" s="19">
        <v>5.2135260672018097E-2</v>
      </c>
      <c r="E14" s="19">
        <v>0.10794513852375801</v>
      </c>
      <c r="F14" s="19"/>
      <c r="G14" s="19">
        <v>6.9660013590213496E-2</v>
      </c>
      <c r="H14" s="19">
        <v>8.2665079341663505E-2</v>
      </c>
      <c r="I14" s="19">
        <v>9.0419259463608001E-2</v>
      </c>
      <c r="J14" s="19">
        <v>9.8620478484341204E-2</v>
      </c>
      <c r="K14" s="19">
        <v>0.125611206474145</v>
      </c>
      <c r="L14" s="19">
        <v>4.6817474048979998E-2</v>
      </c>
      <c r="M14" s="19"/>
      <c r="N14" s="19">
        <v>6.1238456453098798E-2</v>
      </c>
      <c r="O14" s="19">
        <v>9.6110182158664306E-2</v>
      </c>
      <c r="P14" s="19">
        <v>6.2190511461553501E-2</v>
      </c>
      <c r="Q14" s="19">
        <v>8.4191991983147599E-2</v>
      </c>
      <c r="R14" s="19">
        <v>5.00609093290975E-2</v>
      </c>
      <c r="S14" s="19">
        <v>6.3185579554361604E-2</v>
      </c>
      <c r="T14" s="19">
        <v>0.111421703769602</v>
      </c>
      <c r="U14" s="19">
        <v>7.7193017175276796E-2</v>
      </c>
      <c r="V14" s="19">
        <v>0.10444582046247999</v>
      </c>
      <c r="W14" s="19"/>
      <c r="X14" s="19">
        <v>7.3477546473543695E-2</v>
      </c>
      <c r="Y14" s="19">
        <v>0.141276968706911</v>
      </c>
      <c r="Z14" s="19"/>
      <c r="AA14" s="19">
        <v>8.3782253723551095E-2</v>
      </c>
      <c r="AB14" s="19">
        <v>5.3819946952818103E-2</v>
      </c>
      <c r="AC14" s="19"/>
      <c r="AD14" s="19">
        <v>5.1344805954836599E-2</v>
      </c>
      <c r="AE14" s="19">
        <v>0.12817854422546601</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198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185</v>
      </c>
      <c r="C9" s="17">
        <v>6.3008294595379294E-2</v>
      </c>
      <c r="D9" s="17">
        <v>8.4937934406714599E-2</v>
      </c>
      <c r="E9" s="17">
        <v>4.1072490200053699E-2</v>
      </c>
      <c r="F9" s="17"/>
      <c r="G9" s="17">
        <v>7.2777236966265701E-2</v>
      </c>
      <c r="H9" s="17">
        <v>6.71873016619286E-2</v>
      </c>
      <c r="I9" s="17">
        <v>6.8740226674891797E-2</v>
      </c>
      <c r="J9" s="17">
        <v>4.3873128977585198E-2</v>
      </c>
      <c r="K9" s="17">
        <v>4.4140792015070797E-2</v>
      </c>
      <c r="L9" s="17">
        <v>7.1763308555736496E-2</v>
      </c>
      <c r="M9" s="17"/>
      <c r="N9" s="17">
        <v>0.11184342644174899</v>
      </c>
      <c r="O9" s="17">
        <v>4.5214446015548797E-2</v>
      </c>
      <c r="P9" s="17">
        <v>8.1114044500596894E-2</v>
      </c>
      <c r="Q9" s="17">
        <v>3.9424322265823902E-2</v>
      </c>
      <c r="R9" s="17">
        <v>4.0851907744388301E-2</v>
      </c>
      <c r="S9" s="17">
        <v>7.5627879125993197E-2</v>
      </c>
      <c r="T9" s="17">
        <v>5.5183481114807802E-2</v>
      </c>
      <c r="U9" s="17">
        <v>6.2870244419374902E-2</v>
      </c>
      <c r="V9" s="17">
        <v>4.2443997840110999E-2</v>
      </c>
      <c r="W9" s="17"/>
      <c r="X9" s="17">
        <v>5.0000225288530299E-2</v>
      </c>
      <c r="Y9" s="17">
        <v>7.3168763584571195E-2</v>
      </c>
      <c r="Z9" s="17"/>
      <c r="AA9" s="17">
        <v>5.7767187519027902E-2</v>
      </c>
      <c r="AB9" s="17">
        <v>8.4952963878145604E-2</v>
      </c>
      <c r="AC9" s="17"/>
      <c r="AD9" s="17">
        <v>6.5078232694476407E-2</v>
      </c>
      <c r="AE9" s="17">
        <v>6.5602731934191194E-2</v>
      </c>
    </row>
    <row r="10" spans="2:31" x14ac:dyDescent="0.35">
      <c r="B10" s="18" t="s">
        <v>186</v>
      </c>
      <c r="C10" s="17">
        <v>0.26680945455586003</v>
      </c>
      <c r="D10" s="17">
        <v>0.28374139871064302</v>
      </c>
      <c r="E10" s="17">
        <v>0.24987275070630999</v>
      </c>
      <c r="F10" s="17"/>
      <c r="G10" s="17">
        <v>0.23539888079475499</v>
      </c>
      <c r="H10" s="17">
        <v>0.28266280501746999</v>
      </c>
      <c r="I10" s="17">
        <v>0.32170237696567699</v>
      </c>
      <c r="J10" s="17">
        <v>0.25666876962221802</v>
      </c>
      <c r="K10" s="17">
        <v>0.298930018864415</v>
      </c>
      <c r="L10" s="17">
        <v>0.23673723927704901</v>
      </c>
      <c r="M10" s="17"/>
      <c r="N10" s="17">
        <v>0.27154067019516398</v>
      </c>
      <c r="O10" s="17">
        <v>0.233947892733507</v>
      </c>
      <c r="P10" s="17">
        <v>0.22205020766102901</v>
      </c>
      <c r="Q10" s="17">
        <v>0.30269807785847902</v>
      </c>
      <c r="R10" s="17">
        <v>0.24687974159906401</v>
      </c>
      <c r="S10" s="17">
        <v>0.26228642984542599</v>
      </c>
      <c r="T10" s="17">
        <v>0.294299597549599</v>
      </c>
      <c r="U10" s="17">
        <v>0.25064192654133</v>
      </c>
      <c r="V10" s="17">
        <v>0.3081866767848</v>
      </c>
      <c r="W10" s="17"/>
      <c r="X10" s="17">
        <v>0.24925533004498501</v>
      </c>
      <c r="Y10" s="17">
        <v>0.30268932173221602</v>
      </c>
      <c r="Z10" s="17"/>
      <c r="AA10" s="17">
        <v>0.25056052317428701</v>
      </c>
      <c r="AB10" s="17">
        <v>0.33652350913608498</v>
      </c>
      <c r="AC10" s="17"/>
      <c r="AD10" s="17">
        <v>0.26706612959069498</v>
      </c>
      <c r="AE10" s="17">
        <v>0.278893423400499</v>
      </c>
    </row>
    <row r="11" spans="2:31" ht="29" x14ac:dyDescent="0.35">
      <c r="B11" s="18" t="s">
        <v>187</v>
      </c>
      <c r="C11" s="17">
        <v>0.33672730182169502</v>
      </c>
      <c r="D11" s="17">
        <v>0.372060825829584</v>
      </c>
      <c r="E11" s="17">
        <v>0.30138384529880302</v>
      </c>
      <c r="F11" s="17"/>
      <c r="G11" s="17">
        <v>0.31534643823576303</v>
      </c>
      <c r="H11" s="17">
        <v>0.32265942388624502</v>
      </c>
      <c r="I11" s="17">
        <v>0.337675307404666</v>
      </c>
      <c r="J11" s="17">
        <v>0.34202087877486598</v>
      </c>
      <c r="K11" s="17">
        <v>0.34065180373440601</v>
      </c>
      <c r="L11" s="17">
        <v>0.350567242731887</v>
      </c>
      <c r="M11" s="17"/>
      <c r="N11" s="17">
        <v>0.34342748870595202</v>
      </c>
      <c r="O11" s="17">
        <v>0.37913059317937697</v>
      </c>
      <c r="P11" s="17">
        <v>0.317590793027484</v>
      </c>
      <c r="Q11" s="17">
        <v>0.238779301670973</v>
      </c>
      <c r="R11" s="17">
        <v>0.38938051154487602</v>
      </c>
      <c r="S11" s="17">
        <v>0.36691201968501802</v>
      </c>
      <c r="T11" s="17">
        <v>0.35346953783148599</v>
      </c>
      <c r="U11" s="17">
        <v>0.25229841828161698</v>
      </c>
      <c r="V11" s="17">
        <v>0.33345000040744799</v>
      </c>
      <c r="W11" s="17"/>
      <c r="X11" s="17">
        <v>0.34247273963554598</v>
      </c>
      <c r="Y11" s="17">
        <v>0.41467005811486701</v>
      </c>
      <c r="Z11" s="17"/>
      <c r="AA11" s="17">
        <v>0.33720487930237097</v>
      </c>
      <c r="AB11" s="17">
        <v>0.33006528229911802</v>
      </c>
      <c r="AC11" s="17"/>
      <c r="AD11" s="17">
        <v>0.32466929666055699</v>
      </c>
      <c r="AE11" s="17">
        <v>0.36344983720698598</v>
      </c>
    </row>
    <row r="12" spans="2:31" x14ac:dyDescent="0.35">
      <c r="B12" s="18" t="s">
        <v>188</v>
      </c>
      <c r="C12" s="17">
        <v>0.22760146101086601</v>
      </c>
      <c r="D12" s="17">
        <v>0.18353008367321799</v>
      </c>
      <c r="E12" s="17">
        <v>0.271685227138731</v>
      </c>
      <c r="F12" s="17"/>
      <c r="G12" s="17">
        <v>0.27957319841084399</v>
      </c>
      <c r="H12" s="17">
        <v>0.22511410274999999</v>
      </c>
      <c r="I12" s="17">
        <v>0.170695326615982</v>
      </c>
      <c r="J12" s="17">
        <v>0.218849407849626</v>
      </c>
      <c r="K12" s="17">
        <v>0.20099051047441399</v>
      </c>
      <c r="L12" s="17">
        <v>0.24726651299281399</v>
      </c>
      <c r="M12" s="17"/>
      <c r="N12" s="17">
        <v>0.175048124743617</v>
      </c>
      <c r="O12" s="17">
        <v>0.25983181974674302</v>
      </c>
      <c r="P12" s="17">
        <v>0.263500823443095</v>
      </c>
      <c r="Q12" s="17">
        <v>0.313649561355273</v>
      </c>
      <c r="R12" s="17">
        <v>0.18950343241819401</v>
      </c>
      <c r="S12" s="17">
        <v>0.147810163298492</v>
      </c>
      <c r="T12" s="17">
        <v>0.16226679097362601</v>
      </c>
      <c r="U12" s="17">
        <v>0.33971152675767102</v>
      </c>
      <c r="V12" s="17">
        <v>0.247681227392373</v>
      </c>
      <c r="W12" s="17"/>
      <c r="X12" s="17">
        <v>0.24353312779082101</v>
      </c>
      <c r="Y12" s="17">
        <v>0.12727090527941101</v>
      </c>
      <c r="Z12" s="17"/>
      <c r="AA12" s="17">
        <v>0.252972583028924</v>
      </c>
      <c r="AB12" s="17">
        <v>0.133887138302825</v>
      </c>
      <c r="AC12" s="17"/>
      <c r="AD12" s="17">
        <v>0.22564519739143099</v>
      </c>
      <c r="AE12" s="17">
        <v>0.219410465180465</v>
      </c>
    </row>
    <row r="13" spans="2:31" x14ac:dyDescent="0.35">
      <c r="B13" s="18" t="s">
        <v>189</v>
      </c>
      <c r="C13" s="17">
        <v>9.4089770459378205E-2</v>
      </c>
      <c r="D13" s="17">
        <v>6.5309310224105396E-2</v>
      </c>
      <c r="E13" s="17">
        <v>0.12287832109494599</v>
      </c>
      <c r="F13" s="17"/>
      <c r="G13" s="17">
        <v>9.0936710259026804E-2</v>
      </c>
      <c r="H13" s="17">
        <v>0.102376366684355</v>
      </c>
      <c r="I13" s="17">
        <v>7.54961411348328E-2</v>
      </c>
      <c r="J13" s="17">
        <v>0.116186544014054</v>
      </c>
      <c r="K13" s="17">
        <v>9.8990411284029703E-2</v>
      </c>
      <c r="L13" s="17">
        <v>8.7071750936037307E-2</v>
      </c>
      <c r="M13" s="17"/>
      <c r="N13" s="17">
        <v>9.4626997756064299E-2</v>
      </c>
      <c r="O13" s="17">
        <v>7.6843111796884106E-2</v>
      </c>
      <c r="P13" s="17">
        <v>8.9887736330186194E-2</v>
      </c>
      <c r="Q13" s="17">
        <v>9.5745702706437202E-2</v>
      </c>
      <c r="R13" s="17">
        <v>0.103785103933192</v>
      </c>
      <c r="S13" s="17">
        <v>0.12140066298135101</v>
      </c>
      <c r="T13" s="17">
        <v>0.12776673086024101</v>
      </c>
      <c r="U13" s="17">
        <v>9.4477884000007298E-2</v>
      </c>
      <c r="V13" s="17">
        <v>6.2384237314493399E-2</v>
      </c>
      <c r="W13" s="17"/>
      <c r="X13" s="17">
        <v>0.10209210803311</v>
      </c>
      <c r="Y13" s="17">
        <v>7.0088131507860002E-2</v>
      </c>
      <c r="Z13" s="17"/>
      <c r="AA13" s="17">
        <v>9.1574897787208204E-2</v>
      </c>
      <c r="AB13" s="17">
        <v>9.9405300628566201E-2</v>
      </c>
      <c r="AC13" s="17"/>
      <c r="AD13" s="17">
        <v>0.11145146705662801</v>
      </c>
      <c r="AE13" s="17">
        <v>6.0657385660320202E-2</v>
      </c>
    </row>
    <row r="14" spans="2:31" x14ac:dyDescent="0.35">
      <c r="B14" s="18" t="s">
        <v>56</v>
      </c>
      <c r="C14" s="19">
        <v>1.17637175568214E-2</v>
      </c>
      <c r="D14" s="19">
        <v>1.0420447155734701E-2</v>
      </c>
      <c r="E14" s="19">
        <v>1.31073655611556E-2</v>
      </c>
      <c r="F14" s="19"/>
      <c r="G14" s="19">
        <v>5.9675353333454601E-3</v>
      </c>
      <c r="H14" s="19">
        <v>0</v>
      </c>
      <c r="I14" s="19">
        <v>2.56906212039507E-2</v>
      </c>
      <c r="J14" s="19">
        <v>2.2401270761650199E-2</v>
      </c>
      <c r="K14" s="19">
        <v>1.62964636276644E-2</v>
      </c>
      <c r="L14" s="19">
        <v>6.5939455064750801E-3</v>
      </c>
      <c r="M14" s="19"/>
      <c r="N14" s="19">
        <v>3.5132921574530201E-3</v>
      </c>
      <c r="O14" s="19">
        <v>5.0321365279404002E-3</v>
      </c>
      <c r="P14" s="19">
        <v>2.5856395037608799E-2</v>
      </c>
      <c r="Q14" s="19">
        <v>9.7030341430142508E-3</v>
      </c>
      <c r="R14" s="19">
        <v>2.95993027602863E-2</v>
      </c>
      <c r="S14" s="19">
        <v>2.5962845063719799E-2</v>
      </c>
      <c r="T14" s="19">
        <v>7.0138616702391E-3</v>
      </c>
      <c r="U14" s="19">
        <v>0</v>
      </c>
      <c r="V14" s="19">
        <v>5.8538602607740801E-3</v>
      </c>
      <c r="W14" s="19"/>
      <c r="X14" s="19">
        <v>1.2646469207008199E-2</v>
      </c>
      <c r="Y14" s="19">
        <v>1.21128197810738E-2</v>
      </c>
      <c r="Z14" s="19"/>
      <c r="AA14" s="19">
        <v>9.9199291881808694E-3</v>
      </c>
      <c r="AB14" s="19">
        <v>1.516580575526E-2</v>
      </c>
      <c r="AC14" s="19"/>
      <c r="AD14" s="19">
        <v>6.0896766062128902E-3</v>
      </c>
      <c r="AE14" s="19">
        <v>1.19861566175383E-2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2" t="s">
        <v>205</v>
      </c>
      <c r="E2" s="28"/>
      <c r="F2" s="28"/>
      <c r="G2" s="28"/>
      <c r="H2" s="28"/>
      <c r="I2" s="28"/>
    </row>
    <row r="6" spans="2:9" ht="50" customHeight="1" x14ac:dyDescent="0.35">
      <c r="B6" s="20" t="s">
        <v>15</v>
      </c>
      <c r="C6" s="20" t="s">
        <v>199</v>
      </c>
      <c r="D6" s="20" t="s">
        <v>200</v>
      </c>
      <c r="E6" s="20" t="s">
        <v>201</v>
      </c>
      <c r="F6" s="20" t="s">
        <v>202</v>
      </c>
      <c r="G6" s="20" t="s">
        <v>203</v>
      </c>
      <c r="H6" s="20" t="s">
        <v>204</v>
      </c>
    </row>
    <row r="7" spans="2:9" x14ac:dyDescent="0.35">
      <c r="B7" s="18" t="s">
        <v>112</v>
      </c>
      <c r="C7" s="17">
        <v>0.153384698765307</v>
      </c>
      <c r="D7" s="17">
        <v>0.152290544064968</v>
      </c>
      <c r="E7" s="17">
        <v>0.16269923565992001</v>
      </c>
      <c r="F7" s="17">
        <v>0.110467173434876</v>
      </c>
      <c r="G7" s="17">
        <v>0.17342150337093501</v>
      </c>
      <c r="H7" s="17">
        <v>0.242888183752344</v>
      </c>
    </row>
    <row r="8" spans="2:9" x14ac:dyDescent="0.35">
      <c r="B8" s="18" t="s">
        <v>113</v>
      </c>
      <c r="C8" s="17">
        <v>0.30633226069810499</v>
      </c>
      <c r="D8" s="17">
        <v>0.32225180942249398</v>
      </c>
      <c r="E8" s="17">
        <v>0.28593287257240801</v>
      </c>
      <c r="F8" s="17">
        <v>0.20634182961828301</v>
      </c>
      <c r="G8" s="17">
        <v>0.37284748718056998</v>
      </c>
      <c r="H8" s="17">
        <v>0.34572287046525502</v>
      </c>
    </row>
    <row r="9" spans="2:9" x14ac:dyDescent="0.35">
      <c r="B9" s="18" t="s">
        <v>114</v>
      </c>
      <c r="C9" s="17">
        <v>0.15981565786588101</v>
      </c>
      <c r="D9" s="17">
        <v>0.107337115615184</v>
      </c>
      <c r="E9" s="17">
        <v>0.17366106282628799</v>
      </c>
      <c r="F9" s="17">
        <v>0.15887599654308501</v>
      </c>
      <c r="G9" s="17">
        <v>0.24938835946242299</v>
      </c>
      <c r="H9" s="17">
        <v>0.153903870493699</v>
      </c>
    </row>
    <row r="10" spans="2:9" x14ac:dyDescent="0.35">
      <c r="B10" s="18" t="s">
        <v>115</v>
      </c>
      <c r="C10" s="17">
        <v>0.27859966279770298</v>
      </c>
      <c r="D10" s="17">
        <v>0.29888502038548398</v>
      </c>
      <c r="E10" s="17">
        <v>0.26981217596123303</v>
      </c>
      <c r="F10" s="17">
        <v>0.36805829704085602</v>
      </c>
      <c r="G10" s="17">
        <v>0.14451077346805899</v>
      </c>
      <c r="H10" s="17">
        <v>0.161022843396222</v>
      </c>
    </row>
    <row r="11" spans="2:9" x14ac:dyDescent="0.35">
      <c r="B11" s="18" t="s">
        <v>116</v>
      </c>
      <c r="C11" s="17">
        <v>0.101867719873003</v>
      </c>
      <c r="D11" s="17">
        <v>0.11923551051187101</v>
      </c>
      <c r="E11" s="17">
        <v>0.107894652980151</v>
      </c>
      <c r="F11" s="17">
        <v>0.15625670336290101</v>
      </c>
      <c r="G11" s="17">
        <v>5.9831876518012903E-2</v>
      </c>
      <c r="H11" s="17">
        <v>9.6462231892479794E-2</v>
      </c>
    </row>
    <row r="12" spans="2:9" x14ac:dyDescent="0.35">
      <c r="B12" s="16"/>
      <c r="C12" s="16"/>
      <c r="D12" s="16"/>
      <c r="E12" s="16"/>
      <c r="F12" s="16"/>
      <c r="G12" s="16"/>
      <c r="H12" s="16"/>
    </row>
    <row r="13" spans="2:9" x14ac:dyDescent="0.35">
      <c r="B13" t="s">
        <v>67</v>
      </c>
    </row>
    <row r="14" spans="2:9" x14ac:dyDescent="0.35">
      <c r="B14" t="s">
        <v>68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206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112</v>
      </c>
      <c r="C9" s="17">
        <v>0.153384698765307</v>
      </c>
      <c r="D9" s="17">
        <v>0.18762958147366801</v>
      </c>
      <c r="E9" s="17">
        <v>0.119130189567068</v>
      </c>
      <c r="F9" s="17"/>
      <c r="G9" s="17">
        <v>0.12298412160307499</v>
      </c>
      <c r="H9" s="17">
        <v>0.19072694670488</v>
      </c>
      <c r="I9" s="17">
        <v>0.13291623338878999</v>
      </c>
      <c r="J9" s="17">
        <v>0.15540230407168901</v>
      </c>
      <c r="K9" s="17">
        <v>0.146544672237399</v>
      </c>
      <c r="L9" s="17">
        <v>0.16229539841259599</v>
      </c>
      <c r="M9" s="17"/>
      <c r="N9" s="17">
        <v>0.15325864147225199</v>
      </c>
      <c r="O9" s="17">
        <v>9.9132614990472406E-2</v>
      </c>
      <c r="P9" s="17">
        <v>7.9908450134847805E-2</v>
      </c>
      <c r="Q9" s="17">
        <v>0.17223315633775799</v>
      </c>
      <c r="R9" s="17">
        <v>0.23706496158097001</v>
      </c>
      <c r="S9" s="17">
        <v>0.13777523454331</v>
      </c>
      <c r="T9" s="17">
        <v>0.19103677025239399</v>
      </c>
      <c r="U9" s="17">
        <v>0.17423005576903899</v>
      </c>
      <c r="V9" s="17">
        <v>0.17790033027531901</v>
      </c>
      <c r="W9" s="17"/>
      <c r="X9" s="17">
        <v>0.133560866506823</v>
      </c>
      <c r="Y9" s="17">
        <v>0.184093061263569</v>
      </c>
      <c r="Z9" s="17"/>
      <c r="AA9" s="17">
        <v>0.15239799170141199</v>
      </c>
      <c r="AB9" s="17">
        <v>0.15431118645821101</v>
      </c>
      <c r="AC9" s="17"/>
      <c r="AD9" s="17">
        <v>0.133722446550855</v>
      </c>
      <c r="AE9" s="17">
        <v>0.215455690739567</v>
      </c>
    </row>
    <row r="10" spans="2:31" x14ac:dyDescent="0.35">
      <c r="B10" s="18" t="s">
        <v>113</v>
      </c>
      <c r="C10" s="17">
        <v>0.30633226069810499</v>
      </c>
      <c r="D10" s="17">
        <v>0.33251389544309101</v>
      </c>
      <c r="E10" s="17">
        <v>0.28014326610189599</v>
      </c>
      <c r="F10" s="17"/>
      <c r="G10" s="17">
        <v>0.280808637004621</v>
      </c>
      <c r="H10" s="17">
        <v>0.27231103327463202</v>
      </c>
      <c r="I10" s="17">
        <v>0.32706763529419802</v>
      </c>
      <c r="J10" s="17">
        <v>0.285311161526765</v>
      </c>
      <c r="K10" s="17">
        <v>0.35462366895571901</v>
      </c>
      <c r="L10" s="17">
        <v>0.31412752912456299</v>
      </c>
      <c r="M10" s="17"/>
      <c r="N10" s="17">
        <v>0.26924293554335299</v>
      </c>
      <c r="O10" s="17">
        <v>0.33399537295147402</v>
      </c>
      <c r="P10" s="17">
        <v>0.25976387950394098</v>
      </c>
      <c r="Q10" s="17">
        <v>0.27394266006767198</v>
      </c>
      <c r="R10" s="17">
        <v>0.38481238473289198</v>
      </c>
      <c r="S10" s="17">
        <v>0.32111108287784301</v>
      </c>
      <c r="T10" s="17">
        <v>0.27295192168739002</v>
      </c>
      <c r="U10" s="17">
        <v>0.36850549781323899</v>
      </c>
      <c r="V10" s="17">
        <v>0.31700809024305898</v>
      </c>
      <c r="W10" s="17"/>
      <c r="X10" s="17">
        <v>0.31108202765722998</v>
      </c>
      <c r="Y10" s="17">
        <v>0.32843342854338098</v>
      </c>
      <c r="Z10" s="17"/>
      <c r="AA10" s="17">
        <v>0.327624002720801</v>
      </c>
      <c r="AB10" s="17">
        <v>0.23039604755450299</v>
      </c>
      <c r="AC10" s="17"/>
      <c r="AD10" s="17">
        <v>0.31100143480957698</v>
      </c>
      <c r="AE10" s="17">
        <v>0.30367038344686598</v>
      </c>
    </row>
    <row r="11" spans="2:31" x14ac:dyDescent="0.35">
      <c r="B11" s="18" t="s">
        <v>114</v>
      </c>
      <c r="C11" s="17">
        <v>0.15981565786588101</v>
      </c>
      <c r="D11" s="17">
        <v>0.15281960513877599</v>
      </c>
      <c r="E11" s="17">
        <v>0.16681367723516599</v>
      </c>
      <c r="F11" s="17"/>
      <c r="G11" s="17">
        <v>0.16937687768818799</v>
      </c>
      <c r="H11" s="17">
        <v>0.13503497711843901</v>
      </c>
      <c r="I11" s="17">
        <v>0.18580042808307301</v>
      </c>
      <c r="J11" s="17">
        <v>0.16365134071083101</v>
      </c>
      <c r="K11" s="17">
        <v>0.15225040667813799</v>
      </c>
      <c r="L11" s="17">
        <v>0.15686712586864199</v>
      </c>
      <c r="M11" s="17"/>
      <c r="N11" s="17">
        <v>0.10811717218497301</v>
      </c>
      <c r="O11" s="17">
        <v>0.20987883326481399</v>
      </c>
      <c r="P11" s="17">
        <v>0.172556654356084</v>
      </c>
      <c r="Q11" s="17">
        <v>0.197130480440563</v>
      </c>
      <c r="R11" s="17">
        <v>8.9961002981337093E-2</v>
      </c>
      <c r="S11" s="17">
        <v>0.14114527304477101</v>
      </c>
      <c r="T11" s="17">
        <v>0.173274097300434</v>
      </c>
      <c r="U11" s="17">
        <v>0.14668565240911599</v>
      </c>
      <c r="V11" s="17">
        <v>0.17825203887063401</v>
      </c>
      <c r="W11" s="17"/>
      <c r="X11" s="17">
        <v>0.167895244839461</v>
      </c>
      <c r="Y11" s="17">
        <v>0.14924489623426701</v>
      </c>
      <c r="Z11" s="17"/>
      <c r="AA11" s="17">
        <v>0.15719466394491</v>
      </c>
      <c r="AB11" s="17">
        <v>0.16660325945485699</v>
      </c>
      <c r="AC11" s="17"/>
      <c r="AD11" s="17">
        <v>0.13999665329823399</v>
      </c>
      <c r="AE11" s="17">
        <v>0.17348660386022499</v>
      </c>
    </row>
    <row r="12" spans="2:31" x14ac:dyDescent="0.35">
      <c r="B12" s="18" t="s">
        <v>115</v>
      </c>
      <c r="C12" s="17">
        <v>0.27859966279770298</v>
      </c>
      <c r="D12" s="17">
        <v>0.23316558684522601</v>
      </c>
      <c r="E12" s="17">
        <v>0.32404651060505901</v>
      </c>
      <c r="F12" s="17"/>
      <c r="G12" s="17">
        <v>0.31105844266437599</v>
      </c>
      <c r="H12" s="17">
        <v>0.28850544970092701</v>
      </c>
      <c r="I12" s="17">
        <v>0.239743414621616</v>
      </c>
      <c r="J12" s="17">
        <v>0.276901337875545</v>
      </c>
      <c r="K12" s="17">
        <v>0.25094657899021</v>
      </c>
      <c r="L12" s="17">
        <v>0.29005679648703298</v>
      </c>
      <c r="M12" s="17"/>
      <c r="N12" s="17">
        <v>0.309376772843523</v>
      </c>
      <c r="O12" s="17">
        <v>0.27863707172152202</v>
      </c>
      <c r="P12" s="17">
        <v>0.37791569521108498</v>
      </c>
      <c r="Q12" s="17">
        <v>0.31655554967046001</v>
      </c>
      <c r="R12" s="17">
        <v>0.23827385031446599</v>
      </c>
      <c r="S12" s="17">
        <v>0.29374211593787702</v>
      </c>
      <c r="T12" s="17">
        <v>0.212334568694166</v>
      </c>
      <c r="U12" s="17">
        <v>0.18335554342632199</v>
      </c>
      <c r="V12" s="17">
        <v>0.23622051982127101</v>
      </c>
      <c r="W12" s="17"/>
      <c r="X12" s="17">
        <v>0.28566645510201399</v>
      </c>
      <c r="Y12" s="17">
        <v>0.25634034650119902</v>
      </c>
      <c r="Z12" s="17"/>
      <c r="AA12" s="17">
        <v>0.26749312485766003</v>
      </c>
      <c r="AB12" s="17">
        <v>0.32851209464493802</v>
      </c>
      <c r="AC12" s="17"/>
      <c r="AD12" s="17">
        <v>0.30185220676914098</v>
      </c>
      <c r="AE12" s="17">
        <v>0.23570325333440301</v>
      </c>
    </row>
    <row r="13" spans="2:31" x14ac:dyDescent="0.35">
      <c r="B13" s="18" t="s">
        <v>116</v>
      </c>
      <c r="C13" s="19">
        <v>0.101867719873003</v>
      </c>
      <c r="D13" s="19">
        <v>9.3871331099238495E-2</v>
      </c>
      <c r="E13" s="19">
        <v>0.109866356490811</v>
      </c>
      <c r="F13" s="19"/>
      <c r="G13" s="19">
        <v>0.115771921039741</v>
      </c>
      <c r="H13" s="19">
        <v>0.11342159320112299</v>
      </c>
      <c r="I13" s="19">
        <v>0.114472288612323</v>
      </c>
      <c r="J13" s="19">
        <v>0.118733855815171</v>
      </c>
      <c r="K13" s="19">
        <v>9.5634673138535201E-2</v>
      </c>
      <c r="L13" s="19">
        <v>7.6653150107165904E-2</v>
      </c>
      <c r="M13" s="19"/>
      <c r="N13" s="19">
        <v>0.160004477955899</v>
      </c>
      <c r="O13" s="19">
        <v>7.8356107071718195E-2</v>
      </c>
      <c r="P13" s="19">
        <v>0.10985532079404201</v>
      </c>
      <c r="Q13" s="19">
        <v>4.0138153483548003E-2</v>
      </c>
      <c r="R13" s="19">
        <v>4.98878003903356E-2</v>
      </c>
      <c r="S13" s="19">
        <v>0.10622629359619901</v>
      </c>
      <c r="T13" s="19">
        <v>0.15040264206561599</v>
      </c>
      <c r="U13" s="19">
        <v>0.12722325058228301</v>
      </c>
      <c r="V13" s="19">
        <v>9.0619020789716301E-2</v>
      </c>
      <c r="W13" s="19"/>
      <c r="X13" s="19">
        <v>0.101795405894472</v>
      </c>
      <c r="Y13" s="19">
        <v>8.1888267457583805E-2</v>
      </c>
      <c r="Z13" s="19"/>
      <c r="AA13" s="19">
        <v>9.5290216775216804E-2</v>
      </c>
      <c r="AB13" s="19">
        <v>0.120177411887491</v>
      </c>
      <c r="AC13" s="19"/>
      <c r="AD13" s="19">
        <v>0.113427258572193</v>
      </c>
      <c r="AE13" s="19">
        <v>7.1684068618938807E-2</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207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112</v>
      </c>
      <c r="C9" s="17">
        <v>0.152290544064968</v>
      </c>
      <c r="D9" s="17">
        <v>0.178435377016957</v>
      </c>
      <c r="E9" s="17">
        <v>0.126138361607012</v>
      </c>
      <c r="F9" s="17"/>
      <c r="G9" s="17">
        <v>0.102084260794516</v>
      </c>
      <c r="H9" s="17">
        <v>0.200270881338351</v>
      </c>
      <c r="I9" s="17">
        <v>0.201213092891106</v>
      </c>
      <c r="J9" s="17">
        <v>0.17426110865139499</v>
      </c>
      <c r="K9" s="17">
        <v>0.17402739748488</v>
      </c>
      <c r="L9" s="17">
        <v>0.107173197458574</v>
      </c>
      <c r="M9" s="17"/>
      <c r="N9" s="17">
        <v>0.18301482767760399</v>
      </c>
      <c r="O9" s="17">
        <v>0.13575798808360201</v>
      </c>
      <c r="P9" s="17">
        <v>7.0685758716890396E-2</v>
      </c>
      <c r="Q9" s="17">
        <v>0.115661002267747</v>
      </c>
      <c r="R9" s="17">
        <v>0.17085842599385601</v>
      </c>
      <c r="S9" s="17">
        <v>0.173238988847388</v>
      </c>
      <c r="T9" s="17">
        <v>0.160705977875895</v>
      </c>
      <c r="U9" s="17">
        <v>0.24660597105364401</v>
      </c>
      <c r="V9" s="17">
        <v>0.15674775271199101</v>
      </c>
      <c r="W9" s="17"/>
      <c r="X9" s="17">
        <v>0.14179588061868301</v>
      </c>
      <c r="Y9" s="17">
        <v>0.149709478603542</v>
      </c>
      <c r="Z9" s="17"/>
      <c r="AA9" s="17">
        <v>0.155894788360492</v>
      </c>
      <c r="AB9" s="17">
        <v>0.138785968783947</v>
      </c>
      <c r="AC9" s="17"/>
      <c r="AD9" s="17">
        <v>0.13198547064940699</v>
      </c>
      <c r="AE9" s="17">
        <v>0.215023859329114</v>
      </c>
    </row>
    <row r="10" spans="2:31" x14ac:dyDescent="0.35">
      <c r="B10" s="18" t="s">
        <v>113</v>
      </c>
      <c r="C10" s="17">
        <v>0.32225180942249398</v>
      </c>
      <c r="D10" s="17">
        <v>0.360534605884756</v>
      </c>
      <c r="E10" s="17">
        <v>0.28395825138292302</v>
      </c>
      <c r="F10" s="17"/>
      <c r="G10" s="17">
        <v>0.29231999324087099</v>
      </c>
      <c r="H10" s="17">
        <v>0.24372810564296099</v>
      </c>
      <c r="I10" s="17">
        <v>0.27004294898750902</v>
      </c>
      <c r="J10" s="17">
        <v>0.273502344112662</v>
      </c>
      <c r="K10" s="17">
        <v>0.33337271371680899</v>
      </c>
      <c r="L10" s="17">
        <v>0.42508163629387402</v>
      </c>
      <c r="M10" s="17"/>
      <c r="N10" s="17">
        <v>0.277169487239251</v>
      </c>
      <c r="O10" s="17">
        <v>0.29777051162296903</v>
      </c>
      <c r="P10" s="17">
        <v>0.33990110913029198</v>
      </c>
      <c r="Q10" s="17">
        <v>0.28315480788269598</v>
      </c>
      <c r="R10" s="17">
        <v>0.39794528451538902</v>
      </c>
      <c r="S10" s="17">
        <v>0.356901740987839</v>
      </c>
      <c r="T10" s="17">
        <v>0.28950907762422101</v>
      </c>
      <c r="U10" s="17">
        <v>0.31513073280513398</v>
      </c>
      <c r="V10" s="17">
        <v>0.37585789336110098</v>
      </c>
      <c r="W10" s="17"/>
      <c r="X10" s="17">
        <v>0.31380817100939801</v>
      </c>
      <c r="Y10" s="17">
        <v>0.39746633435412998</v>
      </c>
      <c r="Z10" s="17"/>
      <c r="AA10" s="17">
        <v>0.33696064171147699</v>
      </c>
      <c r="AB10" s="17">
        <v>0.27239289313896797</v>
      </c>
      <c r="AC10" s="17"/>
      <c r="AD10" s="17">
        <v>0.34264775833383898</v>
      </c>
      <c r="AE10" s="17">
        <v>0.30383814828246603</v>
      </c>
    </row>
    <row r="11" spans="2:31" x14ac:dyDescent="0.35">
      <c r="B11" s="18" t="s">
        <v>114</v>
      </c>
      <c r="C11" s="17">
        <v>0.107337115615184</v>
      </c>
      <c r="D11" s="17">
        <v>0.101061241938917</v>
      </c>
      <c r="E11" s="17">
        <v>0.113614753485971</v>
      </c>
      <c r="F11" s="17"/>
      <c r="G11" s="17">
        <v>0.11801041728572401</v>
      </c>
      <c r="H11" s="17">
        <v>7.8388361039700205E-2</v>
      </c>
      <c r="I11" s="17">
        <v>0.17145672563769601</v>
      </c>
      <c r="J11" s="17">
        <v>0.116034136119159</v>
      </c>
      <c r="K11" s="17">
        <v>0.13832012090772899</v>
      </c>
      <c r="L11" s="17">
        <v>6.5241420545929102E-2</v>
      </c>
      <c r="M11" s="17"/>
      <c r="N11" s="17">
        <v>0.100380172976528</v>
      </c>
      <c r="O11" s="17">
        <v>0.16561885860352901</v>
      </c>
      <c r="P11" s="17">
        <v>8.9757930587927498E-2</v>
      </c>
      <c r="Q11" s="17">
        <v>0.108743686779833</v>
      </c>
      <c r="R11" s="17">
        <v>6.0883539189127402E-2</v>
      </c>
      <c r="S11" s="17">
        <v>8.5340015041743905E-2</v>
      </c>
      <c r="T11" s="17">
        <v>9.7161601781987197E-2</v>
      </c>
      <c r="U11" s="17">
        <v>0.104594321318601</v>
      </c>
      <c r="V11" s="17">
        <v>0.114885193708609</v>
      </c>
      <c r="W11" s="17"/>
      <c r="X11" s="17">
        <v>0.10511206551258701</v>
      </c>
      <c r="Y11" s="17">
        <v>0.114685070314767</v>
      </c>
      <c r="Z11" s="17"/>
      <c r="AA11" s="17">
        <v>0.10555009475478699</v>
      </c>
      <c r="AB11" s="17">
        <v>0.113339912519118</v>
      </c>
      <c r="AC11" s="17"/>
      <c r="AD11" s="17">
        <v>9.2203703099715206E-2</v>
      </c>
      <c r="AE11" s="17">
        <v>0.12049826303321499</v>
      </c>
    </row>
    <row r="12" spans="2:31" x14ac:dyDescent="0.35">
      <c r="B12" s="18" t="s">
        <v>115</v>
      </c>
      <c r="C12" s="17">
        <v>0.29888502038548398</v>
      </c>
      <c r="D12" s="17">
        <v>0.24842212299014699</v>
      </c>
      <c r="E12" s="17">
        <v>0.34936210327461198</v>
      </c>
      <c r="F12" s="17"/>
      <c r="G12" s="17">
        <v>0.35326620384394902</v>
      </c>
      <c r="H12" s="17">
        <v>0.32334088308590497</v>
      </c>
      <c r="I12" s="17">
        <v>0.26052299929012102</v>
      </c>
      <c r="J12" s="17">
        <v>0.28289239568083901</v>
      </c>
      <c r="K12" s="17">
        <v>0.244685691749851</v>
      </c>
      <c r="L12" s="17">
        <v>0.31109867460032498</v>
      </c>
      <c r="M12" s="17"/>
      <c r="N12" s="17">
        <v>0.30444339196125098</v>
      </c>
      <c r="O12" s="17">
        <v>0.276687307085973</v>
      </c>
      <c r="P12" s="17">
        <v>0.37827207604294399</v>
      </c>
      <c r="Q12" s="17">
        <v>0.41948937866373098</v>
      </c>
      <c r="R12" s="17">
        <v>0.26032525440413801</v>
      </c>
      <c r="S12" s="17">
        <v>0.31299867281222399</v>
      </c>
      <c r="T12" s="17">
        <v>0.25342901988122402</v>
      </c>
      <c r="U12" s="17">
        <v>0.212736749550691</v>
      </c>
      <c r="V12" s="17">
        <v>0.24050484927660201</v>
      </c>
      <c r="W12" s="17"/>
      <c r="X12" s="17">
        <v>0.31524699490817498</v>
      </c>
      <c r="Y12" s="17">
        <v>0.23665676037637301</v>
      </c>
      <c r="Z12" s="17"/>
      <c r="AA12" s="17">
        <v>0.28621275078099201</v>
      </c>
      <c r="AB12" s="17">
        <v>0.349694948006958</v>
      </c>
      <c r="AC12" s="17"/>
      <c r="AD12" s="17">
        <v>0.31676329358841898</v>
      </c>
      <c r="AE12" s="17">
        <v>0.23284314737881401</v>
      </c>
    </row>
    <row r="13" spans="2:31" x14ac:dyDescent="0.35">
      <c r="B13" s="18" t="s">
        <v>116</v>
      </c>
      <c r="C13" s="19">
        <v>0.11923551051187101</v>
      </c>
      <c r="D13" s="19">
        <v>0.11154665216922301</v>
      </c>
      <c r="E13" s="19">
        <v>0.126926530249482</v>
      </c>
      <c r="F13" s="19"/>
      <c r="G13" s="19">
        <v>0.13431912483493999</v>
      </c>
      <c r="H13" s="19">
        <v>0.154271768893082</v>
      </c>
      <c r="I13" s="19">
        <v>9.6764233193568694E-2</v>
      </c>
      <c r="J13" s="19">
        <v>0.153310015435946</v>
      </c>
      <c r="K13" s="19">
        <v>0.10959407614073099</v>
      </c>
      <c r="L13" s="19">
        <v>9.1405071101298002E-2</v>
      </c>
      <c r="M13" s="19"/>
      <c r="N13" s="19">
        <v>0.13499212014536599</v>
      </c>
      <c r="O13" s="19">
        <v>0.12416533460392699</v>
      </c>
      <c r="P13" s="19">
        <v>0.12138312552194599</v>
      </c>
      <c r="Q13" s="19">
        <v>7.2951124405992801E-2</v>
      </c>
      <c r="R13" s="19">
        <v>0.109987495897489</v>
      </c>
      <c r="S13" s="19">
        <v>7.1520582310804506E-2</v>
      </c>
      <c r="T13" s="19">
        <v>0.19919432283667399</v>
      </c>
      <c r="U13" s="19">
        <v>0.12093222527193</v>
      </c>
      <c r="V13" s="19">
        <v>0.11200431094169699</v>
      </c>
      <c r="W13" s="19"/>
      <c r="X13" s="19">
        <v>0.124036887951156</v>
      </c>
      <c r="Y13" s="19">
        <v>0.101482356351189</v>
      </c>
      <c r="Z13" s="19"/>
      <c r="AA13" s="19">
        <v>0.115381724392251</v>
      </c>
      <c r="AB13" s="19">
        <v>0.12578627755100899</v>
      </c>
      <c r="AC13" s="19"/>
      <c r="AD13" s="19">
        <v>0.11639977432862</v>
      </c>
      <c r="AE13" s="19">
        <v>0.12779658197639099</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E18"/>
  <sheetViews>
    <sheetView showGridLines="0" topLeftCell="A6" workbookViewId="0">
      <pane xSplit="2" topLeftCell="K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208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112</v>
      </c>
      <c r="C9" s="17">
        <v>0.16269923565992001</v>
      </c>
      <c r="D9" s="17">
        <v>0.180892493179206</v>
      </c>
      <c r="E9" s="17">
        <v>0.144500863881349</v>
      </c>
      <c r="F9" s="17"/>
      <c r="G9" s="17">
        <v>0.15489822548114901</v>
      </c>
      <c r="H9" s="17">
        <v>0.20935496719083299</v>
      </c>
      <c r="I9" s="17">
        <v>0.169771012981345</v>
      </c>
      <c r="J9" s="17">
        <v>0.167230139910863</v>
      </c>
      <c r="K9" s="17">
        <v>0.177013999272399</v>
      </c>
      <c r="L9" s="17">
        <v>0.12896529650891</v>
      </c>
      <c r="M9" s="17"/>
      <c r="N9" s="17">
        <v>0.14511989873057399</v>
      </c>
      <c r="O9" s="17">
        <v>0.14378844426604601</v>
      </c>
      <c r="P9" s="17">
        <v>0.14668215629006001</v>
      </c>
      <c r="Q9" s="17">
        <v>0.11348791227371199</v>
      </c>
      <c r="R9" s="17">
        <v>0.15827541902584799</v>
      </c>
      <c r="S9" s="17">
        <v>0.15881317331619299</v>
      </c>
      <c r="T9" s="17">
        <v>0.215050570423058</v>
      </c>
      <c r="U9" s="17">
        <v>0.20479147661033201</v>
      </c>
      <c r="V9" s="17">
        <v>0.210901451307515</v>
      </c>
      <c r="W9" s="17"/>
      <c r="X9" s="17">
        <v>0.16109348720328001</v>
      </c>
      <c r="Y9" s="17">
        <v>0.165281295258459</v>
      </c>
      <c r="Z9" s="17"/>
      <c r="AA9" s="17">
        <v>0.15879249864918499</v>
      </c>
      <c r="AB9" s="17">
        <v>0.178766153548858</v>
      </c>
      <c r="AC9" s="17"/>
      <c r="AD9" s="17">
        <v>0.14947262477258</v>
      </c>
      <c r="AE9" s="17">
        <v>0.20527630833365701</v>
      </c>
    </row>
    <row r="10" spans="2:31" x14ac:dyDescent="0.35">
      <c r="B10" s="18" t="s">
        <v>113</v>
      </c>
      <c r="C10" s="17">
        <v>0.28593287257240801</v>
      </c>
      <c r="D10" s="17">
        <v>0.30450161789563601</v>
      </c>
      <c r="E10" s="17">
        <v>0.26735890743749402</v>
      </c>
      <c r="F10" s="17"/>
      <c r="G10" s="17">
        <v>0.30372179590588899</v>
      </c>
      <c r="H10" s="17">
        <v>0.249024530950018</v>
      </c>
      <c r="I10" s="17">
        <v>0.29557568731188699</v>
      </c>
      <c r="J10" s="17">
        <v>0.31028782279554901</v>
      </c>
      <c r="K10" s="17">
        <v>0.28067146528395198</v>
      </c>
      <c r="L10" s="17">
        <v>0.28176403447729598</v>
      </c>
      <c r="M10" s="17"/>
      <c r="N10" s="17">
        <v>0.216932383213638</v>
      </c>
      <c r="O10" s="17">
        <v>0.318243349688974</v>
      </c>
      <c r="P10" s="17">
        <v>0.30868790845405297</v>
      </c>
      <c r="Q10" s="17">
        <v>0.278591813013363</v>
      </c>
      <c r="R10" s="17">
        <v>0.319521631139282</v>
      </c>
      <c r="S10" s="17">
        <v>0.29465992823636999</v>
      </c>
      <c r="T10" s="17">
        <v>0.27108854343398697</v>
      </c>
      <c r="U10" s="17">
        <v>0.224274750511716</v>
      </c>
      <c r="V10" s="17">
        <v>0.32492889398014102</v>
      </c>
      <c r="W10" s="17"/>
      <c r="X10" s="17">
        <v>0.27987061689730602</v>
      </c>
      <c r="Y10" s="17">
        <v>0.30798924262798499</v>
      </c>
      <c r="Z10" s="17"/>
      <c r="AA10" s="17">
        <v>0.30124844497263198</v>
      </c>
      <c r="AB10" s="17">
        <v>0.229354592879391</v>
      </c>
      <c r="AC10" s="17"/>
      <c r="AD10" s="17">
        <v>0.28213294161138402</v>
      </c>
      <c r="AE10" s="17">
        <v>0.29974231601920398</v>
      </c>
    </row>
    <row r="11" spans="2:31" x14ac:dyDescent="0.35">
      <c r="B11" s="18" t="s">
        <v>114</v>
      </c>
      <c r="C11" s="17">
        <v>0.17366106282628799</v>
      </c>
      <c r="D11" s="17">
        <v>0.187423785635431</v>
      </c>
      <c r="E11" s="17">
        <v>0.15989447121394501</v>
      </c>
      <c r="F11" s="17"/>
      <c r="G11" s="17">
        <v>0.116684629838541</v>
      </c>
      <c r="H11" s="17">
        <v>0.182721103673607</v>
      </c>
      <c r="I11" s="17">
        <v>0.22721679819933799</v>
      </c>
      <c r="J11" s="17">
        <v>0.166627678378998</v>
      </c>
      <c r="K11" s="17">
        <v>0.215441857522229</v>
      </c>
      <c r="L11" s="17">
        <v>0.15513661753066799</v>
      </c>
      <c r="M11" s="17"/>
      <c r="N11" s="17">
        <v>0.22774069309704301</v>
      </c>
      <c r="O11" s="17">
        <v>0.18552758466118399</v>
      </c>
      <c r="P11" s="17">
        <v>0.17008815535391</v>
      </c>
      <c r="Q11" s="17">
        <v>0.19749647172764301</v>
      </c>
      <c r="R11" s="17">
        <v>0.15318798902214101</v>
      </c>
      <c r="S11" s="17">
        <v>0.124049594552209</v>
      </c>
      <c r="T11" s="17">
        <v>0.140173545492219</v>
      </c>
      <c r="U11" s="17">
        <v>0.20648482353296599</v>
      </c>
      <c r="V11" s="17">
        <v>0.140947048882273</v>
      </c>
      <c r="W11" s="17"/>
      <c r="X11" s="17">
        <v>0.17414073206035899</v>
      </c>
      <c r="Y11" s="17">
        <v>0.11617381344060899</v>
      </c>
      <c r="Z11" s="17"/>
      <c r="AA11" s="17">
        <v>0.18184596753049001</v>
      </c>
      <c r="AB11" s="17">
        <v>0.14578348197285701</v>
      </c>
      <c r="AC11" s="17"/>
      <c r="AD11" s="17">
        <v>0.16233722168770201</v>
      </c>
      <c r="AE11" s="17">
        <v>0.17202098998398699</v>
      </c>
    </row>
    <row r="12" spans="2:31" x14ac:dyDescent="0.35">
      <c r="B12" s="18" t="s">
        <v>115</v>
      </c>
      <c r="C12" s="17">
        <v>0.26981217596123303</v>
      </c>
      <c r="D12" s="17">
        <v>0.228616462482856</v>
      </c>
      <c r="E12" s="17">
        <v>0.31101946985944201</v>
      </c>
      <c r="F12" s="17"/>
      <c r="G12" s="17">
        <v>0.297604319362755</v>
      </c>
      <c r="H12" s="17">
        <v>0.26012093057939301</v>
      </c>
      <c r="I12" s="17">
        <v>0.23937093446389099</v>
      </c>
      <c r="J12" s="17">
        <v>0.241421046268533</v>
      </c>
      <c r="K12" s="17">
        <v>0.218706189230849</v>
      </c>
      <c r="L12" s="17">
        <v>0.31519053110643103</v>
      </c>
      <c r="M12" s="17"/>
      <c r="N12" s="17">
        <v>0.26964599412055701</v>
      </c>
      <c r="O12" s="17">
        <v>0.25185941245125099</v>
      </c>
      <c r="P12" s="17">
        <v>0.28058325614087398</v>
      </c>
      <c r="Q12" s="17">
        <v>0.34900945527532101</v>
      </c>
      <c r="R12" s="17">
        <v>0.30489203461168501</v>
      </c>
      <c r="S12" s="17">
        <v>0.29964038984709901</v>
      </c>
      <c r="T12" s="17">
        <v>0.21793374521335199</v>
      </c>
      <c r="U12" s="17">
        <v>0.27548729399091498</v>
      </c>
      <c r="V12" s="17">
        <v>0.207296749592985</v>
      </c>
      <c r="W12" s="17"/>
      <c r="X12" s="17">
        <v>0.27693111250511598</v>
      </c>
      <c r="Y12" s="17">
        <v>0.315214824366498</v>
      </c>
      <c r="Z12" s="17"/>
      <c r="AA12" s="17">
        <v>0.25576657922049301</v>
      </c>
      <c r="AB12" s="17">
        <v>0.32530115738187299</v>
      </c>
      <c r="AC12" s="17"/>
      <c r="AD12" s="17">
        <v>0.29630232891848102</v>
      </c>
      <c r="AE12" s="17">
        <v>0.217392873904423</v>
      </c>
    </row>
    <row r="13" spans="2:31" x14ac:dyDescent="0.35">
      <c r="B13" s="18" t="s">
        <v>116</v>
      </c>
      <c r="C13" s="19">
        <v>0.107894652980151</v>
      </c>
      <c r="D13" s="19">
        <v>9.8565640806871205E-2</v>
      </c>
      <c r="E13" s="19">
        <v>0.11722628760777</v>
      </c>
      <c r="F13" s="19"/>
      <c r="G13" s="19">
        <v>0.127091029411665</v>
      </c>
      <c r="H13" s="19">
        <v>9.8778467606149001E-2</v>
      </c>
      <c r="I13" s="19">
        <v>6.8065567043539194E-2</v>
      </c>
      <c r="J13" s="19">
        <v>0.11443331264605699</v>
      </c>
      <c r="K13" s="19">
        <v>0.10816648869057099</v>
      </c>
      <c r="L13" s="19">
        <v>0.11894352037669401</v>
      </c>
      <c r="M13" s="19"/>
      <c r="N13" s="19">
        <v>0.14056103083818799</v>
      </c>
      <c r="O13" s="19">
        <v>0.100581208932546</v>
      </c>
      <c r="P13" s="19">
        <v>9.3958523761102405E-2</v>
      </c>
      <c r="Q13" s="19">
        <v>6.1414347709960598E-2</v>
      </c>
      <c r="R13" s="19">
        <v>6.4122926201044206E-2</v>
      </c>
      <c r="S13" s="19">
        <v>0.12283691404812799</v>
      </c>
      <c r="T13" s="19">
        <v>0.15575359543738501</v>
      </c>
      <c r="U13" s="19">
        <v>8.8961655354070801E-2</v>
      </c>
      <c r="V13" s="19">
        <v>0.115925856237087</v>
      </c>
      <c r="W13" s="19"/>
      <c r="X13" s="19">
        <v>0.10796405133393901</v>
      </c>
      <c r="Y13" s="19">
        <v>9.5340824306449898E-2</v>
      </c>
      <c r="Z13" s="19"/>
      <c r="AA13" s="19">
        <v>0.102346509627201</v>
      </c>
      <c r="AB13" s="19">
        <v>0.12079461421702101</v>
      </c>
      <c r="AC13" s="19"/>
      <c r="AD13" s="19">
        <v>0.109754883009854</v>
      </c>
      <c r="AE13" s="19">
        <v>0.10556751175873</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E18"/>
  <sheetViews>
    <sheetView showGridLines="0" topLeftCell="A6" workbookViewId="0">
      <pane xSplit="2" topLeftCell="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209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112</v>
      </c>
      <c r="C9" s="17">
        <v>0.110467173434876</v>
      </c>
      <c r="D9" s="17">
        <v>0.13067395775999299</v>
      </c>
      <c r="E9" s="17">
        <v>9.0254708833191796E-2</v>
      </c>
      <c r="F9" s="17"/>
      <c r="G9" s="17">
        <v>0.10667956530433401</v>
      </c>
      <c r="H9" s="17">
        <v>0.113705023152341</v>
      </c>
      <c r="I9" s="17">
        <v>0.126388378684227</v>
      </c>
      <c r="J9" s="17">
        <v>0.145234478855123</v>
      </c>
      <c r="K9" s="17">
        <v>0.115994503193718</v>
      </c>
      <c r="L9" s="17">
        <v>8.2614301878583402E-2</v>
      </c>
      <c r="M9" s="17"/>
      <c r="N9" s="17">
        <v>0.12803735975281</v>
      </c>
      <c r="O9" s="17">
        <v>0.10718602457722599</v>
      </c>
      <c r="P9" s="17">
        <v>2.6814293197285999E-2</v>
      </c>
      <c r="Q9" s="17">
        <v>7.4265818715069806E-2</v>
      </c>
      <c r="R9" s="17">
        <v>0.13476116881554001</v>
      </c>
      <c r="S9" s="17">
        <v>0.13455893482916201</v>
      </c>
      <c r="T9" s="17">
        <v>0.13370239340906501</v>
      </c>
      <c r="U9" s="17">
        <v>0.108511256222415</v>
      </c>
      <c r="V9" s="17">
        <v>0.13541012970550501</v>
      </c>
      <c r="W9" s="17"/>
      <c r="X9" s="17">
        <v>0.101541271153686</v>
      </c>
      <c r="Y9" s="17">
        <v>9.9935166183902094E-2</v>
      </c>
      <c r="Z9" s="17"/>
      <c r="AA9" s="17">
        <v>0.106436541986732</v>
      </c>
      <c r="AB9" s="17">
        <v>0.122270302517059</v>
      </c>
      <c r="AC9" s="17"/>
      <c r="AD9" s="17">
        <v>9.3343153825272196E-2</v>
      </c>
      <c r="AE9" s="17">
        <v>0.15360367259510299</v>
      </c>
    </row>
    <row r="10" spans="2:31" x14ac:dyDescent="0.35">
      <c r="B10" s="18" t="s">
        <v>113</v>
      </c>
      <c r="C10" s="17">
        <v>0.20634182961828301</v>
      </c>
      <c r="D10" s="17">
        <v>0.22374645603937701</v>
      </c>
      <c r="E10" s="17">
        <v>0.188932310627939</v>
      </c>
      <c r="F10" s="17"/>
      <c r="G10" s="17">
        <v>0.158150823318673</v>
      </c>
      <c r="H10" s="17">
        <v>0.24361649443615199</v>
      </c>
      <c r="I10" s="17">
        <v>0.21358906074192899</v>
      </c>
      <c r="J10" s="17">
        <v>0.199213950819393</v>
      </c>
      <c r="K10" s="17">
        <v>0.27862953201607599</v>
      </c>
      <c r="L10" s="17">
        <v>0.17587540814802899</v>
      </c>
      <c r="M10" s="17"/>
      <c r="N10" s="17">
        <v>0.13496750137993199</v>
      </c>
      <c r="O10" s="17">
        <v>0.18546842614991901</v>
      </c>
      <c r="P10" s="17">
        <v>0.27931681139477399</v>
      </c>
      <c r="Q10" s="17">
        <v>0.170538779817867</v>
      </c>
      <c r="R10" s="17">
        <v>0.28676037879196697</v>
      </c>
      <c r="S10" s="17">
        <v>0.20546410856296801</v>
      </c>
      <c r="T10" s="17">
        <v>0.23260052042850701</v>
      </c>
      <c r="U10" s="17">
        <v>0.22882703045762601</v>
      </c>
      <c r="V10" s="17">
        <v>0.209316772871186</v>
      </c>
      <c r="W10" s="17"/>
      <c r="X10" s="17">
        <v>0.21073604045515401</v>
      </c>
      <c r="Y10" s="17">
        <v>0.196740553465138</v>
      </c>
      <c r="Z10" s="17"/>
      <c r="AA10" s="17">
        <v>0.21743124629597499</v>
      </c>
      <c r="AB10" s="17">
        <v>0.167891405007388</v>
      </c>
      <c r="AC10" s="17"/>
      <c r="AD10" s="17">
        <v>0.20665849640984199</v>
      </c>
      <c r="AE10" s="17">
        <v>0.20232435705358501</v>
      </c>
    </row>
    <row r="11" spans="2:31" x14ac:dyDescent="0.35">
      <c r="B11" s="18" t="s">
        <v>114</v>
      </c>
      <c r="C11" s="17">
        <v>0.15887599654308501</v>
      </c>
      <c r="D11" s="17">
        <v>0.169139381875381</v>
      </c>
      <c r="E11" s="17">
        <v>0.14860972609724199</v>
      </c>
      <c r="F11" s="17"/>
      <c r="G11" s="17">
        <v>0.120275534350838</v>
      </c>
      <c r="H11" s="17">
        <v>0.100280320626685</v>
      </c>
      <c r="I11" s="17">
        <v>0.180922960825802</v>
      </c>
      <c r="J11" s="17">
        <v>0.18315789296819701</v>
      </c>
      <c r="K11" s="17">
        <v>0.15650681714968501</v>
      </c>
      <c r="L11" s="17">
        <v>0.188818518500874</v>
      </c>
      <c r="M11" s="17"/>
      <c r="N11" s="17">
        <v>0.12668146431156299</v>
      </c>
      <c r="O11" s="17">
        <v>0.204559422923942</v>
      </c>
      <c r="P11" s="17">
        <v>0.22914610239668601</v>
      </c>
      <c r="Q11" s="17">
        <v>0.18813155718526101</v>
      </c>
      <c r="R11" s="17">
        <v>6.6170833604961496E-2</v>
      </c>
      <c r="S11" s="17">
        <v>0.13270623860172301</v>
      </c>
      <c r="T11" s="17">
        <v>0.12682576621351099</v>
      </c>
      <c r="U11" s="17">
        <v>0.13835624037087901</v>
      </c>
      <c r="V11" s="17">
        <v>0.18077501790264999</v>
      </c>
      <c r="W11" s="17"/>
      <c r="X11" s="17">
        <v>0.15732563971873101</v>
      </c>
      <c r="Y11" s="17">
        <v>0.17834979387574201</v>
      </c>
      <c r="Z11" s="17"/>
      <c r="AA11" s="17">
        <v>0.15548567228438301</v>
      </c>
      <c r="AB11" s="17">
        <v>0.17584691407617101</v>
      </c>
      <c r="AC11" s="17"/>
      <c r="AD11" s="17">
        <v>0.13093369117866499</v>
      </c>
      <c r="AE11" s="17">
        <v>0.18523902175349199</v>
      </c>
    </row>
    <row r="12" spans="2:31" x14ac:dyDescent="0.35">
      <c r="B12" s="18" t="s">
        <v>115</v>
      </c>
      <c r="C12" s="17">
        <v>0.36805829704085602</v>
      </c>
      <c r="D12" s="17">
        <v>0.31878426822151901</v>
      </c>
      <c r="E12" s="17">
        <v>0.417346177154231</v>
      </c>
      <c r="F12" s="17"/>
      <c r="G12" s="17">
        <v>0.40529770910850399</v>
      </c>
      <c r="H12" s="17">
        <v>0.40235085336683601</v>
      </c>
      <c r="I12" s="17">
        <v>0.34184857832082999</v>
      </c>
      <c r="J12" s="17">
        <v>0.31485917874089803</v>
      </c>
      <c r="K12" s="17">
        <v>0.340713508590542</v>
      </c>
      <c r="L12" s="17">
        <v>0.383309925183905</v>
      </c>
      <c r="M12" s="17"/>
      <c r="N12" s="17">
        <v>0.42730854879645302</v>
      </c>
      <c r="O12" s="17">
        <v>0.36002935553919901</v>
      </c>
      <c r="P12" s="17">
        <v>0.30780236243013598</v>
      </c>
      <c r="Q12" s="17">
        <v>0.383488134641636</v>
      </c>
      <c r="R12" s="17">
        <v>0.369265636321843</v>
      </c>
      <c r="S12" s="17">
        <v>0.37700924543386999</v>
      </c>
      <c r="T12" s="17">
        <v>0.297269088019667</v>
      </c>
      <c r="U12" s="17">
        <v>0.383053066311487</v>
      </c>
      <c r="V12" s="17">
        <v>0.379824584160873</v>
      </c>
      <c r="W12" s="17"/>
      <c r="X12" s="17">
        <v>0.38073010696795001</v>
      </c>
      <c r="Y12" s="17">
        <v>0.349767563076475</v>
      </c>
      <c r="Z12" s="17"/>
      <c r="AA12" s="17">
        <v>0.36561808184450201</v>
      </c>
      <c r="AB12" s="17">
        <v>0.37334069949779902</v>
      </c>
      <c r="AC12" s="17"/>
      <c r="AD12" s="17">
        <v>0.42109758750953402</v>
      </c>
      <c r="AE12" s="17">
        <v>0.267415463652594</v>
      </c>
    </row>
    <row r="13" spans="2:31" x14ac:dyDescent="0.35">
      <c r="B13" s="18" t="s">
        <v>116</v>
      </c>
      <c r="C13" s="19">
        <v>0.15625670336290101</v>
      </c>
      <c r="D13" s="19">
        <v>0.15765593610372999</v>
      </c>
      <c r="E13" s="19">
        <v>0.15485707728739601</v>
      </c>
      <c r="F13" s="19"/>
      <c r="G13" s="19">
        <v>0.20959636791765099</v>
      </c>
      <c r="H13" s="19">
        <v>0.14004730841798599</v>
      </c>
      <c r="I13" s="19">
        <v>0.13725102142721199</v>
      </c>
      <c r="J13" s="19">
        <v>0.15753449861638799</v>
      </c>
      <c r="K13" s="19">
        <v>0.10815563904998</v>
      </c>
      <c r="L13" s="19">
        <v>0.169381846288609</v>
      </c>
      <c r="M13" s="19"/>
      <c r="N13" s="19">
        <v>0.18300512575924199</v>
      </c>
      <c r="O13" s="19">
        <v>0.14275677080971499</v>
      </c>
      <c r="P13" s="19">
        <v>0.15692043058111799</v>
      </c>
      <c r="Q13" s="19">
        <v>0.18357570964016701</v>
      </c>
      <c r="R13" s="19">
        <v>0.143041982465688</v>
      </c>
      <c r="S13" s="19">
        <v>0.15026147257227701</v>
      </c>
      <c r="T13" s="19">
        <v>0.20960223192925101</v>
      </c>
      <c r="U13" s="19">
        <v>0.141252406637593</v>
      </c>
      <c r="V13" s="19">
        <v>9.46734953597861E-2</v>
      </c>
      <c r="W13" s="19"/>
      <c r="X13" s="19">
        <v>0.149666941704479</v>
      </c>
      <c r="Y13" s="19">
        <v>0.175206923398743</v>
      </c>
      <c r="Z13" s="19"/>
      <c r="AA13" s="19">
        <v>0.155028457588409</v>
      </c>
      <c r="AB13" s="19">
        <v>0.16065067890158299</v>
      </c>
      <c r="AC13" s="19"/>
      <c r="AD13" s="19">
        <v>0.147967071076687</v>
      </c>
      <c r="AE13" s="19">
        <v>0.19141748494522601</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210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112</v>
      </c>
      <c r="C9" s="17">
        <v>0.17342150337093501</v>
      </c>
      <c r="D9" s="17">
        <v>0.19759347938235999</v>
      </c>
      <c r="E9" s="17">
        <v>0.149242732438224</v>
      </c>
      <c r="F9" s="17"/>
      <c r="G9" s="17">
        <v>0.19093533903386201</v>
      </c>
      <c r="H9" s="17">
        <v>0.17219671632379999</v>
      </c>
      <c r="I9" s="17">
        <v>0.18176304889536099</v>
      </c>
      <c r="J9" s="17">
        <v>0.18453284769527301</v>
      </c>
      <c r="K9" s="17">
        <v>0.22856366040873299</v>
      </c>
      <c r="L9" s="17">
        <v>0.127329821047376</v>
      </c>
      <c r="M9" s="17"/>
      <c r="N9" s="17">
        <v>0.182885124570693</v>
      </c>
      <c r="O9" s="17">
        <v>0.14628797314085401</v>
      </c>
      <c r="P9" s="17">
        <v>0.14056362621569399</v>
      </c>
      <c r="Q9" s="17">
        <v>8.1873201726867698E-2</v>
      </c>
      <c r="R9" s="17">
        <v>0.24162032169864001</v>
      </c>
      <c r="S9" s="17">
        <v>0.22984544986792199</v>
      </c>
      <c r="T9" s="17">
        <v>0.162505977194771</v>
      </c>
      <c r="U9" s="17">
        <v>0.20235831297236301</v>
      </c>
      <c r="V9" s="17">
        <v>0.204007862433321</v>
      </c>
      <c r="W9" s="17"/>
      <c r="X9" s="17">
        <v>0.161336526434221</v>
      </c>
      <c r="Y9" s="17">
        <v>0.21084231897435199</v>
      </c>
      <c r="Z9" s="17"/>
      <c r="AA9" s="17">
        <v>0.17715601279513801</v>
      </c>
      <c r="AB9" s="17">
        <v>0.15231117129631899</v>
      </c>
      <c r="AC9" s="17"/>
      <c r="AD9" s="17">
        <v>0.137268427815605</v>
      </c>
      <c r="AE9" s="17">
        <v>0.26759221882811202</v>
      </c>
    </row>
    <row r="10" spans="2:31" x14ac:dyDescent="0.35">
      <c r="B10" s="18" t="s">
        <v>113</v>
      </c>
      <c r="C10" s="17">
        <v>0.37284748718056998</v>
      </c>
      <c r="D10" s="17">
        <v>0.34936976296458699</v>
      </c>
      <c r="E10" s="17">
        <v>0.39633181115852101</v>
      </c>
      <c r="F10" s="17"/>
      <c r="G10" s="17">
        <v>0.36405754532812101</v>
      </c>
      <c r="H10" s="17">
        <v>0.28752832604710998</v>
      </c>
      <c r="I10" s="17">
        <v>0.37823881863469699</v>
      </c>
      <c r="J10" s="17">
        <v>0.33655727576108402</v>
      </c>
      <c r="K10" s="17">
        <v>0.433747518674167</v>
      </c>
      <c r="L10" s="17">
        <v>0.40808878754715</v>
      </c>
      <c r="M10" s="17"/>
      <c r="N10" s="17">
        <v>0.390160569316158</v>
      </c>
      <c r="O10" s="17">
        <v>0.38482992017124901</v>
      </c>
      <c r="P10" s="17">
        <v>0.345268082429733</v>
      </c>
      <c r="Q10" s="17">
        <v>0.39299913657663399</v>
      </c>
      <c r="R10" s="17">
        <v>0.36880069830110201</v>
      </c>
      <c r="S10" s="17">
        <v>0.30888671589799299</v>
      </c>
      <c r="T10" s="17">
        <v>0.41827440589916298</v>
      </c>
      <c r="U10" s="17">
        <v>0.30710266136863401</v>
      </c>
      <c r="V10" s="17">
        <v>0.38372173188993303</v>
      </c>
      <c r="W10" s="17"/>
      <c r="X10" s="17">
        <v>0.37850705090480602</v>
      </c>
      <c r="Y10" s="17">
        <v>0.38358010726828701</v>
      </c>
      <c r="Z10" s="17"/>
      <c r="AA10" s="17">
        <v>0.38286227974525</v>
      </c>
      <c r="AB10" s="17">
        <v>0.34250552337000101</v>
      </c>
      <c r="AC10" s="17"/>
      <c r="AD10" s="17">
        <v>0.40073071340348199</v>
      </c>
      <c r="AE10" s="17">
        <v>0.32855144656295998</v>
      </c>
    </row>
    <row r="11" spans="2:31" x14ac:dyDescent="0.35">
      <c r="B11" s="18" t="s">
        <v>114</v>
      </c>
      <c r="C11" s="17">
        <v>0.24938835946242299</v>
      </c>
      <c r="D11" s="17">
        <v>0.232337852203894</v>
      </c>
      <c r="E11" s="17">
        <v>0.26644365974468598</v>
      </c>
      <c r="F11" s="17"/>
      <c r="G11" s="17">
        <v>0.229654917494657</v>
      </c>
      <c r="H11" s="17">
        <v>0.30798574247118898</v>
      </c>
      <c r="I11" s="17">
        <v>0.23157449828788401</v>
      </c>
      <c r="J11" s="17">
        <v>0.257010127708651</v>
      </c>
      <c r="K11" s="17">
        <v>0.181542813185256</v>
      </c>
      <c r="L11" s="17">
        <v>0.26771341129160098</v>
      </c>
      <c r="M11" s="17"/>
      <c r="N11" s="17">
        <v>0.16500028271762099</v>
      </c>
      <c r="O11" s="17">
        <v>0.32496053619368498</v>
      </c>
      <c r="P11" s="17">
        <v>0.31943929781581598</v>
      </c>
      <c r="Q11" s="17">
        <v>0.27380157307959402</v>
      </c>
      <c r="R11" s="17">
        <v>0.174038097067305</v>
      </c>
      <c r="S11" s="17">
        <v>0.26263809154505302</v>
      </c>
      <c r="T11" s="17">
        <v>0.189163419700002</v>
      </c>
      <c r="U11" s="17">
        <v>0.274983306206596</v>
      </c>
      <c r="V11" s="17">
        <v>0.26436596791594602</v>
      </c>
      <c r="W11" s="17"/>
      <c r="X11" s="17">
        <v>0.26219248491428399</v>
      </c>
      <c r="Y11" s="17">
        <v>0.19415070889118799</v>
      </c>
      <c r="Z11" s="17"/>
      <c r="AA11" s="17">
        <v>0.251815750804955</v>
      </c>
      <c r="AB11" s="17">
        <v>0.23856913005272201</v>
      </c>
      <c r="AC11" s="17"/>
      <c r="AD11" s="17">
        <v>0.23207320853511401</v>
      </c>
      <c r="AE11" s="17">
        <v>0.25080299181848598</v>
      </c>
    </row>
    <row r="12" spans="2:31" x14ac:dyDescent="0.35">
      <c r="B12" s="18" t="s">
        <v>115</v>
      </c>
      <c r="C12" s="17">
        <v>0.14451077346805899</v>
      </c>
      <c r="D12" s="17">
        <v>0.15930978914080601</v>
      </c>
      <c r="E12" s="17">
        <v>0.12970759768252099</v>
      </c>
      <c r="F12" s="17"/>
      <c r="G12" s="17">
        <v>0.12892393687564799</v>
      </c>
      <c r="H12" s="17">
        <v>0.151794681508052</v>
      </c>
      <c r="I12" s="17">
        <v>0.161067443205901</v>
      </c>
      <c r="J12" s="17">
        <v>0.14405967214774601</v>
      </c>
      <c r="K12" s="17">
        <v>0.115373434749416</v>
      </c>
      <c r="L12" s="17">
        <v>0.155536438454629</v>
      </c>
      <c r="M12" s="17"/>
      <c r="N12" s="17">
        <v>0.19359140053235699</v>
      </c>
      <c r="O12" s="17">
        <v>8.0446153685817007E-2</v>
      </c>
      <c r="P12" s="17">
        <v>0.13968827154535399</v>
      </c>
      <c r="Q12" s="17">
        <v>0.24126581322023</v>
      </c>
      <c r="R12" s="17">
        <v>0.16860868189252501</v>
      </c>
      <c r="S12" s="17">
        <v>0.133673416643487</v>
      </c>
      <c r="T12" s="17">
        <v>0.13122094045013999</v>
      </c>
      <c r="U12" s="17">
        <v>0.12901598774984199</v>
      </c>
      <c r="V12" s="17">
        <v>9.2838803961235894E-2</v>
      </c>
      <c r="W12" s="17"/>
      <c r="X12" s="17">
        <v>0.14228137816762801</v>
      </c>
      <c r="Y12" s="17">
        <v>0.15383696480117501</v>
      </c>
      <c r="Z12" s="17"/>
      <c r="AA12" s="17">
        <v>0.12610630353381</v>
      </c>
      <c r="AB12" s="17">
        <v>0.21407480689348399</v>
      </c>
      <c r="AC12" s="17"/>
      <c r="AD12" s="17">
        <v>0.168297746454</v>
      </c>
      <c r="AE12" s="17">
        <v>8.9977772884129795E-2</v>
      </c>
    </row>
    <row r="13" spans="2:31" x14ac:dyDescent="0.35">
      <c r="B13" s="18" t="s">
        <v>116</v>
      </c>
      <c r="C13" s="19">
        <v>5.9831876518012903E-2</v>
      </c>
      <c r="D13" s="19">
        <v>6.13891163083519E-2</v>
      </c>
      <c r="E13" s="19">
        <v>5.82741989760482E-2</v>
      </c>
      <c r="F13" s="19"/>
      <c r="G13" s="19">
        <v>8.6428261267712705E-2</v>
      </c>
      <c r="H13" s="19">
        <v>8.0494533649848696E-2</v>
      </c>
      <c r="I13" s="19">
        <v>4.7356190976157002E-2</v>
      </c>
      <c r="J13" s="19">
        <v>7.7840076687245796E-2</v>
      </c>
      <c r="K13" s="19">
        <v>4.0772572982427903E-2</v>
      </c>
      <c r="L13" s="19">
        <v>4.1331541659243999E-2</v>
      </c>
      <c r="M13" s="19"/>
      <c r="N13" s="19">
        <v>6.8362622863169506E-2</v>
      </c>
      <c r="O13" s="19">
        <v>6.3475416808394594E-2</v>
      </c>
      <c r="P13" s="19">
        <v>5.5040721993403999E-2</v>
      </c>
      <c r="Q13" s="19">
        <v>1.0060275396673901E-2</v>
      </c>
      <c r="R13" s="19">
        <v>4.6932201040428202E-2</v>
      </c>
      <c r="S13" s="19">
        <v>6.4956326045544605E-2</v>
      </c>
      <c r="T13" s="19">
        <v>9.8835256755924306E-2</v>
      </c>
      <c r="U13" s="19">
        <v>8.6539731702564904E-2</v>
      </c>
      <c r="V13" s="19">
        <v>5.5065633799564202E-2</v>
      </c>
      <c r="W13" s="19"/>
      <c r="X13" s="19">
        <v>5.5682559579059598E-2</v>
      </c>
      <c r="Y13" s="19">
        <v>5.75899000649987E-2</v>
      </c>
      <c r="Z13" s="19"/>
      <c r="AA13" s="19">
        <v>6.2059653120846103E-2</v>
      </c>
      <c r="AB13" s="19">
        <v>5.2539368387473799E-2</v>
      </c>
      <c r="AC13" s="19"/>
      <c r="AD13" s="19">
        <v>6.1629903791798703E-2</v>
      </c>
      <c r="AE13" s="19">
        <v>6.3075569906312204E-2</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E18"/>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211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112</v>
      </c>
      <c r="C9" s="17">
        <v>0.242888183752344</v>
      </c>
      <c r="D9" s="17">
        <v>0.22294572218940401</v>
      </c>
      <c r="E9" s="17">
        <v>0.26283625128876598</v>
      </c>
      <c r="F9" s="17"/>
      <c r="G9" s="17">
        <v>0.24781405690236999</v>
      </c>
      <c r="H9" s="17">
        <v>0.21335973705076999</v>
      </c>
      <c r="I9" s="17">
        <v>0.233683640221485</v>
      </c>
      <c r="J9" s="17">
        <v>0.28922332555895802</v>
      </c>
      <c r="K9" s="17">
        <v>0.285074558178459</v>
      </c>
      <c r="L9" s="17">
        <v>0.21621535118927099</v>
      </c>
      <c r="M9" s="17"/>
      <c r="N9" s="17">
        <v>0.286190856064583</v>
      </c>
      <c r="O9" s="17">
        <v>0.254174228552764</v>
      </c>
      <c r="P9" s="17">
        <v>0.24471592354062399</v>
      </c>
      <c r="Q9" s="17">
        <v>0.20899341763179</v>
      </c>
      <c r="R9" s="17">
        <v>0.26281406511098798</v>
      </c>
      <c r="S9" s="17">
        <v>0.26313934634208402</v>
      </c>
      <c r="T9" s="17">
        <v>0.209334209054691</v>
      </c>
      <c r="U9" s="17">
        <v>0.225460508249437</v>
      </c>
      <c r="V9" s="17">
        <v>0.206004129478151</v>
      </c>
      <c r="W9" s="17"/>
      <c r="X9" s="17">
        <v>0.24746360460179101</v>
      </c>
      <c r="Y9" s="17">
        <v>0.19680725604207</v>
      </c>
      <c r="Z9" s="17"/>
      <c r="AA9" s="17">
        <v>0.22131486370335501</v>
      </c>
      <c r="AB9" s="17">
        <v>0.32611460583874002</v>
      </c>
      <c r="AC9" s="17"/>
      <c r="AD9" s="17">
        <v>0.22670946165365499</v>
      </c>
      <c r="AE9" s="17">
        <v>0.28154571411038298</v>
      </c>
    </row>
    <row r="10" spans="2:31" x14ac:dyDescent="0.35">
      <c r="B10" s="18" t="s">
        <v>113</v>
      </c>
      <c r="C10" s="17">
        <v>0.34572287046525502</v>
      </c>
      <c r="D10" s="17">
        <v>0.34075506832834801</v>
      </c>
      <c r="E10" s="17">
        <v>0.35069206908809603</v>
      </c>
      <c r="F10" s="17"/>
      <c r="G10" s="17">
        <v>0.36121447955715702</v>
      </c>
      <c r="H10" s="17">
        <v>0.37601862218048598</v>
      </c>
      <c r="I10" s="17">
        <v>0.34245669557215602</v>
      </c>
      <c r="J10" s="17">
        <v>0.278127810936527</v>
      </c>
      <c r="K10" s="17">
        <v>0.28780068209930998</v>
      </c>
      <c r="L10" s="17">
        <v>0.38585149660923301</v>
      </c>
      <c r="M10" s="17"/>
      <c r="N10" s="17">
        <v>0.33884202673135999</v>
      </c>
      <c r="O10" s="17">
        <v>0.35498964527504101</v>
      </c>
      <c r="P10" s="17">
        <v>0.33354353588455199</v>
      </c>
      <c r="Q10" s="17">
        <v>0.32341941170318</v>
      </c>
      <c r="R10" s="17">
        <v>0.35162979065167899</v>
      </c>
      <c r="S10" s="17">
        <v>0.32292335862879401</v>
      </c>
      <c r="T10" s="17">
        <v>0.37846041447150602</v>
      </c>
      <c r="U10" s="17">
        <v>0.39762852254006198</v>
      </c>
      <c r="V10" s="17">
        <v>0.339144169168061</v>
      </c>
      <c r="W10" s="17"/>
      <c r="X10" s="17">
        <v>0.34729777952219498</v>
      </c>
      <c r="Y10" s="17">
        <v>0.374862248715705</v>
      </c>
      <c r="Z10" s="17"/>
      <c r="AA10" s="17">
        <v>0.354693615666544</v>
      </c>
      <c r="AB10" s="17">
        <v>0.31882005462604301</v>
      </c>
      <c r="AC10" s="17"/>
      <c r="AD10" s="17">
        <v>0.36332961289277899</v>
      </c>
      <c r="AE10" s="17">
        <v>0.31631953147178499</v>
      </c>
    </row>
    <row r="11" spans="2:31" x14ac:dyDescent="0.35">
      <c r="B11" s="18" t="s">
        <v>114</v>
      </c>
      <c r="C11" s="17">
        <v>0.153903870493699</v>
      </c>
      <c r="D11" s="17">
        <v>0.17545891577506401</v>
      </c>
      <c r="E11" s="17">
        <v>0.13234276592963801</v>
      </c>
      <c r="F11" s="17"/>
      <c r="G11" s="17">
        <v>0.14453866285887601</v>
      </c>
      <c r="H11" s="17">
        <v>8.8376260275485202E-2</v>
      </c>
      <c r="I11" s="17">
        <v>0.16000831292739601</v>
      </c>
      <c r="J11" s="17">
        <v>0.157052273397048</v>
      </c>
      <c r="K11" s="17">
        <v>0.17118398821422401</v>
      </c>
      <c r="L11" s="17">
        <v>0.18062214499571999</v>
      </c>
      <c r="M11" s="17"/>
      <c r="N11" s="17">
        <v>0.13909221074242001</v>
      </c>
      <c r="O11" s="17">
        <v>0.157455946558894</v>
      </c>
      <c r="P11" s="17">
        <v>0.25080909822259201</v>
      </c>
      <c r="Q11" s="17">
        <v>0.199659350548791</v>
      </c>
      <c r="R11" s="17">
        <v>7.8578639774149805E-2</v>
      </c>
      <c r="S11" s="17">
        <v>0.128097883665164</v>
      </c>
      <c r="T11" s="17">
        <v>0.10687188532203901</v>
      </c>
      <c r="U11" s="17">
        <v>0.14986628054869899</v>
      </c>
      <c r="V11" s="17">
        <v>0.16454919934234</v>
      </c>
      <c r="W11" s="17"/>
      <c r="X11" s="17">
        <v>0.15147249456985101</v>
      </c>
      <c r="Y11" s="17">
        <v>0.153368020800532</v>
      </c>
      <c r="Z11" s="17"/>
      <c r="AA11" s="17">
        <v>0.15682510384876899</v>
      </c>
      <c r="AB11" s="17">
        <v>0.14261733703722701</v>
      </c>
      <c r="AC11" s="17"/>
      <c r="AD11" s="17">
        <v>0.14049160251475301</v>
      </c>
      <c r="AE11" s="17">
        <v>0.16545489433305299</v>
      </c>
    </row>
    <row r="12" spans="2:31" x14ac:dyDescent="0.35">
      <c r="B12" s="18" t="s">
        <v>115</v>
      </c>
      <c r="C12" s="17">
        <v>0.161022843396222</v>
      </c>
      <c r="D12" s="17">
        <v>0.15537366655401899</v>
      </c>
      <c r="E12" s="17">
        <v>0.16667360826382999</v>
      </c>
      <c r="F12" s="17"/>
      <c r="G12" s="17">
        <v>0.114383981199316</v>
      </c>
      <c r="H12" s="17">
        <v>0.218100203340889</v>
      </c>
      <c r="I12" s="17">
        <v>0.16276979083601001</v>
      </c>
      <c r="J12" s="17">
        <v>0.172506833558665</v>
      </c>
      <c r="K12" s="17">
        <v>0.174170966237854</v>
      </c>
      <c r="L12" s="17">
        <v>0.14221912209826101</v>
      </c>
      <c r="M12" s="17"/>
      <c r="N12" s="17">
        <v>0.15689782008559999</v>
      </c>
      <c r="O12" s="17">
        <v>0.17477499370881699</v>
      </c>
      <c r="P12" s="17">
        <v>9.9304489515097905E-2</v>
      </c>
      <c r="Q12" s="17">
        <v>0.15555375552828199</v>
      </c>
      <c r="R12" s="17">
        <v>0.18180610896506799</v>
      </c>
      <c r="S12" s="17">
        <v>0.152797775869671</v>
      </c>
      <c r="T12" s="17">
        <v>0.17287100011805701</v>
      </c>
      <c r="U12" s="17">
        <v>0.12052598579624001</v>
      </c>
      <c r="V12" s="17">
        <v>0.19997922586758399</v>
      </c>
      <c r="W12" s="17"/>
      <c r="X12" s="17">
        <v>0.163754135533205</v>
      </c>
      <c r="Y12" s="17">
        <v>0.14878390517703699</v>
      </c>
      <c r="Z12" s="17"/>
      <c r="AA12" s="17">
        <v>0.16517212419960001</v>
      </c>
      <c r="AB12" s="17">
        <v>0.148605535305078</v>
      </c>
      <c r="AC12" s="17"/>
      <c r="AD12" s="17">
        <v>0.18169040265400599</v>
      </c>
      <c r="AE12" s="17">
        <v>0.11739315663812699</v>
      </c>
    </row>
    <row r="13" spans="2:31" x14ac:dyDescent="0.35">
      <c r="B13" s="18" t="s">
        <v>116</v>
      </c>
      <c r="C13" s="19">
        <v>9.6462231892479794E-2</v>
      </c>
      <c r="D13" s="19">
        <v>0.105466627153165</v>
      </c>
      <c r="E13" s="19">
        <v>8.7455305429670602E-2</v>
      </c>
      <c r="F13" s="19"/>
      <c r="G13" s="19">
        <v>0.132048819482282</v>
      </c>
      <c r="H13" s="19">
        <v>0.10414517715237</v>
      </c>
      <c r="I13" s="19">
        <v>0.101081560442952</v>
      </c>
      <c r="J13" s="19">
        <v>0.10308975654880199</v>
      </c>
      <c r="K13" s="19">
        <v>8.1769805270152596E-2</v>
      </c>
      <c r="L13" s="19">
        <v>7.5091885107514703E-2</v>
      </c>
      <c r="M13" s="19"/>
      <c r="N13" s="19">
        <v>7.8977086376036801E-2</v>
      </c>
      <c r="O13" s="19">
        <v>5.8605185904483797E-2</v>
      </c>
      <c r="P13" s="19">
        <v>7.1626952837134203E-2</v>
      </c>
      <c r="Q13" s="19">
        <v>0.112374064587956</v>
      </c>
      <c r="R13" s="19">
        <v>0.12517139549811501</v>
      </c>
      <c r="S13" s="19">
        <v>0.13304163549428699</v>
      </c>
      <c r="T13" s="19">
        <v>0.132462491033707</v>
      </c>
      <c r="U13" s="19">
        <v>0.106518702865561</v>
      </c>
      <c r="V13" s="19">
        <v>9.0323276143863498E-2</v>
      </c>
      <c r="W13" s="19"/>
      <c r="X13" s="19">
        <v>9.0011985772957798E-2</v>
      </c>
      <c r="Y13" s="19">
        <v>0.12617856926465501</v>
      </c>
      <c r="Z13" s="19"/>
      <c r="AA13" s="19">
        <v>0.101994292581732</v>
      </c>
      <c r="AB13" s="19">
        <v>6.3842467192912394E-2</v>
      </c>
      <c r="AC13" s="19"/>
      <c r="AD13" s="19">
        <v>8.77789202848068E-2</v>
      </c>
      <c r="AE13" s="19">
        <v>0.119286703446652</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Q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7" width="20.7265625" customWidth="1"/>
  </cols>
  <sheetData>
    <row r="2" spans="2:17" ht="40" customHeight="1" x14ac:dyDescent="0.35">
      <c r="D2" s="32" t="s">
        <v>230</v>
      </c>
      <c r="E2" s="28"/>
      <c r="F2" s="28"/>
      <c r="G2" s="28"/>
      <c r="H2" s="28"/>
      <c r="I2" s="28"/>
      <c r="J2" s="28"/>
      <c r="K2" s="28"/>
      <c r="L2" s="28"/>
      <c r="M2" s="28"/>
      <c r="N2" s="28"/>
      <c r="O2" s="28"/>
      <c r="P2" s="28"/>
      <c r="Q2" s="28"/>
    </row>
    <row r="6" spans="2:17" ht="50" customHeight="1" x14ac:dyDescent="0.35">
      <c r="B6" s="20" t="s">
        <v>15</v>
      </c>
      <c r="C6" s="20" t="s">
        <v>212</v>
      </c>
      <c r="D6" s="20" t="s">
        <v>213</v>
      </c>
      <c r="E6" s="20" t="s">
        <v>214</v>
      </c>
      <c r="F6" s="20" t="s">
        <v>215</v>
      </c>
      <c r="G6" s="20" t="s">
        <v>216</v>
      </c>
      <c r="H6" s="20" t="s">
        <v>217</v>
      </c>
      <c r="I6" s="20" t="s">
        <v>218</v>
      </c>
      <c r="J6" s="20" t="s">
        <v>219</v>
      </c>
      <c r="K6" s="20" t="s">
        <v>220</v>
      </c>
      <c r="L6" s="20" t="s">
        <v>221</v>
      </c>
      <c r="M6" s="20" t="s">
        <v>222</v>
      </c>
      <c r="N6" s="20" t="s">
        <v>223</v>
      </c>
      <c r="O6" s="20" t="s">
        <v>224</v>
      </c>
      <c r="P6" s="20" t="s">
        <v>225</v>
      </c>
    </row>
    <row r="7" spans="2:17" x14ac:dyDescent="0.35">
      <c r="B7" s="18" t="s">
        <v>226</v>
      </c>
      <c r="C7" s="17">
        <v>0.103289516621765</v>
      </c>
      <c r="D7" s="17">
        <v>0.13465551568874301</v>
      </c>
      <c r="E7" s="17">
        <v>0.18120404417529701</v>
      </c>
      <c r="F7" s="17">
        <v>0.13353053828500699</v>
      </c>
      <c r="G7" s="17">
        <v>0.117825654999808</v>
      </c>
      <c r="H7" s="17">
        <v>9.0524524375424298E-2</v>
      </c>
      <c r="I7" s="17">
        <v>0.22822103454909101</v>
      </c>
      <c r="J7" s="17">
        <v>9.8586388643816095E-2</v>
      </c>
      <c r="K7" s="17">
        <v>0.110422604810352</v>
      </c>
      <c r="L7" s="17">
        <v>0.13021947913548201</v>
      </c>
      <c r="M7" s="17">
        <v>0.145585464861159</v>
      </c>
      <c r="N7" s="17">
        <v>0.103238014937371</v>
      </c>
      <c r="O7" s="17">
        <v>0.168472623378494</v>
      </c>
      <c r="P7" s="17">
        <v>0.12887925948093301</v>
      </c>
    </row>
    <row r="8" spans="2:17" x14ac:dyDescent="0.35">
      <c r="B8" s="18" t="s">
        <v>227</v>
      </c>
      <c r="C8" s="17">
        <v>0.42732602090369098</v>
      </c>
      <c r="D8" s="17">
        <v>0.44743682354868197</v>
      </c>
      <c r="E8" s="17">
        <v>0.53046753365688504</v>
      </c>
      <c r="F8" s="17">
        <v>0.420581452899355</v>
      </c>
      <c r="G8" s="17">
        <v>0.40377452900786198</v>
      </c>
      <c r="H8" s="17">
        <v>0.27227796393230402</v>
      </c>
      <c r="I8" s="17">
        <v>0.49381415365936798</v>
      </c>
      <c r="J8" s="17">
        <v>0.35878140505875999</v>
      </c>
      <c r="K8" s="17">
        <v>0.320687739471263</v>
      </c>
      <c r="L8" s="17">
        <v>0.38330246494780001</v>
      </c>
      <c r="M8" s="17">
        <v>0.445578477632597</v>
      </c>
      <c r="N8" s="17">
        <v>0.36144640095902097</v>
      </c>
      <c r="O8" s="17">
        <v>0.50285328174761701</v>
      </c>
      <c r="P8" s="17">
        <v>0.47402521612992599</v>
      </c>
    </row>
    <row r="9" spans="2:17" x14ac:dyDescent="0.35">
      <c r="B9" s="18" t="s">
        <v>228</v>
      </c>
      <c r="C9" s="17">
        <v>0.23802462018637999</v>
      </c>
      <c r="D9" s="17">
        <v>0.21663177931498101</v>
      </c>
      <c r="E9" s="17">
        <v>0.11676271587126499</v>
      </c>
      <c r="F9" s="17">
        <v>0.20507213132317101</v>
      </c>
      <c r="G9" s="17">
        <v>0.18884948480459501</v>
      </c>
      <c r="H9" s="17">
        <v>0.20380521201517701</v>
      </c>
      <c r="I9" s="17">
        <v>0.123056740345431</v>
      </c>
      <c r="J9" s="17">
        <v>0.18502816893207799</v>
      </c>
      <c r="K9" s="17">
        <v>0.258104017176847</v>
      </c>
      <c r="L9" s="17">
        <v>0.25402452265652298</v>
      </c>
      <c r="M9" s="17">
        <v>0.20075350106389001</v>
      </c>
      <c r="N9" s="17">
        <v>0.22106090326297301</v>
      </c>
      <c r="O9" s="17">
        <v>0.17200668375269901</v>
      </c>
      <c r="P9" s="17">
        <v>0.21138367420295401</v>
      </c>
    </row>
    <row r="10" spans="2:17" x14ac:dyDescent="0.35">
      <c r="B10" s="18" t="s">
        <v>229</v>
      </c>
      <c r="C10" s="17">
        <v>0.110142994998496</v>
      </c>
      <c r="D10" s="17">
        <v>7.7890974393137996E-2</v>
      </c>
      <c r="E10" s="17">
        <v>4.6241818398908702E-2</v>
      </c>
      <c r="F10" s="17">
        <v>6.40441745679355E-2</v>
      </c>
      <c r="G10" s="17">
        <v>6.5847521857975502E-2</v>
      </c>
      <c r="H10" s="17">
        <v>0.1055187074555</v>
      </c>
      <c r="I10" s="17">
        <v>3.9838915311624902E-2</v>
      </c>
      <c r="J10" s="17">
        <v>9.0289669250510005E-2</v>
      </c>
      <c r="K10" s="17">
        <v>0.17086729049208199</v>
      </c>
      <c r="L10" s="17">
        <v>0.11719994504716499</v>
      </c>
      <c r="M10" s="17">
        <v>7.1193089875825899E-2</v>
      </c>
      <c r="N10" s="17">
        <v>7.46049057366307E-2</v>
      </c>
      <c r="O10" s="17">
        <v>5.1185721434730901E-2</v>
      </c>
      <c r="P10" s="17">
        <v>7.1663187522314098E-2</v>
      </c>
    </row>
    <row r="11" spans="2:17" x14ac:dyDescent="0.35">
      <c r="B11" s="18" t="s">
        <v>56</v>
      </c>
      <c r="C11" s="17">
        <v>0.121216847289667</v>
      </c>
      <c r="D11" s="17">
        <v>0.123384907054456</v>
      </c>
      <c r="E11" s="17">
        <v>0.12532388789764401</v>
      </c>
      <c r="F11" s="17">
        <v>0.17677170292453101</v>
      </c>
      <c r="G11" s="17">
        <v>0.223702809329759</v>
      </c>
      <c r="H11" s="17">
        <v>0.32787359222159501</v>
      </c>
      <c r="I11" s="17">
        <v>0.115069156134484</v>
      </c>
      <c r="J11" s="17">
        <v>0.267314368114836</v>
      </c>
      <c r="K11" s="17">
        <v>0.13991834804945699</v>
      </c>
      <c r="L11" s="17">
        <v>0.11525358821303</v>
      </c>
      <c r="M11" s="17">
        <v>0.13688946656652901</v>
      </c>
      <c r="N11" s="17">
        <v>0.23964977510400401</v>
      </c>
      <c r="O11" s="17">
        <v>0.10548168968646</v>
      </c>
      <c r="P11" s="17">
        <v>0.11404866266387199</v>
      </c>
    </row>
    <row r="12" spans="2:17" x14ac:dyDescent="0.35">
      <c r="B12" s="16"/>
      <c r="C12" s="16"/>
      <c r="D12" s="16"/>
      <c r="E12" s="16"/>
      <c r="F12" s="16"/>
      <c r="G12" s="16"/>
      <c r="H12" s="16"/>
      <c r="I12" s="16"/>
      <c r="J12" s="16"/>
      <c r="K12" s="16"/>
      <c r="L12" s="16"/>
      <c r="M12" s="16"/>
      <c r="N12" s="16"/>
      <c r="O12" s="16"/>
      <c r="P12" s="16"/>
    </row>
    <row r="13" spans="2:17" x14ac:dyDescent="0.35">
      <c r="B13" t="s">
        <v>67</v>
      </c>
    </row>
    <row r="14" spans="2:17" x14ac:dyDescent="0.35">
      <c r="B14" t="s">
        <v>68</v>
      </c>
    </row>
    <row r="18" spans="2:2" x14ac:dyDescent="0.35">
      <c r="B18"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E18"/>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231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0.103289516621765</v>
      </c>
      <c r="D9" s="17">
        <v>0.12362279532821401</v>
      </c>
      <c r="E9" s="17">
        <v>8.2950522080243005E-2</v>
      </c>
      <c r="F9" s="17"/>
      <c r="G9" s="17">
        <v>0.122480025595836</v>
      </c>
      <c r="H9" s="17">
        <v>0.10489275013366101</v>
      </c>
      <c r="I9" s="17">
        <v>0.15117583460464401</v>
      </c>
      <c r="J9" s="17">
        <v>9.0484347304837703E-2</v>
      </c>
      <c r="K9" s="17">
        <v>9.3803302760311097E-2</v>
      </c>
      <c r="L9" s="17">
        <v>7.9498619191137695E-2</v>
      </c>
      <c r="M9" s="17"/>
      <c r="N9" s="17">
        <v>0.13339151893645201</v>
      </c>
      <c r="O9" s="17">
        <v>7.8444736799253401E-2</v>
      </c>
      <c r="P9" s="17">
        <v>0.10028276495206</v>
      </c>
      <c r="Q9" s="17">
        <v>6.8521983384492405E-2</v>
      </c>
      <c r="R9" s="17">
        <v>0.102277465466971</v>
      </c>
      <c r="S9" s="17">
        <v>8.1851588782666698E-2</v>
      </c>
      <c r="T9" s="17">
        <v>0.121739000360259</v>
      </c>
      <c r="U9" s="17">
        <v>0.14192735724729</v>
      </c>
      <c r="V9" s="17">
        <v>0.116575949135826</v>
      </c>
      <c r="W9" s="17"/>
      <c r="X9" s="17">
        <v>8.5967297583645894E-2</v>
      </c>
      <c r="Y9" s="17">
        <v>0.146793232148867</v>
      </c>
      <c r="Z9" s="17"/>
      <c r="AA9" s="17">
        <v>0.10200989800686899</v>
      </c>
      <c r="AB9" s="17">
        <v>0.110712933117159</v>
      </c>
      <c r="AC9" s="17"/>
      <c r="AD9" s="17">
        <v>0.115539733354127</v>
      </c>
      <c r="AE9" s="17">
        <v>8.6017437285189596E-2</v>
      </c>
    </row>
    <row r="10" spans="2:31" x14ac:dyDescent="0.35">
      <c r="B10" s="18" t="s">
        <v>227</v>
      </c>
      <c r="C10" s="17">
        <v>0.42732602090369098</v>
      </c>
      <c r="D10" s="17">
        <v>0.45036538735658099</v>
      </c>
      <c r="E10" s="17">
        <v>0.40428017791444298</v>
      </c>
      <c r="F10" s="17"/>
      <c r="G10" s="17">
        <v>0.40855370326763901</v>
      </c>
      <c r="H10" s="17">
        <v>0.44695281927916197</v>
      </c>
      <c r="I10" s="17">
        <v>0.45407888693213999</v>
      </c>
      <c r="J10" s="17">
        <v>0.38694622734302803</v>
      </c>
      <c r="K10" s="17">
        <v>0.44524489910921899</v>
      </c>
      <c r="L10" s="17">
        <v>0.42480266154407798</v>
      </c>
      <c r="M10" s="17"/>
      <c r="N10" s="17">
        <v>0.426181436272279</v>
      </c>
      <c r="O10" s="17">
        <v>0.49012464180229498</v>
      </c>
      <c r="P10" s="17">
        <v>0.36948910518896799</v>
      </c>
      <c r="Q10" s="17">
        <v>0.46150773240795201</v>
      </c>
      <c r="R10" s="17">
        <v>0.49315682530843102</v>
      </c>
      <c r="S10" s="17">
        <v>0.452016785778731</v>
      </c>
      <c r="T10" s="17">
        <v>0.37407204339920502</v>
      </c>
      <c r="U10" s="17">
        <v>0.331558844181157</v>
      </c>
      <c r="V10" s="17">
        <v>0.38058445382100797</v>
      </c>
      <c r="W10" s="17"/>
      <c r="X10" s="17">
        <v>0.42916398468167</v>
      </c>
      <c r="Y10" s="17">
        <v>0.41123669649636002</v>
      </c>
      <c r="Z10" s="17"/>
      <c r="AA10" s="17">
        <v>0.41205578966765599</v>
      </c>
      <c r="AB10" s="17">
        <v>0.49699052261520399</v>
      </c>
      <c r="AC10" s="17"/>
      <c r="AD10" s="17">
        <v>0.44019378473014897</v>
      </c>
      <c r="AE10" s="17">
        <v>0.43622185195471902</v>
      </c>
    </row>
    <row r="11" spans="2:31" x14ac:dyDescent="0.35">
      <c r="B11" s="18" t="s">
        <v>228</v>
      </c>
      <c r="C11" s="17">
        <v>0.23802462018637999</v>
      </c>
      <c r="D11" s="17">
        <v>0.21432438123907099</v>
      </c>
      <c r="E11" s="17">
        <v>0.26173152144619499</v>
      </c>
      <c r="F11" s="17"/>
      <c r="G11" s="17">
        <v>0.17586458704444299</v>
      </c>
      <c r="H11" s="17">
        <v>0.21041142988528899</v>
      </c>
      <c r="I11" s="17">
        <v>0.19582061933077799</v>
      </c>
      <c r="J11" s="17">
        <v>0.296796229991931</v>
      </c>
      <c r="K11" s="17">
        <v>0.24292499048253199</v>
      </c>
      <c r="L11" s="17">
        <v>0.27507498758193599</v>
      </c>
      <c r="M11" s="17"/>
      <c r="N11" s="17">
        <v>0.21134174851002399</v>
      </c>
      <c r="O11" s="17">
        <v>0.22872349828501201</v>
      </c>
      <c r="P11" s="17">
        <v>0.34555666743777202</v>
      </c>
      <c r="Q11" s="17">
        <v>0.19580439858016899</v>
      </c>
      <c r="R11" s="17">
        <v>0.21219257394861599</v>
      </c>
      <c r="S11" s="17">
        <v>0.255443048844606</v>
      </c>
      <c r="T11" s="17">
        <v>0.214731260701128</v>
      </c>
      <c r="U11" s="17">
        <v>0.28078045532165602</v>
      </c>
      <c r="V11" s="17">
        <v>0.24075098854740501</v>
      </c>
      <c r="W11" s="17"/>
      <c r="X11" s="17">
        <v>0.24406911485315999</v>
      </c>
      <c r="Y11" s="17">
        <v>0.207801130811161</v>
      </c>
      <c r="Z11" s="17"/>
      <c r="AA11" s="17">
        <v>0.25684145611646197</v>
      </c>
      <c r="AB11" s="17">
        <v>0.166442062541589</v>
      </c>
      <c r="AC11" s="17"/>
      <c r="AD11" s="17">
        <v>0.23850453366841901</v>
      </c>
      <c r="AE11" s="17">
        <v>0.21600210110142701</v>
      </c>
    </row>
    <row r="12" spans="2:31" x14ac:dyDescent="0.35">
      <c r="B12" s="18" t="s">
        <v>229</v>
      </c>
      <c r="C12" s="17">
        <v>0.110142994998496</v>
      </c>
      <c r="D12" s="17">
        <v>0.10317721277052699</v>
      </c>
      <c r="E12" s="17">
        <v>0.117110735359384</v>
      </c>
      <c r="F12" s="17"/>
      <c r="G12" s="17">
        <v>0.11482452936772</v>
      </c>
      <c r="H12" s="17">
        <v>0.119384782383207</v>
      </c>
      <c r="I12" s="17">
        <v>8.8531195497913107E-2</v>
      </c>
      <c r="J12" s="17">
        <v>8.8863041904663195E-2</v>
      </c>
      <c r="K12" s="17">
        <v>8.5125089442569898E-2</v>
      </c>
      <c r="L12" s="17">
        <v>0.13669910189692899</v>
      </c>
      <c r="M12" s="17"/>
      <c r="N12" s="17">
        <v>0.10712898791054599</v>
      </c>
      <c r="O12" s="17">
        <v>9.9662444503539602E-2</v>
      </c>
      <c r="P12" s="17">
        <v>5.1078707925657503E-2</v>
      </c>
      <c r="Q12" s="17">
        <v>0.19110666112697899</v>
      </c>
      <c r="R12" s="17">
        <v>0.10037169397128599</v>
      </c>
      <c r="S12" s="17">
        <v>8.7866305119162894E-2</v>
      </c>
      <c r="T12" s="17">
        <v>0.146556479277653</v>
      </c>
      <c r="U12" s="17">
        <v>0.13859357574376899</v>
      </c>
      <c r="V12" s="17">
        <v>8.8949394268399803E-2</v>
      </c>
      <c r="W12" s="17"/>
      <c r="X12" s="17">
        <v>0.114162169905994</v>
      </c>
      <c r="Y12" s="17">
        <v>0.11263428069525699</v>
      </c>
      <c r="Z12" s="17"/>
      <c r="AA12" s="17">
        <v>0.102538709099745</v>
      </c>
      <c r="AB12" s="17">
        <v>0.139412165234578</v>
      </c>
      <c r="AC12" s="17"/>
      <c r="AD12" s="17">
        <v>0.120979646087917</v>
      </c>
      <c r="AE12" s="17">
        <v>8.3312648047075097E-2</v>
      </c>
    </row>
    <row r="13" spans="2:31" x14ac:dyDescent="0.35">
      <c r="B13" s="18" t="s">
        <v>56</v>
      </c>
      <c r="C13" s="19">
        <v>0.121216847289667</v>
      </c>
      <c r="D13" s="19">
        <v>0.108510223305607</v>
      </c>
      <c r="E13" s="19">
        <v>0.133927043199735</v>
      </c>
      <c r="F13" s="19"/>
      <c r="G13" s="19">
        <v>0.17827715472436301</v>
      </c>
      <c r="H13" s="19">
        <v>0.118358218318681</v>
      </c>
      <c r="I13" s="19">
        <v>0.110393463634525</v>
      </c>
      <c r="J13" s="19">
        <v>0.13691015345554</v>
      </c>
      <c r="K13" s="19">
        <v>0.132901718205368</v>
      </c>
      <c r="L13" s="19">
        <v>8.39246297859194E-2</v>
      </c>
      <c r="M13" s="19"/>
      <c r="N13" s="19">
        <v>0.121956308370698</v>
      </c>
      <c r="O13" s="19">
        <v>0.10304467860990001</v>
      </c>
      <c r="P13" s="19">
        <v>0.133592754495542</v>
      </c>
      <c r="Q13" s="19">
        <v>8.3059224500407106E-2</v>
      </c>
      <c r="R13" s="19">
        <v>9.20014413046958E-2</v>
      </c>
      <c r="S13" s="19">
        <v>0.122822271474834</v>
      </c>
      <c r="T13" s="19">
        <v>0.142901216261755</v>
      </c>
      <c r="U13" s="19">
        <v>0.107139767506127</v>
      </c>
      <c r="V13" s="19">
        <v>0.173139214227362</v>
      </c>
      <c r="W13" s="19"/>
      <c r="X13" s="19">
        <v>0.12663743297553001</v>
      </c>
      <c r="Y13" s="19">
        <v>0.121534659848355</v>
      </c>
      <c r="Z13" s="19"/>
      <c r="AA13" s="19">
        <v>0.12655414710926699</v>
      </c>
      <c r="AB13" s="19">
        <v>8.6442316491469204E-2</v>
      </c>
      <c r="AC13" s="19"/>
      <c r="AD13" s="19">
        <v>8.4782302159388104E-2</v>
      </c>
      <c r="AE13" s="19">
        <v>0.17844596161158999</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E18"/>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232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0.13465551568874301</v>
      </c>
      <c r="D9" s="17">
        <v>0.166814171501315</v>
      </c>
      <c r="E9" s="17">
        <v>0.10248781984010701</v>
      </c>
      <c r="F9" s="17"/>
      <c r="G9" s="17">
        <v>0.164830739845926</v>
      </c>
      <c r="H9" s="17">
        <v>0.114762518200763</v>
      </c>
      <c r="I9" s="17">
        <v>0.144142669860953</v>
      </c>
      <c r="J9" s="17">
        <v>0.12109018278763301</v>
      </c>
      <c r="K9" s="17">
        <v>0.107453280949142</v>
      </c>
      <c r="L9" s="17">
        <v>0.144884784719646</v>
      </c>
      <c r="M9" s="17"/>
      <c r="N9" s="17">
        <v>0.16682177063131401</v>
      </c>
      <c r="O9" s="17">
        <v>8.3265656075689795E-2</v>
      </c>
      <c r="P9" s="17">
        <v>9.0079319245261996E-2</v>
      </c>
      <c r="Q9" s="17">
        <v>0.15047643043423201</v>
      </c>
      <c r="R9" s="17">
        <v>0.14180162877729699</v>
      </c>
      <c r="S9" s="17">
        <v>0.17494590467184001</v>
      </c>
      <c r="T9" s="17">
        <v>0.108935096253598</v>
      </c>
      <c r="U9" s="17">
        <v>9.2169315264992294E-2</v>
      </c>
      <c r="V9" s="17">
        <v>0.179694824378343</v>
      </c>
      <c r="W9" s="17"/>
      <c r="X9" s="17">
        <v>0.10587898585871799</v>
      </c>
      <c r="Y9" s="17">
        <v>0.197719994431962</v>
      </c>
      <c r="Z9" s="17"/>
      <c r="AA9" s="17">
        <v>0.12210293865935599</v>
      </c>
      <c r="AB9" s="17">
        <v>0.18683166168756701</v>
      </c>
      <c r="AC9" s="17"/>
      <c r="AD9" s="17">
        <v>0.14907136024539799</v>
      </c>
      <c r="AE9" s="17">
        <v>0.112521847610146</v>
      </c>
    </row>
    <row r="10" spans="2:31" x14ac:dyDescent="0.35">
      <c r="B10" s="18" t="s">
        <v>227</v>
      </c>
      <c r="C10" s="17">
        <v>0.44743682354868197</v>
      </c>
      <c r="D10" s="17">
        <v>0.45790718751856702</v>
      </c>
      <c r="E10" s="17">
        <v>0.43696351628202301</v>
      </c>
      <c r="F10" s="17"/>
      <c r="G10" s="17">
        <v>0.43202453920831801</v>
      </c>
      <c r="H10" s="17">
        <v>0.44873896122781498</v>
      </c>
      <c r="I10" s="17">
        <v>0.52341724077864205</v>
      </c>
      <c r="J10" s="17">
        <v>0.46716170007650398</v>
      </c>
      <c r="K10" s="17">
        <v>0.42986852845593398</v>
      </c>
      <c r="L10" s="17">
        <v>0.41602660576021999</v>
      </c>
      <c r="M10" s="17"/>
      <c r="N10" s="17">
        <v>0.40285354959833702</v>
      </c>
      <c r="O10" s="17">
        <v>0.52633789778035001</v>
      </c>
      <c r="P10" s="17">
        <v>0.47094589972724599</v>
      </c>
      <c r="Q10" s="17">
        <v>0.38222814788128601</v>
      </c>
      <c r="R10" s="17">
        <v>0.42588048297660402</v>
      </c>
      <c r="S10" s="17">
        <v>0.45692935534502199</v>
      </c>
      <c r="T10" s="17">
        <v>0.50895985830895396</v>
      </c>
      <c r="U10" s="17">
        <v>0.41945699672921299</v>
      </c>
      <c r="V10" s="17">
        <v>0.41289234130708202</v>
      </c>
      <c r="W10" s="17"/>
      <c r="X10" s="17">
        <v>0.46911896816602999</v>
      </c>
      <c r="Y10" s="17">
        <v>0.350558529807802</v>
      </c>
      <c r="Z10" s="17"/>
      <c r="AA10" s="17">
        <v>0.43943770084788503</v>
      </c>
      <c r="AB10" s="17">
        <v>0.48349094359824102</v>
      </c>
      <c r="AC10" s="17"/>
      <c r="AD10" s="17">
        <v>0.45406827870663002</v>
      </c>
      <c r="AE10" s="17">
        <v>0.47230237440686701</v>
      </c>
    </row>
    <row r="11" spans="2:31" x14ac:dyDescent="0.35">
      <c r="B11" s="18" t="s">
        <v>228</v>
      </c>
      <c r="C11" s="17">
        <v>0.21663177931498101</v>
      </c>
      <c r="D11" s="17">
        <v>0.19857391464020099</v>
      </c>
      <c r="E11" s="17">
        <v>0.234694720189116</v>
      </c>
      <c r="F11" s="17"/>
      <c r="G11" s="17">
        <v>0.16663663436867501</v>
      </c>
      <c r="H11" s="17">
        <v>0.209244139941209</v>
      </c>
      <c r="I11" s="17">
        <v>0.16562002080447299</v>
      </c>
      <c r="J11" s="17">
        <v>0.20997244954386901</v>
      </c>
      <c r="K11" s="17">
        <v>0.24028310978367501</v>
      </c>
      <c r="L11" s="17">
        <v>0.26418346586361702</v>
      </c>
      <c r="M11" s="17"/>
      <c r="N11" s="17">
        <v>0.199020990888996</v>
      </c>
      <c r="O11" s="17">
        <v>0.20793072328797599</v>
      </c>
      <c r="P11" s="17">
        <v>0.19623033852977401</v>
      </c>
      <c r="Q11" s="17">
        <v>0.25154301298968401</v>
      </c>
      <c r="R11" s="17">
        <v>0.252344260207778</v>
      </c>
      <c r="S11" s="17">
        <v>0.228564839545215</v>
      </c>
      <c r="T11" s="17">
        <v>0.16137538013887001</v>
      </c>
      <c r="U11" s="17">
        <v>0.235933014334376</v>
      </c>
      <c r="V11" s="17">
        <v>0.23654619462677101</v>
      </c>
      <c r="W11" s="17"/>
      <c r="X11" s="17">
        <v>0.21788772936808301</v>
      </c>
      <c r="Y11" s="17">
        <v>0.262731381554896</v>
      </c>
      <c r="Z11" s="17"/>
      <c r="AA11" s="17">
        <v>0.23098487670523901</v>
      </c>
      <c r="AB11" s="17">
        <v>0.16197536806157101</v>
      </c>
      <c r="AC11" s="17"/>
      <c r="AD11" s="17">
        <v>0.20908449984055599</v>
      </c>
      <c r="AE11" s="17">
        <v>0.21605086014392499</v>
      </c>
    </row>
    <row r="12" spans="2:31" x14ac:dyDescent="0.35">
      <c r="B12" s="18" t="s">
        <v>229</v>
      </c>
      <c r="C12" s="17">
        <v>7.7890974393137996E-2</v>
      </c>
      <c r="D12" s="17">
        <v>6.5870417038066703E-2</v>
      </c>
      <c r="E12" s="17">
        <v>8.9914910815811905E-2</v>
      </c>
      <c r="F12" s="17"/>
      <c r="G12" s="17">
        <v>7.7418133560188507E-2</v>
      </c>
      <c r="H12" s="17">
        <v>7.2193085168010998E-2</v>
      </c>
      <c r="I12" s="17">
        <v>5.8480371770962998E-2</v>
      </c>
      <c r="J12" s="17">
        <v>7.0144040332889304E-2</v>
      </c>
      <c r="K12" s="17">
        <v>6.9234297541910003E-2</v>
      </c>
      <c r="L12" s="17">
        <v>9.9089080266901802E-2</v>
      </c>
      <c r="M12" s="17"/>
      <c r="N12" s="17">
        <v>0.10056415034612699</v>
      </c>
      <c r="O12" s="17">
        <v>5.5853160281839197E-2</v>
      </c>
      <c r="P12" s="17">
        <v>8.8508727985009E-2</v>
      </c>
      <c r="Q12" s="17">
        <v>0.12199024979907901</v>
      </c>
      <c r="R12" s="17">
        <v>4.6415747741697502E-2</v>
      </c>
      <c r="S12" s="17">
        <v>6.60879851318463E-2</v>
      </c>
      <c r="T12" s="17">
        <v>7.6878374515644804E-2</v>
      </c>
      <c r="U12" s="17">
        <v>0.116282588456849</v>
      </c>
      <c r="V12" s="17">
        <v>4.8617518084266398E-2</v>
      </c>
      <c r="W12" s="17"/>
      <c r="X12" s="17">
        <v>8.2211260290522795E-2</v>
      </c>
      <c r="Y12" s="17">
        <v>5.2238626275542703E-2</v>
      </c>
      <c r="Z12" s="17"/>
      <c r="AA12" s="17">
        <v>7.8879862603544001E-2</v>
      </c>
      <c r="AB12" s="17">
        <v>7.2849914247743605E-2</v>
      </c>
      <c r="AC12" s="17"/>
      <c r="AD12" s="17">
        <v>9.5613371923933099E-2</v>
      </c>
      <c r="AE12" s="17">
        <v>4.3601119603715197E-2</v>
      </c>
    </row>
    <row r="13" spans="2:31" x14ac:dyDescent="0.35">
      <c r="B13" s="18" t="s">
        <v>56</v>
      </c>
      <c r="C13" s="19">
        <v>0.123384907054456</v>
      </c>
      <c r="D13" s="19">
        <v>0.11083430930185</v>
      </c>
      <c r="E13" s="19">
        <v>0.13593903287294301</v>
      </c>
      <c r="F13" s="19"/>
      <c r="G13" s="19">
        <v>0.15908995301689199</v>
      </c>
      <c r="H13" s="19">
        <v>0.15506129546220199</v>
      </c>
      <c r="I13" s="19">
        <v>0.10833969678496901</v>
      </c>
      <c r="J13" s="19">
        <v>0.13163162725910499</v>
      </c>
      <c r="K13" s="19">
        <v>0.15316078326933899</v>
      </c>
      <c r="L13" s="19">
        <v>7.5816063389615704E-2</v>
      </c>
      <c r="M13" s="19"/>
      <c r="N13" s="19">
        <v>0.13073953853522599</v>
      </c>
      <c r="O13" s="19">
        <v>0.12661256257414499</v>
      </c>
      <c r="P13" s="19">
        <v>0.15423571451270801</v>
      </c>
      <c r="Q13" s="19">
        <v>9.3762158895718706E-2</v>
      </c>
      <c r="R13" s="19">
        <v>0.13355788029662399</v>
      </c>
      <c r="S13" s="19">
        <v>7.3471915306075997E-2</v>
      </c>
      <c r="T13" s="19">
        <v>0.14385129078293199</v>
      </c>
      <c r="U13" s="19">
        <v>0.13615808521456901</v>
      </c>
      <c r="V13" s="19">
        <v>0.122249121603538</v>
      </c>
      <c r="W13" s="19"/>
      <c r="X13" s="19">
        <v>0.124903056316647</v>
      </c>
      <c r="Y13" s="19">
        <v>0.13675146792979601</v>
      </c>
      <c r="Z13" s="19"/>
      <c r="AA13" s="19">
        <v>0.12859462118397499</v>
      </c>
      <c r="AB13" s="19">
        <v>9.4852112404876607E-2</v>
      </c>
      <c r="AC13" s="19"/>
      <c r="AD13" s="19">
        <v>9.2162489283484E-2</v>
      </c>
      <c r="AE13" s="19">
        <v>0.15552379823534601</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233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0.18120404417529701</v>
      </c>
      <c r="D9" s="17">
        <v>0.21794056962422001</v>
      </c>
      <c r="E9" s="17">
        <v>0.144457191817287</v>
      </c>
      <c r="F9" s="17"/>
      <c r="G9" s="17">
        <v>0.18901850213986901</v>
      </c>
      <c r="H9" s="17">
        <v>0.17321712360039801</v>
      </c>
      <c r="I9" s="17">
        <v>0.19351753828471199</v>
      </c>
      <c r="J9" s="17">
        <v>0.14730070500378101</v>
      </c>
      <c r="K9" s="17">
        <v>0.14256902428219301</v>
      </c>
      <c r="L9" s="17">
        <v>0.21154548362838699</v>
      </c>
      <c r="M9" s="17"/>
      <c r="N9" s="17">
        <v>0.198820602802846</v>
      </c>
      <c r="O9" s="17">
        <v>0.15775144439698999</v>
      </c>
      <c r="P9" s="17">
        <v>0.13467247410160299</v>
      </c>
      <c r="Q9" s="17">
        <v>0.180958010053381</v>
      </c>
      <c r="R9" s="17">
        <v>0.199736171047944</v>
      </c>
      <c r="S9" s="17">
        <v>0.21508218438882801</v>
      </c>
      <c r="T9" s="17">
        <v>0.14551947520779901</v>
      </c>
      <c r="U9" s="17">
        <v>0.25277417298279398</v>
      </c>
      <c r="V9" s="17">
        <v>0.185408083064389</v>
      </c>
      <c r="W9" s="17"/>
      <c r="X9" s="17">
        <v>0.171024297823133</v>
      </c>
      <c r="Y9" s="17">
        <v>0.156457064758732</v>
      </c>
      <c r="Z9" s="17"/>
      <c r="AA9" s="17">
        <v>0.17918766670095501</v>
      </c>
      <c r="AB9" s="17">
        <v>0.19333499921484901</v>
      </c>
      <c r="AC9" s="17"/>
      <c r="AD9" s="17">
        <v>0.187646061318023</v>
      </c>
      <c r="AE9" s="17">
        <v>0.17676150767863699</v>
      </c>
    </row>
    <row r="10" spans="2:31" x14ac:dyDescent="0.35">
      <c r="B10" s="18" t="s">
        <v>227</v>
      </c>
      <c r="C10" s="17">
        <v>0.53046753365688504</v>
      </c>
      <c r="D10" s="17">
        <v>0.54009455136875195</v>
      </c>
      <c r="E10" s="17">
        <v>0.52083780971911697</v>
      </c>
      <c r="F10" s="17"/>
      <c r="G10" s="17">
        <v>0.47916510715812799</v>
      </c>
      <c r="H10" s="17">
        <v>0.51803679962488203</v>
      </c>
      <c r="I10" s="17">
        <v>0.57363048423540297</v>
      </c>
      <c r="J10" s="17">
        <v>0.60027898380287303</v>
      </c>
      <c r="K10" s="17">
        <v>0.569915961760731</v>
      </c>
      <c r="L10" s="17">
        <v>0.48819643422096198</v>
      </c>
      <c r="M10" s="17"/>
      <c r="N10" s="17">
        <v>0.53961365822368801</v>
      </c>
      <c r="O10" s="17">
        <v>0.54787313065859999</v>
      </c>
      <c r="P10" s="17">
        <v>0.51473469921819104</v>
      </c>
      <c r="Q10" s="17">
        <v>0.51778632797495805</v>
      </c>
      <c r="R10" s="17">
        <v>0.57541729841595401</v>
      </c>
      <c r="S10" s="17">
        <v>0.49950009318345001</v>
      </c>
      <c r="T10" s="17">
        <v>0.53266820578097995</v>
      </c>
      <c r="U10" s="17">
        <v>0.47054889777595799</v>
      </c>
      <c r="V10" s="17">
        <v>0.53480308278595401</v>
      </c>
      <c r="W10" s="17"/>
      <c r="X10" s="17">
        <v>0.52594286661888301</v>
      </c>
      <c r="Y10" s="17">
        <v>0.59650207624587903</v>
      </c>
      <c r="Z10" s="17"/>
      <c r="AA10" s="17">
        <v>0.53110012044083699</v>
      </c>
      <c r="AB10" s="17">
        <v>0.53476987444504498</v>
      </c>
      <c r="AC10" s="17"/>
      <c r="AD10" s="17">
        <v>0.54689353205017999</v>
      </c>
      <c r="AE10" s="17">
        <v>0.53416445464710904</v>
      </c>
    </row>
    <row r="11" spans="2:31" x14ac:dyDescent="0.35">
      <c r="B11" s="18" t="s">
        <v>228</v>
      </c>
      <c r="C11" s="17">
        <v>0.11676271587126499</v>
      </c>
      <c r="D11" s="17">
        <v>0.101309283241791</v>
      </c>
      <c r="E11" s="17">
        <v>0.132220492574978</v>
      </c>
      <c r="F11" s="17"/>
      <c r="G11" s="17">
        <v>8.9571574441348001E-2</v>
      </c>
      <c r="H11" s="17">
        <v>0.106474336132089</v>
      </c>
      <c r="I11" s="17">
        <v>9.6505239657152395E-2</v>
      </c>
      <c r="J11" s="17">
        <v>9.6141255562140496E-2</v>
      </c>
      <c r="K11" s="17">
        <v>8.6800292304351601E-2</v>
      </c>
      <c r="L11" s="17">
        <v>0.17225247046873199</v>
      </c>
      <c r="M11" s="17"/>
      <c r="N11" s="17">
        <v>0.139023500476019</v>
      </c>
      <c r="O11" s="17">
        <v>0.12219407254473701</v>
      </c>
      <c r="P11" s="17">
        <v>9.4272395530455202E-2</v>
      </c>
      <c r="Q11" s="17">
        <v>0.129058288484972</v>
      </c>
      <c r="R11" s="17">
        <v>9.8475399540644507E-2</v>
      </c>
      <c r="S11" s="17">
        <v>0.14678710385173899</v>
      </c>
      <c r="T11" s="17">
        <v>0.119719124206775</v>
      </c>
      <c r="U11" s="17">
        <v>9.6399776859182301E-2</v>
      </c>
      <c r="V11" s="17">
        <v>8.4754688883888804E-2</v>
      </c>
      <c r="W11" s="17"/>
      <c r="X11" s="17">
        <v>0.121636399695215</v>
      </c>
      <c r="Y11" s="17">
        <v>8.1781188998471796E-2</v>
      </c>
      <c r="Z11" s="17"/>
      <c r="AA11" s="17">
        <v>0.114277981692573</v>
      </c>
      <c r="AB11" s="17">
        <v>0.125503529283959</v>
      </c>
      <c r="AC11" s="17"/>
      <c r="AD11" s="17">
        <v>0.121109979790813</v>
      </c>
      <c r="AE11" s="17">
        <v>8.9011071881873696E-2</v>
      </c>
    </row>
    <row r="12" spans="2:31" x14ac:dyDescent="0.35">
      <c r="B12" s="18" t="s">
        <v>229</v>
      </c>
      <c r="C12" s="17">
        <v>4.6241818398908702E-2</v>
      </c>
      <c r="D12" s="17">
        <v>3.7138652411496699E-2</v>
      </c>
      <c r="E12" s="17">
        <v>5.5347543353626502E-2</v>
      </c>
      <c r="F12" s="17"/>
      <c r="G12" s="17">
        <v>5.5771386734101903E-2</v>
      </c>
      <c r="H12" s="17">
        <v>4.9888272159801697E-2</v>
      </c>
      <c r="I12" s="17">
        <v>2.7939133923119201E-2</v>
      </c>
      <c r="J12" s="17">
        <v>1.9832562350676201E-2</v>
      </c>
      <c r="K12" s="17">
        <v>4.8843041607282499E-2</v>
      </c>
      <c r="L12" s="17">
        <v>6.0266928023988899E-2</v>
      </c>
      <c r="M12" s="17"/>
      <c r="N12" s="17">
        <v>3.3582730658985802E-2</v>
      </c>
      <c r="O12" s="17">
        <v>6.4663050284276394E-2</v>
      </c>
      <c r="P12" s="17">
        <v>5.8387254887876397E-2</v>
      </c>
      <c r="Q12" s="17">
        <v>5.3550555507271599E-2</v>
      </c>
      <c r="R12" s="17">
        <v>8.35010368650012E-3</v>
      </c>
      <c r="S12" s="17">
        <v>5.9187169660922502E-2</v>
      </c>
      <c r="T12" s="17">
        <v>1.43683925222431E-2</v>
      </c>
      <c r="U12" s="17">
        <v>8.8497948056248193E-2</v>
      </c>
      <c r="V12" s="17">
        <v>4.82689954463991E-2</v>
      </c>
      <c r="W12" s="17"/>
      <c r="X12" s="17">
        <v>5.2099613028856698E-2</v>
      </c>
      <c r="Y12" s="17">
        <v>3.6191698440579803E-2</v>
      </c>
      <c r="Z12" s="17"/>
      <c r="AA12" s="17">
        <v>4.2579733587349698E-2</v>
      </c>
      <c r="AB12" s="17">
        <v>5.8616965816833802E-2</v>
      </c>
      <c r="AC12" s="17"/>
      <c r="AD12" s="17">
        <v>4.8925622046734597E-2</v>
      </c>
      <c r="AE12" s="17">
        <v>3.5106649036669199E-2</v>
      </c>
    </row>
    <row r="13" spans="2:31" x14ac:dyDescent="0.35">
      <c r="B13" s="18" t="s">
        <v>56</v>
      </c>
      <c r="C13" s="19">
        <v>0.12532388789764401</v>
      </c>
      <c r="D13" s="19">
        <v>0.10351694335374</v>
      </c>
      <c r="E13" s="19">
        <v>0.14713696253499101</v>
      </c>
      <c r="F13" s="19"/>
      <c r="G13" s="19">
        <v>0.18647342952655399</v>
      </c>
      <c r="H13" s="19">
        <v>0.15238346848282899</v>
      </c>
      <c r="I13" s="19">
        <v>0.108407603899613</v>
      </c>
      <c r="J13" s="19">
        <v>0.13644649328052899</v>
      </c>
      <c r="K13" s="19">
        <v>0.15187168004544199</v>
      </c>
      <c r="L13" s="19">
        <v>6.7738683657929094E-2</v>
      </c>
      <c r="M13" s="19"/>
      <c r="N13" s="19">
        <v>8.8959507838461196E-2</v>
      </c>
      <c r="O13" s="19">
        <v>0.10751830211539801</v>
      </c>
      <c r="P13" s="19">
        <v>0.19793317626187401</v>
      </c>
      <c r="Q13" s="19">
        <v>0.11864681797941801</v>
      </c>
      <c r="R13" s="19">
        <v>0.118021027308958</v>
      </c>
      <c r="S13" s="19">
        <v>7.9443448915061304E-2</v>
      </c>
      <c r="T13" s="19">
        <v>0.18772480228220301</v>
      </c>
      <c r="U13" s="19">
        <v>9.1779204325816793E-2</v>
      </c>
      <c r="V13" s="19">
        <v>0.146765149819369</v>
      </c>
      <c r="W13" s="19"/>
      <c r="X13" s="19">
        <v>0.129296822833912</v>
      </c>
      <c r="Y13" s="19">
        <v>0.12906797155633701</v>
      </c>
      <c r="Z13" s="19"/>
      <c r="AA13" s="19">
        <v>0.13285449757828599</v>
      </c>
      <c r="AB13" s="19">
        <v>8.7774631239314102E-2</v>
      </c>
      <c r="AC13" s="19"/>
      <c r="AD13" s="19">
        <v>9.5424804794248794E-2</v>
      </c>
      <c r="AE13" s="19">
        <v>0.16495631675571101</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E18"/>
  <sheetViews>
    <sheetView showGridLines="0" topLeftCell="A6" workbookViewId="0">
      <pane xSplit="2" topLeftCell="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234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0.13353053828500699</v>
      </c>
      <c r="D9" s="17">
        <v>0.15344353659719501</v>
      </c>
      <c r="E9" s="17">
        <v>0.113611942281674</v>
      </c>
      <c r="F9" s="17"/>
      <c r="G9" s="17">
        <v>0.13837740064732401</v>
      </c>
      <c r="H9" s="17">
        <v>0.121396291631331</v>
      </c>
      <c r="I9" s="17">
        <v>0.15774996852390399</v>
      </c>
      <c r="J9" s="17">
        <v>8.8965163217272394E-2</v>
      </c>
      <c r="K9" s="17">
        <v>0.15727071949663901</v>
      </c>
      <c r="L9" s="17">
        <v>0.135799231600361</v>
      </c>
      <c r="M9" s="17"/>
      <c r="N9" s="17">
        <v>0.183427477477978</v>
      </c>
      <c r="O9" s="17">
        <v>9.6043773009781397E-2</v>
      </c>
      <c r="P9" s="17">
        <v>6.6506244559956407E-2</v>
      </c>
      <c r="Q9" s="17">
        <v>0.17963448042163199</v>
      </c>
      <c r="R9" s="17">
        <v>0.12740120341535699</v>
      </c>
      <c r="S9" s="17">
        <v>0.141973941540328</v>
      </c>
      <c r="T9" s="17">
        <v>8.6926547537817103E-2</v>
      </c>
      <c r="U9" s="17">
        <v>0.124473784141076</v>
      </c>
      <c r="V9" s="17">
        <v>0.168537644424954</v>
      </c>
      <c r="W9" s="17"/>
      <c r="X9" s="17">
        <v>0.11126878521545901</v>
      </c>
      <c r="Y9" s="17">
        <v>0.17512291047002199</v>
      </c>
      <c r="Z9" s="17"/>
      <c r="AA9" s="17">
        <v>0.128306562918236</v>
      </c>
      <c r="AB9" s="17">
        <v>0.15706544805242001</v>
      </c>
      <c r="AC9" s="17"/>
      <c r="AD9" s="17">
        <v>0.15284001252256699</v>
      </c>
      <c r="AE9" s="17">
        <v>0.107858958124394</v>
      </c>
    </row>
    <row r="10" spans="2:31" x14ac:dyDescent="0.35">
      <c r="B10" s="18" t="s">
        <v>227</v>
      </c>
      <c r="C10" s="17">
        <v>0.420581452899355</v>
      </c>
      <c r="D10" s="17">
        <v>0.452698618626039</v>
      </c>
      <c r="E10" s="17">
        <v>0.38845525879977699</v>
      </c>
      <c r="F10" s="17"/>
      <c r="G10" s="17">
        <v>0.37061116715224102</v>
      </c>
      <c r="H10" s="17">
        <v>0.43763874859393898</v>
      </c>
      <c r="I10" s="17">
        <v>0.429524050204659</v>
      </c>
      <c r="J10" s="17">
        <v>0.49616512560630199</v>
      </c>
      <c r="K10" s="17">
        <v>0.456455247829956</v>
      </c>
      <c r="L10" s="17">
        <v>0.37779810464630798</v>
      </c>
      <c r="M10" s="17"/>
      <c r="N10" s="17">
        <v>0.43681709188381501</v>
      </c>
      <c r="O10" s="17">
        <v>0.45843996670091303</v>
      </c>
      <c r="P10" s="17">
        <v>0.46258330448086399</v>
      </c>
      <c r="Q10" s="17">
        <v>0.31624412442050298</v>
      </c>
      <c r="R10" s="17">
        <v>0.51471654635346398</v>
      </c>
      <c r="S10" s="17">
        <v>0.44324792539992502</v>
      </c>
      <c r="T10" s="17">
        <v>0.40632121236357999</v>
      </c>
      <c r="U10" s="17">
        <v>0.34715881153838901</v>
      </c>
      <c r="V10" s="17">
        <v>0.36584894946775098</v>
      </c>
      <c r="W10" s="17"/>
      <c r="X10" s="17">
        <v>0.42636740977838999</v>
      </c>
      <c r="Y10" s="17">
        <v>0.39814029927587302</v>
      </c>
      <c r="Z10" s="17"/>
      <c r="AA10" s="17">
        <v>0.41781927638843203</v>
      </c>
      <c r="AB10" s="17">
        <v>0.43555667151801303</v>
      </c>
      <c r="AC10" s="17"/>
      <c r="AD10" s="17">
        <v>0.41182711974911801</v>
      </c>
      <c r="AE10" s="17">
        <v>0.46378448536068601</v>
      </c>
    </row>
    <row r="11" spans="2:31" x14ac:dyDescent="0.35">
      <c r="B11" s="18" t="s">
        <v>228</v>
      </c>
      <c r="C11" s="17">
        <v>0.20507213132317101</v>
      </c>
      <c r="D11" s="17">
        <v>0.19705921620879799</v>
      </c>
      <c r="E11" s="17">
        <v>0.213087298927264</v>
      </c>
      <c r="F11" s="17"/>
      <c r="G11" s="17">
        <v>0.154548078026812</v>
      </c>
      <c r="H11" s="17">
        <v>0.17000323193519301</v>
      </c>
      <c r="I11" s="17">
        <v>0.185531449788612</v>
      </c>
      <c r="J11" s="17">
        <v>0.16308950928194099</v>
      </c>
      <c r="K11" s="17">
        <v>0.172574594761364</v>
      </c>
      <c r="L11" s="17">
        <v>0.297892773959819</v>
      </c>
      <c r="M11" s="17"/>
      <c r="N11" s="17">
        <v>0.21403918875191399</v>
      </c>
      <c r="O11" s="17">
        <v>0.22479058601298199</v>
      </c>
      <c r="P11" s="17">
        <v>0.16854749937517399</v>
      </c>
      <c r="Q11" s="17">
        <v>0.25000543210836301</v>
      </c>
      <c r="R11" s="17">
        <v>0.15511183751956201</v>
      </c>
      <c r="S11" s="17">
        <v>0.20357569640109899</v>
      </c>
      <c r="T11" s="17">
        <v>0.17330732878953001</v>
      </c>
      <c r="U11" s="17">
        <v>0.26581604771413397</v>
      </c>
      <c r="V11" s="17">
        <v>0.197111839805514</v>
      </c>
      <c r="W11" s="17"/>
      <c r="X11" s="17">
        <v>0.20693945040394601</v>
      </c>
      <c r="Y11" s="17">
        <v>0.21196611295387199</v>
      </c>
      <c r="Z11" s="17"/>
      <c r="AA11" s="17">
        <v>0.2035929742581</v>
      </c>
      <c r="AB11" s="17">
        <v>0.21196172588675599</v>
      </c>
      <c r="AC11" s="17"/>
      <c r="AD11" s="17">
        <v>0.22252353572514</v>
      </c>
      <c r="AE11" s="17">
        <v>0.15648672270998801</v>
      </c>
    </row>
    <row r="12" spans="2:31" x14ac:dyDescent="0.35">
      <c r="B12" s="18" t="s">
        <v>229</v>
      </c>
      <c r="C12" s="17">
        <v>6.40441745679355E-2</v>
      </c>
      <c r="D12" s="17">
        <v>5.5354381382901101E-2</v>
      </c>
      <c r="E12" s="17">
        <v>7.2736410518122699E-2</v>
      </c>
      <c r="F12" s="17"/>
      <c r="G12" s="17">
        <v>7.8966588986838504E-2</v>
      </c>
      <c r="H12" s="17">
        <v>7.4635484810500405E-2</v>
      </c>
      <c r="I12" s="17">
        <v>4.52757197040057E-2</v>
      </c>
      <c r="J12" s="17">
        <v>7.2577729518694303E-2</v>
      </c>
      <c r="K12" s="17">
        <v>6.6087698399057301E-2</v>
      </c>
      <c r="L12" s="17">
        <v>5.4463106007944399E-2</v>
      </c>
      <c r="M12" s="17"/>
      <c r="N12" s="17">
        <v>6.9446326039467293E-2</v>
      </c>
      <c r="O12" s="17">
        <v>6.0054442790283803E-2</v>
      </c>
      <c r="P12" s="17">
        <v>6.4471832258591599E-2</v>
      </c>
      <c r="Q12" s="17">
        <v>7.4798907586663702E-2</v>
      </c>
      <c r="R12" s="17">
        <v>1.7775637658572398E-2</v>
      </c>
      <c r="S12" s="17">
        <v>7.4617712036880002E-2</v>
      </c>
      <c r="T12" s="17">
        <v>7.0309490609489503E-2</v>
      </c>
      <c r="U12" s="17">
        <v>6.7558737882640302E-2</v>
      </c>
      <c r="V12" s="17">
        <v>7.0735910701137897E-2</v>
      </c>
      <c r="W12" s="17"/>
      <c r="X12" s="17">
        <v>6.6222222502273803E-2</v>
      </c>
      <c r="Y12" s="17">
        <v>6.1955857264914801E-2</v>
      </c>
      <c r="Z12" s="17"/>
      <c r="AA12" s="17">
        <v>4.9999292037490102E-2</v>
      </c>
      <c r="AB12" s="17">
        <v>0.11737766696981</v>
      </c>
      <c r="AC12" s="17"/>
      <c r="AD12" s="17">
        <v>6.88655429160306E-2</v>
      </c>
      <c r="AE12" s="17">
        <v>5.1025961904803199E-2</v>
      </c>
    </row>
    <row r="13" spans="2:31" x14ac:dyDescent="0.35">
      <c r="B13" s="18" t="s">
        <v>56</v>
      </c>
      <c r="C13" s="19">
        <v>0.17677170292453101</v>
      </c>
      <c r="D13" s="19">
        <v>0.14144424718506601</v>
      </c>
      <c r="E13" s="19">
        <v>0.21210908947316201</v>
      </c>
      <c r="F13" s="19"/>
      <c r="G13" s="19">
        <v>0.25749676518678399</v>
      </c>
      <c r="H13" s="19">
        <v>0.19632624302903601</v>
      </c>
      <c r="I13" s="19">
        <v>0.181918811778819</v>
      </c>
      <c r="J13" s="19">
        <v>0.17920247237579101</v>
      </c>
      <c r="K13" s="19">
        <v>0.14761173951298301</v>
      </c>
      <c r="L13" s="19">
        <v>0.134046783785568</v>
      </c>
      <c r="M13" s="19"/>
      <c r="N13" s="19">
        <v>9.6269915846825704E-2</v>
      </c>
      <c r="O13" s="19">
        <v>0.16067123148604101</v>
      </c>
      <c r="P13" s="19">
        <v>0.23789111932541299</v>
      </c>
      <c r="Q13" s="19">
        <v>0.17931705546283799</v>
      </c>
      <c r="R13" s="19">
        <v>0.18499477505304401</v>
      </c>
      <c r="S13" s="19">
        <v>0.13658472462176899</v>
      </c>
      <c r="T13" s="19">
        <v>0.26313542069958301</v>
      </c>
      <c r="U13" s="19">
        <v>0.19499261872376</v>
      </c>
      <c r="V13" s="19">
        <v>0.19776565560064299</v>
      </c>
      <c r="W13" s="19"/>
      <c r="X13" s="19">
        <v>0.189202132099931</v>
      </c>
      <c r="Y13" s="19">
        <v>0.15281482003531899</v>
      </c>
      <c r="Z13" s="19"/>
      <c r="AA13" s="19">
        <v>0.20028189439774199</v>
      </c>
      <c r="AB13" s="19">
        <v>7.8038487573001594E-2</v>
      </c>
      <c r="AC13" s="19"/>
      <c r="AD13" s="19">
        <v>0.143943789087144</v>
      </c>
      <c r="AE13" s="19">
        <v>0.220843871900128</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E18"/>
  <sheetViews>
    <sheetView showGridLines="0" topLeftCell="A5" workbookViewId="0">
      <pane xSplit="2" topLeftCell="S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235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0.117825654999808</v>
      </c>
      <c r="D9" s="17">
        <v>0.14355456298128799</v>
      </c>
      <c r="E9" s="17">
        <v>9.2089514431948405E-2</v>
      </c>
      <c r="F9" s="17"/>
      <c r="G9" s="17">
        <v>0.106295002675796</v>
      </c>
      <c r="H9" s="17">
        <v>9.5863679011570696E-2</v>
      </c>
      <c r="I9" s="17">
        <v>0.153981552145113</v>
      </c>
      <c r="J9" s="17">
        <v>0.11390178731501401</v>
      </c>
      <c r="K9" s="17">
        <v>0.13252908429452301</v>
      </c>
      <c r="L9" s="17">
        <v>0.112291203266325</v>
      </c>
      <c r="M9" s="17"/>
      <c r="N9" s="17">
        <v>0.16016446089554201</v>
      </c>
      <c r="O9" s="17">
        <v>9.3672787245414293E-2</v>
      </c>
      <c r="P9" s="17">
        <v>9.0952521971958106E-2</v>
      </c>
      <c r="Q9" s="17">
        <v>0.13772182564961699</v>
      </c>
      <c r="R9" s="17">
        <v>0.105772992579778</v>
      </c>
      <c r="S9" s="17">
        <v>0.16358728250746399</v>
      </c>
      <c r="T9" s="17">
        <v>6.0423485802543503E-2</v>
      </c>
      <c r="U9" s="17">
        <v>0.137328898856863</v>
      </c>
      <c r="V9" s="17">
        <v>0.109283117912866</v>
      </c>
      <c r="W9" s="17"/>
      <c r="X9" s="17">
        <v>0.104722874412582</v>
      </c>
      <c r="Y9" s="17">
        <v>0.11714911792974</v>
      </c>
      <c r="Z9" s="17"/>
      <c r="AA9" s="17">
        <v>0.11343554300879199</v>
      </c>
      <c r="AB9" s="17">
        <v>0.137735680382778</v>
      </c>
      <c r="AC9" s="17"/>
      <c r="AD9" s="17">
        <v>0.12937548668476101</v>
      </c>
      <c r="AE9" s="17">
        <v>0.107248729386947</v>
      </c>
    </row>
    <row r="10" spans="2:31" x14ac:dyDescent="0.35">
      <c r="B10" s="18" t="s">
        <v>227</v>
      </c>
      <c r="C10" s="17">
        <v>0.40377452900786198</v>
      </c>
      <c r="D10" s="17">
        <v>0.421971977807024</v>
      </c>
      <c r="E10" s="17">
        <v>0.38557196477121503</v>
      </c>
      <c r="F10" s="17"/>
      <c r="G10" s="17">
        <v>0.39093640963842002</v>
      </c>
      <c r="H10" s="17">
        <v>0.409143693315277</v>
      </c>
      <c r="I10" s="17">
        <v>0.47335705278175999</v>
      </c>
      <c r="J10" s="17">
        <v>0.42227848283741698</v>
      </c>
      <c r="K10" s="17">
        <v>0.43503753734388101</v>
      </c>
      <c r="L10" s="17">
        <v>0.34812322614653202</v>
      </c>
      <c r="M10" s="17"/>
      <c r="N10" s="17">
        <v>0.39157316548559701</v>
      </c>
      <c r="O10" s="17">
        <v>0.406200004486652</v>
      </c>
      <c r="P10" s="17">
        <v>0.47594860446672099</v>
      </c>
      <c r="Q10" s="17">
        <v>0.35023366041668402</v>
      </c>
      <c r="R10" s="17">
        <v>0.47292612814252899</v>
      </c>
      <c r="S10" s="17">
        <v>0.42484984854756702</v>
      </c>
      <c r="T10" s="17">
        <v>0.41418331657111901</v>
      </c>
      <c r="U10" s="17">
        <v>0.31667489360727102</v>
      </c>
      <c r="V10" s="17">
        <v>0.36629393879271999</v>
      </c>
      <c r="W10" s="17"/>
      <c r="X10" s="17">
        <v>0.409652008146075</v>
      </c>
      <c r="Y10" s="17">
        <v>0.39470570179747799</v>
      </c>
      <c r="Z10" s="17"/>
      <c r="AA10" s="17">
        <v>0.40196974478825198</v>
      </c>
      <c r="AB10" s="17">
        <v>0.41461664418032301</v>
      </c>
      <c r="AC10" s="17"/>
      <c r="AD10" s="17">
        <v>0.405298555871419</v>
      </c>
      <c r="AE10" s="17">
        <v>0.433980134819418</v>
      </c>
    </row>
    <row r="11" spans="2:31" x14ac:dyDescent="0.35">
      <c r="B11" s="18" t="s">
        <v>228</v>
      </c>
      <c r="C11" s="17">
        <v>0.18884948480459501</v>
      </c>
      <c r="D11" s="17">
        <v>0.20042717773346699</v>
      </c>
      <c r="E11" s="17">
        <v>0.177268537300587</v>
      </c>
      <c r="F11" s="17"/>
      <c r="G11" s="17">
        <v>0.14619777109507101</v>
      </c>
      <c r="H11" s="17">
        <v>0.185668724763669</v>
      </c>
      <c r="I11" s="17">
        <v>0.13569640825547899</v>
      </c>
      <c r="J11" s="17">
        <v>0.106419966127705</v>
      </c>
      <c r="K11" s="17">
        <v>0.13505785678387</v>
      </c>
      <c r="L11" s="17">
        <v>0.30815098341076602</v>
      </c>
      <c r="M11" s="17"/>
      <c r="N11" s="17">
        <v>0.22807075465243201</v>
      </c>
      <c r="O11" s="17">
        <v>0.20273604995747899</v>
      </c>
      <c r="P11" s="17">
        <v>0.100485343139193</v>
      </c>
      <c r="Q11" s="17">
        <v>0.23103637115106199</v>
      </c>
      <c r="R11" s="17">
        <v>0.18549029551465401</v>
      </c>
      <c r="S11" s="17">
        <v>0.17361143367137499</v>
      </c>
      <c r="T11" s="17">
        <v>0.120709273770196</v>
      </c>
      <c r="U11" s="17">
        <v>0.30350612683776901</v>
      </c>
      <c r="V11" s="17">
        <v>0.178721395810293</v>
      </c>
      <c r="W11" s="17"/>
      <c r="X11" s="17">
        <v>0.19114046729116299</v>
      </c>
      <c r="Y11" s="17">
        <v>0.208143809850759</v>
      </c>
      <c r="Z11" s="17"/>
      <c r="AA11" s="17">
        <v>0.184694970493121</v>
      </c>
      <c r="AB11" s="17">
        <v>0.20580391281250701</v>
      </c>
      <c r="AC11" s="17"/>
      <c r="AD11" s="17">
        <v>0.21644233413240399</v>
      </c>
      <c r="AE11" s="17">
        <v>0.10945480499984001</v>
      </c>
    </row>
    <row r="12" spans="2:31" x14ac:dyDescent="0.35">
      <c r="B12" s="18" t="s">
        <v>229</v>
      </c>
      <c r="C12" s="17">
        <v>6.5847521857975502E-2</v>
      </c>
      <c r="D12" s="17">
        <v>5.8871715049299701E-2</v>
      </c>
      <c r="E12" s="17">
        <v>7.2825289617553607E-2</v>
      </c>
      <c r="F12" s="17"/>
      <c r="G12" s="17">
        <v>6.9305350355665804E-2</v>
      </c>
      <c r="H12" s="17">
        <v>8.7959039226448196E-2</v>
      </c>
      <c r="I12" s="17">
        <v>3.1403343736801002E-2</v>
      </c>
      <c r="J12" s="17">
        <v>7.1337407619583695E-2</v>
      </c>
      <c r="K12" s="17">
        <v>8.7418472639650996E-2</v>
      </c>
      <c r="L12" s="17">
        <v>5.5780198552428897E-2</v>
      </c>
      <c r="M12" s="17"/>
      <c r="N12" s="17">
        <v>8.6798676016358295E-2</v>
      </c>
      <c r="O12" s="17">
        <v>6.6439603749535003E-2</v>
      </c>
      <c r="P12" s="17">
        <v>5.43922346548293E-2</v>
      </c>
      <c r="Q12" s="17">
        <v>7.7433903043784905E-2</v>
      </c>
      <c r="R12" s="17">
        <v>2.7452334528910698E-2</v>
      </c>
      <c r="S12" s="17">
        <v>6.3373501194283102E-2</v>
      </c>
      <c r="T12" s="17">
        <v>9.1482711381851906E-2</v>
      </c>
      <c r="U12" s="17">
        <v>4.5816980921601899E-2</v>
      </c>
      <c r="V12" s="17">
        <v>5.4965298363375402E-2</v>
      </c>
      <c r="W12" s="17"/>
      <c r="X12" s="17">
        <v>6.0167422433593E-2</v>
      </c>
      <c r="Y12" s="17">
        <v>8.12781085297761E-2</v>
      </c>
      <c r="Z12" s="17"/>
      <c r="AA12" s="17">
        <v>5.3321311366029397E-2</v>
      </c>
      <c r="AB12" s="17">
        <v>0.11329367708551601</v>
      </c>
      <c r="AC12" s="17"/>
      <c r="AD12" s="17">
        <v>7.0827883729983804E-2</v>
      </c>
      <c r="AE12" s="17">
        <v>5.6999019074011101E-2</v>
      </c>
    </row>
    <row r="13" spans="2:31" x14ac:dyDescent="0.35">
      <c r="B13" s="18" t="s">
        <v>56</v>
      </c>
      <c r="C13" s="19">
        <v>0.223702809329759</v>
      </c>
      <c r="D13" s="19">
        <v>0.17517456642892201</v>
      </c>
      <c r="E13" s="19">
        <v>0.27224469387869699</v>
      </c>
      <c r="F13" s="19"/>
      <c r="G13" s="19">
        <v>0.28726546623504701</v>
      </c>
      <c r="H13" s="19">
        <v>0.22136486368303501</v>
      </c>
      <c r="I13" s="19">
        <v>0.20556164308084601</v>
      </c>
      <c r="J13" s="19">
        <v>0.28606235610028002</v>
      </c>
      <c r="K13" s="19">
        <v>0.20995704893807601</v>
      </c>
      <c r="L13" s="19">
        <v>0.175654388623948</v>
      </c>
      <c r="M13" s="19"/>
      <c r="N13" s="19">
        <v>0.13339294295007001</v>
      </c>
      <c r="O13" s="19">
        <v>0.23095155456091901</v>
      </c>
      <c r="P13" s="19">
        <v>0.27822129576729898</v>
      </c>
      <c r="Q13" s="19">
        <v>0.203574239738852</v>
      </c>
      <c r="R13" s="19">
        <v>0.20835824923412699</v>
      </c>
      <c r="S13" s="19">
        <v>0.17457793407931099</v>
      </c>
      <c r="T13" s="19">
        <v>0.31320121247429</v>
      </c>
      <c r="U13" s="19">
        <v>0.196673099776495</v>
      </c>
      <c r="V13" s="19">
        <v>0.29073624912074603</v>
      </c>
      <c r="W13" s="19"/>
      <c r="X13" s="19">
        <v>0.234317227716588</v>
      </c>
      <c r="Y13" s="19">
        <v>0.19872326189224801</v>
      </c>
      <c r="Z13" s="19"/>
      <c r="AA13" s="19">
        <v>0.246578430343804</v>
      </c>
      <c r="AB13" s="19">
        <v>0.12855008553887501</v>
      </c>
      <c r="AC13" s="19"/>
      <c r="AD13" s="19">
        <v>0.178055739581433</v>
      </c>
      <c r="AE13" s="19">
        <v>0.29231731171978398</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E18"/>
  <sheetViews>
    <sheetView showGridLines="0" topLeftCell="A6" workbookViewId="0">
      <pane xSplit="2" topLeftCell="Y1" activePane="topRight" state="frozen"/>
      <selection pane="topRight" activeCell="G14" sqref="G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236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9.0524524375424298E-2</v>
      </c>
      <c r="D9" s="17">
        <v>0.132086083602376</v>
      </c>
      <c r="E9" s="17">
        <v>4.8951281886694398E-2</v>
      </c>
      <c r="F9" s="17"/>
      <c r="G9" s="17">
        <v>9.1402475635533595E-2</v>
      </c>
      <c r="H9" s="17">
        <v>9.7649403565171905E-2</v>
      </c>
      <c r="I9" s="17">
        <v>0.12136822248472499</v>
      </c>
      <c r="J9" s="17">
        <v>4.6784853716953102E-2</v>
      </c>
      <c r="K9" s="17">
        <v>8.7954970065024701E-2</v>
      </c>
      <c r="L9" s="17">
        <v>9.4106828958423705E-2</v>
      </c>
      <c r="M9" s="17"/>
      <c r="N9" s="17">
        <v>0.14916495704235999</v>
      </c>
      <c r="O9" s="17">
        <v>7.2525404435130406E-2</v>
      </c>
      <c r="P9" s="17">
        <v>5.64618336189101E-2</v>
      </c>
      <c r="Q9" s="17">
        <v>6.0034981543274503E-2</v>
      </c>
      <c r="R9" s="17">
        <v>0.103999382013392</v>
      </c>
      <c r="S9" s="17">
        <v>0.132316676864176</v>
      </c>
      <c r="T9" s="17">
        <v>7.9330038051783597E-2</v>
      </c>
      <c r="U9" s="17">
        <v>6.4481903736211099E-2</v>
      </c>
      <c r="V9" s="17">
        <v>6.9580871887732904E-2</v>
      </c>
      <c r="W9" s="17"/>
      <c r="X9" s="17">
        <v>7.5893165714724001E-2</v>
      </c>
      <c r="Y9" s="17">
        <v>0.10928219627451401</v>
      </c>
      <c r="Z9" s="17"/>
      <c r="AA9" s="17">
        <v>8.4938257575335893E-2</v>
      </c>
      <c r="AB9" s="17">
        <v>0.11446345926210399</v>
      </c>
      <c r="AC9" s="17"/>
      <c r="AD9" s="17">
        <v>0.10737075257228799</v>
      </c>
      <c r="AE9" s="17">
        <v>6.5947173297836295E-2</v>
      </c>
    </row>
    <row r="10" spans="2:31" x14ac:dyDescent="0.35">
      <c r="B10" s="18" t="s">
        <v>227</v>
      </c>
      <c r="C10" s="17">
        <v>0.27227796393230402</v>
      </c>
      <c r="D10" s="17">
        <v>0.283308200432702</v>
      </c>
      <c r="E10" s="17">
        <v>0.261244626750822</v>
      </c>
      <c r="F10" s="17"/>
      <c r="G10" s="17">
        <v>0.255405981278159</v>
      </c>
      <c r="H10" s="17">
        <v>0.28676461834681299</v>
      </c>
      <c r="I10" s="17">
        <v>0.31562707015486402</v>
      </c>
      <c r="J10" s="17">
        <v>0.28924713640474098</v>
      </c>
      <c r="K10" s="17">
        <v>0.24969521727444599</v>
      </c>
      <c r="L10" s="17">
        <v>0.25476412665547399</v>
      </c>
      <c r="M10" s="17"/>
      <c r="N10" s="17">
        <v>0.26829237272746198</v>
      </c>
      <c r="O10" s="17">
        <v>0.284816923313019</v>
      </c>
      <c r="P10" s="17">
        <v>0.23909405353128599</v>
      </c>
      <c r="Q10" s="17">
        <v>0.304358197134183</v>
      </c>
      <c r="R10" s="17">
        <v>0.28167460153516199</v>
      </c>
      <c r="S10" s="17">
        <v>0.30055650302618298</v>
      </c>
      <c r="T10" s="17">
        <v>0.254298322692245</v>
      </c>
      <c r="U10" s="17">
        <v>0.23500588654385501</v>
      </c>
      <c r="V10" s="17">
        <v>0.26023980265674301</v>
      </c>
      <c r="W10" s="17"/>
      <c r="X10" s="17">
        <v>0.26190737425274702</v>
      </c>
      <c r="Y10" s="17">
        <v>0.25281661864065602</v>
      </c>
      <c r="Z10" s="17"/>
      <c r="AA10" s="17">
        <v>0.25441795289733699</v>
      </c>
      <c r="AB10" s="17">
        <v>0.34841103881279201</v>
      </c>
      <c r="AC10" s="17"/>
      <c r="AD10" s="17">
        <v>0.296204659556701</v>
      </c>
      <c r="AE10" s="17">
        <v>0.24629904585562101</v>
      </c>
    </row>
    <row r="11" spans="2:31" x14ac:dyDescent="0.35">
      <c r="B11" s="18" t="s">
        <v>228</v>
      </c>
      <c r="C11" s="17">
        <v>0.20380521201517701</v>
      </c>
      <c r="D11" s="17">
        <v>0.19896720224655101</v>
      </c>
      <c r="E11" s="17">
        <v>0.208644581784141</v>
      </c>
      <c r="F11" s="17"/>
      <c r="G11" s="17">
        <v>0.146489958610762</v>
      </c>
      <c r="H11" s="17">
        <v>0.160705827010621</v>
      </c>
      <c r="I11" s="17">
        <v>0.144334567852138</v>
      </c>
      <c r="J11" s="17">
        <v>0.21187592643839501</v>
      </c>
      <c r="K11" s="17">
        <v>0.18573031768072601</v>
      </c>
      <c r="L11" s="17">
        <v>0.29210172816393298</v>
      </c>
      <c r="M11" s="17"/>
      <c r="N11" s="17">
        <v>0.17893398936274901</v>
      </c>
      <c r="O11" s="17">
        <v>0.226510973848397</v>
      </c>
      <c r="P11" s="17">
        <v>0.21750728746317699</v>
      </c>
      <c r="Q11" s="17">
        <v>0.20458255947803999</v>
      </c>
      <c r="R11" s="17">
        <v>0.18980324991244901</v>
      </c>
      <c r="S11" s="17">
        <v>0.20046045334932799</v>
      </c>
      <c r="T11" s="17">
        <v>0.17611338833965401</v>
      </c>
      <c r="U11" s="17">
        <v>0.276402270914336</v>
      </c>
      <c r="V11" s="17">
        <v>0.20088849169690101</v>
      </c>
      <c r="W11" s="17"/>
      <c r="X11" s="17">
        <v>0.21957388345446599</v>
      </c>
      <c r="Y11" s="17">
        <v>0.124227143946691</v>
      </c>
      <c r="Z11" s="17"/>
      <c r="AA11" s="17">
        <v>0.216656552324757</v>
      </c>
      <c r="AB11" s="17">
        <v>0.154711069189162</v>
      </c>
      <c r="AC11" s="17"/>
      <c r="AD11" s="17">
        <v>0.21652115069839001</v>
      </c>
      <c r="AE11" s="17">
        <v>0.15540706920285499</v>
      </c>
    </row>
    <row r="12" spans="2:31" x14ac:dyDescent="0.35">
      <c r="B12" s="18" t="s">
        <v>229</v>
      </c>
      <c r="C12" s="17">
        <v>0.1055187074555</v>
      </c>
      <c r="D12" s="17">
        <v>0.102048848733627</v>
      </c>
      <c r="E12" s="17">
        <v>0.108989541580331</v>
      </c>
      <c r="F12" s="17"/>
      <c r="G12" s="17">
        <v>0.10007741145603199</v>
      </c>
      <c r="H12" s="17">
        <v>0.104635010279132</v>
      </c>
      <c r="I12" s="17">
        <v>9.7412439059629999E-2</v>
      </c>
      <c r="J12" s="17">
        <v>9.8141752351259298E-2</v>
      </c>
      <c r="K12" s="17">
        <v>9.4172392203321395E-2</v>
      </c>
      <c r="L12" s="17">
        <v>0.122328988238578</v>
      </c>
      <c r="M12" s="17"/>
      <c r="N12" s="17">
        <v>0.11232044541277</v>
      </c>
      <c r="O12" s="17">
        <v>0.112445787485996</v>
      </c>
      <c r="P12" s="17">
        <v>0.10610450861521099</v>
      </c>
      <c r="Q12" s="17">
        <v>9.7221797885933506E-2</v>
      </c>
      <c r="R12" s="17">
        <v>7.4088760024546396E-2</v>
      </c>
      <c r="S12" s="17">
        <v>9.4696930426328402E-2</v>
      </c>
      <c r="T12" s="17">
        <v>0.135419885619224</v>
      </c>
      <c r="U12" s="17">
        <v>0.118094425526625</v>
      </c>
      <c r="V12" s="17">
        <v>9.7418806398267596E-2</v>
      </c>
      <c r="W12" s="17"/>
      <c r="X12" s="17">
        <v>9.9105739971979301E-2</v>
      </c>
      <c r="Y12" s="17">
        <v>0.146010301284314</v>
      </c>
      <c r="Z12" s="17"/>
      <c r="AA12" s="17">
        <v>0.102574064929481</v>
      </c>
      <c r="AB12" s="17">
        <v>0.11648546293334799</v>
      </c>
      <c r="AC12" s="17"/>
      <c r="AD12" s="17">
        <v>0.113093058766119</v>
      </c>
      <c r="AE12" s="17">
        <v>9.0608939159905005E-2</v>
      </c>
    </row>
    <row r="13" spans="2:31" x14ac:dyDescent="0.35">
      <c r="B13" s="18" t="s">
        <v>56</v>
      </c>
      <c r="C13" s="19">
        <v>0.32787359222159501</v>
      </c>
      <c r="D13" s="19">
        <v>0.28358966498474403</v>
      </c>
      <c r="E13" s="19">
        <v>0.372169967998012</v>
      </c>
      <c r="F13" s="19"/>
      <c r="G13" s="19">
        <v>0.40662417301951398</v>
      </c>
      <c r="H13" s="19">
        <v>0.35024514079826202</v>
      </c>
      <c r="I13" s="19">
        <v>0.32125770044864299</v>
      </c>
      <c r="J13" s="19">
        <v>0.35395033108865098</v>
      </c>
      <c r="K13" s="19">
        <v>0.38244710277648197</v>
      </c>
      <c r="L13" s="19">
        <v>0.236698327983592</v>
      </c>
      <c r="M13" s="19"/>
      <c r="N13" s="19">
        <v>0.29128823545465898</v>
      </c>
      <c r="O13" s="19">
        <v>0.30370091091745799</v>
      </c>
      <c r="P13" s="19">
        <v>0.38083231677141699</v>
      </c>
      <c r="Q13" s="19">
        <v>0.333802463958569</v>
      </c>
      <c r="R13" s="19">
        <v>0.35043400651445</v>
      </c>
      <c r="S13" s="19">
        <v>0.27196943633398402</v>
      </c>
      <c r="T13" s="19">
        <v>0.35483836529709301</v>
      </c>
      <c r="U13" s="19">
        <v>0.30601551327897297</v>
      </c>
      <c r="V13" s="19">
        <v>0.37187202736035502</v>
      </c>
      <c r="W13" s="19"/>
      <c r="X13" s="19">
        <v>0.34351983660608398</v>
      </c>
      <c r="Y13" s="19">
        <v>0.367663739853826</v>
      </c>
      <c r="Z13" s="19"/>
      <c r="AA13" s="19">
        <v>0.34141317227308898</v>
      </c>
      <c r="AB13" s="19">
        <v>0.26592896980259301</v>
      </c>
      <c r="AC13" s="19"/>
      <c r="AD13" s="19">
        <v>0.26681037840650301</v>
      </c>
      <c r="AE13" s="19">
        <v>0.44173777248378199</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E18"/>
  <sheetViews>
    <sheetView showGridLines="0" topLeftCell="A5" workbookViewId="0">
      <pane xSplit="2" topLeftCell="X1" activePane="topRight" state="frozen"/>
      <selection pane="topRight" activeCell="H6" sqref="H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237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0.22822103454909101</v>
      </c>
      <c r="D9" s="17">
        <v>0.25519872870028998</v>
      </c>
      <c r="E9" s="17">
        <v>0.20123575676848199</v>
      </c>
      <c r="F9" s="17"/>
      <c r="G9" s="17">
        <v>0.22293259926918399</v>
      </c>
      <c r="H9" s="17">
        <v>0.17433257712014399</v>
      </c>
      <c r="I9" s="17">
        <v>0.25086901110418097</v>
      </c>
      <c r="J9" s="17">
        <v>0.21025810660904501</v>
      </c>
      <c r="K9" s="17">
        <v>0.18492339581061401</v>
      </c>
      <c r="L9" s="17">
        <v>0.27927516817266901</v>
      </c>
      <c r="M9" s="17"/>
      <c r="N9" s="17">
        <v>0.36406084657064403</v>
      </c>
      <c r="O9" s="17">
        <v>0.160457248148167</v>
      </c>
      <c r="P9" s="17">
        <v>0.17091152514977501</v>
      </c>
      <c r="Q9" s="17">
        <v>0.14967737696523201</v>
      </c>
      <c r="R9" s="17">
        <v>0.247846372780132</v>
      </c>
      <c r="S9" s="17">
        <v>0.237301997460374</v>
      </c>
      <c r="T9" s="17">
        <v>0.207973450697194</v>
      </c>
      <c r="U9" s="17">
        <v>0.30229044162378899</v>
      </c>
      <c r="V9" s="17">
        <v>0.22137302673123499</v>
      </c>
      <c r="W9" s="17"/>
      <c r="X9" s="17">
        <v>0.19594563759305</v>
      </c>
      <c r="Y9" s="17">
        <v>0.37239123296973098</v>
      </c>
      <c r="Z9" s="17"/>
      <c r="AA9" s="17">
        <v>0.19214245152401199</v>
      </c>
      <c r="AB9" s="17">
        <v>0.36792357947486298</v>
      </c>
      <c r="AC9" s="17"/>
      <c r="AD9" s="17">
        <v>0.25480385436395803</v>
      </c>
      <c r="AE9" s="17">
        <v>0.19033551855675901</v>
      </c>
    </row>
    <row r="10" spans="2:31" x14ac:dyDescent="0.35">
      <c r="B10" s="18" t="s">
        <v>227</v>
      </c>
      <c r="C10" s="17">
        <v>0.49381415365936798</v>
      </c>
      <c r="D10" s="17">
        <v>0.48629413068819699</v>
      </c>
      <c r="E10" s="17">
        <v>0.50133629056463103</v>
      </c>
      <c r="F10" s="17"/>
      <c r="G10" s="17">
        <v>0.45916234872482897</v>
      </c>
      <c r="H10" s="17">
        <v>0.51397343611336599</v>
      </c>
      <c r="I10" s="17">
        <v>0.49614263529068903</v>
      </c>
      <c r="J10" s="17">
        <v>0.51016229547909397</v>
      </c>
      <c r="K10" s="17">
        <v>0.53506694380000497</v>
      </c>
      <c r="L10" s="17">
        <v>0.47150165703996</v>
      </c>
      <c r="M10" s="17"/>
      <c r="N10" s="17">
        <v>0.43520575363562602</v>
      </c>
      <c r="O10" s="17">
        <v>0.58196222894850203</v>
      </c>
      <c r="P10" s="17">
        <v>0.51755656775596703</v>
      </c>
      <c r="Q10" s="17">
        <v>0.52579177893177798</v>
      </c>
      <c r="R10" s="17">
        <v>0.51016632682880902</v>
      </c>
      <c r="S10" s="17">
        <v>0.472832800274745</v>
      </c>
      <c r="T10" s="17">
        <v>0.50028617467471004</v>
      </c>
      <c r="U10" s="17">
        <v>0.40274328842155299</v>
      </c>
      <c r="V10" s="17">
        <v>0.44710735964646398</v>
      </c>
      <c r="W10" s="17"/>
      <c r="X10" s="17">
        <v>0.51224943643772503</v>
      </c>
      <c r="Y10" s="17">
        <v>0.44771705052244298</v>
      </c>
      <c r="Z10" s="17"/>
      <c r="AA10" s="17">
        <v>0.50460703825709796</v>
      </c>
      <c r="AB10" s="17">
        <v>0.45387933180360102</v>
      </c>
      <c r="AC10" s="17"/>
      <c r="AD10" s="17">
        <v>0.48585024744677002</v>
      </c>
      <c r="AE10" s="17">
        <v>0.53222033281998504</v>
      </c>
    </row>
    <row r="11" spans="2:31" x14ac:dyDescent="0.35">
      <c r="B11" s="18" t="s">
        <v>228</v>
      </c>
      <c r="C11" s="17">
        <v>0.123056740345431</v>
      </c>
      <c r="D11" s="17">
        <v>0.12032895882379301</v>
      </c>
      <c r="E11" s="17">
        <v>0.12578528866663599</v>
      </c>
      <c r="F11" s="17"/>
      <c r="G11" s="17">
        <v>0.104139727544818</v>
      </c>
      <c r="H11" s="17">
        <v>0.13452123680915101</v>
      </c>
      <c r="I11" s="17">
        <v>8.2923332327529395E-2</v>
      </c>
      <c r="J11" s="17">
        <v>0.114940994857608</v>
      </c>
      <c r="K11" s="17">
        <v>0.113404525528366</v>
      </c>
      <c r="L11" s="17">
        <v>0.15595096883605</v>
      </c>
      <c r="M11" s="17"/>
      <c r="N11" s="17">
        <v>8.9488039462110494E-2</v>
      </c>
      <c r="O11" s="17">
        <v>0.124806678859205</v>
      </c>
      <c r="P11" s="17">
        <v>0.16781586366027201</v>
      </c>
      <c r="Q11" s="17">
        <v>0.14091815557096299</v>
      </c>
      <c r="R11" s="17">
        <v>0.100134619215929</v>
      </c>
      <c r="S11" s="17">
        <v>0.127886115161259</v>
      </c>
      <c r="T11" s="17">
        <v>9.0915211197937204E-2</v>
      </c>
      <c r="U11" s="17">
        <v>9.9885413926576294E-2</v>
      </c>
      <c r="V11" s="17">
        <v>0.158616317418073</v>
      </c>
      <c r="W11" s="17"/>
      <c r="X11" s="17">
        <v>0.12614513098412999</v>
      </c>
      <c r="Y11" s="17">
        <v>8.2721983681542002E-2</v>
      </c>
      <c r="Z11" s="17"/>
      <c r="AA11" s="17">
        <v>0.13781294726903001</v>
      </c>
      <c r="AB11" s="17">
        <v>6.8332161692978899E-2</v>
      </c>
      <c r="AC11" s="17"/>
      <c r="AD11" s="17">
        <v>0.121570892133568</v>
      </c>
      <c r="AE11" s="17">
        <v>0.11969735244184999</v>
      </c>
    </row>
    <row r="12" spans="2:31" x14ac:dyDescent="0.35">
      <c r="B12" s="18" t="s">
        <v>229</v>
      </c>
      <c r="C12" s="17">
        <v>3.9838915311624902E-2</v>
      </c>
      <c r="D12" s="17">
        <v>4.0209011255576403E-2</v>
      </c>
      <c r="E12" s="17">
        <v>3.9468715330965499E-2</v>
      </c>
      <c r="F12" s="17"/>
      <c r="G12" s="17">
        <v>5.4377462791065798E-2</v>
      </c>
      <c r="H12" s="17">
        <v>5.0904790252400703E-2</v>
      </c>
      <c r="I12" s="17">
        <v>4.0194907603996098E-2</v>
      </c>
      <c r="J12" s="17">
        <v>1.9837730352867799E-2</v>
      </c>
      <c r="K12" s="17">
        <v>3.9180939954696799E-2</v>
      </c>
      <c r="L12" s="17">
        <v>3.6346617882513602E-2</v>
      </c>
      <c r="M12" s="17"/>
      <c r="N12" s="17">
        <v>3.9914538031652298E-2</v>
      </c>
      <c r="O12" s="17">
        <v>2.9957404119893099E-2</v>
      </c>
      <c r="P12" s="17">
        <v>1.8540486361111299E-2</v>
      </c>
      <c r="Q12" s="17">
        <v>6.2649429511012406E-2</v>
      </c>
      <c r="R12" s="17">
        <v>1.7541468497053202E-2</v>
      </c>
      <c r="S12" s="17">
        <v>7.7701397345228004E-2</v>
      </c>
      <c r="T12" s="17">
        <v>2.65030617352736E-2</v>
      </c>
      <c r="U12" s="17">
        <v>5.9610986364846998E-2</v>
      </c>
      <c r="V12" s="17">
        <v>3.80336347453991E-2</v>
      </c>
      <c r="W12" s="17"/>
      <c r="X12" s="17">
        <v>4.3246871651139801E-2</v>
      </c>
      <c r="Y12" s="17">
        <v>0</v>
      </c>
      <c r="Z12" s="17"/>
      <c r="AA12" s="17">
        <v>4.4828531858148599E-2</v>
      </c>
      <c r="AB12" s="17">
        <v>2.1292904327104099E-2</v>
      </c>
      <c r="AC12" s="17"/>
      <c r="AD12" s="17">
        <v>4.4277703309852298E-2</v>
      </c>
      <c r="AE12" s="17">
        <v>2.89081283884534E-2</v>
      </c>
    </row>
    <row r="13" spans="2:31" x14ac:dyDescent="0.35">
      <c r="B13" s="18" t="s">
        <v>56</v>
      </c>
      <c r="C13" s="19">
        <v>0.115069156134484</v>
      </c>
      <c r="D13" s="19">
        <v>9.7969170532144101E-2</v>
      </c>
      <c r="E13" s="19">
        <v>0.132173948669286</v>
      </c>
      <c r="F13" s="19"/>
      <c r="G13" s="19">
        <v>0.15938786167010399</v>
      </c>
      <c r="H13" s="19">
        <v>0.12626795970493801</v>
      </c>
      <c r="I13" s="19">
        <v>0.12987011367360499</v>
      </c>
      <c r="J13" s="19">
        <v>0.144800872701385</v>
      </c>
      <c r="K13" s="19">
        <v>0.12742419490631801</v>
      </c>
      <c r="L13" s="19">
        <v>5.6925588068807202E-2</v>
      </c>
      <c r="M13" s="19"/>
      <c r="N13" s="19">
        <v>7.1330822299966901E-2</v>
      </c>
      <c r="O13" s="19">
        <v>0.102816439924234</v>
      </c>
      <c r="P13" s="19">
        <v>0.12517555707287401</v>
      </c>
      <c r="Q13" s="19">
        <v>0.120963259021015</v>
      </c>
      <c r="R13" s="19">
        <v>0.124311212678076</v>
      </c>
      <c r="S13" s="19">
        <v>8.4277689758393906E-2</v>
      </c>
      <c r="T13" s="19">
        <v>0.17432210169488499</v>
      </c>
      <c r="U13" s="19">
        <v>0.13546986966323499</v>
      </c>
      <c r="V13" s="19">
        <v>0.134869661458829</v>
      </c>
      <c r="W13" s="19"/>
      <c r="X13" s="19">
        <v>0.12241292333395599</v>
      </c>
      <c r="Y13" s="19">
        <v>9.7169732826284105E-2</v>
      </c>
      <c r="Z13" s="19"/>
      <c r="AA13" s="19">
        <v>0.12060903109171101</v>
      </c>
      <c r="AB13" s="19">
        <v>8.8572022701453201E-2</v>
      </c>
      <c r="AC13" s="19"/>
      <c r="AD13" s="19">
        <v>9.3497302745852107E-2</v>
      </c>
      <c r="AE13" s="19">
        <v>0.128838667792953</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E18"/>
  <sheetViews>
    <sheetView showGridLines="0" topLeftCell="A5" workbookViewId="0">
      <pane xSplit="2" topLeftCell="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238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9.8586388643816095E-2</v>
      </c>
      <c r="D9" s="17">
        <v>0.111893363709685</v>
      </c>
      <c r="E9" s="17">
        <v>8.5275672888809301E-2</v>
      </c>
      <c r="F9" s="17"/>
      <c r="G9" s="17">
        <v>0.105835683928805</v>
      </c>
      <c r="H9" s="17">
        <v>9.5130111082358901E-2</v>
      </c>
      <c r="I9" s="17">
        <v>0.1298876678674</v>
      </c>
      <c r="J9" s="17">
        <v>9.3492643278283799E-2</v>
      </c>
      <c r="K9" s="17">
        <v>7.2974456566288606E-2</v>
      </c>
      <c r="L9" s="17">
        <v>9.6363161227707994E-2</v>
      </c>
      <c r="M9" s="17"/>
      <c r="N9" s="17">
        <v>0.10764552506029899</v>
      </c>
      <c r="O9" s="17">
        <v>6.6202136341654005E-2</v>
      </c>
      <c r="P9" s="17">
        <v>0.116701533870609</v>
      </c>
      <c r="Q9" s="17">
        <v>0.101517323669034</v>
      </c>
      <c r="R9" s="17">
        <v>8.2241875578505097E-2</v>
      </c>
      <c r="S9" s="17">
        <v>0.105698234045029</v>
      </c>
      <c r="T9" s="17">
        <v>7.8657493207222304E-2</v>
      </c>
      <c r="U9" s="17">
        <v>0.110346898268606</v>
      </c>
      <c r="V9" s="17">
        <v>0.127591116601666</v>
      </c>
      <c r="W9" s="17"/>
      <c r="X9" s="17">
        <v>8.8275404468377006E-2</v>
      </c>
      <c r="Y9" s="17">
        <v>0.12732711361346699</v>
      </c>
      <c r="Z9" s="17"/>
      <c r="AA9" s="17">
        <v>8.9897419368849193E-2</v>
      </c>
      <c r="AB9" s="17">
        <v>0.134829380038262</v>
      </c>
      <c r="AC9" s="17"/>
      <c r="AD9" s="17">
        <v>9.5741264768112802E-2</v>
      </c>
      <c r="AE9" s="17">
        <v>0.118891071615131</v>
      </c>
    </row>
    <row r="10" spans="2:31" x14ac:dyDescent="0.35">
      <c r="B10" s="18" t="s">
        <v>227</v>
      </c>
      <c r="C10" s="17">
        <v>0.35878140505875999</v>
      </c>
      <c r="D10" s="17">
        <v>0.34756412929392599</v>
      </c>
      <c r="E10" s="17">
        <v>0.37000183408279902</v>
      </c>
      <c r="F10" s="17"/>
      <c r="G10" s="17">
        <v>0.32844851194529801</v>
      </c>
      <c r="H10" s="17">
        <v>0.38385742704981002</v>
      </c>
      <c r="I10" s="17">
        <v>0.390911485067653</v>
      </c>
      <c r="J10" s="17">
        <v>0.40098884473312102</v>
      </c>
      <c r="K10" s="17">
        <v>0.38758112649154602</v>
      </c>
      <c r="L10" s="17">
        <v>0.30995880636941298</v>
      </c>
      <c r="M10" s="17"/>
      <c r="N10" s="17">
        <v>0.40593850122158998</v>
      </c>
      <c r="O10" s="17">
        <v>0.382908276385237</v>
      </c>
      <c r="P10" s="17">
        <v>0.29670385179195502</v>
      </c>
      <c r="Q10" s="17">
        <v>0.33431125958679803</v>
      </c>
      <c r="R10" s="17">
        <v>0.37820391117847602</v>
      </c>
      <c r="S10" s="17">
        <v>0.36787737500743301</v>
      </c>
      <c r="T10" s="17">
        <v>0.37020519141470098</v>
      </c>
      <c r="U10" s="17">
        <v>0.291385092241083</v>
      </c>
      <c r="V10" s="17">
        <v>0.33636626358670602</v>
      </c>
      <c r="W10" s="17"/>
      <c r="X10" s="17">
        <v>0.36146149364012597</v>
      </c>
      <c r="Y10" s="17">
        <v>0.40625714006156299</v>
      </c>
      <c r="Z10" s="17"/>
      <c r="AA10" s="17">
        <v>0.36028501374153199</v>
      </c>
      <c r="AB10" s="17">
        <v>0.357844253498045</v>
      </c>
      <c r="AC10" s="17"/>
      <c r="AD10" s="17">
        <v>0.39838231396192098</v>
      </c>
      <c r="AE10" s="17">
        <v>0.29940549309751502</v>
      </c>
    </row>
    <row r="11" spans="2:31" x14ac:dyDescent="0.35">
      <c r="B11" s="18" t="s">
        <v>228</v>
      </c>
      <c r="C11" s="17">
        <v>0.18502816893207799</v>
      </c>
      <c r="D11" s="17">
        <v>0.18781640059464599</v>
      </c>
      <c r="E11" s="17">
        <v>0.18223915347696101</v>
      </c>
      <c r="F11" s="17"/>
      <c r="G11" s="17">
        <v>0.17204013097252099</v>
      </c>
      <c r="H11" s="17">
        <v>0.139701686444068</v>
      </c>
      <c r="I11" s="17">
        <v>0.160643749380603</v>
      </c>
      <c r="J11" s="17">
        <v>0.17401327688049401</v>
      </c>
      <c r="K11" s="17">
        <v>0.178066148453768</v>
      </c>
      <c r="L11" s="17">
        <v>0.23734919032881099</v>
      </c>
      <c r="M11" s="17"/>
      <c r="N11" s="17">
        <v>0.118561760447074</v>
      </c>
      <c r="O11" s="17">
        <v>0.170223716090111</v>
      </c>
      <c r="P11" s="17">
        <v>0.25140778288304999</v>
      </c>
      <c r="Q11" s="17">
        <v>0.23749289258047801</v>
      </c>
      <c r="R11" s="17">
        <v>0.192680956074718</v>
      </c>
      <c r="S11" s="17">
        <v>0.17469848016161801</v>
      </c>
      <c r="T11" s="17">
        <v>9.6075827655419499E-2</v>
      </c>
      <c r="U11" s="17">
        <v>0.35670314291205002</v>
      </c>
      <c r="V11" s="17">
        <v>0.19450809969945601</v>
      </c>
      <c r="W11" s="17"/>
      <c r="X11" s="17">
        <v>0.19177917736929401</v>
      </c>
      <c r="Y11" s="17">
        <v>0.163427156737564</v>
      </c>
      <c r="Z11" s="17"/>
      <c r="AA11" s="17">
        <v>0.200609329500606</v>
      </c>
      <c r="AB11" s="17">
        <v>0.12483411696608</v>
      </c>
      <c r="AC11" s="17"/>
      <c r="AD11" s="17">
        <v>0.203916406209975</v>
      </c>
      <c r="AE11" s="17">
        <v>0.12746524364702599</v>
      </c>
    </row>
    <row r="12" spans="2:31" x14ac:dyDescent="0.35">
      <c r="B12" s="18" t="s">
        <v>229</v>
      </c>
      <c r="C12" s="17">
        <v>9.0289669250510005E-2</v>
      </c>
      <c r="D12" s="17">
        <v>8.9152765460057903E-2</v>
      </c>
      <c r="E12" s="17">
        <v>9.1426892633028695E-2</v>
      </c>
      <c r="F12" s="17"/>
      <c r="G12" s="17">
        <v>7.1077154392903602E-2</v>
      </c>
      <c r="H12" s="17">
        <v>0.102246522884216</v>
      </c>
      <c r="I12" s="17">
        <v>5.31705705278607E-2</v>
      </c>
      <c r="J12" s="17">
        <v>5.8933543520382797E-2</v>
      </c>
      <c r="K12" s="17">
        <v>8.5844563986786193E-2</v>
      </c>
      <c r="L12" s="17">
        <v>0.13062197230783201</v>
      </c>
      <c r="M12" s="17"/>
      <c r="N12" s="17">
        <v>0.119039555084271</v>
      </c>
      <c r="O12" s="17">
        <v>0.109478771416691</v>
      </c>
      <c r="P12" s="17">
        <v>3.7872429426647897E-2</v>
      </c>
      <c r="Q12" s="17">
        <v>5.3382669308587899E-2</v>
      </c>
      <c r="R12" s="17">
        <v>5.6367016228301398E-2</v>
      </c>
      <c r="S12" s="17">
        <v>0.10456246490505799</v>
      </c>
      <c r="T12" s="17">
        <v>0.144950301829221</v>
      </c>
      <c r="U12" s="17">
        <v>6.0188296436739702E-2</v>
      </c>
      <c r="V12" s="17">
        <v>8.4913996869970101E-2</v>
      </c>
      <c r="W12" s="17"/>
      <c r="X12" s="17">
        <v>9.1535933233419395E-2</v>
      </c>
      <c r="Y12" s="17">
        <v>6.8675276447709502E-2</v>
      </c>
      <c r="Z12" s="17"/>
      <c r="AA12" s="17">
        <v>8.7495414931954105E-2</v>
      </c>
      <c r="AB12" s="17">
        <v>0.100311376317338</v>
      </c>
      <c r="AC12" s="17"/>
      <c r="AD12" s="17">
        <v>9.8734393505573795E-2</v>
      </c>
      <c r="AE12" s="17">
        <v>7.7658204427244706E-2</v>
      </c>
    </row>
    <row r="13" spans="2:31" x14ac:dyDescent="0.35">
      <c r="B13" s="18" t="s">
        <v>56</v>
      </c>
      <c r="C13" s="19">
        <v>0.267314368114836</v>
      </c>
      <c r="D13" s="19">
        <v>0.263573340941685</v>
      </c>
      <c r="E13" s="19">
        <v>0.27105644691840203</v>
      </c>
      <c r="F13" s="19"/>
      <c r="G13" s="19">
        <v>0.32259851876047202</v>
      </c>
      <c r="H13" s="19">
        <v>0.27906425253954698</v>
      </c>
      <c r="I13" s="19">
        <v>0.26538652715648398</v>
      </c>
      <c r="J13" s="19">
        <v>0.27257169158771899</v>
      </c>
      <c r="K13" s="19">
        <v>0.27553370450161102</v>
      </c>
      <c r="L13" s="19">
        <v>0.225706869766235</v>
      </c>
      <c r="M13" s="19"/>
      <c r="N13" s="19">
        <v>0.24881465818676601</v>
      </c>
      <c r="O13" s="19">
        <v>0.271187099766307</v>
      </c>
      <c r="P13" s="19">
        <v>0.29731440202773801</v>
      </c>
      <c r="Q13" s="19">
        <v>0.27329585485510299</v>
      </c>
      <c r="R13" s="19">
        <v>0.29050624093999999</v>
      </c>
      <c r="S13" s="19">
        <v>0.247163445880862</v>
      </c>
      <c r="T13" s="19">
        <v>0.310111185893437</v>
      </c>
      <c r="U13" s="19">
        <v>0.181376570141521</v>
      </c>
      <c r="V13" s="19">
        <v>0.25662052324220103</v>
      </c>
      <c r="W13" s="19"/>
      <c r="X13" s="19">
        <v>0.26694799128878399</v>
      </c>
      <c r="Y13" s="19">
        <v>0.234313313139697</v>
      </c>
      <c r="Z13" s="19"/>
      <c r="AA13" s="19">
        <v>0.26171282245705801</v>
      </c>
      <c r="AB13" s="19">
        <v>0.28218087318027502</v>
      </c>
      <c r="AC13" s="19"/>
      <c r="AD13" s="19">
        <v>0.20322562155441701</v>
      </c>
      <c r="AE13" s="19">
        <v>0.376579987213082</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E18"/>
  <sheetViews>
    <sheetView showGridLines="0" topLeftCell="A5"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239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0.110422604810352</v>
      </c>
      <c r="D9" s="17">
        <v>0.148677260259549</v>
      </c>
      <c r="E9" s="17">
        <v>7.2157195694492998E-2</v>
      </c>
      <c r="F9" s="17"/>
      <c r="G9" s="17">
        <v>0.10866814768102399</v>
      </c>
      <c r="H9" s="17">
        <v>0.100160646855411</v>
      </c>
      <c r="I9" s="17">
        <v>0.12263384343009</v>
      </c>
      <c r="J9" s="17">
        <v>9.0614924155713705E-2</v>
      </c>
      <c r="K9" s="17">
        <v>7.9723876010938402E-2</v>
      </c>
      <c r="L9" s="17">
        <v>0.13609048618807501</v>
      </c>
      <c r="M9" s="17"/>
      <c r="N9" s="17">
        <v>0.15180853685770199</v>
      </c>
      <c r="O9" s="17">
        <v>6.8361463268250197E-2</v>
      </c>
      <c r="P9" s="17">
        <v>0.10012165544118</v>
      </c>
      <c r="Q9" s="17">
        <v>9.7347856832478305E-2</v>
      </c>
      <c r="R9" s="17">
        <v>0.118609310804297</v>
      </c>
      <c r="S9" s="17">
        <v>0.13772029707934499</v>
      </c>
      <c r="T9" s="17">
        <v>0.11411108342815</v>
      </c>
      <c r="U9" s="17">
        <v>0.110102468625938</v>
      </c>
      <c r="V9" s="17">
        <v>0.10069641219577501</v>
      </c>
      <c r="W9" s="17"/>
      <c r="X9" s="17">
        <v>7.9579929799489899E-2</v>
      </c>
      <c r="Y9" s="17">
        <v>0.18496453545465699</v>
      </c>
      <c r="Z9" s="17"/>
      <c r="AA9" s="17">
        <v>9.5880306997239997E-2</v>
      </c>
      <c r="AB9" s="17">
        <v>0.169798265618163</v>
      </c>
      <c r="AC9" s="17"/>
      <c r="AD9" s="17">
        <v>0.127638655289011</v>
      </c>
      <c r="AE9" s="17">
        <v>8.5143637975238995E-2</v>
      </c>
    </row>
    <row r="10" spans="2:31" x14ac:dyDescent="0.35">
      <c r="B10" s="18" t="s">
        <v>227</v>
      </c>
      <c r="C10" s="17">
        <v>0.320687739471263</v>
      </c>
      <c r="D10" s="17">
        <v>0.343793000653009</v>
      </c>
      <c r="E10" s="17">
        <v>0.297575983229662</v>
      </c>
      <c r="F10" s="17"/>
      <c r="G10" s="17">
        <v>0.28108299401648701</v>
      </c>
      <c r="H10" s="17">
        <v>0.39343819604285102</v>
      </c>
      <c r="I10" s="17">
        <v>0.40253064369040997</v>
      </c>
      <c r="J10" s="17">
        <v>0.33874530011786902</v>
      </c>
      <c r="K10" s="17">
        <v>0.32022843737544099</v>
      </c>
      <c r="L10" s="17">
        <v>0.25336534007860101</v>
      </c>
      <c r="M10" s="17"/>
      <c r="N10" s="17">
        <v>0.33416291399973602</v>
      </c>
      <c r="O10" s="17">
        <v>0.31582238796923701</v>
      </c>
      <c r="P10" s="17">
        <v>0.32921458035222401</v>
      </c>
      <c r="Q10" s="17">
        <v>0.35790585924184998</v>
      </c>
      <c r="R10" s="17">
        <v>0.36430403272845102</v>
      </c>
      <c r="S10" s="17">
        <v>0.31340072342716102</v>
      </c>
      <c r="T10" s="17">
        <v>0.30926502385803001</v>
      </c>
      <c r="U10" s="17">
        <v>0.20708322487380501</v>
      </c>
      <c r="V10" s="17">
        <v>0.30010647083535302</v>
      </c>
      <c r="W10" s="17"/>
      <c r="X10" s="17">
        <v>0.334114262371702</v>
      </c>
      <c r="Y10" s="17">
        <v>0.35370838056371601</v>
      </c>
      <c r="Z10" s="17"/>
      <c r="AA10" s="17">
        <v>0.310641919375089</v>
      </c>
      <c r="AB10" s="17">
        <v>0.35823472616104701</v>
      </c>
      <c r="AC10" s="17"/>
      <c r="AD10" s="17">
        <v>0.31717595896166001</v>
      </c>
      <c r="AE10" s="17">
        <v>0.34066562617953899</v>
      </c>
    </row>
    <row r="11" spans="2:31" x14ac:dyDescent="0.35">
      <c r="B11" s="18" t="s">
        <v>228</v>
      </c>
      <c r="C11" s="17">
        <v>0.258104017176847</v>
      </c>
      <c r="D11" s="17">
        <v>0.23272364244260901</v>
      </c>
      <c r="E11" s="17">
        <v>0.28349152652219201</v>
      </c>
      <c r="F11" s="17"/>
      <c r="G11" s="17">
        <v>0.23960380213040999</v>
      </c>
      <c r="H11" s="17">
        <v>0.21086131203698399</v>
      </c>
      <c r="I11" s="17">
        <v>0.19395009005035299</v>
      </c>
      <c r="J11" s="17">
        <v>0.26479269530516902</v>
      </c>
      <c r="K11" s="17">
        <v>0.30147734970307399</v>
      </c>
      <c r="L11" s="17">
        <v>0.300083957361725</v>
      </c>
      <c r="M11" s="17"/>
      <c r="N11" s="17">
        <v>0.20373161273767401</v>
      </c>
      <c r="O11" s="17">
        <v>0.33449845045962701</v>
      </c>
      <c r="P11" s="17">
        <v>0.25869505793409597</v>
      </c>
      <c r="Q11" s="17">
        <v>0.20543884873524601</v>
      </c>
      <c r="R11" s="17">
        <v>0.33369309098352801</v>
      </c>
      <c r="S11" s="17">
        <v>0.29626616710168102</v>
      </c>
      <c r="T11" s="17">
        <v>0.16120300155189701</v>
      </c>
      <c r="U11" s="17">
        <v>0.28266916205183601</v>
      </c>
      <c r="V11" s="17">
        <v>0.25829996530424598</v>
      </c>
      <c r="W11" s="17"/>
      <c r="X11" s="17">
        <v>0.259780250452399</v>
      </c>
      <c r="Y11" s="17">
        <v>0.27473440071911698</v>
      </c>
      <c r="Z11" s="17"/>
      <c r="AA11" s="17">
        <v>0.27389263493231902</v>
      </c>
      <c r="AB11" s="17">
        <v>0.198817077300491</v>
      </c>
      <c r="AC11" s="17"/>
      <c r="AD11" s="17">
        <v>0.26597849571954602</v>
      </c>
      <c r="AE11" s="17">
        <v>0.22497067741285001</v>
      </c>
    </row>
    <row r="12" spans="2:31" x14ac:dyDescent="0.35">
      <c r="B12" s="18" t="s">
        <v>229</v>
      </c>
      <c r="C12" s="17">
        <v>0.17086729049208199</v>
      </c>
      <c r="D12" s="17">
        <v>0.14580098774356601</v>
      </c>
      <c r="E12" s="17">
        <v>0.19594063956374499</v>
      </c>
      <c r="F12" s="17"/>
      <c r="G12" s="17">
        <v>0.16859678868399799</v>
      </c>
      <c r="H12" s="17">
        <v>0.15783235111741301</v>
      </c>
      <c r="I12" s="17">
        <v>0.156745216758434</v>
      </c>
      <c r="J12" s="17">
        <v>0.128671129550574</v>
      </c>
      <c r="K12" s="17">
        <v>0.120658268809975</v>
      </c>
      <c r="L12" s="17">
        <v>0.232432406355567</v>
      </c>
      <c r="M12" s="17"/>
      <c r="N12" s="17">
        <v>0.16815434270544899</v>
      </c>
      <c r="O12" s="17">
        <v>0.15604494775165401</v>
      </c>
      <c r="P12" s="17">
        <v>0.160026983499505</v>
      </c>
      <c r="Q12" s="17">
        <v>0.24215712928644101</v>
      </c>
      <c r="R12" s="17">
        <v>8.9595511233465194E-2</v>
      </c>
      <c r="S12" s="17">
        <v>0.103950561037697</v>
      </c>
      <c r="T12" s="17">
        <v>0.24851769421464201</v>
      </c>
      <c r="U12" s="17">
        <v>0.233206941203601</v>
      </c>
      <c r="V12" s="17">
        <v>0.16483102390099899</v>
      </c>
      <c r="W12" s="17"/>
      <c r="X12" s="17">
        <v>0.18065539365959399</v>
      </c>
      <c r="Y12" s="17">
        <v>9.6596651207435102E-2</v>
      </c>
      <c r="Z12" s="17"/>
      <c r="AA12" s="17">
        <v>0.17146168016414301</v>
      </c>
      <c r="AB12" s="17">
        <v>0.16955132251428401</v>
      </c>
      <c r="AC12" s="17"/>
      <c r="AD12" s="17">
        <v>0.187320240807442</v>
      </c>
      <c r="AE12" s="17">
        <v>0.13941985719875899</v>
      </c>
    </row>
    <row r="13" spans="2:31" x14ac:dyDescent="0.35">
      <c r="B13" s="18" t="s">
        <v>56</v>
      </c>
      <c r="C13" s="19">
        <v>0.13991834804945699</v>
      </c>
      <c r="D13" s="19">
        <v>0.12900510890126701</v>
      </c>
      <c r="E13" s="19">
        <v>0.150834654989908</v>
      </c>
      <c r="F13" s="19"/>
      <c r="G13" s="19">
        <v>0.20204826748808</v>
      </c>
      <c r="H13" s="19">
        <v>0.137707493947341</v>
      </c>
      <c r="I13" s="19">
        <v>0.12414020607071299</v>
      </c>
      <c r="J13" s="19">
        <v>0.177175950870674</v>
      </c>
      <c r="K13" s="19">
        <v>0.177912068100572</v>
      </c>
      <c r="L13" s="19">
        <v>7.8027810016031804E-2</v>
      </c>
      <c r="M13" s="19"/>
      <c r="N13" s="19">
        <v>0.14214259369943899</v>
      </c>
      <c r="O13" s="19">
        <v>0.12527275055123199</v>
      </c>
      <c r="P13" s="19">
        <v>0.151941722772995</v>
      </c>
      <c r="Q13" s="19">
        <v>9.7150305903984199E-2</v>
      </c>
      <c r="R13" s="19">
        <v>9.3798054250259499E-2</v>
      </c>
      <c r="S13" s="19">
        <v>0.14866225135411601</v>
      </c>
      <c r="T13" s="19">
        <v>0.16690319694728201</v>
      </c>
      <c r="U13" s="19">
        <v>0.16693820324481901</v>
      </c>
      <c r="V13" s="19">
        <v>0.17606612776362601</v>
      </c>
      <c r="W13" s="19"/>
      <c r="X13" s="19">
        <v>0.14587016371681499</v>
      </c>
      <c r="Y13" s="19">
        <v>8.9996032055074698E-2</v>
      </c>
      <c r="Z13" s="19"/>
      <c r="AA13" s="19">
        <v>0.14812345853120801</v>
      </c>
      <c r="AB13" s="19">
        <v>0.103598608406014</v>
      </c>
      <c r="AC13" s="19"/>
      <c r="AD13" s="19">
        <v>0.101886649222342</v>
      </c>
      <c r="AE13" s="19">
        <v>0.20980020123361301</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E18"/>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240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0.13021947913548201</v>
      </c>
      <c r="D9" s="17">
        <v>0.166705557332823</v>
      </c>
      <c r="E9" s="17">
        <v>9.3723144431629907E-2</v>
      </c>
      <c r="F9" s="17"/>
      <c r="G9" s="17">
        <v>0.135285891035618</v>
      </c>
      <c r="H9" s="17">
        <v>0.110817850124833</v>
      </c>
      <c r="I9" s="17">
        <v>0.139579679428394</v>
      </c>
      <c r="J9" s="17">
        <v>9.2853241226708197E-2</v>
      </c>
      <c r="K9" s="17">
        <v>0.109187435857767</v>
      </c>
      <c r="L9" s="17">
        <v>0.16250558496337</v>
      </c>
      <c r="M9" s="17"/>
      <c r="N9" s="17">
        <v>0.152648661150149</v>
      </c>
      <c r="O9" s="17">
        <v>0.14003656461563399</v>
      </c>
      <c r="P9" s="17">
        <v>0.10740013072389799</v>
      </c>
      <c r="Q9" s="17">
        <v>0.12781631770734</v>
      </c>
      <c r="R9" s="17">
        <v>0.132085396052949</v>
      </c>
      <c r="S9" s="17">
        <v>0.14316100080654801</v>
      </c>
      <c r="T9" s="17">
        <v>0.112034324359802</v>
      </c>
      <c r="U9" s="17">
        <v>0.12707646147741999</v>
      </c>
      <c r="V9" s="17">
        <v>0.114165610987101</v>
      </c>
      <c r="W9" s="17"/>
      <c r="X9" s="17">
        <v>9.7721255705362498E-2</v>
      </c>
      <c r="Y9" s="17">
        <v>0.25019359796415502</v>
      </c>
      <c r="Z9" s="17"/>
      <c r="AA9" s="17">
        <v>0.120309393982304</v>
      </c>
      <c r="AB9" s="17">
        <v>0.16628105003472901</v>
      </c>
      <c r="AC9" s="17"/>
      <c r="AD9" s="17">
        <v>0.14027885730723</v>
      </c>
      <c r="AE9" s="17">
        <v>0.118822289459188</v>
      </c>
    </row>
    <row r="10" spans="2:31" x14ac:dyDescent="0.35">
      <c r="B10" s="18" t="s">
        <v>227</v>
      </c>
      <c r="C10" s="17">
        <v>0.38330246494780001</v>
      </c>
      <c r="D10" s="17">
        <v>0.392709122547652</v>
      </c>
      <c r="E10" s="17">
        <v>0.37389316306690501</v>
      </c>
      <c r="F10" s="17"/>
      <c r="G10" s="17">
        <v>0.361661244320234</v>
      </c>
      <c r="H10" s="17">
        <v>0.437390844238494</v>
      </c>
      <c r="I10" s="17">
        <v>0.44471758793171101</v>
      </c>
      <c r="J10" s="17">
        <v>0.39974120497245202</v>
      </c>
      <c r="K10" s="17">
        <v>0.37803627501280002</v>
      </c>
      <c r="L10" s="17">
        <v>0.32975736149085799</v>
      </c>
      <c r="M10" s="17"/>
      <c r="N10" s="17">
        <v>0.36472856166719603</v>
      </c>
      <c r="O10" s="17">
        <v>0.42298900064414602</v>
      </c>
      <c r="P10" s="17">
        <v>0.36495829935416102</v>
      </c>
      <c r="Q10" s="17">
        <v>0.31926025168815603</v>
      </c>
      <c r="R10" s="17">
        <v>0.39133191514688598</v>
      </c>
      <c r="S10" s="17">
        <v>0.44233730237722602</v>
      </c>
      <c r="T10" s="17">
        <v>0.36452922111122998</v>
      </c>
      <c r="U10" s="17">
        <v>0.34086396249248202</v>
      </c>
      <c r="V10" s="17">
        <v>0.40526471779161299</v>
      </c>
      <c r="W10" s="17"/>
      <c r="X10" s="17">
        <v>0.39597731812201797</v>
      </c>
      <c r="Y10" s="17">
        <v>0.34586861056857898</v>
      </c>
      <c r="Z10" s="17"/>
      <c r="AA10" s="17">
        <v>0.375486055234175</v>
      </c>
      <c r="AB10" s="17">
        <v>0.41930858368204599</v>
      </c>
      <c r="AC10" s="17"/>
      <c r="AD10" s="17">
        <v>0.39131841871409401</v>
      </c>
      <c r="AE10" s="17">
        <v>0.39946765523751399</v>
      </c>
    </row>
    <row r="11" spans="2:31" x14ac:dyDescent="0.35">
      <c r="B11" s="18" t="s">
        <v>228</v>
      </c>
      <c r="C11" s="17">
        <v>0.25402452265652298</v>
      </c>
      <c r="D11" s="17">
        <v>0.26670065362662998</v>
      </c>
      <c r="E11" s="17">
        <v>0.24134482833222001</v>
      </c>
      <c r="F11" s="17"/>
      <c r="G11" s="17">
        <v>0.233592708087446</v>
      </c>
      <c r="H11" s="17">
        <v>0.19954713461170101</v>
      </c>
      <c r="I11" s="17">
        <v>0.18622084176926601</v>
      </c>
      <c r="J11" s="17">
        <v>0.27310406013529098</v>
      </c>
      <c r="K11" s="17">
        <v>0.24221734865603201</v>
      </c>
      <c r="L11" s="17">
        <v>0.324183831488429</v>
      </c>
      <c r="M11" s="17"/>
      <c r="N11" s="17">
        <v>0.27676863179880801</v>
      </c>
      <c r="O11" s="17">
        <v>0.18518821304326599</v>
      </c>
      <c r="P11" s="17">
        <v>0.333882186316524</v>
      </c>
      <c r="Q11" s="17">
        <v>0.30441940078677798</v>
      </c>
      <c r="R11" s="17">
        <v>0.320541926256039</v>
      </c>
      <c r="S11" s="17">
        <v>0.23219956220018101</v>
      </c>
      <c r="T11" s="17">
        <v>0.202684364132664</v>
      </c>
      <c r="U11" s="17">
        <v>0.28837205058225202</v>
      </c>
      <c r="V11" s="17">
        <v>0.20337827476739501</v>
      </c>
      <c r="W11" s="17"/>
      <c r="X11" s="17">
        <v>0.25864137225080802</v>
      </c>
      <c r="Y11" s="17">
        <v>0.25572707876537298</v>
      </c>
      <c r="Z11" s="17"/>
      <c r="AA11" s="17">
        <v>0.26104507624287598</v>
      </c>
      <c r="AB11" s="17">
        <v>0.22538005866180799</v>
      </c>
      <c r="AC11" s="17"/>
      <c r="AD11" s="17">
        <v>0.25666136371068599</v>
      </c>
      <c r="AE11" s="17">
        <v>0.22543781151094999</v>
      </c>
    </row>
    <row r="12" spans="2:31" x14ac:dyDescent="0.35">
      <c r="B12" s="18" t="s">
        <v>229</v>
      </c>
      <c r="C12" s="17">
        <v>0.11719994504716499</v>
      </c>
      <c r="D12" s="17">
        <v>8.0986822242534701E-2</v>
      </c>
      <c r="E12" s="17">
        <v>0.15342324762852699</v>
      </c>
      <c r="F12" s="17"/>
      <c r="G12" s="17">
        <v>0.112755085815444</v>
      </c>
      <c r="H12" s="17">
        <v>0.13556763076296999</v>
      </c>
      <c r="I12" s="17">
        <v>8.8066163702780906E-2</v>
      </c>
      <c r="J12" s="17">
        <v>0.111803988630508</v>
      </c>
      <c r="K12" s="17">
        <v>0.12250283279184999</v>
      </c>
      <c r="L12" s="17">
        <v>0.124328090050639</v>
      </c>
      <c r="M12" s="17"/>
      <c r="N12" s="17">
        <v>7.7357989598276902E-2</v>
      </c>
      <c r="O12" s="17">
        <v>0.14411730886397001</v>
      </c>
      <c r="P12" s="17">
        <v>8.8360257650239707E-2</v>
      </c>
      <c r="Q12" s="17">
        <v>0.16256964274347999</v>
      </c>
      <c r="R12" s="17">
        <v>6.5657116131910803E-2</v>
      </c>
      <c r="S12" s="17">
        <v>7.5304836033850298E-2</v>
      </c>
      <c r="T12" s="17">
        <v>0.16463958833758</v>
      </c>
      <c r="U12" s="17">
        <v>0.122176442426582</v>
      </c>
      <c r="V12" s="17">
        <v>0.146840363089276</v>
      </c>
      <c r="W12" s="17"/>
      <c r="X12" s="17">
        <v>0.12689196027663799</v>
      </c>
      <c r="Y12" s="17">
        <v>4.94542577839827E-2</v>
      </c>
      <c r="Z12" s="17"/>
      <c r="AA12" s="17">
        <v>0.119981312309276</v>
      </c>
      <c r="AB12" s="17">
        <v>0.10608376516941399</v>
      </c>
      <c r="AC12" s="17"/>
      <c r="AD12" s="17">
        <v>0.12703846996360799</v>
      </c>
      <c r="AE12" s="17">
        <v>9.38197053305804E-2</v>
      </c>
    </row>
    <row r="13" spans="2:31" x14ac:dyDescent="0.35">
      <c r="B13" s="18" t="s">
        <v>56</v>
      </c>
      <c r="C13" s="19">
        <v>0.11525358821303</v>
      </c>
      <c r="D13" s="19">
        <v>9.2897844250360906E-2</v>
      </c>
      <c r="E13" s="19">
        <v>0.13761561654071899</v>
      </c>
      <c r="F13" s="19"/>
      <c r="G13" s="19">
        <v>0.156705070741259</v>
      </c>
      <c r="H13" s="19">
        <v>0.116676540262002</v>
      </c>
      <c r="I13" s="19">
        <v>0.14141572716784701</v>
      </c>
      <c r="J13" s="19">
        <v>0.122497505035041</v>
      </c>
      <c r="K13" s="19">
        <v>0.148056107681551</v>
      </c>
      <c r="L13" s="19">
        <v>5.9225132006704401E-2</v>
      </c>
      <c r="M13" s="19"/>
      <c r="N13" s="19">
        <v>0.12849615578557</v>
      </c>
      <c r="O13" s="19">
        <v>0.10766891283298299</v>
      </c>
      <c r="P13" s="19">
        <v>0.105399125955178</v>
      </c>
      <c r="Q13" s="19">
        <v>8.5934387074245402E-2</v>
      </c>
      <c r="R13" s="19">
        <v>9.0383646412213997E-2</v>
      </c>
      <c r="S13" s="19">
        <v>0.10699729858219501</v>
      </c>
      <c r="T13" s="19">
        <v>0.15611250205872401</v>
      </c>
      <c r="U13" s="19">
        <v>0.121511083021265</v>
      </c>
      <c r="V13" s="19">
        <v>0.13035103336461501</v>
      </c>
      <c r="W13" s="19"/>
      <c r="X13" s="19">
        <v>0.12076809364517301</v>
      </c>
      <c r="Y13" s="19">
        <v>9.8756454917911393E-2</v>
      </c>
      <c r="Z13" s="19"/>
      <c r="AA13" s="19">
        <v>0.123178162231368</v>
      </c>
      <c r="AB13" s="19">
        <v>8.2946542452002101E-2</v>
      </c>
      <c r="AC13" s="19"/>
      <c r="AD13" s="19">
        <v>8.4702890304382203E-2</v>
      </c>
      <c r="AE13" s="19">
        <v>0.16245253846176699</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E18"/>
  <sheetViews>
    <sheetView showGridLines="0" topLeftCell="A6" workbookViewId="0">
      <pane xSplit="2" topLeftCell="L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241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0.145585464861159</v>
      </c>
      <c r="D9" s="17">
        <v>0.18060771727615799</v>
      </c>
      <c r="E9" s="17">
        <v>0.110553367431905</v>
      </c>
      <c r="F9" s="17"/>
      <c r="G9" s="17">
        <v>0.14593299318797301</v>
      </c>
      <c r="H9" s="17">
        <v>0.107025621323267</v>
      </c>
      <c r="I9" s="17">
        <v>0.15376310400323301</v>
      </c>
      <c r="J9" s="17">
        <v>0.11978600662969</v>
      </c>
      <c r="K9" s="17">
        <v>0.163133168487295</v>
      </c>
      <c r="L9" s="17">
        <v>0.16606205401547</v>
      </c>
      <c r="M9" s="17"/>
      <c r="N9" s="17">
        <v>0.18086575618612499</v>
      </c>
      <c r="O9" s="17">
        <v>0.11479454643052101</v>
      </c>
      <c r="P9" s="17">
        <v>0.15266636634537101</v>
      </c>
      <c r="Q9" s="17">
        <v>9.8578612537008101E-2</v>
      </c>
      <c r="R9" s="17">
        <v>0.16813468652142899</v>
      </c>
      <c r="S9" s="17">
        <v>0.204428759350648</v>
      </c>
      <c r="T9" s="17">
        <v>0.118729240447046</v>
      </c>
      <c r="U9" s="17">
        <v>0.154685243091257</v>
      </c>
      <c r="V9" s="17">
        <v>0.13026746770491701</v>
      </c>
      <c r="W9" s="17"/>
      <c r="X9" s="17">
        <v>0.110217244594997</v>
      </c>
      <c r="Y9" s="17">
        <v>0.229936768822221</v>
      </c>
      <c r="Z9" s="17"/>
      <c r="AA9" s="17">
        <v>0.12948699901739599</v>
      </c>
      <c r="AB9" s="17">
        <v>0.21186349940775001</v>
      </c>
      <c r="AC9" s="17"/>
      <c r="AD9" s="17">
        <v>0.15806838214877</v>
      </c>
      <c r="AE9" s="17">
        <v>0.13199286091811799</v>
      </c>
    </row>
    <row r="10" spans="2:31" x14ac:dyDescent="0.35">
      <c r="B10" s="18" t="s">
        <v>227</v>
      </c>
      <c r="C10" s="17">
        <v>0.445578477632597</v>
      </c>
      <c r="D10" s="17">
        <v>0.451471216112524</v>
      </c>
      <c r="E10" s="17">
        <v>0.43968408266028702</v>
      </c>
      <c r="F10" s="17"/>
      <c r="G10" s="17">
        <v>0.44153025339170199</v>
      </c>
      <c r="H10" s="17">
        <v>0.50959408877950296</v>
      </c>
      <c r="I10" s="17">
        <v>0.49706030232587201</v>
      </c>
      <c r="J10" s="17">
        <v>0.47554380381439498</v>
      </c>
      <c r="K10" s="17">
        <v>0.41679977689475201</v>
      </c>
      <c r="L10" s="17">
        <v>0.38729204498720399</v>
      </c>
      <c r="M10" s="17"/>
      <c r="N10" s="17">
        <v>0.42258695966716497</v>
      </c>
      <c r="O10" s="17">
        <v>0.53602437256803703</v>
      </c>
      <c r="P10" s="17">
        <v>0.39516941396551802</v>
      </c>
      <c r="Q10" s="17">
        <v>0.44066666260007298</v>
      </c>
      <c r="R10" s="17">
        <v>0.392881068303296</v>
      </c>
      <c r="S10" s="17">
        <v>0.45565531937477899</v>
      </c>
      <c r="T10" s="17">
        <v>0.44279635680658203</v>
      </c>
      <c r="U10" s="17">
        <v>0.35735636386420699</v>
      </c>
      <c r="V10" s="17">
        <v>0.47090762775663703</v>
      </c>
      <c r="W10" s="17"/>
      <c r="X10" s="17">
        <v>0.47183732685789298</v>
      </c>
      <c r="Y10" s="17">
        <v>0.36703841390179398</v>
      </c>
      <c r="Z10" s="17"/>
      <c r="AA10" s="17">
        <v>0.44772809634063399</v>
      </c>
      <c r="AB10" s="17">
        <v>0.44008503656397102</v>
      </c>
      <c r="AC10" s="17"/>
      <c r="AD10" s="17">
        <v>0.45689587860789799</v>
      </c>
      <c r="AE10" s="17">
        <v>0.45644150773083503</v>
      </c>
    </row>
    <row r="11" spans="2:31" x14ac:dyDescent="0.35">
      <c r="B11" s="18" t="s">
        <v>228</v>
      </c>
      <c r="C11" s="17">
        <v>0.20075350106389001</v>
      </c>
      <c r="D11" s="17">
        <v>0.195190361004523</v>
      </c>
      <c r="E11" s="17">
        <v>0.20631820496308501</v>
      </c>
      <c r="F11" s="17"/>
      <c r="G11" s="17">
        <v>0.13995072680141099</v>
      </c>
      <c r="H11" s="17">
        <v>0.20129231731394501</v>
      </c>
      <c r="I11" s="17">
        <v>0.14027541361732501</v>
      </c>
      <c r="J11" s="17">
        <v>0.17002038902963901</v>
      </c>
      <c r="K11" s="17">
        <v>0.173053680982696</v>
      </c>
      <c r="L11" s="17">
        <v>0.29239545055662203</v>
      </c>
      <c r="M11" s="17"/>
      <c r="N11" s="17">
        <v>0.18725270638188499</v>
      </c>
      <c r="O11" s="17">
        <v>0.154383496829191</v>
      </c>
      <c r="P11" s="17">
        <v>0.23660036211878899</v>
      </c>
      <c r="Q11" s="17">
        <v>0.27044120086541401</v>
      </c>
      <c r="R11" s="17">
        <v>0.20498260517477601</v>
      </c>
      <c r="S11" s="17">
        <v>0.174294730545419</v>
      </c>
      <c r="T11" s="17">
        <v>0.190803677335804</v>
      </c>
      <c r="U11" s="17">
        <v>0.266690391198669</v>
      </c>
      <c r="V11" s="17">
        <v>0.187594671633835</v>
      </c>
      <c r="W11" s="17"/>
      <c r="X11" s="17">
        <v>0.200677951429449</v>
      </c>
      <c r="Y11" s="17">
        <v>0.21299736695322199</v>
      </c>
      <c r="Z11" s="17"/>
      <c r="AA11" s="17">
        <v>0.20227319893728399</v>
      </c>
      <c r="AB11" s="17">
        <v>0.192822283075572</v>
      </c>
      <c r="AC11" s="17"/>
      <c r="AD11" s="17">
        <v>0.21344210954235199</v>
      </c>
      <c r="AE11" s="17">
        <v>0.151747803524174</v>
      </c>
    </row>
    <row r="12" spans="2:31" x14ac:dyDescent="0.35">
      <c r="B12" s="18" t="s">
        <v>229</v>
      </c>
      <c r="C12" s="17">
        <v>7.1193089875825899E-2</v>
      </c>
      <c r="D12" s="17">
        <v>7.0316249175601198E-2</v>
      </c>
      <c r="E12" s="17">
        <v>7.2070177062458496E-2</v>
      </c>
      <c r="F12" s="17"/>
      <c r="G12" s="17">
        <v>8.5545579821613801E-2</v>
      </c>
      <c r="H12" s="17">
        <v>6.4503233866536905E-2</v>
      </c>
      <c r="I12" s="17">
        <v>4.5063196997282E-2</v>
      </c>
      <c r="J12" s="17">
        <v>8.8731285984941094E-2</v>
      </c>
      <c r="K12" s="17">
        <v>7.4967774597690495E-2</v>
      </c>
      <c r="L12" s="17">
        <v>6.9431659808114193E-2</v>
      </c>
      <c r="M12" s="17"/>
      <c r="N12" s="17">
        <v>7.4531706434612599E-2</v>
      </c>
      <c r="O12" s="17">
        <v>6.0425699338470099E-2</v>
      </c>
      <c r="P12" s="17">
        <v>5.5350132814506597E-2</v>
      </c>
      <c r="Q12" s="17">
        <v>6.6217984214046205E-2</v>
      </c>
      <c r="R12" s="17">
        <v>6.4325077045403495E-2</v>
      </c>
      <c r="S12" s="17">
        <v>5.65788415762059E-2</v>
      </c>
      <c r="T12" s="17">
        <v>0.12667889485373901</v>
      </c>
      <c r="U12" s="17">
        <v>8.7988280645807604E-2</v>
      </c>
      <c r="V12" s="17">
        <v>6.3447314845254205E-2</v>
      </c>
      <c r="W12" s="17"/>
      <c r="X12" s="17">
        <v>7.5549524188792599E-2</v>
      </c>
      <c r="Y12" s="17">
        <v>6.1947413086432299E-2</v>
      </c>
      <c r="Z12" s="17"/>
      <c r="AA12" s="17">
        <v>7.2414945960762797E-2</v>
      </c>
      <c r="AB12" s="17">
        <v>6.8095202159666995E-2</v>
      </c>
      <c r="AC12" s="17"/>
      <c r="AD12" s="17">
        <v>8.0797349601641297E-2</v>
      </c>
      <c r="AE12" s="17">
        <v>5.4821816279152197E-2</v>
      </c>
    </row>
    <row r="13" spans="2:31" x14ac:dyDescent="0.35">
      <c r="B13" s="18" t="s">
        <v>56</v>
      </c>
      <c r="C13" s="19">
        <v>0.13688946656652901</v>
      </c>
      <c r="D13" s="19">
        <v>0.102414456431194</v>
      </c>
      <c r="E13" s="19">
        <v>0.171374167882265</v>
      </c>
      <c r="F13" s="19"/>
      <c r="G13" s="19">
        <v>0.1870404467973</v>
      </c>
      <c r="H13" s="19">
        <v>0.117584738716747</v>
      </c>
      <c r="I13" s="19">
        <v>0.16383798305628799</v>
      </c>
      <c r="J13" s="19">
        <v>0.145918514541335</v>
      </c>
      <c r="K13" s="19">
        <v>0.172045599037567</v>
      </c>
      <c r="L13" s="19">
        <v>8.4818790632589305E-2</v>
      </c>
      <c r="M13" s="19"/>
      <c r="N13" s="19">
        <v>0.134762871330212</v>
      </c>
      <c r="O13" s="19">
        <v>0.13437188483378101</v>
      </c>
      <c r="P13" s="19">
        <v>0.16021372475581599</v>
      </c>
      <c r="Q13" s="19">
        <v>0.124095539783459</v>
      </c>
      <c r="R13" s="19">
        <v>0.16967656295509601</v>
      </c>
      <c r="S13" s="19">
        <v>0.109042349152948</v>
      </c>
      <c r="T13" s="19">
        <v>0.12099183055682899</v>
      </c>
      <c r="U13" s="19">
        <v>0.13327972120005899</v>
      </c>
      <c r="V13" s="19">
        <v>0.14778291805935601</v>
      </c>
      <c r="W13" s="19"/>
      <c r="X13" s="19">
        <v>0.14171795292886799</v>
      </c>
      <c r="Y13" s="19">
        <v>0.12808003723632999</v>
      </c>
      <c r="Z13" s="19"/>
      <c r="AA13" s="19">
        <v>0.148096759743923</v>
      </c>
      <c r="AB13" s="19">
        <v>8.7133978793039704E-2</v>
      </c>
      <c r="AC13" s="19"/>
      <c r="AD13" s="19">
        <v>9.0796280099338503E-2</v>
      </c>
      <c r="AE13" s="19">
        <v>0.20499601154772101</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242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0.103238014937371</v>
      </c>
      <c r="D9" s="17">
        <v>0.12750472153525599</v>
      </c>
      <c r="E9" s="17">
        <v>7.89644867887314E-2</v>
      </c>
      <c r="F9" s="17"/>
      <c r="G9" s="17">
        <v>0.117174615405102</v>
      </c>
      <c r="H9" s="17">
        <v>0.113902357275087</v>
      </c>
      <c r="I9" s="17">
        <v>0.12530798285892</v>
      </c>
      <c r="J9" s="17">
        <v>7.9437380700933993E-2</v>
      </c>
      <c r="K9" s="17">
        <v>7.6359044832862794E-2</v>
      </c>
      <c r="L9" s="17">
        <v>0.10451884296694</v>
      </c>
      <c r="M9" s="17"/>
      <c r="N9" s="17">
        <v>0.133256749003032</v>
      </c>
      <c r="O9" s="17">
        <v>6.4095296488938594E-2</v>
      </c>
      <c r="P9" s="17">
        <v>0.101063410049704</v>
      </c>
      <c r="Q9" s="17">
        <v>9.0705916217398902E-2</v>
      </c>
      <c r="R9" s="17">
        <v>0.10604719892176399</v>
      </c>
      <c r="S9" s="17">
        <v>0.118328794942842</v>
      </c>
      <c r="T9" s="17">
        <v>0.113535949485903</v>
      </c>
      <c r="U9" s="17">
        <v>0.110346898268606</v>
      </c>
      <c r="V9" s="17">
        <v>0.10237815051773499</v>
      </c>
      <c r="W9" s="17"/>
      <c r="X9" s="17">
        <v>8.8800060604276101E-2</v>
      </c>
      <c r="Y9" s="17">
        <v>0.139174655248682</v>
      </c>
      <c r="Z9" s="17"/>
      <c r="AA9" s="17">
        <v>0.10103468618986899</v>
      </c>
      <c r="AB9" s="17">
        <v>0.114266882286331</v>
      </c>
      <c r="AC9" s="17"/>
      <c r="AD9" s="17">
        <v>0.11299171358868799</v>
      </c>
      <c r="AE9" s="17">
        <v>9.50278846924415E-2</v>
      </c>
    </row>
    <row r="10" spans="2:31" x14ac:dyDescent="0.35">
      <c r="B10" s="18" t="s">
        <v>227</v>
      </c>
      <c r="C10" s="17">
        <v>0.36144640095902097</v>
      </c>
      <c r="D10" s="17">
        <v>0.40221350781763698</v>
      </c>
      <c r="E10" s="17">
        <v>0.320667834165066</v>
      </c>
      <c r="F10" s="17"/>
      <c r="G10" s="17">
        <v>0.32894480874951099</v>
      </c>
      <c r="H10" s="17">
        <v>0.389619154944645</v>
      </c>
      <c r="I10" s="17">
        <v>0.40237877169896902</v>
      </c>
      <c r="J10" s="17">
        <v>0.38945730439767001</v>
      </c>
      <c r="K10" s="17">
        <v>0.41962706978213499</v>
      </c>
      <c r="L10" s="17">
        <v>0.30012444561624402</v>
      </c>
      <c r="M10" s="17"/>
      <c r="N10" s="17">
        <v>0.31682762224472999</v>
      </c>
      <c r="O10" s="17">
        <v>0.40340257864750201</v>
      </c>
      <c r="P10" s="17">
        <v>0.37260509471287101</v>
      </c>
      <c r="Q10" s="17">
        <v>0.40675031396331901</v>
      </c>
      <c r="R10" s="17">
        <v>0.45202665738077302</v>
      </c>
      <c r="S10" s="17">
        <v>0.38389089585915098</v>
      </c>
      <c r="T10" s="17">
        <v>0.34568786881602198</v>
      </c>
      <c r="U10" s="17">
        <v>0.254698429140928</v>
      </c>
      <c r="V10" s="17">
        <v>0.290814474670537</v>
      </c>
      <c r="W10" s="17"/>
      <c r="X10" s="17">
        <v>0.36253359855377598</v>
      </c>
      <c r="Y10" s="17">
        <v>0.33875253512129999</v>
      </c>
      <c r="Z10" s="17"/>
      <c r="AA10" s="17">
        <v>0.35156393056843299</v>
      </c>
      <c r="AB10" s="17">
        <v>0.40482153229039902</v>
      </c>
      <c r="AC10" s="17"/>
      <c r="AD10" s="17">
        <v>0.37471166634938002</v>
      </c>
      <c r="AE10" s="17">
        <v>0.35826960466744601</v>
      </c>
    </row>
    <row r="11" spans="2:31" x14ac:dyDescent="0.35">
      <c r="B11" s="18" t="s">
        <v>228</v>
      </c>
      <c r="C11" s="17">
        <v>0.22106090326297301</v>
      </c>
      <c r="D11" s="17">
        <v>0.20800657809894099</v>
      </c>
      <c r="E11" s="17">
        <v>0.23411889809438799</v>
      </c>
      <c r="F11" s="17"/>
      <c r="G11" s="17">
        <v>0.20081262919618201</v>
      </c>
      <c r="H11" s="17">
        <v>0.212631717657424</v>
      </c>
      <c r="I11" s="17">
        <v>0.183330871591113</v>
      </c>
      <c r="J11" s="17">
        <v>0.204843588000755</v>
      </c>
      <c r="K11" s="17">
        <v>0.15723185499379899</v>
      </c>
      <c r="L11" s="17">
        <v>0.29533519302769201</v>
      </c>
      <c r="M11" s="17"/>
      <c r="N11" s="17">
        <v>0.243066601947203</v>
      </c>
      <c r="O11" s="17">
        <v>0.25525024615514702</v>
      </c>
      <c r="P11" s="17">
        <v>0.242860390528021</v>
      </c>
      <c r="Q11" s="17">
        <v>0.218964745534524</v>
      </c>
      <c r="R11" s="17">
        <v>0.164837758625618</v>
      </c>
      <c r="S11" s="17">
        <v>0.26576884789017702</v>
      </c>
      <c r="T11" s="17">
        <v>0.143844326538003</v>
      </c>
      <c r="U11" s="17">
        <v>0.347326140562708</v>
      </c>
      <c r="V11" s="17">
        <v>0.15216594446547499</v>
      </c>
      <c r="W11" s="17"/>
      <c r="X11" s="17">
        <v>0.21847079473726</v>
      </c>
      <c r="Y11" s="17">
        <v>0.25697131317510802</v>
      </c>
      <c r="Z11" s="17"/>
      <c r="AA11" s="17">
        <v>0.22493052717358</v>
      </c>
      <c r="AB11" s="17">
        <v>0.211146300562011</v>
      </c>
      <c r="AC11" s="17"/>
      <c r="AD11" s="17">
        <v>0.240014908763128</v>
      </c>
      <c r="AE11" s="17">
        <v>0.162622284108208</v>
      </c>
    </row>
    <row r="12" spans="2:31" x14ac:dyDescent="0.35">
      <c r="B12" s="18" t="s">
        <v>229</v>
      </c>
      <c r="C12" s="17">
        <v>7.46049057366307E-2</v>
      </c>
      <c r="D12" s="17">
        <v>6.0030343612314199E-2</v>
      </c>
      <c r="E12" s="17">
        <v>8.9183564878185295E-2</v>
      </c>
      <c r="F12" s="17"/>
      <c r="G12" s="17">
        <v>6.5123384235912601E-2</v>
      </c>
      <c r="H12" s="17">
        <v>7.2876869782607004E-2</v>
      </c>
      <c r="I12" s="17">
        <v>6.0173279177540499E-2</v>
      </c>
      <c r="J12" s="17">
        <v>5.5080566728553597E-2</v>
      </c>
      <c r="K12" s="17">
        <v>5.4356305642119601E-2</v>
      </c>
      <c r="L12" s="17">
        <v>0.107735384099912</v>
      </c>
      <c r="M12" s="17"/>
      <c r="N12" s="17">
        <v>5.5564359001606001E-2</v>
      </c>
      <c r="O12" s="17">
        <v>6.1401179598637501E-2</v>
      </c>
      <c r="P12" s="17">
        <v>4.89085415730049E-2</v>
      </c>
      <c r="Q12" s="17">
        <v>8.5377133614460907E-2</v>
      </c>
      <c r="R12" s="17">
        <v>6.4313886727677794E-2</v>
      </c>
      <c r="S12" s="17">
        <v>7.59513484337343E-2</v>
      </c>
      <c r="T12" s="17">
        <v>9.2145212836816301E-2</v>
      </c>
      <c r="U12" s="17">
        <v>0.107325546656711</v>
      </c>
      <c r="V12" s="17">
        <v>0.10501556502548499</v>
      </c>
      <c r="W12" s="17"/>
      <c r="X12" s="17">
        <v>7.5477607873246602E-2</v>
      </c>
      <c r="Y12" s="17">
        <v>8.1207955516531899E-2</v>
      </c>
      <c r="Z12" s="17"/>
      <c r="AA12" s="17">
        <v>7.5157674417825907E-2</v>
      </c>
      <c r="AB12" s="17">
        <v>7.1189474685474902E-2</v>
      </c>
      <c r="AC12" s="17"/>
      <c r="AD12" s="17">
        <v>8.4616130589377198E-2</v>
      </c>
      <c r="AE12" s="17">
        <v>4.8662694959060601E-2</v>
      </c>
    </row>
    <row r="13" spans="2:31" x14ac:dyDescent="0.35">
      <c r="B13" s="18" t="s">
        <v>56</v>
      </c>
      <c r="C13" s="19">
        <v>0.23964977510400401</v>
      </c>
      <c r="D13" s="19">
        <v>0.20224484893585201</v>
      </c>
      <c r="E13" s="19">
        <v>0.27706521607362999</v>
      </c>
      <c r="F13" s="19"/>
      <c r="G13" s="19">
        <v>0.28794456241329303</v>
      </c>
      <c r="H13" s="19">
        <v>0.21096990034023699</v>
      </c>
      <c r="I13" s="19">
        <v>0.228809094673458</v>
      </c>
      <c r="J13" s="19">
        <v>0.27118116017208799</v>
      </c>
      <c r="K13" s="19">
        <v>0.29242572474908402</v>
      </c>
      <c r="L13" s="19">
        <v>0.19228613428921201</v>
      </c>
      <c r="M13" s="19"/>
      <c r="N13" s="19">
        <v>0.25128466780342901</v>
      </c>
      <c r="O13" s="19">
        <v>0.215850699109775</v>
      </c>
      <c r="P13" s="19">
        <v>0.234562563136399</v>
      </c>
      <c r="Q13" s="19">
        <v>0.198201890670298</v>
      </c>
      <c r="R13" s="19">
        <v>0.21277449834416701</v>
      </c>
      <c r="S13" s="19">
        <v>0.15606011287409499</v>
      </c>
      <c r="T13" s="19">
        <v>0.30478664232325497</v>
      </c>
      <c r="U13" s="19">
        <v>0.180302985371047</v>
      </c>
      <c r="V13" s="19">
        <v>0.349625865320768</v>
      </c>
      <c r="W13" s="19"/>
      <c r="X13" s="19">
        <v>0.25471793823144101</v>
      </c>
      <c r="Y13" s="19">
        <v>0.18389354093837801</v>
      </c>
      <c r="Z13" s="19"/>
      <c r="AA13" s="19">
        <v>0.24731318165029201</v>
      </c>
      <c r="AB13" s="19">
        <v>0.19857581017578499</v>
      </c>
      <c r="AC13" s="19"/>
      <c r="AD13" s="19">
        <v>0.18766558070942699</v>
      </c>
      <c r="AE13" s="19">
        <v>0.33541753157284399</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243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0.168472623378494</v>
      </c>
      <c r="D9" s="17">
        <v>0.23410801841307199</v>
      </c>
      <c r="E9" s="17">
        <v>0.10281877774879</v>
      </c>
      <c r="F9" s="17"/>
      <c r="G9" s="17">
        <v>0.20038257669000301</v>
      </c>
      <c r="H9" s="17">
        <v>0.132000944782035</v>
      </c>
      <c r="I9" s="17">
        <v>0.215540144902932</v>
      </c>
      <c r="J9" s="17">
        <v>0.145592596699784</v>
      </c>
      <c r="K9" s="17">
        <v>0.14471110872652199</v>
      </c>
      <c r="L9" s="17">
        <v>0.170849264565088</v>
      </c>
      <c r="M9" s="17"/>
      <c r="N9" s="17">
        <v>0.235294342959845</v>
      </c>
      <c r="O9" s="17">
        <v>0.14427839033463699</v>
      </c>
      <c r="P9" s="17">
        <v>0.117230227268234</v>
      </c>
      <c r="Q9" s="17">
        <v>0.12766872707416299</v>
      </c>
      <c r="R9" s="17">
        <v>0.19232627282904999</v>
      </c>
      <c r="S9" s="17">
        <v>0.219259043552681</v>
      </c>
      <c r="T9" s="17">
        <v>0.14400160090616501</v>
      </c>
      <c r="U9" s="17">
        <v>0.10886826216965501</v>
      </c>
      <c r="V9" s="17">
        <v>0.17618639667612301</v>
      </c>
      <c r="W9" s="17"/>
      <c r="X9" s="17">
        <v>0.134469617712694</v>
      </c>
      <c r="Y9" s="17">
        <v>0.18224174385202399</v>
      </c>
      <c r="Z9" s="17"/>
      <c r="AA9" s="17">
        <v>0.151593952175301</v>
      </c>
      <c r="AB9" s="17">
        <v>0.238334801686299</v>
      </c>
      <c r="AC9" s="17"/>
      <c r="AD9" s="17">
        <v>0.180912938673399</v>
      </c>
      <c r="AE9" s="17">
        <v>0.16278127035388801</v>
      </c>
    </row>
    <row r="10" spans="2:31" x14ac:dyDescent="0.35">
      <c r="B10" s="18" t="s">
        <v>227</v>
      </c>
      <c r="C10" s="17">
        <v>0.50285328174761701</v>
      </c>
      <c r="D10" s="17">
        <v>0.49147266166480202</v>
      </c>
      <c r="E10" s="17">
        <v>0.51423710100693198</v>
      </c>
      <c r="F10" s="17"/>
      <c r="G10" s="17">
        <v>0.41942025504828501</v>
      </c>
      <c r="H10" s="17">
        <v>0.52496540899077104</v>
      </c>
      <c r="I10" s="17">
        <v>0.532936772438379</v>
      </c>
      <c r="J10" s="17">
        <v>0.52042450180743105</v>
      </c>
      <c r="K10" s="17">
        <v>0.563698005579091</v>
      </c>
      <c r="L10" s="17">
        <v>0.48128220595715698</v>
      </c>
      <c r="M10" s="17"/>
      <c r="N10" s="17">
        <v>0.51202173919092298</v>
      </c>
      <c r="O10" s="17">
        <v>0.51052029552233502</v>
      </c>
      <c r="P10" s="17">
        <v>0.49029469976117201</v>
      </c>
      <c r="Q10" s="17">
        <v>0.48527698068397601</v>
      </c>
      <c r="R10" s="17">
        <v>0.54074634402083799</v>
      </c>
      <c r="S10" s="17">
        <v>0.51278477966732805</v>
      </c>
      <c r="T10" s="17">
        <v>0.54403121468819404</v>
      </c>
      <c r="U10" s="17">
        <v>0.530670605603206</v>
      </c>
      <c r="V10" s="17">
        <v>0.42990250224940302</v>
      </c>
      <c r="W10" s="17"/>
      <c r="X10" s="17">
        <v>0.51472962167316905</v>
      </c>
      <c r="Y10" s="17">
        <v>0.572547176354952</v>
      </c>
      <c r="Z10" s="17"/>
      <c r="AA10" s="17">
        <v>0.50132159017639999</v>
      </c>
      <c r="AB10" s="17">
        <v>0.51125263368747498</v>
      </c>
      <c r="AC10" s="17"/>
      <c r="AD10" s="17">
        <v>0.49830349935766999</v>
      </c>
      <c r="AE10" s="17">
        <v>0.53220696840357296</v>
      </c>
    </row>
    <row r="11" spans="2:31" x14ac:dyDescent="0.35">
      <c r="B11" s="18" t="s">
        <v>228</v>
      </c>
      <c r="C11" s="17">
        <v>0.17200668375269901</v>
      </c>
      <c r="D11" s="17">
        <v>0.151431745957403</v>
      </c>
      <c r="E11" s="17">
        <v>0.192587405315226</v>
      </c>
      <c r="F11" s="17"/>
      <c r="G11" s="17">
        <v>0.12682776283301</v>
      </c>
      <c r="H11" s="17">
        <v>0.16902279741178899</v>
      </c>
      <c r="I11" s="17">
        <v>0.115713104101293</v>
      </c>
      <c r="J11" s="17">
        <v>0.14069733119039199</v>
      </c>
      <c r="K11" s="17">
        <v>0.16316067091545899</v>
      </c>
      <c r="L11" s="17">
        <v>0.24593094199957499</v>
      </c>
      <c r="M11" s="17"/>
      <c r="N11" s="17">
        <v>0.13944763608542199</v>
      </c>
      <c r="O11" s="17">
        <v>0.15441900054266899</v>
      </c>
      <c r="P11" s="17">
        <v>0.171891292272039</v>
      </c>
      <c r="Q11" s="17">
        <v>0.24431426492632699</v>
      </c>
      <c r="R11" s="17">
        <v>0.164242336165798</v>
      </c>
      <c r="S11" s="17">
        <v>0.126830898571304</v>
      </c>
      <c r="T11" s="17">
        <v>0.13121880372443101</v>
      </c>
      <c r="U11" s="17">
        <v>0.21160919471393999</v>
      </c>
      <c r="V11" s="17">
        <v>0.22945736478695</v>
      </c>
      <c r="W11" s="17"/>
      <c r="X11" s="17">
        <v>0.18525313422124201</v>
      </c>
      <c r="Y11" s="17">
        <v>0.11745304425882901</v>
      </c>
      <c r="Z11" s="17"/>
      <c r="AA11" s="17">
        <v>0.18383917657351601</v>
      </c>
      <c r="AB11" s="17">
        <v>0.12984808296503</v>
      </c>
      <c r="AC11" s="17"/>
      <c r="AD11" s="17">
        <v>0.18098052088179001</v>
      </c>
      <c r="AE11" s="17">
        <v>0.139878868601963</v>
      </c>
    </row>
    <row r="12" spans="2:31" x14ac:dyDescent="0.35">
      <c r="B12" s="18" t="s">
        <v>229</v>
      </c>
      <c r="C12" s="17">
        <v>5.1185721434730901E-2</v>
      </c>
      <c r="D12" s="17">
        <v>3.65025251296257E-2</v>
      </c>
      <c r="E12" s="17">
        <v>6.5873045294946198E-2</v>
      </c>
      <c r="F12" s="17"/>
      <c r="G12" s="17">
        <v>7.5629691335727195E-2</v>
      </c>
      <c r="H12" s="17">
        <v>7.6319214615880801E-2</v>
      </c>
      <c r="I12" s="17">
        <v>3.2854006838940901E-2</v>
      </c>
      <c r="J12" s="17">
        <v>3.3911585105055299E-2</v>
      </c>
      <c r="K12" s="17">
        <v>3.3805015006132602E-2</v>
      </c>
      <c r="L12" s="17">
        <v>5.1220928324875403E-2</v>
      </c>
      <c r="M12" s="17"/>
      <c r="N12" s="17">
        <v>1.7982053500373799E-2</v>
      </c>
      <c r="O12" s="17">
        <v>7.4385908368507503E-2</v>
      </c>
      <c r="P12" s="17">
        <v>7.33360991563132E-2</v>
      </c>
      <c r="Q12" s="17">
        <v>5.0539700664896499E-2</v>
      </c>
      <c r="R12" s="17">
        <v>3.6119658769629498E-2</v>
      </c>
      <c r="S12" s="17">
        <v>5.2101124009642001E-2</v>
      </c>
      <c r="T12" s="17">
        <v>5.5067483696636201E-2</v>
      </c>
      <c r="U12" s="17">
        <v>4.41031942105862E-2</v>
      </c>
      <c r="V12" s="17">
        <v>5.6432067823680702E-2</v>
      </c>
      <c r="W12" s="17"/>
      <c r="X12" s="17">
        <v>5.43349687512093E-2</v>
      </c>
      <c r="Y12" s="17">
        <v>4.0830002628767299E-2</v>
      </c>
      <c r="Z12" s="17"/>
      <c r="AA12" s="17">
        <v>5.0105452727359202E-2</v>
      </c>
      <c r="AB12" s="17">
        <v>5.3596242377288598E-2</v>
      </c>
      <c r="AC12" s="17"/>
      <c r="AD12" s="17">
        <v>6.1350429819369501E-2</v>
      </c>
      <c r="AE12" s="17">
        <v>2.72280489306388E-2</v>
      </c>
    </row>
    <row r="13" spans="2:31" x14ac:dyDescent="0.35">
      <c r="B13" s="18" t="s">
        <v>56</v>
      </c>
      <c r="C13" s="19">
        <v>0.10548168968646</v>
      </c>
      <c r="D13" s="19">
        <v>8.6485048835096903E-2</v>
      </c>
      <c r="E13" s="19">
        <v>0.12448367063410599</v>
      </c>
      <c r="F13" s="19"/>
      <c r="G13" s="19">
        <v>0.17773971409297501</v>
      </c>
      <c r="H13" s="19">
        <v>9.7691634199523494E-2</v>
      </c>
      <c r="I13" s="19">
        <v>0.102955971718455</v>
      </c>
      <c r="J13" s="19">
        <v>0.159373985197338</v>
      </c>
      <c r="K13" s="19">
        <v>9.4625199772796001E-2</v>
      </c>
      <c r="L13" s="19">
        <v>5.0716659153304901E-2</v>
      </c>
      <c r="M13" s="19"/>
      <c r="N13" s="19">
        <v>9.5254228263436894E-2</v>
      </c>
      <c r="O13" s="19">
        <v>0.116396405231852</v>
      </c>
      <c r="P13" s="19">
        <v>0.14724768154224199</v>
      </c>
      <c r="Q13" s="19">
        <v>9.2200326650637002E-2</v>
      </c>
      <c r="R13" s="19">
        <v>6.6565388214684704E-2</v>
      </c>
      <c r="S13" s="19">
        <v>8.9024154199045594E-2</v>
      </c>
      <c r="T13" s="19">
        <v>0.12568089698457299</v>
      </c>
      <c r="U13" s="19">
        <v>0.104748743302613</v>
      </c>
      <c r="V13" s="19">
        <v>0.10802166846384301</v>
      </c>
      <c r="W13" s="19"/>
      <c r="X13" s="19">
        <v>0.111212657641685</v>
      </c>
      <c r="Y13" s="19">
        <v>8.6928032905428804E-2</v>
      </c>
      <c r="Z13" s="19"/>
      <c r="AA13" s="19">
        <v>0.113139828347423</v>
      </c>
      <c r="AB13" s="19">
        <v>6.6968239283906897E-2</v>
      </c>
      <c r="AC13" s="19"/>
      <c r="AD13" s="19">
        <v>7.8452611267772004E-2</v>
      </c>
      <c r="AE13" s="19">
        <v>0.137904843709937</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244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226</v>
      </c>
      <c r="C9" s="17">
        <v>0.12887925948093301</v>
      </c>
      <c r="D9" s="17">
        <v>0.160370187846158</v>
      </c>
      <c r="E9" s="17">
        <v>9.7379478782769396E-2</v>
      </c>
      <c r="F9" s="17"/>
      <c r="G9" s="17">
        <v>0.15053993897162701</v>
      </c>
      <c r="H9" s="17">
        <v>0.105384503449692</v>
      </c>
      <c r="I9" s="17">
        <v>0.15448646624207099</v>
      </c>
      <c r="J9" s="17">
        <v>0.106828964531263</v>
      </c>
      <c r="K9" s="17">
        <v>0.107010271825036</v>
      </c>
      <c r="L9" s="17">
        <v>0.139128060758163</v>
      </c>
      <c r="M9" s="17"/>
      <c r="N9" s="17">
        <v>0.15145945726240501</v>
      </c>
      <c r="O9" s="17">
        <v>9.0330187602044199E-2</v>
      </c>
      <c r="P9" s="17">
        <v>5.7764568105559598E-2</v>
      </c>
      <c r="Q9" s="17">
        <v>0.10912899641778501</v>
      </c>
      <c r="R9" s="17">
        <v>0.203210900361709</v>
      </c>
      <c r="S9" s="17">
        <v>0.14213689071515101</v>
      </c>
      <c r="T9" s="17">
        <v>0.12582589044333001</v>
      </c>
      <c r="U9" s="17">
        <v>0.13591844376246301</v>
      </c>
      <c r="V9" s="17">
        <v>0.15788450005564</v>
      </c>
      <c r="W9" s="17"/>
      <c r="X9" s="17">
        <v>0.10619924691197601</v>
      </c>
      <c r="Y9" s="17">
        <v>0.17378225472909101</v>
      </c>
      <c r="Z9" s="17"/>
      <c r="AA9" s="17">
        <v>0.135147938348711</v>
      </c>
      <c r="AB9" s="17">
        <v>0.107431371707784</v>
      </c>
      <c r="AC9" s="17"/>
      <c r="AD9" s="17">
        <v>0.13932443014226101</v>
      </c>
      <c r="AE9" s="17">
        <v>0.12087072454584601</v>
      </c>
    </row>
    <row r="10" spans="2:31" x14ac:dyDescent="0.35">
      <c r="B10" s="18" t="s">
        <v>227</v>
      </c>
      <c r="C10" s="17">
        <v>0.47402521612992599</v>
      </c>
      <c r="D10" s="17">
        <v>0.47217387325023003</v>
      </c>
      <c r="E10" s="17">
        <v>0.47587707943580199</v>
      </c>
      <c r="F10" s="17"/>
      <c r="G10" s="17">
        <v>0.44045599329227297</v>
      </c>
      <c r="H10" s="17">
        <v>0.51204385221006399</v>
      </c>
      <c r="I10" s="17">
        <v>0.53258282014328495</v>
      </c>
      <c r="J10" s="17">
        <v>0.50288134151909003</v>
      </c>
      <c r="K10" s="17">
        <v>0.51591161646210004</v>
      </c>
      <c r="L10" s="17">
        <v>0.406979508980717</v>
      </c>
      <c r="M10" s="17"/>
      <c r="N10" s="17">
        <v>0.48539166748775497</v>
      </c>
      <c r="O10" s="17">
        <v>0.56504532089972703</v>
      </c>
      <c r="P10" s="17">
        <v>0.47158692888405401</v>
      </c>
      <c r="Q10" s="17">
        <v>0.40278295311904</v>
      </c>
      <c r="R10" s="17">
        <v>0.47168971318438202</v>
      </c>
      <c r="S10" s="17">
        <v>0.46539555445865699</v>
      </c>
      <c r="T10" s="17">
        <v>0.47304230668904201</v>
      </c>
      <c r="U10" s="17">
        <v>0.39603815434931899</v>
      </c>
      <c r="V10" s="17">
        <v>0.44921903196018098</v>
      </c>
      <c r="W10" s="17"/>
      <c r="X10" s="17">
        <v>0.47555133596467197</v>
      </c>
      <c r="Y10" s="17">
        <v>0.53608129549131001</v>
      </c>
      <c r="Z10" s="17"/>
      <c r="AA10" s="17">
        <v>0.45235491643636999</v>
      </c>
      <c r="AB10" s="17">
        <v>0.56056354617640203</v>
      </c>
      <c r="AC10" s="17"/>
      <c r="AD10" s="17">
        <v>0.46197488520819202</v>
      </c>
      <c r="AE10" s="17">
        <v>0.52706652873803295</v>
      </c>
    </row>
    <row r="11" spans="2:31" x14ac:dyDescent="0.35">
      <c r="B11" s="18" t="s">
        <v>228</v>
      </c>
      <c r="C11" s="17">
        <v>0.21138367420295401</v>
      </c>
      <c r="D11" s="17">
        <v>0.22192086532500399</v>
      </c>
      <c r="E11" s="17">
        <v>0.20084352099852401</v>
      </c>
      <c r="F11" s="17"/>
      <c r="G11" s="17">
        <v>0.164987336196321</v>
      </c>
      <c r="H11" s="17">
        <v>0.19552027958655299</v>
      </c>
      <c r="I11" s="17">
        <v>0.14648066822964001</v>
      </c>
      <c r="J11" s="17">
        <v>0.211921995606006</v>
      </c>
      <c r="K11" s="17">
        <v>0.191450245312066</v>
      </c>
      <c r="L11" s="17">
        <v>0.28671586272081701</v>
      </c>
      <c r="M11" s="17"/>
      <c r="N11" s="17">
        <v>0.22479153476942401</v>
      </c>
      <c r="O11" s="17">
        <v>0.208821838057968</v>
      </c>
      <c r="P11" s="17">
        <v>0.24398698719153</v>
      </c>
      <c r="Q11" s="17">
        <v>0.25833879166539298</v>
      </c>
      <c r="R11" s="17">
        <v>0.19625098477970801</v>
      </c>
      <c r="S11" s="17">
        <v>0.182882940325159</v>
      </c>
      <c r="T11" s="17">
        <v>0.13371006038143701</v>
      </c>
      <c r="U11" s="17">
        <v>0.33370263992138599</v>
      </c>
      <c r="V11" s="17">
        <v>0.17850155157842301</v>
      </c>
      <c r="W11" s="17"/>
      <c r="X11" s="17">
        <v>0.22499011012156001</v>
      </c>
      <c r="Y11" s="17">
        <v>0.152070030067538</v>
      </c>
      <c r="Z11" s="17"/>
      <c r="AA11" s="17">
        <v>0.21819794074728099</v>
      </c>
      <c r="AB11" s="17">
        <v>0.186039592241902</v>
      </c>
      <c r="AC11" s="17"/>
      <c r="AD11" s="17">
        <v>0.23087284331488001</v>
      </c>
      <c r="AE11" s="17">
        <v>0.14727629565212499</v>
      </c>
    </row>
    <row r="12" spans="2:31" x14ac:dyDescent="0.35">
      <c r="B12" s="18" t="s">
        <v>229</v>
      </c>
      <c r="C12" s="17">
        <v>7.1663187522314098E-2</v>
      </c>
      <c r="D12" s="17">
        <v>5.2885896879679997E-2</v>
      </c>
      <c r="E12" s="17">
        <v>9.0445756600265395E-2</v>
      </c>
      <c r="F12" s="17"/>
      <c r="G12" s="17">
        <v>8.9405165761223704E-2</v>
      </c>
      <c r="H12" s="17">
        <v>8.9630780005155897E-2</v>
      </c>
      <c r="I12" s="17">
        <v>3.8224003605683503E-2</v>
      </c>
      <c r="J12" s="17">
        <v>3.7452888384723403E-2</v>
      </c>
      <c r="K12" s="17">
        <v>6.5169127160337098E-2</v>
      </c>
      <c r="L12" s="17">
        <v>8.9669838714893105E-2</v>
      </c>
      <c r="M12" s="17"/>
      <c r="N12" s="17">
        <v>5.5439223872287599E-2</v>
      </c>
      <c r="O12" s="17">
        <v>5.2344581709224403E-2</v>
      </c>
      <c r="P12" s="17">
        <v>7.7393153143685098E-2</v>
      </c>
      <c r="Q12" s="17">
        <v>7.3124509991983805E-2</v>
      </c>
      <c r="R12" s="17">
        <v>5.42149220124356E-2</v>
      </c>
      <c r="S12" s="17">
        <v>8.1654622816604405E-2</v>
      </c>
      <c r="T12" s="17">
        <v>0.14842816626343799</v>
      </c>
      <c r="U12" s="17">
        <v>3.0007565373614601E-2</v>
      </c>
      <c r="V12" s="17">
        <v>7.0885206544109999E-2</v>
      </c>
      <c r="W12" s="17"/>
      <c r="X12" s="17">
        <v>6.9417946504940195E-2</v>
      </c>
      <c r="Y12" s="17">
        <v>4.1274705383588003E-2</v>
      </c>
      <c r="Z12" s="17"/>
      <c r="AA12" s="17">
        <v>7.1993613829437197E-2</v>
      </c>
      <c r="AB12" s="17">
        <v>6.9046776150619493E-2</v>
      </c>
      <c r="AC12" s="17"/>
      <c r="AD12" s="17">
        <v>7.7845402762503402E-2</v>
      </c>
      <c r="AE12" s="17">
        <v>6.36151191617845E-2</v>
      </c>
    </row>
    <row r="13" spans="2:31" x14ac:dyDescent="0.35">
      <c r="B13" s="18" t="s">
        <v>56</v>
      </c>
      <c r="C13" s="19">
        <v>0.11404866266387199</v>
      </c>
      <c r="D13" s="19">
        <v>9.2649176698927402E-2</v>
      </c>
      <c r="E13" s="19">
        <v>0.135454164182639</v>
      </c>
      <c r="F13" s="19"/>
      <c r="G13" s="19">
        <v>0.154611565778555</v>
      </c>
      <c r="H13" s="19">
        <v>9.74205847485346E-2</v>
      </c>
      <c r="I13" s="19">
        <v>0.12822604177932101</v>
      </c>
      <c r="J13" s="19">
        <v>0.140914809958917</v>
      </c>
      <c r="K13" s="19">
        <v>0.12045873924046099</v>
      </c>
      <c r="L13" s="19">
        <v>7.7506728825409404E-2</v>
      </c>
      <c r="M13" s="19"/>
      <c r="N13" s="19">
        <v>8.2918116608128395E-2</v>
      </c>
      <c r="O13" s="19">
        <v>8.3458071731035893E-2</v>
      </c>
      <c r="P13" s="19">
        <v>0.14926836267517199</v>
      </c>
      <c r="Q13" s="19">
        <v>0.15662474880579799</v>
      </c>
      <c r="R13" s="19">
        <v>7.4633479661765298E-2</v>
      </c>
      <c r="S13" s="19">
        <v>0.12792999168442901</v>
      </c>
      <c r="T13" s="19">
        <v>0.118993576222753</v>
      </c>
      <c r="U13" s="19">
        <v>0.10433319659321801</v>
      </c>
      <c r="V13" s="19">
        <v>0.14350970986164599</v>
      </c>
      <c r="W13" s="19"/>
      <c r="X13" s="19">
        <v>0.123841360496852</v>
      </c>
      <c r="Y13" s="19">
        <v>9.6791714328472306E-2</v>
      </c>
      <c r="Z13" s="19"/>
      <c r="AA13" s="19">
        <v>0.122305590638201</v>
      </c>
      <c r="AB13" s="19">
        <v>7.6918713723292495E-2</v>
      </c>
      <c r="AC13" s="19"/>
      <c r="AD13" s="19">
        <v>8.9982438572164494E-2</v>
      </c>
      <c r="AE13" s="19">
        <v>0.14117133190221201</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E16"/>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248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245</v>
      </c>
      <c r="C9" s="17">
        <v>0.35355147160849298</v>
      </c>
      <c r="D9" s="17">
        <v>0.41009570105696203</v>
      </c>
      <c r="E9" s="17">
        <v>0.29699134715880099</v>
      </c>
      <c r="F9" s="17"/>
      <c r="G9" s="17">
        <v>0.333761420853942</v>
      </c>
      <c r="H9" s="17">
        <v>0.36286662417256199</v>
      </c>
      <c r="I9" s="17">
        <v>0.35518642238103498</v>
      </c>
      <c r="J9" s="17">
        <v>0.365530591429088</v>
      </c>
      <c r="K9" s="17">
        <v>0.33917349600000402</v>
      </c>
      <c r="L9" s="17">
        <v>0.35953527205507502</v>
      </c>
      <c r="M9" s="17"/>
      <c r="N9" s="17">
        <v>0.45129160528496298</v>
      </c>
      <c r="O9" s="17">
        <v>0.35070072259176299</v>
      </c>
      <c r="P9" s="17">
        <v>0.27656854966892103</v>
      </c>
      <c r="Q9" s="17">
        <v>0.30471295499617601</v>
      </c>
      <c r="R9" s="17">
        <v>0.375876295659198</v>
      </c>
      <c r="S9" s="17">
        <v>0.38814575712451899</v>
      </c>
      <c r="T9" s="17">
        <v>0.29370392263275402</v>
      </c>
      <c r="U9" s="17">
        <v>0.40052414679270099</v>
      </c>
      <c r="V9" s="17">
        <v>0.32332122763520599</v>
      </c>
      <c r="W9" s="17"/>
      <c r="X9" s="17">
        <v>0.33729691053385003</v>
      </c>
      <c r="Y9" s="17">
        <v>0.377486956734986</v>
      </c>
      <c r="Z9" s="17"/>
      <c r="AA9" s="17">
        <v>0.33622498359914199</v>
      </c>
      <c r="AB9" s="17">
        <v>0.42381852290664401</v>
      </c>
      <c r="AC9" s="17"/>
      <c r="AD9" s="17">
        <v>0.37586001294431098</v>
      </c>
      <c r="AE9" s="17">
        <v>0.32240605976074499</v>
      </c>
    </row>
    <row r="10" spans="2:31" x14ac:dyDescent="0.35">
      <c r="B10" s="18" t="s">
        <v>246</v>
      </c>
      <c r="C10" s="17">
        <v>0.50980310410636098</v>
      </c>
      <c r="D10" s="17">
        <v>0.47173778937849198</v>
      </c>
      <c r="E10" s="17">
        <v>0.54787911927581401</v>
      </c>
      <c r="F10" s="17"/>
      <c r="G10" s="17">
        <v>0.488120703111799</v>
      </c>
      <c r="H10" s="17">
        <v>0.511032036500493</v>
      </c>
      <c r="I10" s="17">
        <v>0.51158372258088303</v>
      </c>
      <c r="J10" s="17">
        <v>0.47595557588387299</v>
      </c>
      <c r="K10" s="17">
        <v>0.50655026247600199</v>
      </c>
      <c r="L10" s="17">
        <v>0.53845105716025798</v>
      </c>
      <c r="M10" s="17"/>
      <c r="N10" s="17">
        <v>0.40650163758452401</v>
      </c>
      <c r="O10" s="17">
        <v>0.53238715736118902</v>
      </c>
      <c r="P10" s="17">
        <v>0.56805183107804602</v>
      </c>
      <c r="Q10" s="17">
        <v>0.54674557082036501</v>
      </c>
      <c r="R10" s="17">
        <v>0.54012533268774898</v>
      </c>
      <c r="S10" s="17">
        <v>0.50750289200898702</v>
      </c>
      <c r="T10" s="17">
        <v>0.52472524112335195</v>
      </c>
      <c r="U10" s="17">
        <v>0.52463010566686297</v>
      </c>
      <c r="V10" s="17">
        <v>0.49627700475860198</v>
      </c>
      <c r="W10" s="17"/>
      <c r="X10" s="17">
        <v>0.52793759191127798</v>
      </c>
      <c r="Y10" s="17">
        <v>0.46958408305142402</v>
      </c>
      <c r="Z10" s="17"/>
      <c r="AA10" s="17">
        <v>0.52552968957044899</v>
      </c>
      <c r="AB10" s="17">
        <v>0.44664551491015497</v>
      </c>
      <c r="AC10" s="17"/>
      <c r="AD10" s="17">
        <v>0.53387175168154599</v>
      </c>
      <c r="AE10" s="17">
        <v>0.47655433754791499</v>
      </c>
    </row>
    <row r="11" spans="2:31" x14ac:dyDescent="0.35">
      <c r="B11" s="18" t="s">
        <v>247</v>
      </c>
      <c r="C11" s="19">
        <v>0.13664542428514601</v>
      </c>
      <c r="D11" s="19">
        <v>0.118166509564546</v>
      </c>
      <c r="E11" s="19">
        <v>0.155129533565385</v>
      </c>
      <c r="F11" s="19"/>
      <c r="G11" s="19">
        <v>0.17811787603425999</v>
      </c>
      <c r="H11" s="19">
        <v>0.12610133932694501</v>
      </c>
      <c r="I11" s="19">
        <v>0.13322985503808199</v>
      </c>
      <c r="J11" s="19">
        <v>0.158513832687039</v>
      </c>
      <c r="K11" s="19">
        <v>0.154276241523994</v>
      </c>
      <c r="L11" s="19">
        <v>0.102013670784666</v>
      </c>
      <c r="M11" s="19"/>
      <c r="N11" s="19">
        <v>0.14220675713051201</v>
      </c>
      <c r="O11" s="19">
        <v>0.116912120047048</v>
      </c>
      <c r="P11" s="19">
        <v>0.15537961925303301</v>
      </c>
      <c r="Q11" s="19">
        <v>0.148541474183459</v>
      </c>
      <c r="R11" s="19">
        <v>8.3998371653053197E-2</v>
      </c>
      <c r="S11" s="19">
        <v>0.104351350866494</v>
      </c>
      <c r="T11" s="19">
        <v>0.181570836243895</v>
      </c>
      <c r="U11" s="19">
        <v>7.4845747540436602E-2</v>
      </c>
      <c r="V11" s="19">
        <v>0.180401767606192</v>
      </c>
      <c r="W11" s="19"/>
      <c r="X11" s="19">
        <v>0.13476549755487199</v>
      </c>
      <c r="Y11" s="19">
        <v>0.15292896021359001</v>
      </c>
      <c r="Z11" s="19"/>
      <c r="AA11" s="19">
        <v>0.13824532683040899</v>
      </c>
      <c r="AB11" s="19">
        <v>0.12953596218320099</v>
      </c>
      <c r="AC11" s="19"/>
      <c r="AD11" s="19">
        <v>9.0268235374143205E-2</v>
      </c>
      <c r="AE11" s="19">
        <v>0.20103960269134</v>
      </c>
    </row>
    <row r="12" spans="2:31" x14ac:dyDescent="0.35">
      <c r="B12" s="16"/>
    </row>
    <row r="13" spans="2:31" x14ac:dyDescent="0.35">
      <c r="B13" t="s">
        <v>67</v>
      </c>
    </row>
    <row r="14" spans="2:31" x14ac:dyDescent="0.35">
      <c r="B14" t="s">
        <v>68</v>
      </c>
    </row>
    <row r="16" spans="2:31" x14ac:dyDescent="0.35">
      <c r="B16"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E22"/>
  <sheetViews>
    <sheetView showGridLines="0" workbookViewId="0">
      <pane xSplit="2" topLeftCell="C1" activePane="topRight" state="frozen"/>
      <selection pane="topRight" activeCell="E13" sqref="E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263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549</v>
      </c>
      <c r="D7" s="10">
        <v>226</v>
      </c>
      <c r="E7" s="10">
        <v>323</v>
      </c>
      <c r="F7" s="10"/>
      <c r="G7" s="10">
        <v>92</v>
      </c>
      <c r="H7" s="10">
        <v>98</v>
      </c>
      <c r="I7" s="10">
        <v>100</v>
      </c>
      <c r="J7" s="10">
        <v>91</v>
      </c>
      <c r="K7" s="10">
        <v>87</v>
      </c>
      <c r="L7" s="10">
        <v>81</v>
      </c>
      <c r="M7" s="10"/>
      <c r="N7" s="10">
        <v>73</v>
      </c>
      <c r="O7" s="10">
        <v>89</v>
      </c>
      <c r="P7" s="10">
        <v>53</v>
      </c>
      <c r="Q7" s="10">
        <v>46</v>
      </c>
      <c r="R7" s="10">
        <v>56</v>
      </c>
      <c r="S7" s="10">
        <v>62</v>
      </c>
      <c r="T7" s="10">
        <v>64</v>
      </c>
      <c r="U7" s="10">
        <v>30</v>
      </c>
      <c r="V7" s="10">
        <v>76</v>
      </c>
      <c r="W7" s="10"/>
      <c r="X7" s="10">
        <v>452</v>
      </c>
      <c r="Y7" s="10">
        <v>57</v>
      </c>
      <c r="Z7" s="10"/>
      <c r="AA7" s="10">
        <v>454</v>
      </c>
      <c r="AB7" s="10">
        <v>91</v>
      </c>
      <c r="AC7" s="10"/>
      <c r="AD7" s="10">
        <v>383</v>
      </c>
      <c r="AE7" s="10">
        <v>151</v>
      </c>
    </row>
    <row r="8" spans="2:31" ht="30" customHeight="1" x14ac:dyDescent="0.35">
      <c r="B8" s="11" t="s">
        <v>20</v>
      </c>
      <c r="C8" s="11">
        <v>559</v>
      </c>
      <c r="D8" s="11">
        <v>259</v>
      </c>
      <c r="E8" s="11">
        <v>300</v>
      </c>
      <c r="F8" s="11"/>
      <c r="G8" s="11">
        <v>80</v>
      </c>
      <c r="H8" s="11">
        <v>84</v>
      </c>
      <c r="I8" s="11">
        <v>78</v>
      </c>
      <c r="J8" s="11">
        <v>73</v>
      </c>
      <c r="K8" s="11">
        <v>78</v>
      </c>
      <c r="L8" s="11">
        <v>165</v>
      </c>
      <c r="M8" s="11"/>
      <c r="N8" s="11">
        <v>71</v>
      </c>
      <c r="O8" s="11">
        <v>93</v>
      </c>
      <c r="P8" s="11">
        <v>62</v>
      </c>
      <c r="Q8" s="11">
        <v>66</v>
      </c>
      <c r="R8" s="11">
        <v>53</v>
      </c>
      <c r="S8" s="11">
        <v>56</v>
      </c>
      <c r="T8" s="11">
        <v>58</v>
      </c>
      <c r="U8" s="11">
        <v>29</v>
      </c>
      <c r="V8" s="11">
        <v>70</v>
      </c>
      <c r="W8" s="11"/>
      <c r="X8" s="11">
        <v>454</v>
      </c>
      <c r="Y8" s="11">
        <v>55</v>
      </c>
      <c r="Z8" s="11"/>
      <c r="AA8" s="11">
        <v>456</v>
      </c>
      <c r="AB8" s="11">
        <v>99</v>
      </c>
      <c r="AC8" s="11"/>
      <c r="AD8" s="11">
        <v>392</v>
      </c>
      <c r="AE8" s="11">
        <v>147</v>
      </c>
    </row>
    <row r="9" spans="2:31" ht="43.5" x14ac:dyDescent="0.35">
      <c r="B9" s="18" t="s">
        <v>249</v>
      </c>
      <c r="C9" s="17">
        <v>0.647670926092067</v>
      </c>
      <c r="D9" s="17">
        <v>0.645732925948588</v>
      </c>
      <c r="E9" s="17">
        <v>0.64934006234412101</v>
      </c>
      <c r="F9" s="17"/>
      <c r="G9" s="17">
        <v>0.690539648239895</v>
      </c>
      <c r="H9" s="17">
        <v>0.66673952701472805</v>
      </c>
      <c r="I9" s="17">
        <v>0.62398886805072395</v>
      </c>
      <c r="J9" s="17">
        <v>0.63626180389897502</v>
      </c>
      <c r="K9" s="17">
        <v>0.70951291828691498</v>
      </c>
      <c r="L9" s="17">
        <v>0.60433339465711</v>
      </c>
      <c r="M9" s="17"/>
      <c r="N9" s="17">
        <v>0.57726299706403705</v>
      </c>
      <c r="O9" s="17">
        <v>0.72697137879704998</v>
      </c>
      <c r="P9" s="17">
        <v>0.55532666011947596</v>
      </c>
      <c r="Q9" s="17">
        <v>0.67921088793282702</v>
      </c>
      <c r="R9" s="17">
        <v>0.78757754393242596</v>
      </c>
      <c r="S9" s="17">
        <v>0.55120982736234003</v>
      </c>
      <c r="T9" s="17">
        <v>0.66831017288941597</v>
      </c>
      <c r="U9" s="17">
        <v>0.60596457785959201</v>
      </c>
      <c r="V9" s="17">
        <v>0.63684741552736701</v>
      </c>
      <c r="W9" s="17"/>
      <c r="X9" s="17">
        <v>0.65365651790383705</v>
      </c>
      <c r="Y9" s="17">
        <v>0.62510560359415701</v>
      </c>
      <c r="Z9" s="17"/>
      <c r="AA9" s="17">
        <v>0.644710849566005</v>
      </c>
      <c r="AB9" s="17">
        <v>0.65826699084546503</v>
      </c>
      <c r="AC9" s="17"/>
      <c r="AD9" s="17">
        <v>0.65501419826192997</v>
      </c>
      <c r="AE9" s="17">
        <v>0.63092326933966103</v>
      </c>
    </row>
    <row r="10" spans="2:31" ht="58" x14ac:dyDescent="0.35">
      <c r="B10" s="18" t="s">
        <v>250</v>
      </c>
      <c r="C10" s="17">
        <v>0.577995391986172</v>
      </c>
      <c r="D10" s="17">
        <v>0.55561246849637902</v>
      </c>
      <c r="E10" s="17">
        <v>0.59727307323376999</v>
      </c>
      <c r="F10" s="17"/>
      <c r="G10" s="17">
        <v>0.59302008069065004</v>
      </c>
      <c r="H10" s="17">
        <v>0.51130788957903195</v>
      </c>
      <c r="I10" s="17">
        <v>0.57607176195584198</v>
      </c>
      <c r="J10" s="17">
        <v>0.60411559448574403</v>
      </c>
      <c r="K10" s="17">
        <v>0.55212860112778495</v>
      </c>
      <c r="L10" s="17">
        <v>0.606066205933536</v>
      </c>
      <c r="M10" s="17"/>
      <c r="N10" s="17">
        <v>0.667344208387052</v>
      </c>
      <c r="O10" s="17">
        <v>0.62358153384246195</v>
      </c>
      <c r="P10" s="17">
        <v>0.575472412685063</v>
      </c>
      <c r="Q10" s="17">
        <v>0.45801420534301801</v>
      </c>
      <c r="R10" s="17">
        <v>0.551179739053971</v>
      </c>
      <c r="S10" s="17">
        <v>0.60295185664056505</v>
      </c>
      <c r="T10" s="17">
        <v>0.538463608348692</v>
      </c>
      <c r="U10" s="17">
        <v>0.52542721831302797</v>
      </c>
      <c r="V10" s="17">
        <v>0.59595466345686399</v>
      </c>
      <c r="W10" s="17"/>
      <c r="X10" s="17">
        <v>0.58074919132137004</v>
      </c>
      <c r="Y10" s="17">
        <v>0.62461836652334501</v>
      </c>
      <c r="Z10" s="17"/>
      <c r="AA10" s="17">
        <v>0.57634197899505002</v>
      </c>
      <c r="AB10" s="17">
        <v>0.57261707155045505</v>
      </c>
      <c r="AC10" s="17"/>
      <c r="AD10" s="17">
        <v>0.60336205275090704</v>
      </c>
      <c r="AE10" s="17">
        <v>0.55181884180799401</v>
      </c>
    </row>
    <row r="11" spans="2:31" ht="43.5" x14ac:dyDescent="0.35">
      <c r="B11" s="18" t="s">
        <v>251</v>
      </c>
      <c r="C11" s="17">
        <v>0.52418754239032905</v>
      </c>
      <c r="D11" s="17">
        <v>0.497684257784063</v>
      </c>
      <c r="E11" s="17">
        <v>0.54701395614664605</v>
      </c>
      <c r="F11" s="17"/>
      <c r="G11" s="17">
        <v>0.48175508180986698</v>
      </c>
      <c r="H11" s="17">
        <v>0.56894746223884596</v>
      </c>
      <c r="I11" s="17">
        <v>0.475326356559027</v>
      </c>
      <c r="J11" s="17">
        <v>0.50169362718352095</v>
      </c>
      <c r="K11" s="17">
        <v>0.55520639726382903</v>
      </c>
      <c r="L11" s="17">
        <v>0.54051347876807398</v>
      </c>
      <c r="M11" s="17"/>
      <c r="N11" s="17">
        <v>0.46712262394917298</v>
      </c>
      <c r="O11" s="17">
        <v>0.62933827924469798</v>
      </c>
      <c r="P11" s="17">
        <v>0.54698660749471395</v>
      </c>
      <c r="Q11" s="17">
        <v>0.40546200613261901</v>
      </c>
      <c r="R11" s="17">
        <v>0.52043797850822704</v>
      </c>
      <c r="S11" s="17">
        <v>0.39177446563745599</v>
      </c>
      <c r="T11" s="17">
        <v>0.576489109762092</v>
      </c>
      <c r="U11" s="17">
        <v>0.59670500175014296</v>
      </c>
      <c r="V11" s="17">
        <v>0.56830359555137699</v>
      </c>
      <c r="W11" s="17"/>
      <c r="X11" s="17">
        <v>0.51629664110275797</v>
      </c>
      <c r="Y11" s="17">
        <v>0.53581523216929505</v>
      </c>
      <c r="Z11" s="17"/>
      <c r="AA11" s="17">
        <v>0.53014892206568898</v>
      </c>
      <c r="AB11" s="17">
        <v>0.49005292451312699</v>
      </c>
      <c r="AC11" s="17"/>
      <c r="AD11" s="17">
        <v>0.52673947350754602</v>
      </c>
      <c r="AE11" s="17">
        <v>0.53806229574324005</v>
      </c>
    </row>
    <row r="12" spans="2:31" ht="43.5" x14ac:dyDescent="0.35">
      <c r="B12" s="18" t="s">
        <v>252</v>
      </c>
      <c r="C12" s="17">
        <v>0.40635512924723399</v>
      </c>
      <c r="D12" s="17">
        <v>0.39349018686510101</v>
      </c>
      <c r="E12" s="17">
        <v>0.41743528410835201</v>
      </c>
      <c r="F12" s="17"/>
      <c r="G12" s="17">
        <v>0.48417689147953902</v>
      </c>
      <c r="H12" s="17">
        <v>0.327184508395438</v>
      </c>
      <c r="I12" s="17">
        <v>0.33865919579939302</v>
      </c>
      <c r="J12" s="17">
        <v>0.44299157434474701</v>
      </c>
      <c r="K12" s="17">
        <v>0.36951282623663101</v>
      </c>
      <c r="L12" s="17">
        <v>0.44200521764737999</v>
      </c>
      <c r="M12" s="17"/>
      <c r="N12" s="17">
        <v>0.36734613944489602</v>
      </c>
      <c r="O12" s="17">
        <v>0.48250231081182798</v>
      </c>
      <c r="P12" s="17">
        <v>0.388939334297976</v>
      </c>
      <c r="Q12" s="17">
        <v>0.414971513830803</v>
      </c>
      <c r="R12" s="17">
        <v>0.41615500540226003</v>
      </c>
      <c r="S12" s="17">
        <v>0.35039592977724698</v>
      </c>
      <c r="T12" s="17">
        <v>0.46866998412410699</v>
      </c>
      <c r="U12" s="17">
        <v>0.40716397218030398</v>
      </c>
      <c r="V12" s="17">
        <v>0.33800467023365099</v>
      </c>
      <c r="W12" s="17"/>
      <c r="X12" s="17">
        <v>0.40099351838513603</v>
      </c>
      <c r="Y12" s="17">
        <v>0.40961602148040799</v>
      </c>
      <c r="Z12" s="17"/>
      <c r="AA12" s="17">
        <v>0.40943561925821897</v>
      </c>
      <c r="AB12" s="17">
        <v>0.381833011915861</v>
      </c>
      <c r="AC12" s="17"/>
      <c r="AD12" s="17">
        <v>0.43397155258675402</v>
      </c>
      <c r="AE12" s="17">
        <v>0.34679410518641501</v>
      </c>
    </row>
    <row r="13" spans="2:31" ht="58" x14ac:dyDescent="0.35">
      <c r="B13" s="18" t="s">
        <v>253</v>
      </c>
      <c r="C13" s="17">
        <v>0.37688003996448499</v>
      </c>
      <c r="D13" s="17">
        <v>0.37366364835551702</v>
      </c>
      <c r="E13" s="17">
        <v>0.37965021304904201</v>
      </c>
      <c r="F13" s="17"/>
      <c r="G13" s="17">
        <v>0.42805777501759701</v>
      </c>
      <c r="H13" s="17">
        <v>0.343678190024787</v>
      </c>
      <c r="I13" s="17">
        <v>0.421735210631413</v>
      </c>
      <c r="J13" s="17">
        <v>0.411008485111299</v>
      </c>
      <c r="K13" s="17">
        <v>0.33970024498044799</v>
      </c>
      <c r="L13" s="17">
        <v>0.35010489904604503</v>
      </c>
      <c r="M13" s="17"/>
      <c r="N13" s="17">
        <v>0.46802284942643002</v>
      </c>
      <c r="O13" s="17">
        <v>0.34019708583208103</v>
      </c>
      <c r="P13" s="17">
        <v>0.35014480537706399</v>
      </c>
      <c r="Q13" s="17">
        <v>0.37739385071022102</v>
      </c>
      <c r="R13" s="17">
        <v>0.319117456025589</v>
      </c>
      <c r="S13" s="17">
        <v>0.25200246845088597</v>
      </c>
      <c r="T13" s="17">
        <v>0.50423377920214796</v>
      </c>
      <c r="U13" s="17">
        <v>0.622448442106043</v>
      </c>
      <c r="V13" s="17">
        <v>0.29449538231669098</v>
      </c>
      <c r="W13" s="17"/>
      <c r="X13" s="17">
        <v>0.38350383760323298</v>
      </c>
      <c r="Y13" s="17">
        <v>0.39841202040322099</v>
      </c>
      <c r="Z13" s="17"/>
      <c r="AA13" s="17">
        <v>0.36152938422698999</v>
      </c>
      <c r="AB13" s="17">
        <v>0.44436909222850601</v>
      </c>
      <c r="AC13" s="17"/>
      <c r="AD13" s="17">
        <v>0.37960961724217401</v>
      </c>
      <c r="AE13" s="17">
        <v>0.36798029585960601</v>
      </c>
    </row>
    <row r="14" spans="2:31" ht="43.5" x14ac:dyDescent="0.35">
      <c r="B14" s="18" t="s">
        <v>254</v>
      </c>
      <c r="C14" s="17">
        <v>0.23836631916117201</v>
      </c>
      <c r="D14" s="17">
        <v>0.23847749063753601</v>
      </c>
      <c r="E14" s="17">
        <v>0.238270570798089</v>
      </c>
      <c r="F14" s="17"/>
      <c r="G14" s="17">
        <v>0.20366129551915299</v>
      </c>
      <c r="H14" s="17">
        <v>0.19344622593805799</v>
      </c>
      <c r="I14" s="17">
        <v>0.21848575857387501</v>
      </c>
      <c r="J14" s="17">
        <v>0.204492578805202</v>
      </c>
      <c r="K14" s="17">
        <v>0.267983811638838</v>
      </c>
      <c r="L14" s="17">
        <v>0.28840266231526601</v>
      </c>
      <c r="M14" s="17"/>
      <c r="N14" s="17">
        <v>0.33839970886644199</v>
      </c>
      <c r="O14" s="17">
        <v>0.306219914386893</v>
      </c>
      <c r="P14" s="17">
        <v>0.14827014011228701</v>
      </c>
      <c r="Q14" s="17">
        <v>0.26621035805176302</v>
      </c>
      <c r="R14" s="17">
        <v>0.245911535918309</v>
      </c>
      <c r="S14" s="17">
        <v>0.154659951837577</v>
      </c>
      <c r="T14" s="17">
        <v>0.17958952015763599</v>
      </c>
      <c r="U14" s="17">
        <v>0.373427094719052</v>
      </c>
      <c r="V14" s="17">
        <v>0.15506854446056201</v>
      </c>
      <c r="W14" s="17"/>
      <c r="X14" s="17">
        <v>0.226894631898784</v>
      </c>
      <c r="Y14" s="17">
        <v>0.32391246373138499</v>
      </c>
      <c r="Z14" s="17"/>
      <c r="AA14" s="17">
        <v>0.17786415314915599</v>
      </c>
      <c r="AB14" s="17">
        <v>0.51691043460691999</v>
      </c>
      <c r="AC14" s="17"/>
      <c r="AD14" s="17">
        <v>0.25966877889644002</v>
      </c>
      <c r="AE14" s="17">
        <v>0.20681960891955301</v>
      </c>
    </row>
    <row r="15" spans="2:31" ht="43.5" x14ac:dyDescent="0.35">
      <c r="B15" s="18" t="s">
        <v>255</v>
      </c>
      <c r="C15" s="17">
        <v>0.20632762248568001</v>
      </c>
      <c r="D15" s="17">
        <v>0.20969048439068899</v>
      </c>
      <c r="E15" s="17">
        <v>0.20343129931708101</v>
      </c>
      <c r="F15" s="17"/>
      <c r="G15" s="17">
        <v>0.17982308539266501</v>
      </c>
      <c r="H15" s="17">
        <v>0.144817485971966</v>
      </c>
      <c r="I15" s="17">
        <v>0.21046869698382101</v>
      </c>
      <c r="J15" s="17">
        <v>0.22038080462418499</v>
      </c>
      <c r="K15" s="17">
        <v>0.25771085271815303</v>
      </c>
      <c r="L15" s="17">
        <v>0.21790881845575</v>
      </c>
      <c r="M15" s="17"/>
      <c r="N15" s="17">
        <v>0.39322659281384698</v>
      </c>
      <c r="O15" s="17">
        <v>0.19433034613192199</v>
      </c>
      <c r="P15" s="17">
        <v>0.12728565506880299</v>
      </c>
      <c r="Q15" s="17">
        <v>0.139423074782352</v>
      </c>
      <c r="R15" s="17">
        <v>0.20478537937135799</v>
      </c>
      <c r="S15" s="17">
        <v>0.19477987997989599</v>
      </c>
      <c r="T15" s="17">
        <v>0.24596334218350299</v>
      </c>
      <c r="U15" s="17">
        <v>0.30569733108875702</v>
      </c>
      <c r="V15" s="17">
        <v>0.103063295188594</v>
      </c>
      <c r="W15" s="17"/>
      <c r="X15" s="17">
        <v>0.19053859858751901</v>
      </c>
      <c r="Y15" s="17">
        <v>0.27687261244780298</v>
      </c>
      <c r="Z15" s="17"/>
      <c r="AA15" s="17">
        <v>0.14524132793274699</v>
      </c>
      <c r="AB15" s="17">
        <v>0.47868889417874499</v>
      </c>
      <c r="AC15" s="17"/>
      <c r="AD15" s="17">
        <v>0.195287586243337</v>
      </c>
      <c r="AE15" s="17">
        <v>0.23588470657132399</v>
      </c>
    </row>
    <row r="16" spans="2:31" x14ac:dyDescent="0.35">
      <c r="B16" s="18" t="s">
        <v>56</v>
      </c>
      <c r="C16" s="17">
        <v>2.5060047641444198E-2</v>
      </c>
      <c r="D16" s="17">
        <v>3.4618506762043602E-2</v>
      </c>
      <c r="E16" s="17">
        <v>1.6827658863939499E-2</v>
      </c>
      <c r="F16" s="17"/>
      <c r="G16" s="17">
        <v>9.7801013799231895E-3</v>
      </c>
      <c r="H16" s="17">
        <v>1.9508287947537398E-2</v>
      </c>
      <c r="I16" s="17">
        <v>2.4674329224750002E-2</v>
      </c>
      <c r="J16" s="17">
        <v>0</v>
      </c>
      <c r="K16" s="17">
        <v>1.2305795070470599E-2</v>
      </c>
      <c r="L16" s="17">
        <v>5.2586498791440103E-2</v>
      </c>
      <c r="M16" s="17"/>
      <c r="N16" s="17">
        <v>3.7955930299101E-2</v>
      </c>
      <c r="O16" s="17">
        <v>8.8432973924472396E-3</v>
      </c>
      <c r="P16" s="17">
        <v>0</v>
      </c>
      <c r="Q16" s="17">
        <v>6.9856197470400103E-2</v>
      </c>
      <c r="R16" s="17">
        <v>1.51685860324821E-2</v>
      </c>
      <c r="S16" s="17">
        <v>0</v>
      </c>
      <c r="T16" s="17">
        <v>0</v>
      </c>
      <c r="U16" s="17">
        <v>3.3268340717939597E-2</v>
      </c>
      <c r="V16" s="17">
        <v>5.8518403299958201E-2</v>
      </c>
      <c r="W16" s="17"/>
      <c r="X16" s="17">
        <v>2.6444521895524101E-2</v>
      </c>
      <c r="Y16" s="17">
        <v>2.2353655159312001E-2</v>
      </c>
      <c r="Z16" s="17"/>
      <c r="AA16" s="17">
        <v>2.2898663694694298E-2</v>
      </c>
      <c r="AB16" s="17">
        <v>3.5760199563548999E-2</v>
      </c>
      <c r="AC16" s="17"/>
      <c r="AD16" s="17">
        <v>1.51242899168842E-2</v>
      </c>
      <c r="AE16" s="17">
        <v>5.4771892646148401E-2</v>
      </c>
    </row>
    <row r="17" spans="2:31" x14ac:dyDescent="0.35">
      <c r="B17" s="18" t="s">
        <v>175</v>
      </c>
      <c r="C17" s="19">
        <v>1.22519214979535E-2</v>
      </c>
      <c r="D17" s="19">
        <v>2.0794804386515001E-2</v>
      </c>
      <c r="E17" s="19">
        <v>4.8942153727302099E-3</v>
      </c>
      <c r="F17" s="19"/>
      <c r="G17" s="19">
        <v>9.5027329175492899E-3</v>
      </c>
      <c r="H17" s="19">
        <v>9.1653509298211897E-3</v>
      </c>
      <c r="I17" s="19">
        <v>9.4241558118670805E-3</v>
      </c>
      <c r="J17" s="19">
        <v>1.23602954561613E-2</v>
      </c>
      <c r="K17" s="19">
        <v>2.22052814789684E-2</v>
      </c>
      <c r="L17" s="19">
        <v>1.1742061748747101E-2</v>
      </c>
      <c r="M17" s="19"/>
      <c r="N17" s="19">
        <v>1.0798172520798901E-2</v>
      </c>
      <c r="O17" s="19">
        <v>1.0739944953298801E-2</v>
      </c>
      <c r="P17" s="19">
        <v>0</v>
      </c>
      <c r="Q17" s="19">
        <v>0</v>
      </c>
      <c r="R17" s="19">
        <v>3.0737367684377299E-2</v>
      </c>
      <c r="S17" s="19">
        <v>1.3626263795961401E-2</v>
      </c>
      <c r="T17" s="19">
        <v>0</v>
      </c>
      <c r="U17" s="19">
        <v>0</v>
      </c>
      <c r="V17" s="19">
        <v>3.7924979185767899E-2</v>
      </c>
      <c r="W17" s="19"/>
      <c r="X17" s="19">
        <v>7.5064179971211396E-3</v>
      </c>
      <c r="Y17" s="19">
        <v>1.33600170661911E-2</v>
      </c>
      <c r="Z17" s="19"/>
      <c r="AA17" s="19">
        <v>1.5000773362838501E-2</v>
      </c>
      <c r="AB17" s="19">
        <v>0</v>
      </c>
      <c r="AC17" s="19"/>
      <c r="AD17" s="19">
        <v>1.2974607792304501E-2</v>
      </c>
      <c r="AE17" s="19">
        <v>1.19462116648069E-2</v>
      </c>
    </row>
    <row r="18" spans="2:31" x14ac:dyDescent="0.35">
      <c r="B18" s="25" t="s">
        <v>728</v>
      </c>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E17"/>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268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265</v>
      </c>
      <c r="C9" s="17">
        <v>0.50590312737879495</v>
      </c>
      <c r="D9" s="17">
        <v>0.49705576112809502</v>
      </c>
      <c r="E9" s="17">
        <v>0.51475298068960296</v>
      </c>
      <c r="F9" s="17"/>
      <c r="G9" s="17">
        <v>0.43052430486595</v>
      </c>
      <c r="H9" s="17">
        <v>0.479791066270015</v>
      </c>
      <c r="I9" s="17">
        <v>0.43011436505363199</v>
      </c>
      <c r="J9" s="17">
        <v>0.46592517620837098</v>
      </c>
      <c r="K9" s="17">
        <v>0.565491785599462</v>
      </c>
      <c r="L9" s="17">
        <v>0.58805087003632905</v>
      </c>
      <c r="M9" s="17"/>
      <c r="N9" s="17">
        <v>0.45226965340641501</v>
      </c>
      <c r="O9" s="17">
        <v>0.54388305279921101</v>
      </c>
      <c r="P9" s="17">
        <v>0.42583637020940601</v>
      </c>
      <c r="Q9" s="17">
        <v>0.64272180942113799</v>
      </c>
      <c r="R9" s="17">
        <v>0.56596902016406203</v>
      </c>
      <c r="S9" s="17">
        <v>0.43548028285248702</v>
      </c>
      <c r="T9" s="17">
        <v>0.483412506862819</v>
      </c>
      <c r="U9" s="17">
        <v>0.54234292284110897</v>
      </c>
      <c r="V9" s="17">
        <v>0.48758088412969602</v>
      </c>
      <c r="W9" s="17"/>
      <c r="X9" s="17">
        <v>0.51287734774138105</v>
      </c>
      <c r="Y9" s="17">
        <v>0.479329549375622</v>
      </c>
      <c r="Z9" s="17"/>
      <c r="AA9" s="17">
        <v>0.49946295734595397</v>
      </c>
      <c r="AB9" s="17">
        <v>0.53622192056995199</v>
      </c>
      <c r="AC9" s="17"/>
      <c r="AD9" s="17">
        <v>0.55667442851889104</v>
      </c>
      <c r="AE9" s="17">
        <v>0.39997897349264699</v>
      </c>
    </row>
    <row r="10" spans="2:31" ht="43.5" x14ac:dyDescent="0.35">
      <c r="B10" s="18" t="s">
        <v>266</v>
      </c>
      <c r="C10" s="17">
        <v>0.36401333522069101</v>
      </c>
      <c r="D10" s="17">
        <v>0.361710557102848</v>
      </c>
      <c r="E10" s="17">
        <v>0.36631676066649899</v>
      </c>
      <c r="F10" s="17"/>
      <c r="G10" s="17">
        <v>0.40338901685138601</v>
      </c>
      <c r="H10" s="17">
        <v>0.36354907933451402</v>
      </c>
      <c r="I10" s="17">
        <v>0.41336904504668898</v>
      </c>
      <c r="J10" s="17">
        <v>0.38134496078354702</v>
      </c>
      <c r="K10" s="17">
        <v>0.34239083131385001</v>
      </c>
      <c r="L10" s="17">
        <v>0.32078320315756798</v>
      </c>
      <c r="M10" s="17"/>
      <c r="N10" s="17">
        <v>0.41656510517564999</v>
      </c>
      <c r="O10" s="17">
        <v>0.36723334919699302</v>
      </c>
      <c r="P10" s="17">
        <v>0.458444620026427</v>
      </c>
      <c r="Q10" s="17">
        <v>0.23147030847585001</v>
      </c>
      <c r="R10" s="17">
        <v>0.31591363706849701</v>
      </c>
      <c r="S10" s="17">
        <v>0.38828106338430801</v>
      </c>
      <c r="T10" s="17">
        <v>0.37547094614505799</v>
      </c>
      <c r="U10" s="17">
        <v>0.30939825806435101</v>
      </c>
      <c r="V10" s="17">
        <v>0.36115116447256701</v>
      </c>
      <c r="W10" s="17"/>
      <c r="X10" s="17">
        <v>0.35801172328276198</v>
      </c>
      <c r="Y10" s="17">
        <v>0.42786843223944898</v>
      </c>
      <c r="Z10" s="17"/>
      <c r="AA10" s="17">
        <v>0.36423661479765101</v>
      </c>
      <c r="AB10" s="17">
        <v>0.36248230002786802</v>
      </c>
      <c r="AC10" s="17"/>
      <c r="AD10" s="17">
        <v>0.34174714439961901</v>
      </c>
      <c r="AE10" s="17">
        <v>0.42272750287129002</v>
      </c>
    </row>
    <row r="11" spans="2:31" ht="29" x14ac:dyDescent="0.35">
      <c r="B11" s="18" t="s">
        <v>267</v>
      </c>
      <c r="C11" s="17">
        <v>9.2179376073092706E-2</v>
      </c>
      <c r="D11" s="17">
        <v>0.10200320898849501</v>
      </c>
      <c r="E11" s="17">
        <v>8.2352781605579503E-2</v>
      </c>
      <c r="F11" s="17"/>
      <c r="G11" s="17">
        <v>0.13421786011422501</v>
      </c>
      <c r="H11" s="17">
        <v>9.4525867818126094E-2</v>
      </c>
      <c r="I11" s="17">
        <v>0.108682559947316</v>
      </c>
      <c r="J11" s="17">
        <v>0.103942883881821</v>
      </c>
      <c r="K11" s="17">
        <v>7.5209249113055099E-2</v>
      </c>
      <c r="L11" s="17">
        <v>6.2857141974602598E-2</v>
      </c>
      <c r="M11" s="17"/>
      <c r="N11" s="17">
        <v>0.107313345398211</v>
      </c>
      <c r="O11" s="17">
        <v>6.90535353275335E-2</v>
      </c>
      <c r="P11" s="17">
        <v>4.3457946528503398E-2</v>
      </c>
      <c r="Q11" s="17">
        <v>8.5125619590570994E-2</v>
      </c>
      <c r="R11" s="17">
        <v>8.4856032948863194E-2</v>
      </c>
      <c r="S11" s="17">
        <v>0.153332264013855</v>
      </c>
      <c r="T11" s="17">
        <v>8.2237164709841395E-2</v>
      </c>
      <c r="U11" s="17">
        <v>7.6803963894119795E-2</v>
      </c>
      <c r="V11" s="17">
        <v>0.117122120735068</v>
      </c>
      <c r="W11" s="17"/>
      <c r="X11" s="17">
        <v>8.6375372314214299E-2</v>
      </c>
      <c r="Y11" s="17">
        <v>8.0875178725799704E-2</v>
      </c>
      <c r="Z11" s="17"/>
      <c r="AA11" s="17">
        <v>9.33177275856997E-2</v>
      </c>
      <c r="AB11" s="17">
        <v>8.9900670923134293E-2</v>
      </c>
      <c r="AC11" s="17"/>
      <c r="AD11" s="17">
        <v>7.4505382570357701E-2</v>
      </c>
      <c r="AE11" s="17">
        <v>0.143936790275626</v>
      </c>
    </row>
    <row r="12" spans="2:31" x14ac:dyDescent="0.35">
      <c r="B12" s="18" t="s">
        <v>56</v>
      </c>
      <c r="C12" s="19">
        <v>3.7904161327421797E-2</v>
      </c>
      <c r="D12" s="19">
        <v>3.9230472780562901E-2</v>
      </c>
      <c r="E12" s="19">
        <v>3.6577477038318998E-2</v>
      </c>
      <c r="F12" s="19"/>
      <c r="G12" s="19">
        <v>3.1868818168439103E-2</v>
      </c>
      <c r="H12" s="19">
        <v>6.21339865773455E-2</v>
      </c>
      <c r="I12" s="19">
        <v>4.78340299523628E-2</v>
      </c>
      <c r="J12" s="19">
        <v>4.8786979126261502E-2</v>
      </c>
      <c r="K12" s="19">
        <v>1.6908133973633201E-2</v>
      </c>
      <c r="L12" s="19">
        <v>2.8308784831500799E-2</v>
      </c>
      <c r="M12" s="19"/>
      <c r="N12" s="19">
        <v>2.3851896019724102E-2</v>
      </c>
      <c r="O12" s="19">
        <v>1.9830062676262299E-2</v>
      </c>
      <c r="P12" s="19">
        <v>7.22610632356636E-2</v>
      </c>
      <c r="Q12" s="19">
        <v>4.06822625124411E-2</v>
      </c>
      <c r="R12" s="19">
        <v>3.3261309818578097E-2</v>
      </c>
      <c r="S12" s="19">
        <v>2.29063897493498E-2</v>
      </c>
      <c r="T12" s="19">
        <v>5.8879382282281199E-2</v>
      </c>
      <c r="U12" s="19">
        <v>7.14548552004204E-2</v>
      </c>
      <c r="V12" s="19">
        <v>3.4145830662668901E-2</v>
      </c>
      <c r="W12" s="19"/>
      <c r="X12" s="19">
        <v>4.2735556661642499E-2</v>
      </c>
      <c r="Y12" s="19">
        <v>1.1926839659129501E-2</v>
      </c>
      <c r="Z12" s="19"/>
      <c r="AA12" s="19">
        <v>4.2982700270695201E-2</v>
      </c>
      <c r="AB12" s="19">
        <v>1.13951084790454E-2</v>
      </c>
      <c r="AC12" s="19"/>
      <c r="AD12" s="19">
        <v>2.70730445111317E-2</v>
      </c>
      <c r="AE12" s="19">
        <v>3.33567333604355E-2</v>
      </c>
    </row>
    <row r="13" spans="2:31" x14ac:dyDescent="0.35">
      <c r="B13" s="16"/>
    </row>
    <row r="14" spans="2:31" x14ac:dyDescent="0.35">
      <c r="B14" t="s">
        <v>67</v>
      </c>
    </row>
    <row r="15" spans="2:31" x14ac:dyDescent="0.35">
      <c r="B15" t="s">
        <v>68</v>
      </c>
    </row>
    <row r="17" spans="2:2" x14ac:dyDescent="0.35">
      <c r="B17"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277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269</v>
      </c>
      <c r="C9" s="17">
        <v>1.8278910467493401E-2</v>
      </c>
      <c r="D9" s="17">
        <v>1.41036915701037E-2</v>
      </c>
      <c r="E9" s="17">
        <v>2.2455303049804001E-2</v>
      </c>
      <c r="F9" s="17"/>
      <c r="G9" s="17">
        <v>1.8601097720443299E-2</v>
      </c>
      <c r="H9" s="17">
        <v>1.8173109308474999E-2</v>
      </c>
      <c r="I9" s="17">
        <v>1.29651758708499E-2</v>
      </c>
      <c r="J9" s="17">
        <v>4.3153559061242701E-3</v>
      </c>
      <c r="K9" s="17">
        <v>1.13566708398159E-2</v>
      </c>
      <c r="L9" s="17">
        <v>3.1287908703426903E-2</v>
      </c>
      <c r="M9" s="17"/>
      <c r="N9" s="17">
        <v>5.3510220974534103E-2</v>
      </c>
      <c r="O9" s="17">
        <v>0</v>
      </c>
      <c r="P9" s="17">
        <v>4.0014224866970399E-2</v>
      </c>
      <c r="Q9" s="17">
        <v>1.0060275396673901E-2</v>
      </c>
      <c r="R9" s="17">
        <v>0</v>
      </c>
      <c r="S9" s="17">
        <v>1.1402345951048999E-2</v>
      </c>
      <c r="T9" s="17">
        <v>1.40329124602001E-2</v>
      </c>
      <c r="U9" s="17">
        <v>0</v>
      </c>
      <c r="V9" s="17">
        <v>1.5934654884677799E-2</v>
      </c>
      <c r="W9" s="17"/>
      <c r="X9" s="17">
        <v>1.5122516469789101E-2</v>
      </c>
      <c r="Y9" s="17">
        <v>3.0455811306718001E-2</v>
      </c>
      <c r="Z9" s="17"/>
      <c r="AA9" s="17">
        <v>1.4924075172753201E-2</v>
      </c>
      <c r="AB9" s="17">
        <v>3.1807509258598203E-2</v>
      </c>
      <c r="AC9" s="17"/>
      <c r="AD9" s="17">
        <v>1.7898371974296601E-2</v>
      </c>
      <c r="AE9" s="17">
        <v>1.97757781109974E-2</v>
      </c>
    </row>
    <row r="10" spans="2:31" x14ac:dyDescent="0.35">
      <c r="B10" s="18" t="s">
        <v>270</v>
      </c>
      <c r="C10" s="17">
        <v>0.18676260893931601</v>
      </c>
      <c r="D10" s="17">
        <v>0.15419261111548199</v>
      </c>
      <c r="E10" s="17">
        <v>0.219341762430495</v>
      </c>
      <c r="F10" s="17"/>
      <c r="G10" s="17">
        <v>0.174177456644421</v>
      </c>
      <c r="H10" s="17">
        <v>0.203586332044013</v>
      </c>
      <c r="I10" s="17">
        <v>0.18091739415736399</v>
      </c>
      <c r="J10" s="17">
        <v>0.19934130265907099</v>
      </c>
      <c r="K10" s="17">
        <v>9.9416318958887501E-2</v>
      </c>
      <c r="L10" s="17">
        <v>0.224915427972604</v>
      </c>
      <c r="M10" s="17"/>
      <c r="N10" s="17">
        <v>0.248878982181719</v>
      </c>
      <c r="O10" s="17">
        <v>0.13464613063707301</v>
      </c>
      <c r="P10" s="17">
        <v>0.180678225839116</v>
      </c>
      <c r="Q10" s="17">
        <v>0.220106952638284</v>
      </c>
      <c r="R10" s="17">
        <v>0.176210666822113</v>
      </c>
      <c r="S10" s="17">
        <v>0.18150286698475401</v>
      </c>
      <c r="T10" s="17">
        <v>0.23224147256795299</v>
      </c>
      <c r="U10" s="17">
        <v>0.15471305237085201</v>
      </c>
      <c r="V10" s="17">
        <v>0.13958826935718799</v>
      </c>
      <c r="W10" s="17"/>
      <c r="X10" s="17">
        <v>0.178462873479699</v>
      </c>
      <c r="Y10" s="17">
        <v>0.237588016991652</v>
      </c>
      <c r="Z10" s="17"/>
      <c r="AA10" s="17">
        <v>0.160560970218938</v>
      </c>
      <c r="AB10" s="17">
        <v>0.28993625340920998</v>
      </c>
      <c r="AC10" s="17"/>
      <c r="AD10" s="17">
        <v>0.19465568732383401</v>
      </c>
      <c r="AE10" s="17">
        <v>0.179041991479652</v>
      </c>
    </row>
    <row r="11" spans="2:31" x14ac:dyDescent="0.35">
      <c r="B11" s="18" t="s">
        <v>271</v>
      </c>
      <c r="C11" s="17">
        <v>0.18662902101524001</v>
      </c>
      <c r="D11" s="17">
        <v>0.214222665213601</v>
      </c>
      <c r="E11" s="17">
        <v>0.159027620039351</v>
      </c>
      <c r="F11" s="17"/>
      <c r="G11" s="17">
        <v>0.17989684730390501</v>
      </c>
      <c r="H11" s="17">
        <v>0.157469664272614</v>
      </c>
      <c r="I11" s="17">
        <v>0.19779716661477501</v>
      </c>
      <c r="J11" s="17">
        <v>0.16286012065988001</v>
      </c>
      <c r="K11" s="17">
        <v>0.15001296760239799</v>
      </c>
      <c r="L11" s="17">
        <v>0.23052589413796101</v>
      </c>
      <c r="M11" s="17"/>
      <c r="N11" s="17">
        <v>0.164613831607032</v>
      </c>
      <c r="O11" s="17">
        <v>0.200409800252558</v>
      </c>
      <c r="P11" s="17">
        <v>0.121099982061392</v>
      </c>
      <c r="Q11" s="17">
        <v>0.149099037465377</v>
      </c>
      <c r="R11" s="17">
        <v>0.13896267396012099</v>
      </c>
      <c r="S11" s="17">
        <v>0.27160314560663201</v>
      </c>
      <c r="T11" s="17">
        <v>0.17632046931613801</v>
      </c>
      <c r="U11" s="17">
        <v>0.25655157879434298</v>
      </c>
      <c r="V11" s="17">
        <v>0.22756443477063801</v>
      </c>
      <c r="W11" s="17"/>
      <c r="X11" s="17">
        <v>0.179600557702391</v>
      </c>
      <c r="Y11" s="17">
        <v>0.23805202814241999</v>
      </c>
      <c r="Z11" s="17"/>
      <c r="AA11" s="17">
        <v>0.17766871251654301</v>
      </c>
      <c r="AB11" s="17">
        <v>0.22600029267496499</v>
      </c>
      <c r="AC11" s="17"/>
      <c r="AD11" s="17">
        <v>0.21398226096555201</v>
      </c>
      <c r="AE11" s="17">
        <v>0.14808583006630899</v>
      </c>
    </row>
    <row r="12" spans="2:31" x14ac:dyDescent="0.35">
      <c r="B12" s="18" t="s">
        <v>272</v>
      </c>
      <c r="C12" s="17">
        <v>0.15941379318816501</v>
      </c>
      <c r="D12" s="17">
        <v>0.17719679218968301</v>
      </c>
      <c r="E12" s="17">
        <v>0.14162579525406499</v>
      </c>
      <c r="F12" s="17"/>
      <c r="G12" s="17">
        <v>0.12089181550674399</v>
      </c>
      <c r="H12" s="17">
        <v>0.14047265684726401</v>
      </c>
      <c r="I12" s="17">
        <v>0.120566120536163</v>
      </c>
      <c r="J12" s="17">
        <v>0.13743094077689999</v>
      </c>
      <c r="K12" s="17">
        <v>0.17915630752216</v>
      </c>
      <c r="L12" s="17">
        <v>0.21059355342168001</v>
      </c>
      <c r="M12" s="17"/>
      <c r="N12" s="17">
        <v>0.18635446984988299</v>
      </c>
      <c r="O12" s="17">
        <v>0.19288576971833901</v>
      </c>
      <c r="P12" s="17">
        <v>0.116531775563157</v>
      </c>
      <c r="Q12" s="17">
        <v>0.16143063549828399</v>
      </c>
      <c r="R12" s="17">
        <v>0.186677447217617</v>
      </c>
      <c r="S12" s="17">
        <v>0.20736959306300501</v>
      </c>
      <c r="T12" s="17">
        <v>0.13171990133192199</v>
      </c>
      <c r="U12" s="17">
        <v>0.137549978749852</v>
      </c>
      <c r="V12" s="17">
        <v>9.0240446118452194E-2</v>
      </c>
      <c r="W12" s="17"/>
      <c r="X12" s="17">
        <v>0.15799677253056399</v>
      </c>
      <c r="Y12" s="17">
        <v>0.13919947081210299</v>
      </c>
      <c r="Z12" s="17"/>
      <c r="AA12" s="17">
        <v>0.15651586792042399</v>
      </c>
      <c r="AB12" s="17">
        <v>0.17077014192783399</v>
      </c>
      <c r="AC12" s="17"/>
      <c r="AD12" s="17">
        <v>0.18427122609792601</v>
      </c>
      <c r="AE12" s="17">
        <v>0.118276335298321</v>
      </c>
    </row>
    <row r="13" spans="2:31" x14ac:dyDescent="0.35">
      <c r="B13" s="18" t="s">
        <v>273</v>
      </c>
      <c r="C13" s="17">
        <v>3.1359396486423399E-2</v>
      </c>
      <c r="D13" s="17">
        <v>3.5341394020731401E-2</v>
      </c>
      <c r="E13" s="17">
        <v>2.7376279583149098E-2</v>
      </c>
      <c r="F13" s="17"/>
      <c r="G13" s="17">
        <v>3.19276161522732E-2</v>
      </c>
      <c r="H13" s="17">
        <v>6.20758387351402E-2</v>
      </c>
      <c r="I13" s="17">
        <v>2.3509879057806101E-2</v>
      </c>
      <c r="J13" s="17">
        <v>2.7634429361710799E-2</v>
      </c>
      <c r="K13" s="17">
        <v>1.9618863393900302E-2</v>
      </c>
      <c r="L13" s="17">
        <v>2.6316628038818599E-2</v>
      </c>
      <c r="M13" s="17"/>
      <c r="N13" s="17">
        <v>4.31792169109304E-2</v>
      </c>
      <c r="O13" s="17">
        <v>3.2091963088754699E-2</v>
      </c>
      <c r="P13" s="17">
        <v>1.8815624537224102E-2</v>
      </c>
      <c r="Q13" s="17">
        <v>6.4054032708559402E-2</v>
      </c>
      <c r="R13" s="17">
        <v>9.3092963636613301E-3</v>
      </c>
      <c r="S13" s="17">
        <v>3.2970060380371403E-2</v>
      </c>
      <c r="T13" s="17">
        <v>3.9107044034783003E-2</v>
      </c>
      <c r="U13" s="17">
        <v>1.6051796567872499E-2</v>
      </c>
      <c r="V13" s="17">
        <v>1.20302027334576E-2</v>
      </c>
      <c r="W13" s="17"/>
      <c r="X13" s="17">
        <v>2.61489313890561E-2</v>
      </c>
      <c r="Y13" s="17">
        <v>4.8876864926788298E-2</v>
      </c>
      <c r="Z13" s="17"/>
      <c r="AA13" s="17">
        <v>3.0285371259608201E-2</v>
      </c>
      <c r="AB13" s="17">
        <v>3.62898516708531E-2</v>
      </c>
      <c r="AC13" s="17"/>
      <c r="AD13" s="17">
        <v>3.96504727140514E-2</v>
      </c>
      <c r="AE13" s="17">
        <v>1.7020203108710601E-2</v>
      </c>
    </row>
    <row r="14" spans="2:31" x14ac:dyDescent="0.35">
      <c r="B14" s="18" t="s">
        <v>274</v>
      </c>
      <c r="C14" s="17">
        <v>3.6334329969391399E-2</v>
      </c>
      <c r="D14" s="17">
        <v>3.6736107384419903E-2</v>
      </c>
      <c r="E14" s="17">
        <v>3.5932439611759098E-2</v>
      </c>
      <c r="F14" s="17"/>
      <c r="G14" s="17">
        <v>4.8614003570216398E-2</v>
      </c>
      <c r="H14" s="17">
        <v>4.7227460660161501E-2</v>
      </c>
      <c r="I14" s="17">
        <v>3.4748620188244997E-2</v>
      </c>
      <c r="J14" s="17">
        <v>3.0540025075015301E-2</v>
      </c>
      <c r="K14" s="17">
        <v>4.1204604614852397E-2</v>
      </c>
      <c r="L14" s="17">
        <v>2.5209401648578499E-2</v>
      </c>
      <c r="M14" s="17"/>
      <c r="N14" s="17">
        <v>2.2343273756771899E-2</v>
      </c>
      <c r="O14" s="17">
        <v>3.4541644019119799E-2</v>
      </c>
      <c r="P14" s="17">
        <v>1.72691598518416E-2</v>
      </c>
      <c r="Q14" s="17">
        <v>2.19814590336436E-2</v>
      </c>
      <c r="R14" s="17">
        <v>5.1785080182681402E-2</v>
      </c>
      <c r="S14" s="17">
        <v>4.53182863285954E-2</v>
      </c>
      <c r="T14" s="17">
        <v>4.6282502632075097E-2</v>
      </c>
      <c r="U14" s="17">
        <v>6.3309953894491594E-2</v>
      </c>
      <c r="V14" s="17">
        <v>4.6798064647717401E-2</v>
      </c>
      <c r="W14" s="17"/>
      <c r="X14" s="17">
        <v>3.8418526507601899E-2</v>
      </c>
      <c r="Y14" s="17">
        <v>0</v>
      </c>
      <c r="Z14" s="17"/>
      <c r="AA14" s="17">
        <v>4.2234811132353098E-2</v>
      </c>
      <c r="AB14" s="17">
        <v>1.11392718007112E-2</v>
      </c>
      <c r="AC14" s="17"/>
      <c r="AD14" s="17">
        <v>3.7143113910506002E-2</v>
      </c>
      <c r="AE14" s="17">
        <v>3.5191844569659798E-2</v>
      </c>
    </row>
    <row r="15" spans="2:31" x14ac:dyDescent="0.35">
      <c r="B15" s="18" t="s">
        <v>275</v>
      </c>
      <c r="C15" s="17">
        <v>4.3999837841569897E-2</v>
      </c>
      <c r="D15" s="17">
        <v>5.54566237276004E-2</v>
      </c>
      <c r="E15" s="17">
        <v>3.2539831368267498E-2</v>
      </c>
      <c r="F15" s="17"/>
      <c r="G15" s="17">
        <v>3.5916250994591802E-2</v>
      </c>
      <c r="H15" s="17">
        <v>3.44990016043955E-2</v>
      </c>
      <c r="I15" s="17">
        <v>2.2900178116448702E-2</v>
      </c>
      <c r="J15" s="17">
        <v>5.2143549952992398E-2</v>
      </c>
      <c r="K15" s="17">
        <v>4.9436381721545901E-2</v>
      </c>
      <c r="L15" s="17">
        <v>5.7096644899244202E-2</v>
      </c>
      <c r="M15" s="17"/>
      <c r="N15" s="17">
        <v>5.5648302295831599E-2</v>
      </c>
      <c r="O15" s="17">
        <v>4.3312858102558201E-2</v>
      </c>
      <c r="P15" s="17">
        <v>1.88384419156034E-2</v>
      </c>
      <c r="Q15" s="17">
        <v>4.7896600704308297E-2</v>
      </c>
      <c r="R15" s="17">
        <v>6.2576389745135602E-2</v>
      </c>
      <c r="S15" s="17">
        <v>1.39220686428833E-2</v>
      </c>
      <c r="T15" s="17">
        <v>2.7680290570317501E-2</v>
      </c>
      <c r="U15" s="17">
        <v>7.6117518697119801E-2</v>
      </c>
      <c r="V15" s="17">
        <v>5.7239527343992298E-2</v>
      </c>
      <c r="W15" s="17"/>
      <c r="X15" s="17">
        <v>4.4084024350812601E-2</v>
      </c>
      <c r="Y15" s="17">
        <v>3.8991525648976601E-2</v>
      </c>
      <c r="Z15" s="17"/>
      <c r="AA15" s="17">
        <v>4.7068072894961899E-2</v>
      </c>
      <c r="AB15" s="17">
        <v>3.3053706710596202E-2</v>
      </c>
      <c r="AC15" s="17"/>
      <c r="AD15" s="17">
        <v>5.3912254330392602E-2</v>
      </c>
      <c r="AE15" s="17">
        <v>2.5591638746790501E-2</v>
      </c>
    </row>
    <row r="16" spans="2:31" ht="29" x14ac:dyDescent="0.35">
      <c r="B16" s="18" t="s">
        <v>276</v>
      </c>
      <c r="C16" s="17">
        <v>1.8156269612056498E-2</v>
      </c>
      <c r="D16" s="17">
        <v>2.2844066169874298E-2</v>
      </c>
      <c r="E16" s="17">
        <v>1.34671552799452E-2</v>
      </c>
      <c r="F16" s="17"/>
      <c r="G16" s="17">
        <v>3.7432847018968103E-2</v>
      </c>
      <c r="H16" s="17">
        <v>6.6527139418315904E-3</v>
      </c>
      <c r="I16" s="17">
        <v>1.18620644954485E-2</v>
      </c>
      <c r="J16" s="17">
        <v>1.6055343928828101E-2</v>
      </c>
      <c r="K16" s="17">
        <v>0</v>
      </c>
      <c r="L16" s="17">
        <v>2.7302421579214999E-2</v>
      </c>
      <c r="M16" s="17"/>
      <c r="N16" s="17">
        <v>0</v>
      </c>
      <c r="O16" s="17">
        <v>1.8150099825886001E-2</v>
      </c>
      <c r="P16" s="17">
        <v>2.7396512893666101E-2</v>
      </c>
      <c r="Q16" s="17">
        <v>2.0408185478187599E-2</v>
      </c>
      <c r="R16" s="17">
        <v>7.4510685906632604E-3</v>
      </c>
      <c r="S16" s="17">
        <v>2.2804824946553299E-2</v>
      </c>
      <c r="T16" s="17">
        <v>6.91756570509015E-3</v>
      </c>
      <c r="U16" s="17">
        <v>5.68078530071165E-2</v>
      </c>
      <c r="V16" s="17">
        <v>2.90764413524667E-2</v>
      </c>
      <c r="W16" s="17"/>
      <c r="X16" s="17">
        <v>2.3160456399539099E-2</v>
      </c>
      <c r="Y16" s="17">
        <v>0</v>
      </c>
      <c r="Z16" s="17"/>
      <c r="AA16" s="17">
        <v>2.20661109124747E-2</v>
      </c>
      <c r="AB16" s="17">
        <v>3.3167829150398801E-3</v>
      </c>
      <c r="AC16" s="17"/>
      <c r="AD16" s="17">
        <v>1.2097655830110399E-2</v>
      </c>
      <c r="AE16" s="17">
        <v>2.5810424391926799E-2</v>
      </c>
    </row>
    <row r="17" spans="2:31" x14ac:dyDescent="0.35">
      <c r="B17" s="18" t="s">
        <v>56</v>
      </c>
      <c r="C17" s="19">
        <v>0.31906583248034598</v>
      </c>
      <c r="D17" s="19">
        <v>0.289906048608504</v>
      </c>
      <c r="E17" s="19">
        <v>0.348233813383163</v>
      </c>
      <c r="F17" s="19"/>
      <c r="G17" s="19">
        <v>0.35254206508843799</v>
      </c>
      <c r="H17" s="19">
        <v>0.32984322258610599</v>
      </c>
      <c r="I17" s="19">
        <v>0.39473340096289999</v>
      </c>
      <c r="J17" s="19">
        <v>0.36967893167947802</v>
      </c>
      <c r="K17" s="19">
        <v>0.449797885346439</v>
      </c>
      <c r="L17" s="19">
        <v>0.166752119598471</v>
      </c>
      <c r="M17" s="19"/>
      <c r="N17" s="19">
        <v>0.225471702423298</v>
      </c>
      <c r="O17" s="19">
        <v>0.34396173435571198</v>
      </c>
      <c r="P17" s="19">
        <v>0.45935605247103001</v>
      </c>
      <c r="Q17" s="19">
        <v>0.30496282107668199</v>
      </c>
      <c r="R17" s="19">
        <v>0.36702737711800798</v>
      </c>
      <c r="S17" s="19">
        <v>0.21310680809615701</v>
      </c>
      <c r="T17" s="19">
        <v>0.32569784138152102</v>
      </c>
      <c r="U17" s="19">
        <v>0.238898267918352</v>
      </c>
      <c r="V17" s="19">
        <v>0.38152795879140999</v>
      </c>
      <c r="W17" s="19"/>
      <c r="X17" s="19">
        <v>0.33700534117054698</v>
      </c>
      <c r="Y17" s="19">
        <v>0.26683628217134198</v>
      </c>
      <c r="Z17" s="19"/>
      <c r="AA17" s="19">
        <v>0.34867600797194498</v>
      </c>
      <c r="AB17" s="19">
        <v>0.19768618963219201</v>
      </c>
      <c r="AC17" s="19"/>
      <c r="AD17" s="19">
        <v>0.24638895685333101</v>
      </c>
      <c r="AE17" s="19">
        <v>0.43120595422763303</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E17"/>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278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265</v>
      </c>
      <c r="C9" s="17">
        <v>0.57596958726986602</v>
      </c>
      <c r="D9" s="17">
        <v>0.55940037321687597</v>
      </c>
      <c r="E9" s="17">
        <v>0.59254345905150796</v>
      </c>
      <c r="F9" s="17"/>
      <c r="G9" s="17">
        <v>0.57313386867094795</v>
      </c>
      <c r="H9" s="17">
        <v>0.55560078657960299</v>
      </c>
      <c r="I9" s="17">
        <v>0.557247161549008</v>
      </c>
      <c r="J9" s="17">
        <v>0.50087564894250602</v>
      </c>
      <c r="K9" s="17">
        <v>0.56221752413423198</v>
      </c>
      <c r="L9" s="17">
        <v>0.64226140882784599</v>
      </c>
      <c r="M9" s="17"/>
      <c r="N9" s="17">
        <v>0.49769726222288602</v>
      </c>
      <c r="O9" s="17">
        <v>0.62227420927309196</v>
      </c>
      <c r="P9" s="17">
        <v>0.56890698992030997</v>
      </c>
      <c r="Q9" s="17">
        <v>0.67363725595501101</v>
      </c>
      <c r="R9" s="17">
        <v>0.57612520316934801</v>
      </c>
      <c r="S9" s="17">
        <v>0.52163829754422897</v>
      </c>
      <c r="T9" s="17">
        <v>0.54072629070788603</v>
      </c>
      <c r="U9" s="17">
        <v>0.64868124885449596</v>
      </c>
      <c r="V9" s="17">
        <v>0.57941867620877197</v>
      </c>
      <c r="W9" s="17"/>
      <c r="X9" s="17">
        <v>0.59257581213763899</v>
      </c>
      <c r="Y9" s="17">
        <v>0.48033089284814001</v>
      </c>
      <c r="Z9" s="17"/>
      <c r="AA9" s="17">
        <v>0.58141560782768698</v>
      </c>
      <c r="AB9" s="17">
        <v>0.561014724057743</v>
      </c>
      <c r="AC9" s="17"/>
      <c r="AD9" s="17">
        <v>0.63414769178723196</v>
      </c>
      <c r="AE9" s="17">
        <v>0.44780831254608799</v>
      </c>
    </row>
    <row r="10" spans="2:31" ht="43.5" x14ac:dyDescent="0.35">
      <c r="B10" s="18" t="s">
        <v>266</v>
      </c>
      <c r="C10" s="17">
        <v>0.30548960868408398</v>
      </c>
      <c r="D10" s="17">
        <v>0.30613716538139701</v>
      </c>
      <c r="E10" s="17">
        <v>0.30484186995379198</v>
      </c>
      <c r="F10" s="17"/>
      <c r="G10" s="17">
        <v>0.28438240643935198</v>
      </c>
      <c r="H10" s="17">
        <v>0.33396598069655797</v>
      </c>
      <c r="I10" s="17">
        <v>0.28223453736232401</v>
      </c>
      <c r="J10" s="17">
        <v>0.37604021766857598</v>
      </c>
      <c r="K10" s="17">
        <v>0.29249552460008899</v>
      </c>
      <c r="L10" s="17">
        <v>0.28427161105047499</v>
      </c>
      <c r="M10" s="17"/>
      <c r="N10" s="17">
        <v>0.346891878264805</v>
      </c>
      <c r="O10" s="17">
        <v>0.25165079063280499</v>
      </c>
      <c r="P10" s="17">
        <v>0.31108558541375397</v>
      </c>
      <c r="Q10" s="17">
        <v>0.220654307323988</v>
      </c>
      <c r="R10" s="17">
        <v>0.32252110229013098</v>
      </c>
      <c r="S10" s="17">
        <v>0.37277291827249498</v>
      </c>
      <c r="T10" s="17">
        <v>0.31253281584791598</v>
      </c>
      <c r="U10" s="17">
        <v>0.23928932320138099</v>
      </c>
      <c r="V10" s="17">
        <v>0.34436324035379101</v>
      </c>
      <c r="W10" s="17"/>
      <c r="X10" s="17">
        <v>0.298915402164804</v>
      </c>
      <c r="Y10" s="17">
        <v>0.36983989169025699</v>
      </c>
      <c r="Z10" s="17"/>
      <c r="AA10" s="17">
        <v>0.30661082547579499</v>
      </c>
      <c r="AB10" s="17">
        <v>0.29958735204841802</v>
      </c>
      <c r="AC10" s="17"/>
      <c r="AD10" s="17">
        <v>0.29387767931893199</v>
      </c>
      <c r="AE10" s="17">
        <v>0.341555524112932</v>
      </c>
    </row>
    <row r="11" spans="2:31" ht="29" x14ac:dyDescent="0.35">
      <c r="B11" s="18" t="s">
        <v>267</v>
      </c>
      <c r="C11" s="17">
        <v>9.6561252504130696E-2</v>
      </c>
      <c r="D11" s="17">
        <v>0.111789745928513</v>
      </c>
      <c r="E11" s="17">
        <v>8.1328478237583601E-2</v>
      </c>
      <c r="F11" s="17"/>
      <c r="G11" s="17">
        <v>9.6658070809802099E-2</v>
      </c>
      <c r="H11" s="17">
        <v>7.7041622310982494E-2</v>
      </c>
      <c r="I11" s="17">
        <v>0.12187391490565801</v>
      </c>
      <c r="J11" s="17">
        <v>0.10281329456797</v>
      </c>
      <c r="K11" s="17">
        <v>0.13188550092156401</v>
      </c>
      <c r="L11" s="17">
        <v>7.3466980121678502E-2</v>
      </c>
      <c r="M11" s="17"/>
      <c r="N11" s="17">
        <v>0.123181032676935</v>
      </c>
      <c r="O11" s="17">
        <v>0.10693792419868201</v>
      </c>
      <c r="P11" s="17">
        <v>0.10989834144154299</v>
      </c>
      <c r="Q11" s="17">
        <v>8.6180942514903602E-2</v>
      </c>
      <c r="R11" s="17">
        <v>9.3160756963323793E-2</v>
      </c>
      <c r="S11" s="17">
        <v>8.5681342846351205E-2</v>
      </c>
      <c r="T11" s="17">
        <v>0.12569411931375901</v>
      </c>
      <c r="U11" s="17">
        <v>4.8634000744905002E-2</v>
      </c>
      <c r="V11" s="17">
        <v>5.6202104316797202E-2</v>
      </c>
      <c r="W11" s="17"/>
      <c r="X11" s="17">
        <v>8.8396379102345005E-2</v>
      </c>
      <c r="Y11" s="17">
        <v>0.13155741107525101</v>
      </c>
      <c r="Z11" s="17"/>
      <c r="AA11" s="17">
        <v>9.2764900156151797E-2</v>
      </c>
      <c r="AB11" s="17">
        <v>0.10957977310610501</v>
      </c>
      <c r="AC11" s="17"/>
      <c r="AD11" s="17">
        <v>5.3645660451842603E-2</v>
      </c>
      <c r="AE11" s="17">
        <v>0.18577725450721699</v>
      </c>
    </row>
    <row r="12" spans="2:31" x14ac:dyDescent="0.35">
      <c r="B12" s="18" t="s">
        <v>56</v>
      </c>
      <c r="C12" s="19">
        <v>2.19795515419202E-2</v>
      </c>
      <c r="D12" s="19">
        <v>2.26727154732142E-2</v>
      </c>
      <c r="E12" s="19">
        <v>2.1286192757116899E-2</v>
      </c>
      <c r="F12" s="19"/>
      <c r="G12" s="19">
        <v>4.5825654079898102E-2</v>
      </c>
      <c r="H12" s="19">
        <v>3.3391610412856799E-2</v>
      </c>
      <c r="I12" s="19">
        <v>3.8644386183009603E-2</v>
      </c>
      <c r="J12" s="19">
        <v>2.0270838820948E-2</v>
      </c>
      <c r="K12" s="19">
        <v>1.34014503441154E-2</v>
      </c>
      <c r="L12" s="19">
        <v>0</v>
      </c>
      <c r="M12" s="19"/>
      <c r="N12" s="19">
        <v>3.2229826835374301E-2</v>
      </c>
      <c r="O12" s="19">
        <v>1.91370758954214E-2</v>
      </c>
      <c r="P12" s="19">
        <v>1.01090832243921E-2</v>
      </c>
      <c r="Q12" s="19">
        <v>1.9527494206097399E-2</v>
      </c>
      <c r="R12" s="19">
        <v>8.1929375771971208E-3</v>
      </c>
      <c r="S12" s="19">
        <v>1.99074413369256E-2</v>
      </c>
      <c r="T12" s="19">
        <v>2.1046774130439198E-2</v>
      </c>
      <c r="U12" s="19">
        <v>6.3395427199218105E-2</v>
      </c>
      <c r="V12" s="19">
        <v>2.0015979120639502E-2</v>
      </c>
      <c r="W12" s="19"/>
      <c r="X12" s="19">
        <v>2.01124065952124E-2</v>
      </c>
      <c r="Y12" s="19">
        <v>1.82718043863518E-2</v>
      </c>
      <c r="Z12" s="19"/>
      <c r="AA12" s="19">
        <v>1.9208666540365699E-2</v>
      </c>
      <c r="AB12" s="19">
        <v>2.9818150787734799E-2</v>
      </c>
      <c r="AC12" s="19"/>
      <c r="AD12" s="19">
        <v>1.8328968441993301E-2</v>
      </c>
      <c r="AE12" s="19">
        <v>2.4858908833763401E-2</v>
      </c>
    </row>
    <row r="13" spans="2:31" x14ac:dyDescent="0.35">
      <c r="B13" s="16"/>
    </row>
    <row r="14" spans="2:31" x14ac:dyDescent="0.35">
      <c r="B14" t="s">
        <v>67</v>
      </c>
    </row>
    <row r="15" spans="2:31" x14ac:dyDescent="0.35">
      <c r="B15" t="s">
        <v>68</v>
      </c>
    </row>
    <row r="17" spans="2:2" x14ac:dyDescent="0.35">
      <c r="B17"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F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2" t="s">
        <v>104</v>
      </c>
      <c r="E2" s="28"/>
      <c r="F2" s="28"/>
    </row>
    <row r="6" spans="2:6" ht="50" customHeight="1" x14ac:dyDescent="0.35">
      <c r="B6" s="20" t="s">
        <v>15</v>
      </c>
      <c r="C6" s="20" t="s">
        <v>279</v>
      </c>
      <c r="D6" s="20" t="s">
        <v>280</v>
      </c>
      <c r="E6" s="20" t="s">
        <v>281</v>
      </c>
    </row>
    <row r="7" spans="2:6" x14ac:dyDescent="0.35">
      <c r="B7" s="18" t="s">
        <v>96</v>
      </c>
      <c r="C7" s="17">
        <v>0.172308646600246</v>
      </c>
      <c r="D7" s="17">
        <v>0.14971515914631101</v>
      </c>
      <c r="E7" s="17">
        <v>0.13226795420245999</v>
      </c>
    </row>
    <row r="8" spans="2:6" x14ac:dyDescent="0.35">
      <c r="B8" s="18" t="s">
        <v>97</v>
      </c>
      <c r="C8" s="17">
        <v>0.41417334135935702</v>
      </c>
      <c r="D8" s="17">
        <v>0.43363360069537599</v>
      </c>
      <c r="E8" s="17">
        <v>0.40759447541685701</v>
      </c>
    </row>
    <row r="9" spans="2:6" x14ac:dyDescent="0.35">
      <c r="B9" s="18" t="s">
        <v>99</v>
      </c>
      <c r="C9" s="17">
        <v>0.230019057938011</v>
      </c>
      <c r="D9" s="17">
        <v>0.24129120112887401</v>
      </c>
      <c r="E9" s="17">
        <v>0.27881341440900598</v>
      </c>
    </row>
    <row r="10" spans="2:6" x14ac:dyDescent="0.35">
      <c r="B10" s="18" t="s">
        <v>100</v>
      </c>
      <c r="C10" s="17">
        <v>5.1915135779659102E-2</v>
      </c>
      <c r="D10" s="17">
        <v>5.5305142930262702E-2</v>
      </c>
      <c r="E10" s="17">
        <v>0.11194189207955201</v>
      </c>
    </row>
    <row r="11" spans="2:6" x14ac:dyDescent="0.35">
      <c r="B11" s="18" t="s">
        <v>56</v>
      </c>
      <c r="C11" s="17">
        <v>0.131583818322727</v>
      </c>
      <c r="D11" s="17">
        <v>0.12005489609917699</v>
      </c>
      <c r="E11" s="17">
        <v>6.9382263892124901E-2</v>
      </c>
    </row>
    <row r="12" spans="2:6" x14ac:dyDescent="0.35">
      <c r="B12" s="23" t="s">
        <v>101</v>
      </c>
      <c r="C12" s="21">
        <v>0.58648198795960305</v>
      </c>
      <c r="D12" s="21">
        <v>0.58334875984168599</v>
      </c>
      <c r="E12" s="21">
        <v>0.53986242961931696</v>
      </c>
    </row>
    <row r="13" spans="2:6" x14ac:dyDescent="0.35">
      <c r="B13" s="23" t="s">
        <v>102</v>
      </c>
      <c r="C13" s="21">
        <v>0.28193419371766998</v>
      </c>
      <c r="D13" s="21">
        <v>0.29659634405913698</v>
      </c>
      <c r="E13" s="21">
        <v>0.390755306488558</v>
      </c>
    </row>
    <row r="14" spans="2:6" x14ac:dyDescent="0.35">
      <c r="B14" s="23" t="s">
        <v>103</v>
      </c>
      <c r="C14" s="22">
        <v>0.30454779424193301</v>
      </c>
      <c r="D14" s="22">
        <v>0.28675241578255001</v>
      </c>
      <c r="E14" s="22">
        <v>0.149107123130759</v>
      </c>
    </row>
    <row r="15" spans="2:6" x14ac:dyDescent="0.35">
      <c r="B15" s="16"/>
      <c r="C15" s="16"/>
      <c r="D15" s="16"/>
      <c r="E15" s="16"/>
    </row>
    <row r="16" spans="2:6" x14ac:dyDescent="0.35">
      <c r="B16" t="s">
        <v>67</v>
      </c>
    </row>
    <row r="17" spans="2:2" x14ac:dyDescent="0.35">
      <c r="B17" t="s">
        <v>68</v>
      </c>
    </row>
    <row r="21" spans="2:2" x14ac:dyDescent="0.35">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E21"/>
  <sheetViews>
    <sheetView showGridLines="0" topLeftCell="A6" workbookViewId="0">
      <pane xSplit="2" topLeftCell="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282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96</v>
      </c>
      <c r="C9" s="17">
        <v>0.172308646600246</v>
      </c>
      <c r="D9" s="17">
        <v>0.227870653398734</v>
      </c>
      <c r="E9" s="17">
        <v>0.11673102091059</v>
      </c>
      <c r="F9" s="17"/>
      <c r="G9" s="17">
        <v>0.14536707805148599</v>
      </c>
      <c r="H9" s="17">
        <v>0.195798174628567</v>
      </c>
      <c r="I9" s="17">
        <v>0.15872556647522201</v>
      </c>
      <c r="J9" s="17">
        <v>0.13703918847733201</v>
      </c>
      <c r="K9" s="17">
        <v>0.12752137594094501</v>
      </c>
      <c r="L9" s="17">
        <v>0.22107834288792699</v>
      </c>
      <c r="M9" s="17"/>
      <c r="N9" s="17">
        <v>0.25473343388247</v>
      </c>
      <c r="O9" s="17">
        <v>0.16677198335246901</v>
      </c>
      <c r="P9" s="17">
        <v>0.100376585962759</v>
      </c>
      <c r="Q9" s="17">
        <v>0.124990810935261</v>
      </c>
      <c r="R9" s="17">
        <v>0.27122032367210203</v>
      </c>
      <c r="S9" s="17">
        <v>0.18552644796103601</v>
      </c>
      <c r="T9" s="17">
        <v>0.10449878908358699</v>
      </c>
      <c r="U9" s="17">
        <v>0.13802014143908101</v>
      </c>
      <c r="V9" s="17">
        <v>0.15987190839453599</v>
      </c>
      <c r="W9" s="17"/>
      <c r="X9" s="17">
        <v>0.15561329686367101</v>
      </c>
      <c r="Y9" s="17">
        <v>0.20266652809844199</v>
      </c>
      <c r="Z9" s="17"/>
      <c r="AA9" s="17">
        <v>0.171052221392966</v>
      </c>
      <c r="AB9" s="17">
        <v>0.17774312512492799</v>
      </c>
      <c r="AC9" s="17"/>
      <c r="AD9" s="17">
        <v>0.196916528920204</v>
      </c>
      <c r="AE9" s="17">
        <v>0.115002904457293</v>
      </c>
    </row>
    <row r="10" spans="2:31" x14ac:dyDescent="0.35">
      <c r="B10" s="18" t="s">
        <v>97</v>
      </c>
      <c r="C10" s="17">
        <v>0.41417334135935702</v>
      </c>
      <c r="D10" s="17">
        <v>0.41600304919349201</v>
      </c>
      <c r="E10" s="17">
        <v>0.41234311918081401</v>
      </c>
      <c r="F10" s="17"/>
      <c r="G10" s="17">
        <v>0.40575388147376801</v>
      </c>
      <c r="H10" s="17">
        <v>0.38175201534266401</v>
      </c>
      <c r="I10" s="17">
        <v>0.38238884057181899</v>
      </c>
      <c r="J10" s="17">
        <v>0.39677037100444401</v>
      </c>
      <c r="K10" s="17">
        <v>0.36552375800444498</v>
      </c>
      <c r="L10" s="17">
        <v>0.48496311501558798</v>
      </c>
      <c r="M10" s="17"/>
      <c r="N10" s="17">
        <v>0.40911188159919198</v>
      </c>
      <c r="O10" s="17">
        <v>0.391911580955976</v>
      </c>
      <c r="P10" s="17">
        <v>0.42867928456684401</v>
      </c>
      <c r="Q10" s="17">
        <v>0.411287431535929</v>
      </c>
      <c r="R10" s="17">
        <v>0.31141907364049198</v>
      </c>
      <c r="S10" s="17">
        <v>0.46592630416113201</v>
      </c>
      <c r="T10" s="17">
        <v>0.46505962120104399</v>
      </c>
      <c r="U10" s="17">
        <v>0.41799719297624999</v>
      </c>
      <c r="V10" s="17">
        <v>0.42969631973306399</v>
      </c>
      <c r="W10" s="17"/>
      <c r="X10" s="17">
        <v>0.42765545476038502</v>
      </c>
      <c r="Y10" s="17">
        <v>0.32384728442230498</v>
      </c>
      <c r="Z10" s="17"/>
      <c r="AA10" s="17">
        <v>0.40659007522305801</v>
      </c>
      <c r="AB10" s="17">
        <v>0.44981012079208799</v>
      </c>
      <c r="AC10" s="17"/>
      <c r="AD10" s="17">
        <v>0.44993704362584003</v>
      </c>
      <c r="AE10" s="17">
        <v>0.35285842995813799</v>
      </c>
    </row>
    <row r="11" spans="2:31" x14ac:dyDescent="0.35">
      <c r="B11" s="18" t="s">
        <v>99</v>
      </c>
      <c r="C11" s="17">
        <v>0.230019057938011</v>
      </c>
      <c r="D11" s="17">
        <v>0.208973517609435</v>
      </c>
      <c r="E11" s="17">
        <v>0.251070514323672</v>
      </c>
      <c r="F11" s="17"/>
      <c r="G11" s="17">
        <v>0.26382388461704598</v>
      </c>
      <c r="H11" s="17">
        <v>0.210990771627588</v>
      </c>
      <c r="I11" s="17">
        <v>0.25636735700795299</v>
      </c>
      <c r="J11" s="17">
        <v>0.29453108071755302</v>
      </c>
      <c r="K11" s="17">
        <v>0.26795901505026398</v>
      </c>
      <c r="L11" s="17">
        <v>0.15760481810639801</v>
      </c>
      <c r="M11" s="17"/>
      <c r="N11" s="17">
        <v>0.18867380723284499</v>
      </c>
      <c r="O11" s="17">
        <v>0.234127360786231</v>
      </c>
      <c r="P11" s="17">
        <v>0.28818480270164598</v>
      </c>
      <c r="Q11" s="17">
        <v>0.25196299684622703</v>
      </c>
      <c r="R11" s="17">
        <v>0.245517810071019</v>
      </c>
      <c r="S11" s="17">
        <v>0.21169140603981901</v>
      </c>
      <c r="T11" s="17">
        <v>0.24801654616902399</v>
      </c>
      <c r="U11" s="17">
        <v>0.29086940915238702</v>
      </c>
      <c r="V11" s="17">
        <v>0.178189012215552</v>
      </c>
      <c r="W11" s="17"/>
      <c r="X11" s="17">
        <v>0.23658925920996199</v>
      </c>
      <c r="Y11" s="17">
        <v>0.26041988788832099</v>
      </c>
      <c r="Z11" s="17"/>
      <c r="AA11" s="17">
        <v>0.240539566651714</v>
      </c>
      <c r="AB11" s="17">
        <v>0.19434632350362999</v>
      </c>
      <c r="AC11" s="17"/>
      <c r="AD11" s="17">
        <v>0.225939225072532</v>
      </c>
      <c r="AE11" s="17">
        <v>0.23250196063810899</v>
      </c>
    </row>
    <row r="12" spans="2:31" x14ac:dyDescent="0.35">
      <c r="B12" s="18" t="s">
        <v>100</v>
      </c>
      <c r="C12" s="17">
        <v>5.1915135779659102E-2</v>
      </c>
      <c r="D12" s="17">
        <v>4.5114689165602899E-2</v>
      </c>
      <c r="E12" s="17">
        <v>5.8717494049569399E-2</v>
      </c>
      <c r="F12" s="17"/>
      <c r="G12" s="17">
        <v>4.3089653538706099E-2</v>
      </c>
      <c r="H12" s="17">
        <v>7.2788946106018104E-2</v>
      </c>
      <c r="I12" s="17">
        <v>7.74519108093083E-2</v>
      </c>
      <c r="J12" s="17">
        <v>4.9285704303269999E-2</v>
      </c>
      <c r="K12" s="17">
        <v>5.4634184081601797E-2</v>
      </c>
      <c r="L12" s="17">
        <v>3.2707078740407299E-2</v>
      </c>
      <c r="M12" s="17"/>
      <c r="N12" s="17">
        <v>3.89061366897928E-2</v>
      </c>
      <c r="O12" s="17">
        <v>4.2571187503965498E-2</v>
      </c>
      <c r="P12" s="17">
        <v>5.2977747039186701E-2</v>
      </c>
      <c r="Q12" s="17">
        <v>4.3275123787469602E-2</v>
      </c>
      <c r="R12" s="17">
        <v>6.5951165111625507E-2</v>
      </c>
      <c r="S12" s="17">
        <v>6.3813207150346704E-2</v>
      </c>
      <c r="T12" s="17">
        <v>6.2076811794979897E-2</v>
      </c>
      <c r="U12" s="17">
        <v>2.9399527414666199E-2</v>
      </c>
      <c r="V12" s="17">
        <v>6.7787666295410498E-2</v>
      </c>
      <c r="W12" s="17"/>
      <c r="X12" s="17">
        <v>4.98833965095156E-2</v>
      </c>
      <c r="Y12" s="17">
        <v>7.0894168905067598E-2</v>
      </c>
      <c r="Z12" s="17"/>
      <c r="AA12" s="17">
        <v>4.5675789863020698E-2</v>
      </c>
      <c r="AB12" s="17">
        <v>7.4486607983919706E-2</v>
      </c>
      <c r="AC12" s="17"/>
      <c r="AD12" s="17">
        <v>4.5372192523075297E-2</v>
      </c>
      <c r="AE12" s="17">
        <v>5.7074744570691199E-2</v>
      </c>
    </row>
    <row r="13" spans="2:31" x14ac:dyDescent="0.35">
      <c r="B13" s="18" t="s">
        <v>56</v>
      </c>
      <c r="C13" s="17">
        <v>0.131583818322727</v>
      </c>
      <c r="D13" s="17">
        <v>0.102038090632737</v>
      </c>
      <c r="E13" s="17">
        <v>0.16113785153535501</v>
      </c>
      <c r="F13" s="17"/>
      <c r="G13" s="17">
        <v>0.14196550231899399</v>
      </c>
      <c r="H13" s="17">
        <v>0.138670092295163</v>
      </c>
      <c r="I13" s="17">
        <v>0.12506632513569799</v>
      </c>
      <c r="J13" s="17">
        <v>0.12237365549740099</v>
      </c>
      <c r="K13" s="17">
        <v>0.184361666922745</v>
      </c>
      <c r="L13" s="17">
        <v>0.10364664524967999</v>
      </c>
      <c r="M13" s="17"/>
      <c r="N13" s="17">
        <v>0.10857474059570001</v>
      </c>
      <c r="O13" s="17">
        <v>0.16461788740135899</v>
      </c>
      <c r="P13" s="17">
        <v>0.129781579729565</v>
      </c>
      <c r="Q13" s="17">
        <v>0.168483636895113</v>
      </c>
      <c r="R13" s="17">
        <v>0.105891627504761</v>
      </c>
      <c r="S13" s="17">
        <v>7.3042634687666405E-2</v>
      </c>
      <c r="T13" s="17">
        <v>0.120348231751365</v>
      </c>
      <c r="U13" s="17">
        <v>0.123713729017616</v>
      </c>
      <c r="V13" s="17">
        <v>0.16445509336143799</v>
      </c>
      <c r="W13" s="17"/>
      <c r="X13" s="17">
        <v>0.130258592656466</v>
      </c>
      <c r="Y13" s="17">
        <v>0.14217213068586501</v>
      </c>
      <c r="Z13" s="17"/>
      <c r="AA13" s="17">
        <v>0.13614234686924101</v>
      </c>
      <c r="AB13" s="17">
        <v>0.103613822595434</v>
      </c>
      <c r="AC13" s="17"/>
      <c r="AD13" s="17">
        <v>8.1835009858348698E-2</v>
      </c>
      <c r="AE13" s="17">
        <v>0.24256196037576799</v>
      </c>
    </row>
    <row r="14" spans="2:31" x14ac:dyDescent="0.35">
      <c r="B14" s="18" t="s">
        <v>101</v>
      </c>
      <c r="C14" s="21">
        <v>0.58648198795960305</v>
      </c>
      <c r="D14" s="21">
        <v>0.64387370259222598</v>
      </c>
      <c r="E14" s="21">
        <v>0.52907414009140397</v>
      </c>
      <c r="F14" s="21"/>
      <c r="G14" s="21">
        <v>0.55112095952525497</v>
      </c>
      <c r="H14" s="21">
        <v>0.57755018997123098</v>
      </c>
      <c r="I14" s="21">
        <v>0.54111440704704095</v>
      </c>
      <c r="J14" s="21">
        <v>0.533809559481776</v>
      </c>
      <c r="K14" s="21">
        <v>0.49304513394539001</v>
      </c>
      <c r="L14" s="21">
        <v>0.70604145790351502</v>
      </c>
      <c r="M14" s="21"/>
      <c r="N14" s="21">
        <v>0.66384531548166203</v>
      </c>
      <c r="O14" s="21">
        <v>0.55868356430844501</v>
      </c>
      <c r="P14" s="21">
        <v>0.52905587052960201</v>
      </c>
      <c r="Q14" s="21">
        <v>0.53627824247119005</v>
      </c>
      <c r="R14" s="21">
        <v>0.58263939731259495</v>
      </c>
      <c r="S14" s="21">
        <v>0.65145275212216802</v>
      </c>
      <c r="T14" s="21">
        <v>0.56955841028463094</v>
      </c>
      <c r="U14" s="21">
        <v>0.55601733441533097</v>
      </c>
      <c r="V14" s="21">
        <v>0.58956822812760001</v>
      </c>
      <c r="W14" s="21"/>
      <c r="X14" s="21">
        <v>0.583268751624056</v>
      </c>
      <c r="Y14" s="21">
        <v>0.52651381252074703</v>
      </c>
      <c r="Z14" s="21"/>
      <c r="AA14" s="21">
        <v>0.57764229661602395</v>
      </c>
      <c r="AB14" s="21">
        <v>0.627553245917016</v>
      </c>
      <c r="AC14" s="21"/>
      <c r="AD14" s="21">
        <v>0.64685357254604303</v>
      </c>
      <c r="AE14" s="21">
        <v>0.46786133441543098</v>
      </c>
    </row>
    <row r="15" spans="2:31" x14ac:dyDescent="0.35">
      <c r="B15" s="18" t="s">
        <v>102</v>
      </c>
      <c r="C15" s="21">
        <v>0.28193419371766998</v>
      </c>
      <c r="D15" s="21">
        <v>0.25408820677503802</v>
      </c>
      <c r="E15" s="21">
        <v>0.309788008373241</v>
      </c>
      <c r="F15" s="21"/>
      <c r="G15" s="21">
        <v>0.30691353815575201</v>
      </c>
      <c r="H15" s="21">
        <v>0.283779717733606</v>
      </c>
      <c r="I15" s="21">
        <v>0.33381926781726101</v>
      </c>
      <c r="J15" s="21">
        <v>0.34381678502082302</v>
      </c>
      <c r="K15" s="21">
        <v>0.32259319913186602</v>
      </c>
      <c r="L15" s="21">
        <v>0.19031189684680599</v>
      </c>
      <c r="M15" s="21"/>
      <c r="N15" s="21">
        <v>0.227579943922638</v>
      </c>
      <c r="O15" s="21">
        <v>0.27669854829019602</v>
      </c>
      <c r="P15" s="21">
        <v>0.34116254974083299</v>
      </c>
      <c r="Q15" s="21">
        <v>0.29523812063369698</v>
      </c>
      <c r="R15" s="21">
        <v>0.31146897518264499</v>
      </c>
      <c r="S15" s="21">
        <v>0.275504613190166</v>
      </c>
      <c r="T15" s="21">
        <v>0.310093357964004</v>
      </c>
      <c r="U15" s="21">
        <v>0.32026893656705302</v>
      </c>
      <c r="V15" s="21">
        <v>0.245976678510962</v>
      </c>
      <c r="W15" s="21"/>
      <c r="X15" s="21">
        <v>0.286472655719478</v>
      </c>
      <c r="Y15" s="21">
        <v>0.33131405679338799</v>
      </c>
      <c r="Z15" s="21"/>
      <c r="AA15" s="21">
        <v>0.28621535651473501</v>
      </c>
      <c r="AB15" s="21">
        <v>0.268832931487549</v>
      </c>
      <c r="AC15" s="21"/>
      <c r="AD15" s="21">
        <v>0.27131141759560801</v>
      </c>
      <c r="AE15" s="21">
        <v>0.28957670520880102</v>
      </c>
    </row>
    <row r="16" spans="2:31" x14ac:dyDescent="0.35">
      <c r="B16" s="18" t="s">
        <v>103</v>
      </c>
      <c r="C16" s="22">
        <v>0.30454779424193301</v>
      </c>
      <c r="D16" s="22">
        <v>0.38978549581718802</v>
      </c>
      <c r="E16" s="22">
        <v>0.219286131718162</v>
      </c>
      <c r="F16" s="22"/>
      <c r="G16" s="22">
        <v>0.24420742136950299</v>
      </c>
      <c r="H16" s="22">
        <v>0.29377047223762498</v>
      </c>
      <c r="I16" s="22">
        <v>0.20729513922977999</v>
      </c>
      <c r="J16" s="22">
        <v>0.189992774460953</v>
      </c>
      <c r="K16" s="22">
        <v>0.170451934813524</v>
      </c>
      <c r="L16" s="22">
        <v>0.51572956105670897</v>
      </c>
      <c r="M16" s="22"/>
      <c r="N16" s="22">
        <v>0.43626537155902501</v>
      </c>
      <c r="O16" s="22">
        <v>0.28198501601824899</v>
      </c>
      <c r="P16" s="22">
        <v>0.187893320788769</v>
      </c>
      <c r="Q16" s="22">
        <v>0.24104012183749299</v>
      </c>
      <c r="R16" s="22">
        <v>0.27117042212995002</v>
      </c>
      <c r="S16" s="22">
        <v>0.37594813893200202</v>
      </c>
      <c r="T16" s="22">
        <v>0.259465052320627</v>
      </c>
      <c r="U16" s="22">
        <v>0.235748397848277</v>
      </c>
      <c r="V16" s="22">
        <v>0.34359154961663801</v>
      </c>
      <c r="W16" s="22"/>
      <c r="X16" s="22">
        <v>0.29679609590457801</v>
      </c>
      <c r="Y16" s="22">
        <v>0.19519975572735801</v>
      </c>
      <c r="Z16" s="22"/>
      <c r="AA16" s="22">
        <v>0.291426940101289</v>
      </c>
      <c r="AB16" s="22">
        <v>0.358720314429467</v>
      </c>
      <c r="AC16" s="22"/>
      <c r="AD16" s="22">
        <v>0.37554215495043602</v>
      </c>
      <c r="AE16" s="22">
        <v>0.17828462920662999</v>
      </c>
    </row>
    <row r="17" spans="2:2" x14ac:dyDescent="0.35">
      <c r="B17" s="16"/>
    </row>
    <row r="18" spans="2:2" x14ac:dyDescent="0.35">
      <c r="B18" t="s">
        <v>67</v>
      </c>
    </row>
    <row r="19" spans="2:2" x14ac:dyDescent="0.35">
      <c r="B19" t="s">
        <v>68</v>
      </c>
    </row>
    <row r="21" spans="2:2" x14ac:dyDescent="0.35">
      <c r="B21"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E21"/>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283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96</v>
      </c>
      <c r="C9" s="17">
        <v>0.14971515914631101</v>
      </c>
      <c r="D9" s="17">
        <v>0.20369763083984099</v>
      </c>
      <c r="E9" s="17">
        <v>9.5717512580615602E-2</v>
      </c>
      <c r="F9" s="17"/>
      <c r="G9" s="17">
        <v>0.13317923292993</v>
      </c>
      <c r="H9" s="17">
        <v>0.16349388224846101</v>
      </c>
      <c r="I9" s="17">
        <v>0.12731478656374501</v>
      </c>
      <c r="J9" s="17">
        <v>0.114930477790973</v>
      </c>
      <c r="K9" s="17">
        <v>7.3643616812414797E-2</v>
      </c>
      <c r="L9" s="17">
        <v>0.217957528608968</v>
      </c>
      <c r="M9" s="17"/>
      <c r="N9" s="17">
        <v>0.250538567162578</v>
      </c>
      <c r="O9" s="17">
        <v>0.13167148844124399</v>
      </c>
      <c r="P9" s="17">
        <v>6.5189947945047705E-2</v>
      </c>
      <c r="Q9" s="17">
        <v>0.113002845767565</v>
      </c>
      <c r="R9" s="17">
        <v>0.16986902644815299</v>
      </c>
      <c r="S9" s="17">
        <v>0.218356229089293</v>
      </c>
      <c r="T9" s="17">
        <v>8.5171104919875604E-2</v>
      </c>
      <c r="U9" s="17">
        <v>9.2716046430492499E-2</v>
      </c>
      <c r="V9" s="17">
        <v>0.14905208460966099</v>
      </c>
      <c r="W9" s="17"/>
      <c r="X9" s="17">
        <v>0.124441984899367</v>
      </c>
      <c r="Y9" s="17">
        <v>0.209834362463409</v>
      </c>
      <c r="Z9" s="17"/>
      <c r="AA9" s="17">
        <v>0.13807280786922599</v>
      </c>
      <c r="AB9" s="17">
        <v>0.19517097576622</v>
      </c>
      <c r="AC9" s="17"/>
      <c r="AD9" s="17">
        <v>0.16626971938188601</v>
      </c>
      <c r="AE9" s="17">
        <v>0.11298049227542301</v>
      </c>
    </row>
    <row r="10" spans="2:31" x14ac:dyDescent="0.35">
      <c r="B10" s="18" t="s">
        <v>97</v>
      </c>
      <c r="C10" s="17">
        <v>0.43363360069537599</v>
      </c>
      <c r="D10" s="17">
        <v>0.446163630586563</v>
      </c>
      <c r="E10" s="17">
        <v>0.42110004852008598</v>
      </c>
      <c r="F10" s="17"/>
      <c r="G10" s="17">
        <v>0.40939727094475098</v>
      </c>
      <c r="H10" s="17">
        <v>0.45131013017765997</v>
      </c>
      <c r="I10" s="17">
        <v>0.394930927214937</v>
      </c>
      <c r="J10" s="17">
        <v>0.402143537656243</v>
      </c>
      <c r="K10" s="17">
        <v>0.44947808918655102</v>
      </c>
      <c r="L10" s="17">
        <v>0.46427294260831697</v>
      </c>
      <c r="M10" s="17"/>
      <c r="N10" s="17">
        <v>0.38063523042731801</v>
      </c>
      <c r="O10" s="17">
        <v>0.43120633892732202</v>
      </c>
      <c r="P10" s="17">
        <v>0.41356443367885898</v>
      </c>
      <c r="Q10" s="17">
        <v>0.42391194190138598</v>
      </c>
      <c r="R10" s="17">
        <v>0.43477125530754401</v>
      </c>
      <c r="S10" s="17">
        <v>0.43184392348265099</v>
      </c>
      <c r="T10" s="17">
        <v>0.54479623777963804</v>
      </c>
      <c r="U10" s="17">
        <v>0.47764839486559901</v>
      </c>
      <c r="V10" s="17">
        <v>0.42313519197410099</v>
      </c>
      <c r="W10" s="17"/>
      <c r="X10" s="17">
        <v>0.44485249930346499</v>
      </c>
      <c r="Y10" s="17">
        <v>0.35248349123328998</v>
      </c>
      <c r="Z10" s="17"/>
      <c r="AA10" s="17">
        <v>0.42934593855605702</v>
      </c>
      <c r="AB10" s="17">
        <v>0.45685984729593399</v>
      </c>
      <c r="AC10" s="17"/>
      <c r="AD10" s="17">
        <v>0.462244132319167</v>
      </c>
      <c r="AE10" s="17">
        <v>0.39735410610375599</v>
      </c>
    </row>
    <row r="11" spans="2:31" x14ac:dyDescent="0.35">
      <c r="B11" s="18" t="s">
        <v>99</v>
      </c>
      <c r="C11" s="17">
        <v>0.24129120112887401</v>
      </c>
      <c r="D11" s="17">
        <v>0.21525247472395301</v>
      </c>
      <c r="E11" s="17">
        <v>0.26733724721242602</v>
      </c>
      <c r="F11" s="17"/>
      <c r="G11" s="17">
        <v>0.261269390705689</v>
      </c>
      <c r="H11" s="17">
        <v>0.195785025821584</v>
      </c>
      <c r="I11" s="17">
        <v>0.29350427808401902</v>
      </c>
      <c r="J11" s="17">
        <v>0.28191871403352298</v>
      </c>
      <c r="K11" s="17">
        <v>0.25317273433106402</v>
      </c>
      <c r="L11" s="17">
        <v>0.202568976825136</v>
      </c>
      <c r="M11" s="17"/>
      <c r="N11" s="17">
        <v>0.19430900029877601</v>
      </c>
      <c r="O11" s="17">
        <v>0.257214535414517</v>
      </c>
      <c r="P11" s="17">
        <v>0.32729363455090599</v>
      </c>
      <c r="Q11" s="17">
        <v>0.239284479620642</v>
      </c>
      <c r="R11" s="17">
        <v>0.24258077662906499</v>
      </c>
      <c r="S11" s="17">
        <v>0.25014184392987598</v>
      </c>
      <c r="T11" s="17">
        <v>0.22054173812290701</v>
      </c>
      <c r="U11" s="17">
        <v>0.26267520032288699</v>
      </c>
      <c r="V11" s="17">
        <v>0.21467798170774899</v>
      </c>
      <c r="W11" s="17"/>
      <c r="X11" s="17">
        <v>0.24862700391869799</v>
      </c>
      <c r="Y11" s="17">
        <v>0.27098947891451902</v>
      </c>
      <c r="Z11" s="17"/>
      <c r="AA11" s="17">
        <v>0.249075033666665</v>
      </c>
      <c r="AB11" s="17">
        <v>0.21656879486090999</v>
      </c>
      <c r="AC11" s="17"/>
      <c r="AD11" s="17">
        <v>0.25058837587114202</v>
      </c>
      <c r="AE11" s="17">
        <v>0.20744008131479899</v>
      </c>
    </row>
    <row r="12" spans="2:31" x14ac:dyDescent="0.35">
      <c r="B12" s="18" t="s">
        <v>100</v>
      </c>
      <c r="C12" s="17">
        <v>5.5305142930262702E-2</v>
      </c>
      <c r="D12" s="17">
        <v>4.0969648222722699E-2</v>
      </c>
      <c r="E12" s="17">
        <v>6.9644667451421394E-2</v>
      </c>
      <c r="F12" s="17"/>
      <c r="G12" s="17">
        <v>7.7554606955941296E-2</v>
      </c>
      <c r="H12" s="17">
        <v>6.5068255504081296E-2</v>
      </c>
      <c r="I12" s="17">
        <v>7.4015919121885404E-2</v>
      </c>
      <c r="J12" s="17">
        <v>7.3013056880957106E-2</v>
      </c>
      <c r="K12" s="17">
        <v>4.4904243963209099E-2</v>
      </c>
      <c r="L12" s="17">
        <v>2.5214650982083101E-2</v>
      </c>
      <c r="M12" s="17"/>
      <c r="N12" s="17">
        <v>3.76342864302186E-2</v>
      </c>
      <c r="O12" s="17">
        <v>6.2525451495305903E-2</v>
      </c>
      <c r="P12" s="17">
        <v>5.2063457116678799E-2</v>
      </c>
      <c r="Q12" s="17">
        <v>6.4079833976711603E-2</v>
      </c>
      <c r="R12" s="17">
        <v>5.7898344315918997E-2</v>
      </c>
      <c r="S12" s="17">
        <v>4.5161228175642498E-2</v>
      </c>
      <c r="T12" s="17">
        <v>4.2102818775477398E-2</v>
      </c>
      <c r="U12" s="17">
        <v>5.7895680179491801E-2</v>
      </c>
      <c r="V12" s="17">
        <v>7.8554073892885906E-2</v>
      </c>
      <c r="W12" s="17"/>
      <c r="X12" s="17">
        <v>5.4918292123721499E-2</v>
      </c>
      <c r="Y12" s="17">
        <v>5.29630875028912E-2</v>
      </c>
      <c r="Z12" s="17"/>
      <c r="AA12" s="17">
        <v>5.6284685693673599E-2</v>
      </c>
      <c r="AB12" s="17">
        <v>4.9769850500557503E-2</v>
      </c>
      <c r="AC12" s="17"/>
      <c r="AD12" s="17">
        <v>4.2096826684371598E-2</v>
      </c>
      <c r="AE12" s="17">
        <v>8.1078078009107796E-2</v>
      </c>
    </row>
    <row r="13" spans="2:31" x14ac:dyDescent="0.35">
      <c r="B13" s="18" t="s">
        <v>56</v>
      </c>
      <c r="C13" s="17">
        <v>0.12005489609917699</v>
      </c>
      <c r="D13" s="17">
        <v>9.3916615626920302E-2</v>
      </c>
      <c r="E13" s="17">
        <v>0.14620052423544999</v>
      </c>
      <c r="F13" s="17"/>
      <c r="G13" s="17">
        <v>0.118599498463688</v>
      </c>
      <c r="H13" s="17">
        <v>0.124342706248213</v>
      </c>
      <c r="I13" s="17">
        <v>0.110234089015413</v>
      </c>
      <c r="J13" s="17">
        <v>0.12799421363830399</v>
      </c>
      <c r="K13" s="17">
        <v>0.178801315706761</v>
      </c>
      <c r="L13" s="17">
        <v>8.99859009754954E-2</v>
      </c>
      <c r="M13" s="17"/>
      <c r="N13" s="17">
        <v>0.13688291568111</v>
      </c>
      <c r="O13" s="17">
        <v>0.11738218572160999</v>
      </c>
      <c r="P13" s="17">
        <v>0.14188852670850799</v>
      </c>
      <c r="Q13" s="17">
        <v>0.15972089873369599</v>
      </c>
      <c r="R13" s="17">
        <v>9.4880597299319594E-2</v>
      </c>
      <c r="S13" s="17">
        <v>5.4496775322537501E-2</v>
      </c>
      <c r="T13" s="17">
        <v>0.107388100402102</v>
      </c>
      <c r="U13" s="17">
        <v>0.10906467820153</v>
      </c>
      <c r="V13" s="17">
        <v>0.13458066781560299</v>
      </c>
      <c r="W13" s="17"/>
      <c r="X13" s="17">
        <v>0.12716021975474801</v>
      </c>
      <c r="Y13" s="17">
        <v>0.113729579885891</v>
      </c>
      <c r="Z13" s="17"/>
      <c r="AA13" s="17">
        <v>0.12722153421437901</v>
      </c>
      <c r="AB13" s="17">
        <v>8.1630531576379201E-2</v>
      </c>
      <c r="AC13" s="17"/>
      <c r="AD13" s="17">
        <v>7.8800945743433506E-2</v>
      </c>
      <c r="AE13" s="17">
        <v>0.201147242296914</v>
      </c>
    </row>
    <row r="14" spans="2:31" x14ac:dyDescent="0.35">
      <c r="B14" s="18" t="s">
        <v>101</v>
      </c>
      <c r="C14" s="21">
        <v>0.58334875984168599</v>
      </c>
      <c r="D14" s="21">
        <v>0.64986126142640399</v>
      </c>
      <c r="E14" s="21">
        <v>0.51681756110070198</v>
      </c>
      <c r="F14" s="21"/>
      <c r="G14" s="21">
        <v>0.54257650387468104</v>
      </c>
      <c r="H14" s="21">
        <v>0.61480401242612204</v>
      </c>
      <c r="I14" s="21">
        <v>0.52224571377868201</v>
      </c>
      <c r="J14" s="21">
        <v>0.51707401544721499</v>
      </c>
      <c r="K14" s="21">
        <v>0.52312170599896601</v>
      </c>
      <c r="L14" s="21">
        <v>0.68223047121728497</v>
      </c>
      <c r="M14" s="21"/>
      <c r="N14" s="21">
        <v>0.631173797589896</v>
      </c>
      <c r="O14" s="21">
        <v>0.56287782736856695</v>
      </c>
      <c r="P14" s="21">
        <v>0.47875438162390699</v>
      </c>
      <c r="Q14" s="21">
        <v>0.53691478766895095</v>
      </c>
      <c r="R14" s="21">
        <v>0.60464028175569695</v>
      </c>
      <c r="S14" s="21">
        <v>0.65020015257194397</v>
      </c>
      <c r="T14" s="21">
        <v>0.62996734269951304</v>
      </c>
      <c r="U14" s="21">
        <v>0.57036444129609098</v>
      </c>
      <c r="V14" s="21">
        <v>0.57218727658376201</v>
      </c>
      <c r="W14" s="21"/>
      <c r="X14" s="21">
        <v>0.56929448420283202</v>
      </c>
      <c r="Y14" s="21">
        <v>0.56231785369669895</v>
      </c>
      <c r="Z14" s="21"/>
      <c r="AA14" s="21">
        <v>0.56741874642528201</v>
      </c>
      <c r="AB14" s="21">
        <v>0.65203082306215299</v>
      </c>
      <c r="AC14" s="21"/>
      <c r="AD14" s="21">
        <v>0.62851385170105301</v>
      </c>
      <c r="AE14" s="21">
        <v>0.51033459837917905</v>
      </c>
    </row>
    <row r="15" spans="2:31" x14ac:dyDescent="0.35">
      <c r="B15" s="18" t="s">
        <v>102</v>
      </c>
      <c r="C15" s="21">
        <v>0.29659634405913698</v>
      </c>
      <c r="D15" s="21">
        <v>0.25622212294667501</v>
      </c>
      <c r="E15" s="21">
        <v>0.33698191466384803</v>
      </c>
      <c r="F15" s="21"/>
      <c r="G15" s="21">
        <v>0.33882399766163102</v>
      </c>
      <c r="H15" s="21">
        <v>0.26085328132566499</v>
      </c>
      <c r="I15" s="21">
        <v>0.36752019720590501</v>
      </c>
      <c r="J15" s="21">
        <v>0.35493177091448003</v>
      </c>
      <c r="K15" s="21">
        <v>0.29807697829427299</v>
      </c>
      <c r="L15" s="21">
        <v>0.227783627807219</v>
      </c>
      <c r="M15" s="21"/>
      <c r="N15" s="21">
        <v>0.231943286728994</v>
      </c>
      <c r="O15" s="21">
        <v>0.31973998690982303</v>
      </c>
      <c r="P15" s="21">
        <v>0.37935709166758502</v>
      </c>
      <c r="Q15" s="21">
        <v>0.303364313597354</v>
      </c>
      <c r="R15" s="21">
        <v>0.30047912094498402</v>
      </c>
      <c r="S15" s="21">
        <v>0.29530307210551898</v>
      </c>
      <c r="T15" s="21">
        <v>0.26264455689838501</v>
      </c>
      <c r="U15" s="21">
        <v>0.32057088050237897</v>
      </c>
      <c r="V15" s="21">
        <v>0.29323205560063398</v>
      </c>
      <c r="W15" s="21"/>
      <c r="X15" s="21">
        <v>0.30354529604241898</v>
      </c>
      <c r="Y15" s="21">
        <v>0.32395256641740999</v>
      </c>
      <c r="Z15" s="21"/>
      <c r="AA15" s="21">
        <v>0.30535971936033801</v>
      </c>
      <c r="AB15" s="21">
        <v>0.26633864536146701</v>
      </c>
      <c r="AC15" s="21"/>
      <c r="AD15" s="21">
        <v>0.292685202555514</v>
      </c>
      <c r="AE15" s="21">
        <v>0.28851815932390701</v>
      </c>
    </row>
    <row r="16" spans="2:31" x14ac:dyDescent="0.35">
      <c r="B16" s="18" t="s">
        <v>103</v>
      </c>
      <c r="C16" s="22">
        <v>0.28675241578255001</v>
      </c>
      <c r="D16" s="22">
        <v>0.39363913847972898</v>
      </c>
      <c r="E16" s="22">
        <v>0.17983564643685401</v>
      </c>
      <c r="F16" s="22"/>
      <c r="G16" s="22">
        <v>0.20375250621305099</v>
      </c>
      <c r="H16" s="22">
        <v>0.353950731100456</v>
      </c>
      <c r="I16" s="22">
        <v>0.154725516572777</v>
      </c>
      <c r="J16" s="22">
        <v>0.16214224453273501</v>
      </c>
      <c r="K16" s="22">
        <v>0.225044727704693</v>
      </c>
      <c r="L16" s="22">
        <v>0.45444684341006603</v>
      </c>
      <c r="M16" s="22"/>
      <c r="N16" s="22">
        <v>0.399230510860901</v>
      </c>
      <c r="O16" s="22">
        <v>0.24313784045874301</v>
      </c>
      <c r="P16" s="22">
        <v>9.9397289956321799E-2</v>
      </c>
      <c r="Q16" s="22">
        <v>0.23355047407159699</v>
      </c>
      <c r="R16" s="22">
        <v>0.30416116081071298</v>
      </c>
      <c r="S16" s="22">
        <v>0.35489708046642499</v>
      </c>
      <c r="T16" s="22">
        <v>0.36732278580112898</v>
      </c>
      <c r="U16" s="22">
        <v>0.24979356079371201</v>
      </c>
      <c r="V16" s="22">
        <v>0.27895522098312803</v>
      </c>
      <c r="W16" s="22"/>
      <c r="X16" s="22">
        <v>0.26574918816041299</v>
      </c>
      <c r="Y16" s="22">
        <v>0.23836528727928899</v>
      </c>
      <c r="Z16" s="22"/>
      <c r="AA16" s="22">
        <v>0.26205902706494399</v>
      </c>
      <c r="AB16" s="22">
        <v>0.38569217770068598</v>
      </c>
      <c r="AC16" s="22"/>
      <c r="AD16" s="22">
        <v>0.335828649145539</v>
      </c>
      <c r="AE16" s="22">
        <v>0.22181643905527201</v>
      </c>
    </row>
    <row r="17" spans="2:2" x14ac:dyDescent="0.35">
      <c r="B17" s="16"/>
    </row>
    <row r="18" spans="2:2" x14ac:dyDescent="0.35">
      <c r="B18" t="s">
        <v>67</v>
      </c>
    </row>
    <row r="19" spans="2:2" x14ac:dyDescent="0.35">
      <c r="B19" t="s">
        <v>68</v>
      </c>
    </row>
    <row r="21" spans="2:2" x14ac:dyDescent="0.35">
      <c r="B21"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E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284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96</v>
      </c>
      <c r="C9" s="17">
        <v>0.13226795420245999</v>
      </c>
      <c r="D9" s="17">
        <v>0.16991209426497</v>
      </c>
      <c r="E9" s="17">
        <v>9.4613232093680999E-2</v>
      </c>
      <c r="F9" s="17"/>
      <c r="G9" s="17">
        <v>0.117097613423604</v>
      </c>
      <c r="H9" s="17">
        <v>0.129143864171955</v>
      </c>
      <c r="I9" s="17">
        <v>0.113786832149391</v>
      </c>
      <c r="J9" s="17">
        <v>8.2886418592219901E-2</v>
      </c>
      <c r="K9" s="17">
        <v>9.1725287227094596E-2</v>
      </c>
      <c r="L9" s="17">
        <v>0.196357297721348</v>
      </c>
      <c r="M9" s="17"/>
      <c r="N9" s="17">
        <v>0.21466761279261701</v>
      </c>
      <c r="O9" s="17">
        <v>0.12115046731022</v>
      </c>
      <c r="P9" s="17">
        <v>0.10685497794717</v>
      </c>
      <c r="Q9" s="17">
        <v>0.120319480772984</v>
      </c>
      <c r="R9" s="17">
        <v>0.18346577751739801</v>
      </c>
      <c r="S9" s="17">
        <v>0.15118985123579801</v>
      </c>
      <c r="T9" s="17">
        <v>4.7780966891795298E-2</v>
      </c>
      <c r="U9" s="17">
        <v>0.107106461847846</v>
      </c>
      <c r="V9" s="17">
        <v>9.9044867261012304E-2</v>
      </c>
      <c r="W9" s="17"/>
      <c r="X9" s="17">
        <v>0.121452614474326</v>
      </c>
      <c r="Y9" s="17">
        <v>0.11887835397339799</v>
      </c>
      <c r="Z9" s="17"/>
      <c r="AA9" s="17">
        <v>0.12287210515484701</v>
      </c>
      <c r="AB9" s="17">
        <v>0.16854224369201301</v>
      </c>
      <c r="AC9" s="17"/>
      <c r="AD9" s="17">
        <v>0.15161589973796399</v>
      </c>
      <c r="AE9" s="17">
        <v>8.3116776106243698E-2</v>
      </c>
    </row>
    <row r="10" spans="2:31" x14ac:dyDescent="0.35">
      <c r="B10" s="18" t="s">
        <v>97</v>
      </c>
      <c r="C10" s="17">
        <v>0.40759447541685701</v>
      </c>
      <c r="D10" s="17">
        <v>0.40072671475074101</v>
      </c>
      <c r="E10" s="17">
        <v>0.41446416666130498</v>
      </c>
      <c r="F10" s="17"/>
      <c r="G10" s="17">
        <v>0.37958396968580899</v>
      </c>
      <c r="H10" s="17">
        <v>0.45581952330564501</v>
      </c>
      <c r="I10" s="17">
        <v>0.42805908278274002</v>
      </c>
      <c r="J10" s="17">
        <v>0.42010132193432498</v>
      </c>
      <c r="K10" s="17">
        <v>0.34680805728659497</v>
      </c>
      <c r="L10" s="17">
        <v>0.41081394883640499</v>
      </c>
      <c r="M10" s="17"/>
      <c r="N10" s="17">
        <v>0.342673182373812</v>
      </c>
      <c r="O10" s="17">
        <v>0.43210023074862802</v>
      </c>
      <c r="P10" s="17">
        <v>0.359111996554066</v>
      </c>
      <c r="Q10" s="17">
        <v>0.323662512034818</v>
      </c>
      <c r="R10" s="17">
        <v>0.39396860154709301</v>
      </c>
      <c r="S10" s="17">
        <v>0.49578652486070601</v>
      </c>
      <c r="T10" s="17">
        <v>0.47061302106761399</v>
      </c>
      <c r="U10" s="17">
        <v>0.48412542151761601</v>
      </c>
      <c r="V10" s="17">
        <v>0.42861011906039598</v>
      </c>
      <c r="W10" s="17"/>
      <c r="X10" s="17">
        <v>0.397857613174942</v>
      </c>
      <c r="Y10" s="17">
        <v>0.451034421620293</v>
      </c>
      <c r="Z10" s="17"/>
      <c r="AA10" s="17">
        <v>0.40944605808534501</v>
      </c>
      <c r="AB10" s="17">
        <v>0.40623794174868699</v>
      </c>
      <c r="AC10" s="17"/>
      <c r="AD10" s="17">
        <v>0.44332880791170598</v>
      </c>
      <c r="AE10" s="17">
        <v>0.35334571908357298</v>
      </c>
    </row>
    <row r="11" spans="2:31" x14ac:dyDescent="0.35">
      <c r="B11" s="18" t="s">
        <v>99</v>
      </c>
      <c r="C11" s="17">
        <v>0.27881341440900598</v>
      </c>
      <c r="D11" s="17">
        <v>0.255188935461032</v>
      </c>
      <c r="E11" s="17">
        <v>0.30244453437279101</v>
      </c>
      <c r="F11" s="17"/>
      <c r="G11" s="17">
        <v>0.27733970715273998</v>
      </c>
      <c r="H11" s="17">
        <v>0.20476267139339799</v>
      </c>
      <c r="I11" s="17">
        <v>0.24722405047431301</v>
      </c>
      <c r="J11" s="17">
        <v>0.33154263406040102</v>
      </c>
      <c r="K11" s="17">
        <v>0.36115776581642001</v>
      </c>
      <c r="L11" s="17">
        <v>0.26714781567115597</v>
      </c>
      <c r="M11" s="17"/>
      <c r="N11" s="17">
        <v>0.27536325005381401</v>
      </c>
      <c r="O11" s="17">
        <v>0.25907043211748798</v>
      </c>
      <c r="P11" s="17">
        <v>0.27515644228137398</v>
      </c>
      <c r="Q11" s="17">
        <v>0.34423877862749203</v>
      </c>
      <c r="R11" s="17">
        <v>0.21958933562797001</v>
      </c>
      <c r="S11" s="17">
        <v>0.221025865755062</v>
      </c>
      <c r="T11" s="17">
        <v>0.330327025656934</v>
      </c>
      <c r="U11" s="17">
        <v>0.26058109064159701</v>
      </c>
      <c r="V11" s="17">
        <v>0.30815227787511401</v>
      </c>
      <c r="W11" s="17"/>
      <c r="X11" s="17">
        <v>0.29693707015825099</v>
      </c>
      <c r="Y11" s="17">
        <v>0.24956425053534401</v>
      </c>
      <c r="Z11" s="17"/>
      <c r="AA11" s="17">
        <v>0.28424362601329101</v>
      </c>
      <c r="AB11" s="17">
        <v>0.25846987895886397</v>
      </c>
      <c r="AC11" s="17"/>
      <c r="AD11" s="17">
        <v>0.28681064916744098</v>
      </c>
      <c r="AE11" s="17">
        <v>0.25436239558971402</v>
      </c>
    </row>
    <row r="12" spans="2:31" x14ac:dyDescent="0.35">
      <c r="B12" s="18" t="s">
        <v>100</v>
      </c>
      <c r="C12" s="17">
        <v>0.11194189207955201</v>
      </c>
      <c r="D12" s="17">
        <v>0.100361403419785</v>
      </c>
      <c r="E12" s="17">
        <v>0.123525636100356</v>
      </c>
      <c r="F12" s="17"/>
      <c r="G12" s="17">
        <v>0.12769414155714201</v>
      </c>
      <c r="H12" s="17">
        <v>0.12293185191409201</v>
      </c>
      <c r="I12" s="17">
        <v>0.12172628351003301</v>
      </c>
      <c r="J12" s="17">
        <v>0.111569799643732</v>
      </c>
      <c r="K12" s="17">
        <v>0.119856939909885</v>
      </c>
      <c r="L12" s="17">
        <v>8.8996740765815902E-2</v>
      </c>
      <c r="M12" s="17"/>
      <c r="N12" s="17">
        <v>0.106892368484709</v>
      </c>
      <c r="O12" s="17">
        <v>0.112862218659287</v>
      </c>
      <c r="P12" s="17">
        <v>0.16784576073025101</v>
      </c>
      <c r="Q12" s="17">
        <v>0.104163343070917</v>
      </c>
      <c r="R12" s="17">
        <v>0.13446398372985199</v>
      </c>
      <c r="S12" s="17">
        <v>0.102379262765405</v>
      </c>
      <c r="T12" s="17">
        <v>0.108062651495085</v>
      </c>
      <c r="U12" s="17">
        <v>7.1936484077935195E-2</v>
      </c>
      <c r="V12" s="17">
        <v>9.0504046041948796E-2</v>
      </c>
      <c r="W12" s="17"/>
      <c r="X12" s="17">
        <v>0.114522100592319</v>
      </c>
      <c r="Y12" s="17">
        <v>0.12655594759298799</v>
      </c>
      <c r="Z12" s="17"/>
      <c r="AA12" s="17">
        <v>0.112130142943052</v>
      </c>
      <c r="AB12" s="17">
        <v>0.110827079206786</v>
      </c>
      <c r="AC12" s="17"/>
      <c r="AD12" s="17">
        <v>8.3443644239127701E-2</v>
      </c>
      <c r="AE12" s="17">
        <v>0.17177166062781499</v>
      </c>
    </row>
    <row r="13" spans="2:31" x14ac:dyDescent="0.35">
      <c r="B13" s="18" t="s">
        <v>56</v>
      </c>
      <c r="C13" s="17">
        <v>6.9382263892124901E-2</v>
      </c>
      <c r="D13" s="17">
        <v>7.3810852103472505E-2</v>
      </c>
      <c r="E13" s="17">
        <v>6.4952430771867603E-2</v>
      </c>
      <c r="F13" s="17"/>
      <c r="G13" s="17">
        <v>9.8284568180703899E-2</v>
      </c>
      <c r="H13" s="17">
        <v>8.7342089214910004E-2</v>
      </c>
      <c r="I13" s="17">
        <v>8.9203751083521798E-2</v>
      </c>
      <c r="J13" s="17">
        <v>5.3899825769321501E-2</v>
      </c>
      <c r="K13" s="17">
        <v>8.0451949760005706E-2</v>
      </c>
      <c r="L13" s="17">
        <v>3.6684197005274997E-2</v>
      </c>
      <c r="M13" s="17"/>
      <c r="N13" s="17">
        <v>6.04035862950488E-2</v>
      </c>
      <c r="O13" s="17">
        <v>7.4816651164378301E-2</v>
      </c>
      <c r="P13" s="17">
        <v>9.1030822487138299E-2</v>
      </c>
      <c r="Q13" s="17">
        <v>0.107615885493788</v>
      </c>
      <c r="R13" s="17">
        <v>6.8512301577686605E-2</v>
      </c>
      <c r="S13" s="17">
        <v>2.9618495383029301E-2</v>
      </c>
      <c r="T13" s="17">
        <v>4.3216334888570997E-2</v>
      </c>
      <c r="U13" s="17">
        <v>7.6250541915005202E-2</v>
      </c>
      <c r="V13" s="17">
        <v>7.3688689761528203E-2</v>
      </c>
      <c r="W13" s="17"/>
      <c r="X13" s="17">
        <v>6.9230601600162506E-2</v>
      </c>
      <c r="Y13" s="17">
        <v>5.3967026277977101E-2</v>
      </c>
      <c r="Z13" s="17"/>
      <c r="AA13" s="17">
        <v>7.1308067803465103E-2</v>
      </c>
      <c r="AB13" s="17">
        <v>5.59228563936498E-2</v>
      </c>
      <c r="AC13" s="17"/>
      <c r="AD13" s="17">
        <v>3.4800998943761603E-2</v>
      </c>
      <c r="AE13" s="17">
        <v>0.13740344859265299</v>
      </c>
    </row>
    <row r="14" spans="2:31" x14ac:dyDescent="0.35">
      <c r="B14" s="18" t="s">
        <v>101</v>
      </c>
      <c r="C14" s="21">
        <v>0.53986242961931696</v>
      </c>
      <c r="D14" s="21">
        <v>0.57063880901571096</v>
      </c>
      <c r="E14" s="21">
        <v>0.50907739875498603</v>
      </c>
      <c r="F14" s="21"/>
      <c r="G14" s="21">
        <v>0.49668158310941402</v>
      </c>
      <c r="H14" s="21">
        <v>0.58496338747760002</v>
      </c>
      <c r="I14" s="21">
        <v>0.54184591493213097</v>
      </c>
      <c r="J14" s="21">
        <v>0.50298774052654505</v>
      </c>
      <c r="K14" s="21">
        <v>0.43853334451368903</v>
      </c>
      <c r="L14" s="21">
        <v>0.60717124655775301</v>
      </c>
      <c r="M14" s="21"/>
      <c r="N14" s="21">
        <v>0.55734079516642898</v>
      </c>
      <c r="O14" s="21">
        <v>0.55325069805884797</v>
      </c>
      <c r="P14" s="21">
        <v>0.46596697450123697</v>
      </c>
      <c r="Q14" s="21">
        <v>0.44398199280780198</v>
      </c>
      <c r="R14" s="21">
        <v>0.57743437906449102</v>
      </c>
      <c r="S14" s="21">
        <v>0.64697637609650405</v>
      </c>
      <c r="T14" s="21">
        <v>0.51839398795941005</v>
      </c>
      <c r="U14" s="21">
        <v>0.59123188336546295</v>
      </c>
      <c r="V14" s="21">
        <v>0.52765498632140895</v>
      </c>
      <c r="W14" s="21"/>
      <c r="X14" s="21">
        <v>0.51931022764926804</v>
      </c>
      <c r="Y14" s="21">
        <v>0.56991277559369102</v>
      </c>
      <c r="Z14" s="21"/>
      <c r="AA14" s="21">
        <v>0.53231816324019199</v>
      </c>
      <c r="AB14" s="21">
        <v>0.57478018544069898</v>
      </c>
      <c r="AC14" s="21"/>
      <c r="AD14" s="21">
        <v>0.594944707649669</v>
      </c>
      <c r="AE14" s="21">
        <v>0.436462495189817</v>
      </c>
    </row>
    <row r="15" spans="2:31" x14ac:dyDescent="0.35">
      <c r="B15" s="18" t="s">
        <v>102</v>
      </c>
      <c r="C15" s="21">
        <v>0.390755306488558</v>
      </c>
      <c r="D15" s="21">
        <v>0.355550338880817</v>
      </c>
      <c r="E15" s="21">
        <v>0.425970170473147</v>
      </c>
      <c r="F15" s="21"/>
      <c r="G15" s="21">
        <v>0.40503384870988302</v>
      </c>
      <c r="H15" s="21">
        <v>0.32769452330748999</v>
      </c>
      <c r="I15" s="21">
        <v>0.36895033398434701</v>
      </c>
      <c r="J15" s="21">
        <v>0.443112433704133</v>
      </c>
      <c r="K15" s="21">
        <v>0.481014705726305</v>
      </c>
      <c r="L15" s="21">
        <v>0.35614455643697202</v>
      </c>
      <c r="M15" s="21"/>
      <c r="N15" s="21">
        <v>0.38225561853852202</v>
      </c>
      <c r="O15" s="21">
        <v>0.37193265077677401</v>
      </c>
      <c r="P15" s="21">
        <v>0.44300220301162502</v>
      </c>
      <c r="Q15" s="21">
        <v>0.44840212169840898</v>
      </c>
      <c r="R15" s="21">
        <v>0.35405331935782203</v>
      </c>
      <c r="S15" s="21">
        <v>0.32340512852046699</v>
      </c>
      <c r="T15" s="21">
        <v>0.43838967715201899</v>
      </c>
      <c r="U15" s="21">
        <v>0.33251757471953203</v>
      </c>
      <c r="V15" s="21">
        <v>0.39865632391706302</v>
      </c>
      <c r="W15" s="21"/>
      <c r="X15" s="21">
        <v>0.41145917075056998</v>
      </c>
      <c r="Y15" s="21">
        <v>0.37612019812833197</v>
      </c>
      <c r="Z15" s="21"/>
      <c r="AA15" s="21">
        <v>0.39637376895634302</v>
      </c>
      <c r="AB15" s="21">
        <v>0.369296958165651</v>
      </c>
      <c r="AC15" s="21"/>
      <c r="AD15" s="21">
        <v>0.37025429340656901</v>
      </c>
      <c r="AE15" s="21">
        <v>0.42613405621752998</v>
      </c>
    </row>
    <row r="16" spans="2:31" x14ac:dyDescent="0.35">
      <c r="B16" s="18" t="s">
        <v>103</v>
      </c>
      <c r="C16" s="22">
        <v>0.149107123130759</v>
      </c>
      <c r="D16" s="22">
        <v>0.21508847013489399</v>
      </c>
      <c r="E16" s="22">
        <v>8.3107228281839099E-2</v>
      </c>
      <c r="F16" s="22"/>
      <c r="G16" s="22">
        <v>9.1647734399530903E-2</v>
      </c>
      <c r="H16" s="22">
        <v>0.25726886417011002</v>
      </c>
      <c r="I16" s="22">
        <v>0.17289558094778501</v>
      </c>
      <c r="J16" s="22">
        <v>5.9875306822412003E-2</v>
      </c>
      <c r="K16" s="22">
        <v>-4.2481361212615802E-2</v>
      </c>
      <c r="L16" s="22">
        <v>0.25102669012077999</v>
      </c>
      <c r="M16" s="22"/>
      <c r="N16" s="22">
        <v>0.17508517662790701</v>
      </c>
      <c r="O16" s="22">
        <v>0.18131804728207401</v>
      </c>
      <c r="P16" s="22">
        <v>2.2964771489611499E-2</v>
      </c>
      <c r="Q16" s="22">
        <v>-4.4201288906068302E-3</v>
      </c>
      <c r="R16" s="22">
        <v>0.22338105970666899</v>
      </c>
      <c r="S16" s="22">
        <v>0.323571247576037</v>
      </c>
      <c r="T16" s="22">
        <v>8.0004310807390205E-2</v>
      </c>
      <c r="U16" s="22">
        <v>0.25871430864592998</v>
      </c>
      <c r="V16" s="22">
        <v>0.12899866240434599</v>
      </c>
      <c r="W16" s="22"/>
      <c r="X16" s="22">
        <v>0.10785105689869801</v>
      </c>
      <c r="Y16" s="22">
        <v>0.19379257746535999</v>
      </c>
      <c r="Z16" s="22"/>
      <c r="AA16" s="22">
        <v>0.135944394283849</v>
      </c>
      <c r="AB16" s="22">
        <v>0.205483227275048</v>
      </c>
      <c r="AC16" s="22"/>
      <c r="AD16" s="22">
        <v>0.22469041424310099</v>
      </c>
      <c r="AE16" s="22">
        <v>1.0328438972287199E-2</v>
      </c>
    </row>
    <row r="17" spans="2:2" x14ac:dyDescent="0.35">
      <c r="B17" s="16"/>
    </row>
    <row r="18" spans="2:2" x14ac:dyDescent="0.35">
      <c r="B18" t="s">
        <v>67</v>
      </c>
    </row>
    <row r="19" spans="2:2" x14ac:dyDescent="0.35">
      <c r="B19" t="s">
        <v>68</v>
      </c>
    </row>
    <row r="21" spans="2:2" x14ac:dyDescent="0.35">
      <c r="B21"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290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285</v>
      </c>
      <c r="C9" s="17">
        <v>7.5804123784001295E-2</v>
      </c>
      <c r="D9" s="17">
        <v>0.10249117730037</v>
      </c>
      <c r="E9" s="17">
        <v>4.9109568339453499E-2</v>
      </c>
      <c r="F9" s="17"/>
      <c r="G9" s="17">
        <v>7.3537764603277198E-2</v>
      </c>
      <c r="H9" s="17">
        <v>9.06214573812721E-2</v>
      </c>
      <c r="I9" s="17">
        <v>7.8558035808972401E-2</v>
      </c>
      <c r="J9" s="17">
        <v>7.4207881041153306E-2</v>
      </c>
      <c r="K9" s="17">
        <v>5.1196508174119498E-2</v>
      </c>
      <c r="L9" s="17">
        <v>8.0870983354750306E-2</v>
      </c>
      <c r="M9" s="17"/>
      <c r="N9" s="17">
        <v>0.17577327839133999</v>
      </c>
      <c r="O9" s="17">
        <v>5.4093134276986497E-2</v>
      </c>
      <c r="P9" s="17">
        <v>1.0601569489371901E-2</v>
      </c>
      <c r="Q9" s="17">
        <v>2.7993247112957E-2</v>
      </c>
      <c r="R9" s="17">
        <v>8.21857955514185E-2</v>
      </c>
      <c r="S9" s="17">
        <v>0.11653078623782499</v>
      </c>
      <c r="T9" s="17">
        <v>6.0795265515092602E-2</v>
      </c>
      <c r="U9" s="17">
        <v>7.7965569831912496E-2</v>
      </c>
      <c r="V9" s="17">
        <v>4.5063164505324001E-2</v>
      </c>
      <c r="W9" s="17"/>
      <c r="X9" s="17">
        <v>6.2010578930163103E-2</v>
      </c>
      <c r="Y9" s="17">
        <v>5.7123323166635202E-2</v>
      </c>
      <c r="Z9" s="17"/>
      <c r="AA9" s="17">
        <v>6.7249549302469805E-2</v>
      </c>
      <c r="AB9" s="17">
        <v>0.110987027913257</v>
      </c>
      <c r="AC9" s="17"/>
      <c r="AD9" s="17">
        <v>9.0021172047474701E-2</v>
      </c>
      <c r="AE9" s="17">
        <v>4.4827536711554802E-2</v>
      </c>
    </row>
    <row r="10" spans="2:31" x14ac:dyDescent="0.35">
      <c r="B10" s="18" t="s">
        <v>286</v>
      </c>
      <c r="C10" s="17">
        <v>0.29136254189354999</v>
      </c>
      <c r="D10" s="17">
        <v>0.33592050130182799</v>
      </c>
      <c r="E10" s="17">
        <v>0.246792056913234</v>
      </c>
      <c r="F10" s="17"/>
      <c r="G10" s="17">
        <v>0.30221842319794401</v>
      </c>
      <c r="H10" s="17">
        <v>0.31429948504965499</v>
      </c>
      <c r="I10" s="17">
        <v>0.31575178170886797</v>
      </c>
      <c r="J10" s="17">
        <v>0.24869771888019401</v>
      </c>
      <c r="K10" s="17">
        <v>0.25744246322436198</v>
      </c>
      <c r="L10" s="17">
        <v>0.29957132780615198</v>
      </c>
      <c r="M10" s="17"/>
      <c r="N10" s="17">
        <v>0.29330800045620098</v>
      </c>
      <c r="O10" s="17">
        <v>0.25834524024468197</v>
      </c>
      <c r="P10" s="17">
        <v>0.28877911438039</v>
      </c>
      <c r="Q10" s="17">
        <v>0.248188282883612</v>
      </c>
      <c r="R10" s="17">
        <v>0.30726428553159901</v>
      </c>
      <c r="S10" s="17">
        <v>0.28903950732268902</v>
      </c>
      <c r="T10" s="17">
        <v>0.346913306095262</v>
      </c>
      <c r="U10" s="17">
        <v>0.29140944916886002</v>
      </c>
      <c r="V10" s="17">
        <v>0.31580449871063099</v>
      </c>
      <c r="W10" s="17"/>
      <c r="X10" s="17">
        <v>0.268143402990075</v>
      </c>
      <c r="Y10" s="17">
        <v>0.38844244407311501</v>
      </c>
      <c r="Z10" s="17"/>
      <c r="AA10" s="17">
        <v>0.28107260495129899</v>
      </c>
      <c r="AB10" s="17">
        <v>0.33838642652652101</v>
      </c>
      <c r="AC10" s="17"/>
      <c r="AD10" s="17">
        <v>0.32505706134957402</v>
      </c>
      <c r="AE10" s="17">
        <v>0.24484310829769601</v>
      </c>
    </row>
    <row r="11" spans="2:31" ht="29" x14ac:dyDescent="0.35">
      <c r="B11" s="18" t="s">
        <v>287</v>
      </c>
      <c r="C11" s="17">
        <v>0.212809917185944</v>
      </c>
      <c r="D11" s="17">
        <v>0.205490117332364</v>
      </c>
      <c r="E11" s="17">
        <v>0.220131774689415</v>
      </c>
      <c r="F11" s="17"/>
      <c r="G11" s="17">
        <v>0.238334626232304</v>
      </c>
      <c r="H11" s="17">
        <v>0.205058390889475</v>
      </c>
      <c r="I11" s="17">
        <v>0.21002637497733001</v>
      </c>
      <c r="J11" s="17">
        <v>0.23145185377715899</v>
      </c>
      <c r="K11" s="17">
        <v>0.18499341434595801</v>
      </c>
      <c r="L11" s="17">
        <v>0.20930556574013001</v>
      </c>
      <c r="M11" s="17"/>
      <c r="N11" s="17">
        <v>0.195611643224958</v>
      </c>
      <c r="O11" s="17">
        <v>0.17850017366986601</v>
      </c>
      <c r="P11" s="17">
        <v>0.28354509420424501</v>
      </c>
      <c r="Q11" s="17">
        <v>0.226097958993901</v>
      </c>
      <c r="R11" s="17">
        <v>0.25524880772465097</v>
      </c>
      <c r="S11" s="17">
        <v>0.208411181438211</v>
      </c>
      <c r="T11" s="17">
        <v>0.21864333968531199</v>
      </c>
      <c r="U11" s="17">
        <v>0.19974674362345399</v>
      </c>
      <c r="V11" s="17">
        <v>0.18462454682991</v>
      </c>
      <c r="W11" s="17"/>
      <c r="X11" s="17">
        <v>0.234853505927584</v>
      </c>
      <c r="Y11" s="17">
        <v>0.14719195973388299</v>
      </c>
      <c r="Z11" s="17"/>
      <c r="AA11" s="17">
        <v>0.20993834018629901</v>
      </c>
      <c r="AB11" s="17">
        <v>0.21772442336752501</v>
      </c>
      <c r="AC11" s="17"/>
      <c r="AD11" s="17">
        <v>0.20053929891434399</v>
      </c>
      <c r="AE11" s="17">
        <v>0.21302278270122199</v>
      </c>
    </row>
    <row r="12" spans="2:31" x14ac:dyDescent="0.35">
      <c r="B12" s="18" t="s">
        <v>288</v>
      </c>
      <c r="C12" s="17">
        <v>0.22789788430364699</v>
      </c>
      <c r="D12" s="17">
        <v>0.20760848738478399</v>
      </c>
      <c r="E12" s="17">
        <v>0.24819298472208901</v>
      </c>
      <c r="F12" s="17"/>
      <c r="G12" s="17">
        <v>0.18822595877492901</v>
      </c>
      <c r="H12" s="17">
        <v>0.21521429863875699</v>
      </c>
      <c r="I12" s="17">
        <v>0.19460386493183299</v>
      </c>
      <c r="J12" s="17">
        <v>0.26398802364465002</v>
      </c>
      <c r="K12" s="17">
        <v>0.30506929816278</v>
      </c>
      <c r="L12" s="17">
        <v>0.21564492703913901</v>
      </c>
      <c r="M12" s="17"/>
      <c r="N12" s="17">
        <v>0.150767500542209</v>
      </c>
      <c r="O12" s="17">
        <v>0.35563202690782503</v>
      </c>
      <c r="P12" s="17">
        <v>0.21829700046870701</v>
      </c>
      <c r="Q12" s="17">
        <v>0.21786435396413101</v>
      </c>
      <c r="R12" s="17">
        <v>0.190017600535723</v>
      </c>
      <c r="S12" s="17">
        <v>0.21670839935282801</v>
      </c>
      <c r="T12" s="17">
        <v>0.17174324847508801</v>
      </c>
      <c r="U12" s="17">
        <v>0.254508300801918</v>
      </c>
      <c r="V12" s="17">
        <v>0.249721064137851</v>
      </c>
      <c r="W12" s="17"/>
      <c r="X12" s="17">
        <v>0.23086679369857599</v>
      </c>
      <c r="Y12" s="17">
        <v>0.22144281416195499</v>
      </c>
      <c r="Z12" s="17"/>
      <c r="AA12" s="17">
        <v>0.23594244817051599</v>
      </c>
      <c r="AB12" s="17">
        <v>0.201842726532348</v>
      </c>
      <c r="AC12" s="17"/>
      <c r="AD12" s="17">
        <v>0.22013397190398201</v>
      </c>
      <c r="AE12" s="17">
        <v>0.25113399808973103</v>
      </c>
    </row>
    <row r="13" spans="2:31" x14ac:dyDescent="0.35">
      <c r="B13" s="18" t="s">
        <v>289</v>
      </c>
      <c r="C13" s="17">
        <v>0.13749619996534601</v>
      </c>
      <c r="D13" s="17">
        <v>0.10276774526398499</v>
      </c>
      <c r="E13" s="17">
        <v>0.17223441709225101</v>
      </c>
      <c r="F13" s="17"/>
      <c r="G13" s="17">
        <v>0.124908407508667</v>
      </c>
      <c r="H13" s="17">
        <v>0.117344794008654</v>
      </c>
      <c r="I13" s="17">
        <v>0.13908574465357901</v>
      </c>
      <c r="J13" s="17">
        <v>0.13251025451434501</v>
      </c>
      <c r="K13" s="17">
        <v>0.141786737349263</v>
      </c>
      <c r="L13" s="17">
        <v>0.154541822254047</v>
      </c>
      <c r="M13" s="17"/>
      <c r="N13" s="17">
        <v>0.11302935185732001</v>
      </c>
      <c r="O13" s="17">
        <v>0.125012366619947</v>
      </c>
      <c r="P13" s="17">
        <v>0.137816949309191</v>
      </c>
      <c r="Q13" s="17">
        <v>0.20991849259793999</v>
      </c>
      <c r="R13" s="17">
        <v>0.11340194799209399</v>
      </c>
      <c r="S13" s="17">
        <v>0.13203288022187501</v>
      </c>
      <c r="T13" s="17">
        <v>0.144819266719073</v>
      </c>
      <c r="U13" s="17">
        <v>0.14566908918989699</v>
      </c>
      <c r="V13" s="17">
        <v>0.133775506849072</v>
      </c>
      <c r="W13" s="17"/>
      <c r="X13" s="17">
        <v>0.148908142504043</v>
      </c>
      <c r="Y13" s="17">
        <v>0.115597818949249</v>
      </c>
      <c r="Z13" s="17"/>
      <c r="AA13" s="17">
        <v>0.148823079257243</v>
      </c>
      <c r="AB13" s="17">
        <v>9.3490667625622095E-2</v>
      </c>
      <c r="AC13" s="17"/>
      <c r="AD13" s="17">
        <v>0.139072234910676</v>
      </c>
      <c r="AE13" s="17">
        <v>0.14702910273751901</v>
      </c>
    </row>
    <row r="14" spans="2:31" x14ac:dyDescent="0.35">
      <c r="B14" s="18" t="s">
        <v>56</v>
      </c>
      <c r="C14" s="19">
        <v>5.46293328675116E-2</v>
      </c>
      <c r="D14" s="19">
        <v>4.5721971416668498E-2</v>
      </c>
      <c r="E14" s="19">
        <v>6.3539198243556805E-2</v>
      </c>
      <c r="F14" s="19"/>
      <c r="G14" s="19">
        <v>7.2774819682879494E-2</v>
      </c>
      <c r="H14" s="19">
        <v>5.7461574032185499E-2</v>
      </c>
      <c r="I14" s="19">
        <v>6.1974197919416898E-2</v>
      </c>
      <c r="J14" s="19">
        <v>4.91442681424984E-2</v>
      </c>
      <c r="K14" s="19">
        <v>5.95115787435175E-2</v>
      </c>
      <c r="L14" s="19">
        <v>4.0065373805782102E-2</v>
      </c>
      <c r="M14" s="19"/>
      <c r="N14" s="19">
        <v>7.1510225527972301E-2</v>
      </c>
      <c r="O14" s="19">
        <v>2.84170582806938E-2</v>
      </c>
      <c r="P14" s="19">
        <v>6.0960272148095497E-2</v>
      </c>
      <c r="Q14" s="19">
        <v>6.9937664447458095E-2</v>
      </c>
      <c r="R14" s="19">
        <v>5.1881562664514401E-2</v>
      </c>
      <c r="S14" s="19">
        <v>3.7277245426572299E-2</v>
      </c>
      <c r="T14" s="19">
        <v>5.7085573510171801E-2</v>
      </c>
      <c r="U14" s="19">
        <v>3.0700847383958701E-2</v>
      </c>
      <c r="V14" s="19">
        <v>7.10112189672127E-2</v>
      </c>
      <c r="W14" s="19"/>
      <c r="X14" s="19">
        <v>5.5217575949557798E-2</v>
      </c>
      <c r="Y14" s="19">
        <v>7.0201639915163205E-2</v>
      </c>
      <c r="Z14" s="19"/>
      <c r="AA14" s="19">
        <v>5.6973978132171803E-2</v>
      </c>
      <c r="AB14" s="19">
        <v>3.7568728034727099E-2</v>
      </c>
      <c r="AC14" s="19"/>
      <c r="AD14" s="19">
        <v>2.5176260873949498E-2</v>
      </c>
      <c r="AE14" s="19">
        <v>9.9143471462277796E-2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N22"/>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14" width="20.7265625" customWidth="1"/>
  </cols>
  <sheetData>
    <row r="2" spans="2:14" ht="40" customHeight="1" x14ac:dyDescent="0.35">
      <c r="D2" s="32" t="s">
        <v>302</v>
      </c>
      <c r="E2" s="28"/>
      <c r="F2" s="28"/>
      <c r="G2" s="28"/>
      <c r="H2" s="28"/>
      <c r="I2" s="28"/>
      <c r="J2" s="28"/>
      <c r="K2" s="28"/>
      <c r="L2" s="28"/>
      <c r="M2" s="28"/>
      <c r="N2" s="28"/>
    </row>
    <row r="6" spans="2:14" ht="50" customHeight="1" x14ac:dyDescent="0.35">
      <c r="B6" s="20" t="s">
        <v>15</v>
      </c>
      <c r="C6" s="20" t="s">
        <v>291</v>
      </c>
      <c r="D6" s="20" t="s">
        <v>292</v>
      </c>
      <c r="E6" s="20" t="s">
        <v>293</v>
      </c>
      <c r="F6" s="20" t="s">
        <v>294</v>
      </c>
      <c r="G6" s="20" t="s">
        <v>295</v>
      </c>
      <c r="H6" s="20" t="s">
        <v>296</v>
      </c>
      <c r="I6" s="20" t="s">
        <v>297</v>
      </c>
      <c r="J6" s="20" t="s">
        <v>298</v>
      </c>
      <c r="K6" s="20" t="s">
        <v>299</v>
      </c>
      <c r="L6" s="20" t="s">
        <v>300</v>
      </c>
      <c r="M6" s="20" t="s">
        <v>301</v>
      </c>
    </row>
    <row r="7" spans="2:14" x14ac:dyDescent="0.35">
      <c r="B7" s="18" t="s">
        <v>100</v>
      </c>
      <c r="C7" s="17">
        <v>6.8926968291285307E-2</v>
      </c>
      <c r="D7" s="17">
        <v>9.49000472147076E-2</v>
      </c>
      <c r="E7" s="17">
        <v>4.8621465323331801E-2</v>
      </c>
      <c r="F7" s="17">
        <v>3.6099607658304902E-2</v>
      </c>
      <c r="G7" s="17">
        <v>4.7638153622455798E-2</v>
      </c>
      <c r="H7" s="17">
        <v>6.0687392427483701E-2</v>
      </c>
      <c r="I7" s="17">
        <v>3.7556619809277797E-2</v>
      </c>
      <c r="J7" s="17">
        <v>4.3980287658882303E-2</v>
      </c>
      <c r="K7" s="17">
        <v>4.7238318436532201E-2</v>
      </c>
      <c r="L7" s="17">
        <v>4.5037358332262002E-2</v>
      </c>
      <c r="M7" s="17">
        <v>4.3264682196617603E-2</v>
      </c>
    </row>
    <row r="8" spans="2:14" x14ac:dyDescent="0.35">
      <c r="B8" s="18" t="s">
        <v>99</v>
      </c>
      <c r="C8" s="17">
        <v>0.20071678805833901</v>
      </c>
      <c r="D8" s="17">
        <v>0.20346223471160799</v>
      </c>
      <c r="E8" s="17">
        <v>0.14991838470353699</v>
      </c>
      <c r="F8" s="17">
        <v>0.134762065077803</v>
      </c>
      <c r="G8" s="17">
        <v>0.115508938659729</v>
      </c>
      <c r="H8" s="17">
        <v>0.142590687076426</v>
      </c>
      <c r="I8" s="17">
        <v>0.10292766259503799</v>
      </c>
      <c r="J8" s="17">
        <v>0.111668188550738</v>
      </c>
      <c r="K8" s="17">
        <v>8.9400459966475901E-2</v>
      </c>
      <c r="L8" s="17">
        <v>8.9847321063060398E-2</v>
      </c>
      <c r="M8" s="17">
        <v>9.17963917129926E-2</v>
      </c>
    </row>
    <row r="9" spans="2:14" x14ac:dyDescent="0.35">
      <c r="B9" s="18" t="s">
        <v>98</v>
      </c>
      <c r="C9" s="17">
        <v>0.25085459937617499</v>
      </c>
      <c r="D9" s="17">
        <v>0.20606945869146601</v>
      </c>
      <c r="E9" s="17">
        <v>0.25443782954727701</v>
      </c>
      <c r="F9" s="17">
        <v>0.260075313429805</v>
      </c>
      <c r="G9" s="17">
        <v>0.24535279530517301</v>
      </c>
      <c r="H9" s="17">
        <v>0.227830860673845</v>
      </c>
      <c r="I9" s="17">
        <v>0.22411759202665599</v>
      </c>
      <c r="J9" s="17">
        <v>0.241359467222556</v>
      </c>
      <c r="K9" s="17">
        <v>0.184114482763409</v>
      </c>
      <c r="L9" s="17">
        <v>0.16007066549781099</v>
      </c>
      <c r="M9" s="17">
        <v>0.13884711180235901</v>
      </c>
    </row>
    <row r="10" spans="2:14" x14ac:dyDescent="0.35">
      <c r="B10" s="18" t="s">
        <v>97</v>
      </c>
      <c r="C10" s="17">
        <v>0.30681543241306902</v>
      </c>
      <c r="D10" s="17">
        <v>0.32944964210016198</v>
      </c>
      <c r="E10" s="17">
        <v>0.31267172299625801</v>
      </c>
      <c r="F10" s="17">
        <v>0.33291640443049197</v>
      </c>
      <c r="G10" s="17">
        <v>0.33369305451468401</v>
      </c>
      <c r="H10" s="17">
        <v>0.361834001063984</v>
      </c>
      <c r="I10" s="17">
        <v>0.39055907555817898</v>
      </c>
      <c r="J10" s="17">
        <v>0.37742688632250498</v>
      </c>
      <c r="K10" s="17">
        <v>0.35921717742093001</v>
      </c>
      <c r="L10" s="17">
        <v>0.338799821360523</v>
      </c>
      <c r="M10" s="17">
        <v>0.35762146886132801</v>
      </c>
    </row>
    <row r="11" spans="2:14" x14ac:dyDescent="0.35">
      <c r="B11" s="18" t="s">
        <v>96</v>
      </c>
      <c r="C11" s="17">
        <v>0.12888130420234101</v>
      </c>
      <c r="D11" s="17">
        <v>0.13049076283238201</v>
      </c>
      <c r="E11" s="17">
        <v>0.16761659799147299</v>
      </c>
      <c r="F11" s="17">
        <v>0.14860514932551</v>
      </c>
      <c r="G11" s="17">
        <v>0.19034629899125399</v>
      </c>
      <c r="H11" s="17">
        <v>0.16529074486708101</v>
      </c>
      <c r="I11" s="17">
        <v>0.167660249983728</v>
      </c>
      <c r="J11" s="17">
        <v>0.18924262421399399</v>
      </c>
      <c r="K11" s="17">
        <v>0.27361559647156602</v>
      </c>
      <c r="L11" s="17">
        <v>0.334021577646062</v>
      </c>
      <c r="M11" s="17">
        <v>0.33675454937543298</v>
      </c>
    </row>
    <row r="12" spans="2:14" x14ac:dyDescent="0.35">
      <c r="B12" s="18" t="s">
        <v>56</v>
      </c>
      <c r="C12" s="17">
        <v>4.3804907658791303E-2</v>
      </c>
      <c r="D12" s="17">
        <v>3.5627854449674E-2</v>
      </c>
      <c r="E12" s="17">
        <v>6.6733999438123304E-2</v>
      </c>
      <c r="F12" s="17">
        <v>8.7541460078085095E-2</v>
      </c>
      <c r="G12" s="17">
        <v>6.7460758906704499E-2</v>
      </c>
      <c r="H12" s="17">
        <v>4.17663138911804E-2</v>
      </c>
      <c r="I12" s="17">
        <v>7.7178800027121103E-2</v>
      </c>
      <c r="J12" s="17">
        <v>3.6322546031324003E-2</v>
      </c>
      <c r="K12" s="17">
        <v>4.6413964941087502E-2</v>
      </c>
      <c r="L12" s="17">
        <v>3.2223256100281199E-2</v>
      </c>
      <c r="M12" s="17">
        <v>3.1715796051269299E-2</v>
      </c>
    </row>
    <row r="13" spans="2:14" x14ac:dyDescent="0.35">
      <c r="B13" s="23" t="s">
        <v>102</v>
      </c>
      <c r="C13" s="21">
        <v>0.26964375634962401</v>
      </c>
      <c r="D13" s="21">
        <v>0.29836228192631498</v>
      </c>
      <c r="E13" s="21">
        <v>0.198539850026868</v>
      </c>
      <c r="F13" s="21">
        <v>0.170861672736108</v>
      </c>
      <c r="G13" s="21">
        <v>0.16314709228218499</v>
      </c>
      <c r="H13" s="21">
        <v>0.203278079503909</v>
      </c>
      <c r="I13" s="21">
        <v>0.14048428240431601</v>
      </c>
      <c r="J13" s="21">
        <v>0.15564847620962</v>
      </c>
      <c r="K13" s="21">
        <v>0.136638778403008</v>
      </c>
      <c r="L13" s="21">
        <v>0.134884679395322</v>
      </c>
      <c r="M13" s="21">
        <v>0.13506107390961</v>
      </c>
    </row>
    <row r="14" spans="2:14" x14ac:dyDescent="0.35">
      <c r="B14" s="23" t="s">
        <v>101</v>
      </c>
      <c r="C14" s="21">
        <v>0.43569673661540997</v>
      </c>
      <c r="D14" s="21">
        <v>0.45994040493254501</v>
      </c>
      <c r="E14" s="21">
        <v>0.480288320987731</v>
      </c>
      <c r="F14" s="21">
        <v>0.48152155375600197</v>
      </c>
      <c r="G14" s="21">
        <v>0.524039353505938</v>
      </c>
      <c r="H14" s="21">
        <v>0.52712474593106495</v>
      </c>
      <c r="I14" s="21">
        <v>0.55821932554190701</v>
      </c>
      <c r="J14" s="21">
        <v>0.56666951053650005</v>
      </c>
      <c r="K14" s="21">
        <v>0.63283277389249604</v>
      </c>
      <c r="L14" s="21">
        <v>0.672821399006585</v>
      </c>
      <c r="M14" s="21">
        <v>0.69437601823676098</v>
      </c>
    </row>
    <row r="15" spans="2:14" x14ac:dyDescent="0.35">
      <c r="B15" s="23" t="s">
        <v>103</v>
      </c>
      <c r="C15" s="22">
        <v>0.16605298026578599</v>
      </c>
      <c r="D15" s="22">
        <v>0.16157812300623001</v>
      </c>
      <c r="E15" s="22">
        <v>0.28174847096086297</v>
      </c>
      <c r="F15" s="22">
        <v>0.310659881019895</v>
      </c>
      <c r="G15" s="22">
        <v>0.36089226122375301</v>
      </c>
      <c r="H15" s="22">
        <v>0.32384666642715598</v>
      </c>
      <c r="I15" s="22">
        <v>0.41773504313759102</v>
      </c>
      <c r="J15" s="22">
        <v>0.41102103432687898</v>
      </c>
      <c r="K15" s="22">
        <v>0.496193995489488</v>
      </c>
      <c r="L15" s="22">
        <v>0.53793671961126299</v>
      </c>
      <c r="M15" s="22">
        <v>0.55931494432715101</v>
      </c>
    </row>
    <row r="16" spans="2:14" x14ac:dyDescent="0.35">
      <c r="B16" s="16"/>
      <c r="C16" s="16"/>
      <c r="D16" s="16"/>
      <c r="E16" s="16"/>
      <c r="F16" s="16"/>
      <c r="G16" s="16"/>
      <c r="H16" s="16"/>
      <c r="I16" s="16"/>
      <c r="J16" s="16"/>
      <c r="K16" s="16"/>
      <c r="L16" s="16"/>
      <c r="M16" s="16"/>
    </row>
    <row r="17" spans="2:2" x14ac:dyDescent="0.35">
      <c r="B17" t="s">
        <v>67</v>
      </c>
    </row>
    <row r="18" spans="2:2" x14ac:dyDescent="0.35">
      <c r="B18" t="s">
        <v>68</v>
      </c>
    </row>
    <row r="22" spans="2:2" x14ac:dyDescent="0.35">
      <c r="B22"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303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4.3980287658882303E-2</v>
      </c>
      <c r="D9" s="17">
        <v>4.6985244672594802E-2</v>
      </c>
      <c r="E9" s="17">
        <v>4.0974485929521999E-2</v>
      </c>
      <c r="F9" s="17"/>
      <c r="G9" s="17">
        <v>4.7374049696849801E-2</v>
      </c>
      <c r="H9" s="17">
        <v>2.46285102463722E-2</v>
      </c>
      <c r="I9" s="17">
        <v>6.1061180789832498E-2</v>
      </c>
      <c r="J9" s="17">
        <v>4.9905830788609502E-2</v>
      </c>
      <c r="K9" s="17">
        <v>1.6298521619322801E-2</v>
      </c>
      <c r="L9" s="17">
        <v>5.4905889304348698E-2</v>
      </c>
      <c r="M9" s="17"/>
      <c r="N9" s="17">
        <v>4.04296870636782E-2</v>
      </c>
      <c r="O9" s="17">
        <v>7.1728357824192901E-2</v>
      </c>
      <c r="P9" s="17">
        <v>0</v>
      </c>
      <c r="Q9" s="17">
        <v>2.9097661118668499E-2</v>
      </c>
      <c r="R9" s="17">
        <v>6.0615627087972301E-2</v>
      </c>
      <c r="S9" s="17">
        <v>2.96907453534811E-2</v>
      </c>
      <c r="T9" s="17">
        <v>8.1287733575478596E-2</v>
      </c>
      <c r="U9" s="17">
        <v>7.3137384875937503E-2</v>
      </c>
      <c r="V9" s="17">
        <v>2.0083677129901101E-2</v>
      </c>
      <c r="W9" s="17"/>
      <c r="X9" s="17">
        <v>4.4298640192969099E-2</v>
      </c>
      <c r="Y9" s="17">
        <v>2.99459490635836E-2</v>
      </c>
      <c r="Z9" s="17"/>
      <c r="AA9" s="17">
        <v>4.5041010483086501E-2</v>
      </c>
      <c r="AB9" s="17">
        <v>4.0872104327700998E-2</v>
      </c>
      <c r="AC9" s="17"/>
      <c r="AD9" s="17">
        <v>4.5045111708522302E-2</v>
      </c>
      <c r="AE9" s="17">
        <v>4.8931530756423001E-2</v>
      </c>
    </row>
    <row r="10" spans="2:31" x14ac:dyDescent="0.35">
      <c r="B10" s="18" t="s">
        <v>99</v>
      </c>
      <c r="C10" s="17">
        <v>0.111668188550738</v>
      </c>
      <c r="D10" s="17">
        <v>0.113194976622919</v>
      </c>
      <c r="E10" s="17">
        <v>0.110140971287135</v>
      </c>
      <c r="F10" s="17"/>
      <c r="G10" s="17">
        <v>0.113900278711279</v>
      </c>
      <c r="H10" s="17">
        <v>0.114734923125086</v>
      </c>
      <c r="I10" s="17">
        <v>8.9704095327298103E-2</v>
      </c>
      <c r="J10" s="17">
        <v>0.107625790427887</v>
      </c>
      <c r="K10" s="17">
        <v>9.6865857908570496E-2</v>
      </c>
      <c r="L10" s="17">
        <v>0.129236399831968</v>
      </c>
      <c r="M10" s="17"/>
      <c r="N10" s="17">
        <v>0.14007891000287501</v>
      </c>
      <c r="O10" s="17">
        <v>0.115410286255111</v>
      </c>
      <c r="P10" s="17">
        <v>0.116226078627335</v>
      </c>
      <c r="Q10" s="17">
        <v>5.4349591471512998E-2</v>
      </c>
      <c r="R10" s="17">
        <v>8.5302900435644494E-2</v>
      </c>
      <c r="S10" s="17">
        <v>0.137430233937027</v>
      </c>
      <c r="T10" s="17">
        <v>8.3368591399392206E-2</v>
      </c>
      <c r="U10" s="17">
        <v>0.13452037945224499</v>
      </c>
      <c r="V10" s="17">
        <v>0.128446668175101</v>
      </c>
      <c r="W10" s="17"/>
      <c r="X10" s="17">
        <v>0.10908420982288</v>
      </c>
      <c r="Y10" s="17">
        <v>0.149041987508164</v>
      </c>
      <c r="Z10" s="17"/>
      <c r="AA10" s="17">
        <v>0.104323434130856</v>
      </c>
      <c r="AB10" s="17">
        <v>0.132735041673438</v>
      </c>
      <c r="AC10" s="17"/>
      <c r="AD10" s="17">
        <v>0.12955161429881901</v>
      </c>
      <c r="AE10" s="17">
        <v>7.8405071184787095E-2</v>
      </c>
    </row>
    <row r="11" spans="2:31" x14ac:dyDescent="0.35">
      <c r="B11" s="18" t="s">
        <v>98</v>
      </c>
      <c r="C11" s="17">
        <v>0.241359467222556</v>
      </c>
      <c r="D11" s="17">
        <v>0.25783586722945601</v>
      </c>
      <c r="E11" s="17">
        <v>0.22487843557772</v>
      </c>
      <c r="F11" s="17"/>
      <c r="G11" s="17">
        <v>0.22754545901545301</v>
      </c>
      <c r="H11" s="17">
        <v>0.26996063883791799</v>
      </c>
      <c r="I11" s="17">
        <v>0.211559161763341</v>
      </c>
      <c r="J11" s="17">
        <v>0.19765425017685301</v>
      </c>
      <c r="K11" s="17">
        <v>0.29801272741465001</v>
      </c>
      <c r="L11" s="17">
        <v>0.24181588736490101</v>
      </c>
      <c r="M11" s="17"/>
      <c r="N11" s="17">
        <v>0.22562880960746501</v>
      </c>
      <c r="O11" s="17">
        <v>0.26259989304326198</v>
      </c>
      <c r="P11" s="17">
        <v>0.33760093974753802</v>
      </c>
      <c r="Q11" s="17">
        <v>0.27562323295570001</v>
      </c>
      <c r="R11" s="17">
        <v>0.20758612504458701</v>
      </c>
      <c r="S11" s="17">
        <v>0.193821483149789</v>
      </c>
      <c r="T11" s="17">
        <v>0.176121843546203</v>
      </c>
      <c r="U11" s="17">
        <v>0.13222131139909499</v>
      </c>
      <c r="V11" s="17">
        <v>0.28424012212822503</v>
      </c>
      <c r="W11" s="17"/>
      <c r="X11" s="17">
        <v>0.25206393190516801</v>
      </c>
      <c r="Y11" s="17">
        <v>0.195721419374873</v>
      </c>
      <c r="Z11" s="17"/>
      <c r="AA11" s="17">
        <v>0.240804447323092</v>
      </c>
      <c r="AB11" s="17">
        <v>0.24512455194558599</v>
      </c>
      <c r="AC11" s="17"/>
      <c r="AD11" s="17">
        <v>0.23123983787167501</v>
      </c>
      <c r="AE11" s="17">
        <v>0.24075831358528599</v>
      </c>
    </row>
    <row r="12" spans="2:31" x14ac:dyDescent="0.35">
      <c r="B12" s="18" t="s">
        <v>97</v>
      </c>
      <c r="C12" s="17">
        <v>0.37742688632250498</v>
      </c>
      <c r="D12" s="17">
        <v>0.33967946581345698</v>
      </c>
      <c r="E12" s="17">
        <v>0.41518491791071999</v>
      </c>
      <c r="F12" s="17"/>
      <c r="G12" s="17">
        <v>0.40313269660034701</v>
      </c>
      <c r="H12" s="17">
        <v>0.36142303123047798</v>
      </c>
      <c r="I12" s="17">
        <v>0.37853202786877399</v>
      </c>
      <c r="J12" s="17">
        <v>0.386075118246823</v>
      </c>
      <c r="K12" s="17">
        <v>0.38822506024148401</v>
      </c>
      <c r="L12" s="17">
        <v>0.36193954167303899</v>
      </c>
      <c r="M12" s="17"/>
      <c r="N12" s="17">
        <v>0.37710812046688202</v>
      </c>
      <c r="O12" s="17">
        <v>0.37763832040313999</v>
      </c>
      <c r="P12" s="17">
        <v>0.357387689102038</v>
      </c>
      <c r="Q12" s="17">
        <v>0.40447621248428201</v>
      </c>
      <c r="R12" s="17">
        <v>0.33629911634323301</v>
      </c>
      <c r="S12" s="17">
        <v>0.37954212550601901</v>
      </c>
      <c r="T12" s="17">
        <v>0.39469505814517403</v>
      </c>
      <c r="U12" s="17">
        <v>0.39528985035838599</v>
      </c>
      <c r="V12" s="17">
        <v>0.37696341175036202</v>
      </c>
      <c r="W12" s="17"/>
      <c r="X12" s="17">
        <v>0.37816524991033401</v>
      </c>
      <c r="Y12" s="17">
        <v>0.33818488836545302</v>
      </c>
      <c r="Z12" s="17"/>
      <c r="AA12" s="17">
        <v>0.38098715305954201</v>
      </c>
      <c r="AB12" s="17">
        <v>0.36670184076533902</v>
      </c>
      <c r="AC12" s="17"/>
      <c r="AD12" s="17">
        <v>0.38084615382173298</v>
      </c>
      <c r="AE12" s="17">
        <v>0.387458703112602</v>
      </c>
    </row>
    <row r="13" spans="2:31" x14ac:dyDescent="0.35">
      <c r="B13" s="18" t="s">
        <v>96</v>
      </c>
      <c r="C13" s="17">
        <v>0.18924262421399399</v>
      </c>
      <c r="D13" s="17">
        <v>0.219778778886909</v>
      </c>
      <c r="E13" s="17">
        <v>0.15869788560209</v>
      </c>
      <c r="F13" s="17"/>
      <c r="G13" s="17">
        <v>0.14740488926598999</v>
      </c>
      <c r="H13" s="17">
        <v>0.19792934954507099</v>
      </c>
      <c r="I13" s="17">
        <v>0.21243646259040599</v>
      </c>
      <c r="J13" s="17">
        <v>0.20957311667420001</v>
      </c>
      <c r="K13" s="17">
        <v>0.18219853171941899</v>
      </c>
      <c r="L13" s="17">
        <v>0.18872748503362</v>
      </c>
      <c r="M13" s="17"/>
      <c r="N13" s="17">
        <v>0.176270419582155</v>
      </c>
      <c r="O13" s="17">
        <v>0.14342910806787099</v>
      </c>
      <c r="P13" s="17">
        <v>0.14449329593794399</v>
      </c>
      <c r="Q13" s="17">
        <v>0.195939289101035</v>
      </c>
      <c r="R13" s="17">
        <v>0.28649863414180599</v>
      </c>
      <c r="S13" s="17">
        <v>0.24170237602952499</v>
      </c>
      <c r="T13" s="17">
        <v>0.19800825407457501</v>
      </c>
      <c r="U13" s="17">
        <v>0.235099195218888</v>
      </c>
      <c r="V13" s="17">
        <v>0.15770092764758101</v>
      </c>
      <c r="W13" s="17"/>
      <c r="X13" s="17">
        <v>0.183593305807078</v>
      </c>
      <c r="Y13" s="17">
        <v>0.21586324688379599</v>
      </c>
      <c r="Z13" s="17"/>
      <c r="AA13" s="17">
        <v>0.19211824105126599</v>
      </c>
      <c r="AB13" s="17">
        <v>0.17896459231054901</v>
      </c>
      <c r="AC13" s="17"/>
      <c r="AD13" s="17">
        <v>0.191657849304044</v>
      </c>
      <c r="AE13" s="17">
        <v>0.19434259597845699</v>
      </c>
    </row>
    <row r="14" spans="2:31" x14ac:dyDescent="0.35">
      <c r="B14" s="18" t="s">
        <v>56</v>
      </c>
      <c r="C14" s="17">
        <v>3.6322546031324003E-2</v>
      </c>
      <c r="D14" s="17">
        <v>2.2525666774664801E-2</v>
      </c>
      <c r="E14" s="17">
        <v>5.0123303692814002E-2</v>
      </c>
      <c r="F14" s="17"/>
      <c r="G14" s="17">
        <v>6.0642626710080298E-2</v>
      </c>
      <c r="H14" s="17">
        <v>3.1323547015075198E-2</v>
      </c>
      <c r="I14" s="17">
        <v>4.6707071660347599E-2</v>
      </c>
      <c r="J14" s="17">
        <v>4.9165893685627897E-2</v>
      </c>
      <c r="K14" s="17">
        <v>1.83993010965533E-2</v>
      </c>
      <c r="L14" s="17">
        <v>2.33747967921231E-2</v>
      </c>
      <c r="M14" s="17"/>
      <c r="N14" s="17">
        <v>4.0484053276944799E-2</v>
      </c>
      <c r="O14" s="17">
        <v>2.9194034406423201E-2</v>
      </c>
      <c r="P14" s="17">
        <v>4.4291996585144697E-2</v>
      </c>
      <c r="Q14" s="17">
        <v>4.0514012868801803E-2</v>
      </c>
      <c r="R14" s="17">
        <v>2.3697596946757701E-2</v>
      </c>
      <c r="S14" s="17">
        <v>1.78130360241593E-2</v>
      </c>
      <c r="T14" s="17">
        <v>6.6518519259176997E-2</v>
      </c>
      <c r="U14" s="17">
        <v>2.97318786954484E-2</v>
      </c>
      <c r="V14" s="17">
        <v>3.2565193168830303E-2</v>
      </c>
      <c r="W14" s="17"/>
      <c r="X14" s="17">
        <v>3.2794662361570602E-2</v>
      </c>
      <c r="Y14" s="17">
        <v>7.12425088041303E-2</v>
      </c>
      <c r="Z14" s="17"/>
      <c r="AA14" s="17">
        <v>3.6725713952157797E-2</v>
      </c>
      <c r="AB14" s="17">
        <v>3.5601868977386798E-2</v>
      </c>
      <c r="AC14" s="17"/>
      <c r="AD14" s="17">
        <v>2.16594329952077E-2</v>
      </c>
      <c r="AE14" s="17">
        <v>5.0103785382445698E-2</v>
      </c>
    </row>
    <row r="15" spans="2:31" x14ac:dyDescent="0.35">
      <c r="B15" s="18" t="s">
        <v>102</v>
      </c>
      <c r="C15" s="21">
        <v>0.15564847620962</v>
      </c>
      <c r="D15" s="21">
        <v>0.16018022129551299</v>
      </c>
      <c r="E15" s="21">
        <v>0.15111545721665701</v>
      </c>
      <c r="F15" s="21"/>
      <c r="G15" s="21">
        <v>0.161274328408129</v>
      </c>
      <c r="H15" s="21">
        <v>0.13936343337145801</v>
      </c>
      <c r="I15" s="21">
        <v>0.150765276117131</v>
      </c>
      <c r="J15" s="21">
        <v>0.157531621216496</v>
      </c>
      <c r="K15" s="21">
        <v>0.113164379527893</v>
      </c>
      <c r="L15" s="21">
        <v>0.184142289136317</v>
      </c>
      <c r="M15" s="21"/>
      <c r="N15" s="21">
        <v>0.18050859706655401</v>
      </c>
      <c r="O15" s="21">
        <v>0.187138644079304</v>
      </c>
      <c r="P15" s="21">
        <v>0.116226078627335</v>
      </c>
      <c r="Q15" s="21">
        <v>8.34472525901815E-2</v>
      </c>
      <c r="R15" s="21">
        <v>0.145918527523617</v>
      </c>
      <c r="S15" s="21">
        <v>0.16712097929050801</v>
      </c>
      <c r="T15" s="21">
        <v>0.16465632497487101</v>
      </c>
      <c r="U15" s="21">
        <v>0.207657764328182</v>
      </c>
      <c r="V15" s="21">
        <v>0.148530345305002</v>
      </c>
      <c r="W15" s="21"/>
      <c r="X15" s="21">
        <v>0.153382850015849</v>
      </c>
      <c r="Y15" s="21">
        <v>0.178987936571748</v>
      </c>
      <c r="Z15" s="21"/>
      <c r="AA15" s="21">
        <v>0.14936444461394299</v>
      </c>
      <c r="AB15" s="21">
        <v>0.173607146001139</v>
      </c>
      <c r="AC15" s="21"/>
      <c r="AD15" s="21">
        <v>0.174596726007341</v>
      </c>
      <c r="AE15" s="21">
        <v>0.12733660194120999</v>
      </c>
    </row>
    <row r="16" spans="2:31" x14ac:dyDescent="0.35">
      <c r="B16" s="18" t="s">
        <v>101</v>
      </c>
      <c r="C16" s="21">
        <v>0.56666951053650005</v>
      </c>
      <c r="D16" s="21">
        <v>0.55945824470036598</v>
      </c>
      <c r="E16" s="21">
        <v>0.57388280351280996</v>
      </c>
      <c r="F16" s="21"/>
      <c r="G16" s="21">
        <v>0.55053758586633805</v>
      </c>
      <c r="H16" s="21">
        <v>0.55935238077554805</v>
      </c>
      <c r="I16" s="21">
        <v>0.59096849045917998</v>
      </c>
      <c r="J16" s="21">
        <v>0.59564823492102204</v>
      </c>
      <c r="K16" s="21">
        <v>0.57042359196090298</v>
      </c>
      <c r="L16" s="21">
        <v>0.55066702670665901</v>
      </c>
      <c r="M16" s="21"/>
      <c r="N16" s="21">
        <v>0.55337854004903697</v>
      </c>
      <c r="O16" s="21">
        <v>0.52106742847101095</v>
      </c>
      <c r="P16" s="21">
        <v>0.50188098503998202</v>
      </c>
      <c r="Q16" s="21">
        <v>0.60041550158531698</v>
      </c>
      <c r="R16" s="21">
        <v>0.62279775048503905</v>
      </c>
      <c r="S16" s="21">
        <v>0.621244501535544</v>
      </c>
      <c r="T16" s="21">
        <v>0.59270331221974903</v>
      </c>
      <c r="U16" s="21">
        <v>0.63038904557727504</v>
      </c>
      <c r="V16" s="21">
        <v>0.534664339397943</v>
      </c>
      <c r="W16" s="21"/>
      <c r="X16" s="21">
        <v>0.56175855571741196</v>
      </c>
      <c r="Y16" s="21">
        <v>0.55404813524924801</v>
      </c>
      <c r="Z16" s="21"/>
      <c r="AA16" s="21">
        <v>0.57310539411080696</v>
      </c>
      <c r="AB16" s="21">
        <v>0.54566643307588802</v>
      </c>
      <c r="AC16" s="21"/>
      <c r="AD16" s="21">
        <v>0.57250400312577598</v>
      </c>
      <c r="AE16" s="21">
        <v>0.58180129909105804</v>
      </c>
    </row>
    <row r="17" spans="2:31" x14ac:dyDescent="0.35">
      <c r="B17" s="18" t="s">
        <v>103</v>
      </c>
      <c r="C17" s="22">
        <v>0.41102103432687898</v>
      </c>
      <c r="D17" s="22">
        <v>0.39927802340485302</v>
      </c>
      <c r="E17" s="22">
        <v>0.42276734629615298</v>
      </c>
      <c r="F17" s="22"/>
      <c r="G17" s="22">
        <v>0.389263257458209</v>
      </c>
      <c r="H17" s="22">
        <v>0.41998894740408999</v>
      </c>
      <c r="I17" s="22">
        <v>0.44020321434205001</v>
      </c>
      <c r="J17" s="22">
        <v>0.43811661370452598</v>
      </c>
      <c r="K17" s="22">
        <v>0.45725921243300999</v>
      </c>
      <c r="L17" s="22">
        <v>0.36652473757034298</v>
      </c>
      <c r="M17" s="22"/>
      <c r="N17" s="22">
        <v>0.37286994298248299</v>
      </c>
      <c r="O17" s="22">
        <v>0.33392878439170698</v>
      </c>
      <c r="P17" s="22">
        <v>0.38565490641264699</v>
      </c>
      <c r="Q17" s="22">
        <v>0.51696824899513505</v>
      </c>
      <c r="R17" s="22">
        <v>0.47687922296142199</v>
      </c>
      <c r="S17" s="22">
        <v>0.45412352224503599</v>
      </c>
      <c r="T17" s="22">
        <v>0.428046987244878</v>
      </c>
      <c r="U17" s="22">
        <v>0.42273128124909298</v>
      </c>
      <c r="V17" s="22">
        <v>0.38613399409294102</v>
      </c>
      <c r="W17" s="22"/>
      <c r="X17" s="22">
        <v>0.40837570570156201</v>
      </c>
      <c r="Y17" s="22">
        <v>0.37506019867750001</v>
      </c>
      <c r="Z17" s="22"/>
      <c r="AA17" s="22">
        <v>0.42374094949686397</v>
      </c>
      <c r="AB17" s="22">
        <v>0.37205928707475</v>
      </c>
      <c r="AC17" s="22"/>
      <c r="AD17" s="22">
        <v>0.39790727711843599</v>
      </c>
      <c r="AE17" s="22">
        <v>0.454464697149848</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304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9.49000472147076E-2</v>
      </c>
      <c r="D9" s="17">
        <v>9.2272928128667206E-2</v>
      </c>
      <c r="E9" s="17">
        <v>9.7527904803358906E-2</v>
      </c>
      <c r="F9" s="17"/>
      <c r="G9" s="17">
        <v>0.101245923185455</v>
      </c>
      <c r="H9" s="17">
        <v>8.1845382946347203E-2</v>
      </c>
      <c r="I9" s="17">
        <v>0.103296202636091</v>
      </c>
      <c r="J9" s="17">
        <v>0.105019728732896</v>
      </c>
      <c r="K9" s="17">
        <v>5.0700663614737497E-2</v>
      </c>
      <c r="L9" s="17">
        <v>0.111394561123698</v>
      </c>
      <c r="M9" s="17"/>
      <c r="N9" s="17">
        <v>8.5696599711892502E-2</v>
      </c>
      <c r="O9" s="17">
        <v>8.8870096502875195E-2</v>
      </c>
      <c r="P9" s="17">
        <v>5.5201510091358902E-2</v>
      </c>
      <c r="Q9" s="17">
        <v>0.14164704794977201</v>
      </c>
      <c r="R9" s="17">
        <v>0.13481092463390601</v>
      </c>
      <c r="S9" s="17">
        <v>9.6067291243985206E-2</v>
      </c>
      <c r="T9" s="17">
        <v>0.10195094558472</v>
      </c>
      <c r="U9" s="17">
        <v>7.14548552004204E-2</v>
      </c>
      <c r="V9" s="17">
        <v>7.9811009998420196E-2</v>
      </c>
      <c r="W9" s="17"/>
      <c r="X9" s="17">
        <v>9.4365185574764393E-2</v>
      </c>
      <c r="Y9" s="17">
        <v>0.10054473343611101</v>
      </c>
      <c r="Z9" s="17"/>
      <c r="AA9" s="17">
        <v>9.5236994301339001E-2</v>
      </c>
      <c r="AB9" s="17">
        <v>9.2294196044223495E-2</v>
      </c>
      <c r="AC9" s="17"/>
      <c r="AD9" s="17">
        <v>0.10167087311647099</v>
      </c>
      <c r="AE9" s="17">
        <v>8.9863354036454804E-2</v>
      </c>
    </row>
    <row r="10" spans="2:31" x14ac:dyDescent="0.35">
      <c r="B10" s="18" t="s">
        <v>99</v>
      </c>
      <c r="C10" s="17">
        <v>0.20346223471160799</v>
      </c>
      <c r="D10" s="17">
        <v>0.17141145875230401</v>
      </c>
      <c r="E10" s="17">
        <v>0.235522020381151</v>
      </c>
      <c r="F10" s="17"/>
      <c r="G10" s="17">
        <v>0.19401484008230899</v>
      </c>
      <c r="H10" s="17">
        <v>0.223826471962182</v>
      </c>
      <c r="I10" s="17">
        <v>0.22634279014233499</v>
      </c>
      <c r="J10" s="17">
        <v>0.185060694887279</v>
      </c>
      <c r="K10" s="17">
        <v>0.19899890987018101</v>
      </c>
      <c r="L10" s="17">
        <v>0.19769643615167901</v>
      </c>
      <c r="M10" s="17"/>
      <c r="N10" s="17">
        <v>0.17323440677263699</v>
      </c>
      <c r="O10" s="17">
        <v>0.26339778176617501</v>
      </c>
      <c r="P10" s="17">
        <v>0.29238499877871399</v>
      </c>
      <c r="Q10" s="17">
        <v>9.1370799876765801E-2</v>
      </c>
      <c r="R10" s="17">
        <v>0.17618929232473299</v>
      </c>
      <c r="S10" s="17">
        <v>0.21796187682401599</v>
      </c>
      <c r="T10" s="17">
        <v>0.168714970231374</v>
      </c>
      <c r="U10" s="17">
        <v>0.18604855255842601</v>
      </c>
      <c r="V10" s="17">
        <v>0.234135682336651</v>
      </c>
      <c r="W10" s="17"/>
      <c r="X10" s="17">
        <v>0.20560936177487099</v>
      </c>
      <c r="Y10" s="17">
        <v>0.245236779306651</v>
      </c>
      <c r="Z10" s="17"/>
      <c r="AA10" s="17">
        <v>0.21708299499551301</v>
      </c>
      <c r="AB10" s="17">
        <v>0.14834561211462399</v>
      </c>
      <c r="AC10" s="17"/>
      <c r="AD10" s="17">
        <v>0.198650992557071</v>
      </c>
      <c r="AE10" s="17">
        <v>0.22714420419588999</v>
      </c>
    </row>
    <row r="11" spans="2:31" x14ac:dyDescent="0.35">
      <c r="B11" s="18" t="s">
        <v>98</v>
      </c>
      <c r="C11" s="17">
        <v>0.20606945869146601</v>
      </c>
      <c r="D11" s="17">
        <v>0.19765333882837799</v>
      </c>
      <c r="E11" s="17">
        <v>0.214487944388111</v>
      </c>
      <c r="F11" s="17"/>
      <c r="G11" s="17">
        <v>0.190603702121066</v>
      </c>
      <c r="H11" s="17">
        <v>0.15741229869981499</v>
      </c>
      <c r="I11" s="17">
        <v>0.17270444836063101</v>
      </c>
      <c r="J11" s="17">
        <v>0.218937952028989</v>
      </c>
      <c r="K11" s="17">
        <v>0.21919324754765501</v>
      </c>
      <c r="L11" s="17">
        <v>0.24391367513111201</v>
      </c>
      <c r="M11" s="17"/>
      <c r="N11" s="17">
        <v>0.163539510928048</v>
      </c>
      <c r="O11" s="17">
        <v>0.21458284216218801</v>
      </c>
      <c r="P11" s="17">
        <v>0.18743066141781101</v>
      </c>
      <c r="Q11" s="17">
        <v>0.25663957510361102</v>
      </c>
      <c r="R11" s="17">
        <v>0.23720601340436501</v>
      </c>
      <c r="S11" s="17">
        <v>0.183744480369638</v>
      </c>
      <c r="T11" s="17">
        <v>0.190861717185072</v>
      </c>
      <c r="U11" s="17">
        <v>0.22930166377675101</v>
      </c>
      <c r="V11" s="17">
        <v>0.21806284930205</v>
      </c>
      <c r="W11" s="17"/>
      <c r="X11" s="17">
        <v>0.21371035200774099</v>
      </c>
      <c r="Y11" s="17">
        <v>0.20815936710403499</v>
      </c>
      <c r="Z11" s="17"/>
      <c r="AA11" s="17">
        <v>0.19310199460986199</v>
      </c>
      <c r="AB11" s="17">
        <v>0.25747015499731701</v>
      </c>
      <c r="AC11" s="17"/>
      <c r="AD11" s="17">
        <v>0.195622799590808</v>
      </c>
      <c r="AE11" s="17">
        <v>0.203763594942099</v>
      </c>
    </row>
    <row r="12" spans="2:31" x14ac:dyDescent="0.35">
      <c r="B12" s="18" t="s">
        <v>97</v>
      </c>
      <c r="C12" s="17">
        <v>0.32944964210016198</v>
      </c>
      <c r="D12" s="17">
        <v>0.342667453597227</v>
      </c>
      <c r="E12" s="17">
        <v>0.31622811497849901</v>
      </c>
      <c r="F12" s="17"/>
      <c r="G12" s="17">
        <v>0.34031444795013599</v>
      </c>
      <c r="H12" s="17">
        <v>0.36629429547335601</v>
      </c>
      <c r="I12" s="17">
        <v>0.29490850864874901</v>
      </c>
      <c r="J12" s="17">
        <v>0.32564509022363303</v>
      </c>
      <c r="K12" s="17">
        <v>0.372850754154195</v>
      </c>
      <c r="L12" s="17">
        <v>0.30131539644799199</v>
      </c>
      <c r="M12" s="17"/>
      <c r="N12" s="17">
        <v>0.36611021588394799</v>
      </c>
      <c r="O12" s="17">
        <v>0.29027725077774402</v>
      </c>
      <c r="P12" s="17">
        <v>0.32829870790877602</v>
      </c>
      <c r="Q12" s="17">
        <v>0.37344308404907001</v>
      </c>
      <c r="R12" s="17">
        <v>0.27930987149840403</v>
      </c>
      <c r="S12" s="17">
        <v>0.31613913819253298</v>
      </c>
      <c r="T12" s="17">
        <v>0.32744041195664902</v>
      </c>
      <c r="U12" s="17">
        <v>0.35542354399301102</v>
      </c>
      <c r="V12" s="17">
        <v>0.33302289018141301</v>
      </c>
      <c r="W12" s="17"/>
      <c r="X12" s="17">
        <v>0.33710616590785603</v>
      </c>
      <c r="Y12" s="17">
        <v>0.25346038267298299</v>
      </c>
      <c r="Z12" s="17"/>
      <c r="AA12" s="17">
        <v>0.33139186680995503</v>
      </c>
      <c r="AB12" s="17">
        <v>0.32391493321845</v>
      </c>
      <c r="AC12" s="17"/>
      <c r="AD12" s="17">
        <v>0.36760583394643098</v>
      </c>
      <c r="AE12" s="17">
        <v>0.25683854542399098</v>
      </c>
    </row>
    <row r="13" spans="2:31" x14ac:dyDescent="0.35">
      <c r="B13" s="18" t="s">
        <v>96</v>
      </c>
      <c r="C13" s="17">
        <v>0.13049076283238201</v>
      </c>
      <c r="D13" s="17">
        <v>0.160197897077372</v>
      </c>
      <c r="E13" s="17">
        <v>0.10077527769217801</v>
      </c>
      <c r="F13" s="17"/>
      <c r="G13" s="17">
        <v>0.12069199092188</v>
      </c>
      <c r="H13" s="17">
        <v>0.156811752471858</v>
      </c>
      <c r="I13" s="17">
        <v>0.15026640576309999</v>
      </c>
      <c r="J13" s="17">
        <v>0.12594421072984599</v>
      </c>
      <c r="K13" s="17">
        <v>0.113023181472028</v>
      </c>
      <c r="L13" s="17">
        <v>0.12285132341803399</v>
      </c>
      <c r="M13" s="17"/>
      <c r="N13" s="17">
        <v>0.18715603466266401</v>
      </c>
      <c r="O13" s="17">
        <v>0.103869946750746</v>
      </c>
      <c r="P13" s="17">
        <v>7.5432545212002905E-2</v>
      </c>
      <c r="Q13" s="17">
        <v>8.7215246597114396E-2</v>
      </c>
      <c r="R13" s="17">
        <v>0.13828315076943101</v>
      </c>
      <c r="S13" s="17">
        <v>0.160351749023771</v>
      </c>
      <c r="T13" s="17">
        <v>0.188576919738765</v>
      </c>
      <c r="U13" s="17">
        <v>0.157771384471392</v>
      </c>
      <c r="V13" s="17">
        <v>8.8558507859093E-2</v>
      </c>
      <c r="W13" s="17"/>
      <c r="X13" s="17">
        <v>0.112145853819904</v>
      </c>
      <c r="Y13" s="17">
        <v>0.14189119454655</v>
      </c>
      <c r="Z13" s="17"/>
      <c r="AA13" s="17">
        <v>0.124745267276185</v>
      </c>
      <c r="AB13" s="17">
        <v>0.15599053919021999</v>
      </c>
      <c r="AC13" s="17"/>
      <c r="AD13" s="17">
        <v>0.122248569088101</v>
      </c>
      <c r="AE13" s="17">
        <v>0.16156906412382499</v>
      </c>
    </row>
    <row r="14" spans="2:31" x14ac:dyDescent="0.35">
      <c r="B14" s="18" t="s">
        <v>56</v>
      </c>
      <c r="C14" s="17">
        <v>3.5627854449674E-2</v>
      </c>
      <c r="D14" s="17">
        <v>3.5796923616052002E-2</v>
      </c>
      <c r="E14" s="17">
        <v>3.54587377567026E-2</v>
      </c>
      <c r="F14" s="17"/>
      <c r="G14" s="17">
        <v>5.3129095739154801E-2</v>
      </c>
      <c r="H14" s="17">
        <v>1.38097984464412E-2</v>
      </c>
      <c r="I14" s="17">
        <v>5.2481644449094797E-2</v>
      </c>
      <c r="J14" s="17">
        <v>3.9392323397356502E-2</v>
      </c>
      <c r="K14" s="17">
        <v>4.5233243341202899E-2</v>
      </c>
      <c r="L14" s="17">
        <v>2.2828607727484601E-2</v>
      </c>
      <c r="M14" s="17"/>
      <c r="N14" s="17">
        <v>2.4263232040810299E-2</v>
      </c>
      <c r="O14" s="17">
        <v>3.9002082040272397E-2</v>
      </c>
      <c r="P14" s="17">
        <v>6.1251576591336801E-2</v>
      </c>
      <c r="Q14" s="17">
        <v>4.9684246423667103E-2</v>
      </c>
      <c r="R14" s="17">
        <v>3.4200747369161399E-2</v>
      </c>
      <c r="S14" s="17">
        <v>2.5735464346056201E-2</v>
      </c>
      <c r="T14" s="17">
        <v>2.2455035303418899E-2</v>
      </c>
      <c r="U14" s="17">
        <v>0</v>
      </c>
      <c r="V14" s="17">
        <v>4.64090603223727E-2</v>
      </c>
      <c r="W14" s="17"/>
      <c r="X14" s="17">
        <v>3.7063080914863503E-2</v>
      </c>
      <c r="Y14" s="17">
        <v>5.0707542933670101E-2</v>
      </c>
      <c r="Z14" s="17"/>
      <c r="AA14" s="17">
        <v>3.8440882007145703E-2</v>
      </c>
      <c r="AB14" s="17">
        <v>2.19845644351657E-2</v>
      </c>
      <c r="AC14" s="17"/>
      <c r="AD14" s="17">
        <v>1.4200931701118399E-2</v>
      </c>
      <c r="AE14" s="17">
        <v>6.0821237277739797E-2</v>
      </c>
    </row>
    <row r="15" spans="2:31" x14ac:dyDescent="0.35">
      <c r="B15" s="18" t="s">
        <v>102</v>
      </c>
      <c r="C15" s="21">
        <v>0.29836228192631498</v>
      </c>
      <c r="D15" s="21">
        <v>0.26368438688097101</v>
      </c>
      <c r="E15" s="21">
        <v>0.33304992518450999</v>
      </c>
      <c r="F15" s="21"/>
      <c r="G15" s="21">
        <v>0.29526076326776302</v>
      </c>
      <c r="H15" s="21">
        <v>0.30567185490852899</v>
      </c>
      <c r="I15" s="21">
        <v>0.32963899277842601</v>
      </c>
      <c r="J15" s="21">
        <v>0.290080423620175</v>
      </c>
      <c r="K15" s="21">
        <v>0.249699573484919</v>
      </c>
      <c r="L15" s="21">
        <v>0.30909099727537698</v>
      </c>
      <c r="M15" s="21"/>
      <c r="N15" s="21">
        <v>0.25893100648452999</v>
      </c>
      <c r="O15" s="21">
        <v>0.35226787826904998</v>
      </c>
      <c r="P15" s="21">
        <v>0.34758650887007297</v>
      </c>
      <c r="Q15" s="21">
        <v>0.233017847826538</v>
      </c>
      <c r="R15" s="21">
        <v>0.311000216958639</v>
      </c>
      <c r="S15" s="21">
        <v>0.31402916806800102</v>
      </c>
      <c r="T15" s="21">
        <v>0.270665915816094</v>
      </c>
      <c r="U15" s="21">
        <v>0.257503407758846</v>
      </c>
      <c r="V15" s="21">
        <v>0.313946692335071</v>
      </c>
      <c r="W15" s="21"/>
      <c r="X15" s="21">
        <v>0.29997454734963502</v>
      </c>
      <c r="Y15" s="21">
        <v>0.34578151274276198</v>
      </c>
      <c r="Z15" s="21"/>
      <c r="AA15" s="21">
        <v>0.31231998929685201</v>
      </c>
      <c r="AB15" s="21">
        <v>0.240639808158847</v>
      </c>
      <c r="AC15" s="21"/>
      <c r="AD15" s="21">
        <v>0.30032186567354102</v>
      </c>
      <c r="AE15" s="21">
        <v>0.317007558232345</v>
      </c>
    </row>
    <row r="16" spans="2:31" x14ac:dyDescent="0.35">
      <c r="B16" s="18" t="s">
        <v>101</v>
      </c>
      <c r="C16" s="21">
        <v>0.45994040493254501</v>
      </c>
      <c r="D16" s="21">
        <v>0.50286535067459903</v>
      </c>
      <c r="E16" s="21">
        <v>0.41700339267067599</v>
      </c>
      <c r="F16" s="21"/>
      <c r="G16" s="21">
        <v>0.46100643887201598</v>
      </c>
      <c r="H16" s="21">
        <v>0.52310604794521398</v>
      </c>
      <c r="I16" s="21">
        <v>0.44517491441184798</v>
      </c>
      <c r="J16" s="21">
        <v>0.45158930095347899</v>
      </c>
      <c r="K16" s="21">
        <v>0.485873935626223</v>
      </c>
      <c r="L16" s="21">
        <v>0.424166719866026</v>
      </c>
      <c r="M16" s="21"/>
      <c r="N16" s="21">
        <v>0.55326625054661205</v>
      </c>
      <c r="O16" s="21">
        <v>0.39414719752848998</v>
      </c>
      <c r="P16" s="21">
        <v>0.40373125312077901</v>
      </c>
      <c r="Q16" s="21">
        <v>0.460658330646184</v>
      </c>
      <c r="R16" s="21">
        <v>0.41759302226783401</v>
      </c>
      <c r="S16" s="21">
        <v>0.476490887216304</v>
      </c>
      <c r="T16" s="21">
        <v>0.51601733169541397</v>
      </c>
      <c r="U16" s="21">
        <v>0.51319492846440296</v>
      </c>
      <c r="V16" s="21">
        <v>0.42158139804050598</v>
      </c>
      <c r="W16" s="21"/>
      <c r="X16" s="21">
        <v>0.44925201972776002</v>
      </c>
      <c r="Y16" s="21">
        <v>0.39535157721953301</v>
      </c>
      <c r="Z16" s="21"/>
      <c r="AA16" s="21">
        <v>0.45613713408614098</v>
      </c>
      <c r="AB16" s="21">
        <v>0.47990547240867099</v>
      </c>
      <c r="AC16" s="21"/>
      <c r="AD16" s="21">
        <v>0.48985440303453298</v>
      </c>
      <c r="AE16" s="21">
        <v>0.41840760954781597</v>
      </c>
    </row>
    <row r="17" spans="2:31" x14ac:dyDescent="0.35">
      <c r="B17" s="18" t="s">
        <v>103</v>
      </c>
      <c r="C17" s="22">
        <v>0.16157812300623001</v>
      </c>
      <c r="D17" s="22">
        <v>0.23918096379362799</v>
      </c>
      <c r="E17" s="22">
        <v>8.3953467486166306E-2</v>
      </c>
      <c r="F17" s="22"/>
      <c r="G17" s="22">
        <v>0.16574567560425299</v>
      </c>
      <c r="H17" s="22">
        <v>0.21743419303668499</v>
      </c>
      <c r="I17" s="22">
        <v>0.11553592163342299</v>
      </c>
      <c r="J17" s="22">
        <v>0.16150887733330399</v>
      </c>
      <c r="K17" s="22">
        <v>0.236174362141304</v>
      </c>
      <c r="L17" s="22">
        <v>0.11507572259064799</v>
      </c>
      <c r="M17" s="22"/>
      <c r="N17" s="22">
        <v>0.294335244062082</v>
      </c>
      <c r="O17" s="22">
        <v>4.1879319259439697E-2</v>
      </c>
      <c r="P17" s="22">
        <v>5.6144744250705397E-2</v>
      </c>
      <c r="Q17" s="22">
        <v>0.227640482819646</v>
      </c>
      <c r="R17" s="22">
        <v>0.106592805309195</v>
      </c>
      <c r="S17" s="22">
        <v>0.16246171914830301</v>
      </c>
      <c r="T17" s="22">
        <v>0.24535141587932</v>
      </c>
      <c r="U17" s="22">
        <v>0.25569152070555601</v>
      </c>
      <c r="V17" s="22">
        <v>0.107634705705435</v>
      </c>
      <c r="W17" s="22"/>
      <c r="X17" s="22">
        <v>0.149277472378125</v>
      </c>
      <c r="Y17" s="22">
        <v>4.9570064476770502E-2</v>
      </c>
      <c r="Z17" s="22"/>
      <c r="AA17" s="22">
        <v>0.143817144789289</v>
      </c>
      <c r="AB17" s="22">
        <v>0.23926566424982301</v>
      </c>
      <c r="AC17" s="22"/>
      <c r="AD17" s="22">
        <v>0.18953253736099099</v>
      </c>
      <c r="AE17" s="22">
        <v>0.101400051315471</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305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4.3264682196617603E-2</v>
      </c>
      <c r="D9" s="17">
        <v>6.0212609961194499E-2</v>
      </c>
      <c r="E9" s="17">
        <v>2.6311990244162399E-2</v>
      </c>
      <c r="F9" s="17"/>
      <c r="G9" s="17">
        <v>2.96465502785569E-2</v>
      </c>
      <c r="H9" s="17">
        <v>5.6343217573419598E-2</v>
      </c>
      <c r="I9" s="17">
        <v>2.5361582104626201E-2</v>
      </c>
      <c r="J9" s="17">
        <v>5.7466245162170498E-2</v>
      </c>
      <c r="K9" s="17">
        <v>1.7452952791183599E-2</v>
      </c>
      <c r="L9" s="17">
        <v>5.8298760974501297E-2</v>
      </c>
      <c r="M9" s="17"/>
      <c r="N9" s="17">
        <v>5.8177935913132597E-2</v>
      </c>
      <c r="O9" s="17">
        <v>3.9707868236612202E-2</v>
      </c>
      <c r="P9" s="17">
        <v>3.61258715848774E-2</v>
      </c>
      <c r="Q9" s="17">
        <v>3.6970357438277701E-2</v>
      </c>
      <c r="R9" s="17">
        <v>7.2983057685706301E-2</v>
      </c>
      <c r="S9" s="17">
        <v>3.3126267294633999E-2</v>
      </c>
      <c r="T9" s="17">
        <v>4.48557270876331E-2</v>
      </c>
      <c r="U9" s="17">
        <v>4.8152371867390201E-2</v>
      </c>
      <c r="V9" s="17">
        <v>2.41272158360347E-2</v>
      </c>
      <c r="W9" s="17"/>
      <c r="X9" s="17">
        <v>3.6813277590735903E-2</v>
      </c>
      <c r="Y9" s="17">
        <v>7.2217550168270597E-2</v>
      </c>
      <c r="Z9" s="17"/>
      <c r="AA9" s="17">
        <v>4.3942944846196597E-2</v>
      </c>
      <c r="AB9" s="17">
        <v>3.5102632392521399E-2</v>
      </c>
      <c r="AC9" s="17"/>
      <c r="AD9" s="17">
        <v>4.25092634222803E-2</v>
      </c>
      <c r="AE9" s="17">
        <v>3.6175408497849698E-2</v>
      </c>
    </row>
    <row r="10" spans="2:31" x14ac:dyDescent="0.35">
      <c r="B10" s="18" t="s">
        <v>99</v>
      </c>
      <c r="C10" s="17">
        <v>9.17963917129926E-2</v>
      </c>
      <c r="D10" s="17">
        <v>0.12187510934182</v>
      </c>
      <c r="E10" s="17">
        <v>6.17092187341126E-2</v>
      </c>
      <c r="F10" s="17"/>
      <c r="G10" s="17">
        <v>0.11186066886929399</v>
      </c>
      <c r="H10" s="17">
        <v>9.5837527652303398E-2</v>
      </c>
      <c r="I10" s="17">
        <v>0.101097027541848</v>
      </c>
      <c r="J10" s="17">
        <v>6.9720137772382895E-2</v>
      </c>
      <c r="K10" s="17">
        <v>0.105611850232467</v>
      </c>
      <c r="L10" s="17">
        <v>7.8428149600056701E-2</v>
      </c>
      <c r="M10" s="17"/>
      <c r="N10" s="17">
        <v>8.2302933246656398E-2</v>
      </c>
      <c r="O10" s="17">
        <v>0.111279304749198</v>
      </c>
      <c r="P10" s="17">
        <v>9.9152845851375307E-2</v>
      </c>
      <c r="Q10" s="17">
        <v>6.3112329632930897E-2</v>
      </c>
      <c r="R10" s="17">
        <v>5.5797464877265099E-2</v>
      </c>
      <c r="S10" s="17">
        <v>0.17470870710498401</v>
      </c>
      <c r="T10" s="17">
        <v>8.2850602856792202E-2</v>
      </c>
      <c r="U10" s="17">
        <v>7.3980253257202394E-2</v>
      </c>
      <c r="V10" s="17">
        <v>7.2727281836419203E-2</v>
      </c>
      <c r="W10" s="17"/>
      <c r="X10" s="17">
        <v>7.8345386027699901E-2</v>
      </c>
      <c r="Y10" s="17">
        <v>0.13068445923497199</v>
      </c>
      <c r="Z10" s="17"/>
      <c r="AA10" s="17">
        <v>8.1783016810472106E-2</v>
      </c>
      <c r="AB10" s="17">
        <v>0.127358395511175</v>
      </c>
      <c r="AC10" s="17"/>
      <c r="AD10" s="17">
        <v>0.10064820347886</v>
      </c>
      <c r="AE10" s="17">
        <v>7.5137180245400295E-2</v>
      </c>
    </row>
    <row r="11" spans="2:31" x14ac:dyDescent="0.35">
      <c r="B11" s="18" t="s">
        <v>98</v>
      </c>
      <c r="C11" s="17">
        <v>0.13884711180235901</v>
      </c>
      <c r="D11" s="17">
        <v>0.144977265510918</v>
      </c>
      <c r="E11" s="17">
        <v>0.13271523486224099</v>
      </c>
      <c r="F11" s="17"/>
      <c r="G11" s="17">
        <v>0.15276414580123199</v>
      </c>
      <c r="H11" s="17">
        <v>0.13352148558817201</v>
      </c>
      <c r="I11" s="17">
        <v>0.16896612864281599</v>
      </c>
      <c r="J11" s="17">
        <v>0.146722699304773</v>
      </c>
      <c r="K11" s="17">
        <v>0.149274842856086</v>
      </c>
      <c r="L11" s="17">
        <v>0.110066623681012</v>
      </c>
      <c r="M11" s="17"/>
      <c r="N11" s="17">
        <v>0.16914298652023199</v>
      </c>
      <c r="O11" s="17">
        <v>0.125306958633673</v>
      </c>
      <c r="P11" s="17">
        <v>0.19057197978184401</v>
      </c>
      <c r="Q11" s="17">
        <v>0.11428261464006</v>
      </c>
      <c r="R11" s="17">
        <v>6.7828750095840704E-2</v>
      </c>
      <c r="S11" s="17">
        <v>0.13488820007178801</v>
      </c>
      <c r="T11" s="17">
        <v>0.14180672846230899</v>
      </c>
      <c r="U11" s="17">
        <v>9.0810764785749495E-2</v>
      </c>
      <c r="V11" s="17">
        <v>0.167780155909767</v>
      </c>
      <c r="W11" s="17"/>
      <c r="X11" s="17">
        <v>0.13541365624170701</v>
      </c>
      <c r="Y11" s="17">
        <v>0.18989470363243499</v>
      </c>
      <c r="Z11" s="17"/>
      <c r="AA11" s="17">
        <v>0.13189639752868801</v>
      </c>
      <c r="AB11" s="17">
        <v>0.16924906759689701</v>
      </c>
      <c r="AC11" s="17"/>
      <c r="AD11" s="17">
        <v>0.13149769390449101</v>
      </c>
      <c r="AE11" s="17">
        <v>0.13987259533171401</v>
      </c>
    </row>
    <row r="12" spans="2:31" x14ac:dyDescent="0.35">
      <c r="B12" s="18" t="s">
        <v>97</v>
      </c>
      <c r="C12" s="17">
        <v>0.35762146886132801</v>
      </c>
      <c r="D12" s="17">
        <v>0.35356311349441799</v>
      </c>
      <c r="E12" s="17">
        <v>0.36168096506195702</v>
      </c>
      <c r="F12" s="17"/>
      <c r="G12" s="17">
        <v>0.30955511404652503</v>
      </c>
      <c r="H12" s="17">
        <v>0.35572694847527297</v>
      </c>
      <c r="I12" s="17">
        <v>0.379459481852362</v>
      </c>
      <c r="J12" s="17">
        <v>0.34360391940454399</v>
      </c>
      <c r="K12" s="17">
        <v>0.32742417011264602</v>
      </c>
      <c r="L12" s="17">
        <v>0.39560465229815001</v>
      </c>
      <c r="M12" s="17"/>
      <c r="N12" s="17">
        <v>0.309037934446387</v>
      </c>
      <c r="O12" s="17">
        <v>0.39140924650579201</v>
      </c>
      <c r="P12" s="17">
        <v>0.33821020716490102</v>
      </c>
      <c r="Q12" s="17">
        <v>0.413773832814744</v>
      </c>
      <c r="R12" s="17">
        <v>0.36875482377374302</v>
      </c>
      <c r="S12" s="17">
        <v>0.35884260363417497</v>
      </c>
      <c r="T12" s="17">
        <v>0.29644768411449002</v>
      </c>
      <c r="U12" s="17">
        <v>0.45812635090745502</v>
      </c>
      <c r="V12" s="17">
        <v>0.34319212657473502</v>
      </c>
      <c r="W12" s="17"/>
      <c r="X12" s="17">
        <v>0.368039166757058</v>
      </c>
      <c r="Y12" s="17">
        <v>0.285683668579719</v>
      </c>
      <c r="Z12" s="17"/>
      <c r="AA12" s="17">
        <v>0.37157015186202402</v>
      </c>
      <c r="AB12" s="17">
        <v>0.307857084981627</v>
      </c>
      <c r="AC12" s="17"/>
      <c r="AD12" s="17">
        <v>0.36877242429934798</v>
      </c>
      <c r="AE12" s="17">
        <v>0.34102574695686699</v>
      </c>
    </row>
    <row r="13" spans="2:31" x14ac:dyDescent="0.35">
      <c r="B13" s="18" t="s">
        <v>96</v>
      </c>
      <c r="C13" s="17">
        <v>0.33675454937543298</v>
      </c>
      <c r="D13" s="17">
        <v>0.29373304229826203</v>
      </c>
      <c r="E13" s="17">
        <v>0.379788150116525</v>
      </c>
      <c r="F13" s="17"/>
      <c r="G13" s="17">
        <v>0.349987611753868</v>
      </c>
      <c r="H13" s="17">
        <v>0.33505411974021498</v>
      </c>
      <c r="I13" s="17">
        <v>0.27803836627956702</v>
      </c>
      <c r="J13" s="17">
        <v>0.33131811870566802</v>
      </c>
      <c r="K13" s="17">
        <v>0.35928955822715802</v>
      </c>
      <c r="L13" s="17">
        <v>0.35127928788442597</v>
      </c>
      <c r="M13" s="17"/>
      <c r="N13" s="17">
        <v>0.33976799616872699</v>
      </c>
      <c r="O13" s="17">
        <v>0.31331919900996602</v>
      </c>
      <c r="P13" s="17">
        <v>0.264937410225137</v>
      </c>
      <c r="Q13" s="17">
        <v>0.36215783133097301</v>
      </c>
      <c r="R13" s="17">
        <v>0.401045475278347</v>
      </c>
      <c r="S13" s="17">
        <v>0.29234813563626999</v>
      </c>
      <c r="T13" s="17">
        <v>0.37706912452709501</v>
      </c>
      <c r="U13" s="17">
        <v>0.31455894366706499</v>
      </c>
      <c r="V13" s="17">
        <v>0.36303189790497498</v>
      </c>
      <c r="W13" s="17"/>
      <c r="X13" s="17">
        <v>0.35179997552918302</v>
      </c>
      <c r="Y13" s="17">
        <v>0.28148196178365298</v>
      </c>
      <c r="Z13" s="17"/>
      <c r="AA13" s="17">
        <v>0.33775713662539403</v>
      </c>
      <c r="AB13" s="17">
        <v>0.33725606776968198</v>
      </c>
      <c r="AC13" s="17"/>
      <c r="AD13" s="17">
        <v>0.338138836779733</v>
      </c>
      <c r="AE13" s="17">
        <v>0.362828680549729</v>
      </c>
    </row>
    <row r="14" spans="2:31" x14ac:dyDescent="0.35">
      <c r="B14" s="18" t="s">
        <v>56</v>
      </c>
      <c r="C14" s="17">
        <v>3.1715796051269299E-2</v>
      </c>
      <c r="D14" s="17">
        <v>2.56388593933887E-2</v>
      </c>
      <c r="E14" s="17">
        <v>3.7794440981002701E-2</v>
      </c>
      <c r="F14" s="17"/>
      <c r="G14" s="17">
        <v>4.6185909250524203E-2</v>
      </c>
      <c r="H14" s="17">
        <v>2.35167009706174E-2</v>
      </c>
      <c r="I14" s="17">
        <v>4.7077413578781001E-2</v>
      </c>
      <c r="J14" s="17">
        <v>5.11688796504614E-2</v>
      </c>
      <c r="K14" s="17">
        <v>4.0946625780458802E-2</v>
      </c>
      <c r="L14" s="17">
        <v>6.3225255618539304E-3</v>
      </c>
      <c r="M14" s="17"/>
      <c r="N14" s="17">
        <v>4.1570213704865501E-2</v>
      </c>
      <c r="O14" s="17">
        <v>1.89774228647582E-2</v>
      </c>
      <c r="P14" s="17">
        <v>7.1001685391865105E-2</v>
      </c>
      <c r="Q14" s="17">
        <v>9.7030341430142508E-3</v>
      </c>
      <c r="R14" s="17">
        <v>3.3590428289098202E-2</v>
      </c>
      <c r="S14" s="17">
        <v>6.0860862581484203E-3</v>
      </c>
      <c r="T14" s="17">
        <v>5.6970132951680102E-2</v>
      </c>
      <c r="U14" s="17">
        <v>1.4371315515137701E-2</v>
      </c>
      <c r="V14" s="17">
        <v>2.9141321938068201E-2</v>
      </c>
      <c r="W14" s="17"/>
      <c r="X14" s="17">
        <v>2.9588537853616498E-2</v>
      </c>
      <c r="Y14" s="17">
        <v>4.0037656600949899E-2</v>
      </c>
      <c r="Z14" s="17"/>
      <c r="AA14" s="17">
        <v>3.30503523272258E-2</v>
      </c>
      <c r="AB14" s="17">
        <v>2.3176751748097701E-2</v>
      </c>
      <c r="AC14" s="17"/>
      <c r="AD14" s="17">
        <v>1.8433578115288101E-2</v>
      </c>
      <c r="AE14" s="17">
        <v>4.4960388418439703E-2</v>
      </c>
    </row>
    <row r="15" spans="2:31" x14ac:dyDescent="0.35">
      <c r="B15" s="18" t="s">
        <v>102</v>
      </c>
      <c r="C15" s="21">
        <v>0.13506107390961</v>
      </c>
      <c r="D15" s="21">
        <v>0.18208771930301401</v>
      </c>
      <c r="E15" s="21">
        <v>8.8021208978275006E-2</v>
      </c>
      <c r="F15" s="21"/>
      <c r="G15" s="21">
        <v>0.141507219147851</v>
      </c>
      <c r="H15" s="21">
        <v>0.152180745225723</v>
      </c>
      <c r="I15" s="21">
        <v>0.12645860964647401</v>
      </c>
      <c r="J15" s="21">
        <v>0.12718638293455301</v>
      </c>
      <c r="K15" s="21">
        <v>0.123064803023651</v>
      </c>
      <c r="L15" s="21">
        <v>0.13672691057455799</v>
      </c>
      <c r="M15" s="21"/>
      <c r="N15" s="21">
        <v>0.140480869159789</v>
      </c>
      <c r="O15" s="21">
        <v>0.15098717298580999</v>
      </c>
      <c r="P15" s="21">
        <v>0.135278717436253</v>
      </c>
      <c r="Q15" s="21">
        <v>0.100082687071209</v>
      </c>
      <c r="R15" s="21">
        <v>0.12878052256297101</v>
      </c>
      <c r="S15" s="21">
        <v>0.20783497439961801</v>
      </c>
      <c r="T15" s="21">
        <v>0.12770632994442499</v>
      </c>
      <c r="U15" s="21">
        <v>0.122132625124593</v>
      </c>
      <c r="V15" s="21">
        <v>9.6854497672454007E-2</v>
      </c>
      <c r="W15" s="21"/>
      <c r="X15" s="21">
        <v>0.11515866361843601</v>
      </c>
      <c r="Y15" s="21">
        <v>0.20290200940324299</v>
      </c>
      <c r="Z15" s="21"/>
      <c r="AA15" s="21">
        <v>0.12572596165666899</v>
      </c>
      <c r="AB15" s="21">
        <v>0.16246102790369599</v>
      </c>
      <c r="AC15" s="21"/>
      <c r="AD15" s="21">
        <v>0.14315746690114001</v>
      </c>
      <c r="AE15" s="21">
        <v>0.11131258874324999</v>
      </c>
    </row>
    <row r="16" spans="2:31" x14ac:dyDescent="0.35">
      <c r="B16" s="18" t="s">
        <v>101</v>
      </c>
      <c r="C16" s="21">
        <v>0.69437601823676098</v>
      </c>
      <c r="D16" s="21">
        <v>0.64729615579267996</v>
      </c>
      <c r="E16" s="21">
        <v>0.74146911517848102</v>
      </c>
      <c r="F16" s="21"/>
      <c r="G16" s="21">
        <v>0.65954272580039297</v>
      </c>
      <c r="H16" s="21">
        <v>0.69078106821548801</v>
      </c>
      <c r="I16" s="21">
        <v>0.65749784813192902</v>
      </c>
      <c r="J16" s="21">
        <v>0.67492203811021301</v>
      </c>
      <c r="K16" s="21">
        <v>0.68671372833980404</v>
      </c>
      <c r="L16" s="21">
        <v>0.74688394018257598</v>
      </c>
      <c r="M16" s="21"/>
      <c r="N16" s="21">
        <v>0.64880593061511305</v>
      </c>
      <c r="O16" s="21">
        <v>0.70472844551575797</v>
      </c>
      <c r="P16" s="21">
        <v>0.60314761739003797</v>
      </c>
      <c r="Q16" s="21">
        <v>0.77593166414571701</v>
      </c>
      <c r="R16" s="21">
        <v>0.76980029905209002</v>
      </c>
      <c r="S16" s="21">
        <v>0.65119073927044502</v>
      </c>
      <c r="T16" s="21">
        <v>0.67351680864158503</v>
      </c>
      <c r="U16" s="21">
        <v>0.77268529457451995</v>
      </c>
      <c r="V16" s="21">
        <v>0.706224024479711</v>
      </c>
      <c r="W16" s="21"/>
      <c r="X16" s="21">
        <v>0.71983914228624102</v>
      </c>
      <c r="Y16" s="21">
        <v>0.56716563036337198</v>
      </c>
      <c r="Z16" s="21"/>
      <c r="AA16" s="21">
        <v>0.709327288487418</v>
      </c>
      <c r="AB16" s="21">
        <v>0.64511315275130898</v>
      </c>
      <c r="AC16" s="21"/>
      <c r="AD16" s="21">
        <v>0.70691126107908098</v>
      </c>
      <c r="AE16" s="21">
        <v>0.70385442750659599</v>
      </c>
    </row>
    <row r="17" spans="2:31" x14ac:dyDescent="0.35">
      <c r="B17" s="18" t="s">
        <v>103</v>
      </c>
      <c r="C17" s="22">
        <v>0.55931494432715101</v>
      </c>
      <c r="D17" s="22">
        <v>0.46520843648966498</v>
      </c>
      <c r="E17" s="22">
        <v>0.65344790620020599</v>
      </c>
      <c r="F17" s="22"/>
      <c r="G17" s="22">
        <v>0.51803550665254205</v>
      </c>
      <c r="H17" s="22">
        <v>0.53860032298976501</v>
      </c>
      <c r="I17" s="22">
        <v>0.53103923848545498</v>
      </c>
      <c r="J17" s="22">
        <v>0.54773565517565903</v>
      </c>
      <c r="K17" s="22">
        <v>0.56364892531615396</v>
      </c>
      <c r="L17" s="22">
        <v>0.61015702960801799</v>
      </c>
      <c r="M17" s="22"/>
      <c r="N17" s="22">
        <v>0.50832506145532397</v>
      </c>
      <c r="O17" s="22">
        <v>0.55374127252994698</v>
      </c>
      <c r="P17" s="22">
        <v>0.467868899953785</v>
      </c>
      <c r="Q17" s="22">
        <v>0.67584897707450897</v>
      </c>
      <c r="R17" s="22">
        <v>0.64101977648911801</v>
      </c>
      <c r="S17" s="22">
        <v>0.44335576487082701</v>
      </c>
      <c r="T17" s="22">
        <v>0.54581047869716004</v>
      </c>
      <c r="U17" s="22">
        <v>0.65055266944992796</v>
      </c>
      <c r="V17" s="22">
        <v>0.60936952680725698</v>
      </c>
      <c r="W17" s="22"/>
      <c r="X17" s="22">
        <v>0.60468047866780505</v>
      </c>
      <c r="Y17" s="22">
        <v>0.36426362096012899</v>
      </c>
      <c r="Z17" s="22"/>
      <c r="AA17" s="22">
        <v>0.58360132683074895</v>
      </c>
      <c r="AB17" s="22">
        <v>0.482652124847613</v>
      </c>
      <c r="AC17" s="22"/>
      <c r="AD17" s="22">
        <v>0.56375379417794103</v>
      </c>
      <c r="AE17" s="22">
        <v>0.59254183876334598</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306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4.5037358332262002E-2</v>
      </c>
      <c r="D9" s="17">
        <v>5.24895643749589E-2</v>
      </c>
      <c r="E9" s="17">
        <v>3.7583057419313899E-2</v>
      </c>
      <c r="F9" s="17"/>
      <c r="G9" s="17">
        <v>1.9604148724586001E-2</v>
      </c>
      <c r="H9" s="17">
        <v>3.32095750380451E-2</v>
      </c>
      <c r="I9" s="17">
        <v>4.7263743265431202E-2</v>
      </c>
      <c r="J9" s="17">
        <v>4.1650774474321903E-2</v>
      </c>
      <c r="K9" s="17">
        <v>1.63813409489692E-2</v>
      </c>
      <c r="L9" s="17">
        <v>7.9904926611153296E-2</v>
      </c>
      <c r="M9" s="17"/>
      <c r="N9" s="17">
        <v>5.5846552062150001E-2</v>
      </c>
      <c r="O9" s="17">
        <v>6.3222958412343794E-2</v>
      </c>
      <c r="P9" s="17">
        <v>1.6835731903156102E-2</v>
      </c>
      <c r="Q9" s="17">
        <v>6.7417569378780906E-2</v>
      </c>
      <c r="R9" s="17">
        <v>4.5103962129846797E-2</v>
      </c>
      <c r="S9" s="17">
        <v>2.7545386646450801E-2</v>
      </c>
      <c r="T9" s="17">
        <v>6.3796367187772707E-2</v>
      </c>
      <c r="U9" s="17">
        <v>1.6051796567872499E-2</v>
      </c>
      <c r="V9" s="17">
        <v>2.2436673101897599E-2</v>
      </c>
      <c r="W9" s="17"/>
      <c r="X9" s="17">
        <v>4.5874062082013001E-2</v>
      </c>
      <c r="Y9" s="17">
        <v>4.41537382687332E-2</v>
      </c>
      <c r="Z9" s="17"/>
      <c r="AA9" s="17">
        <v>3.8039423679276298E-2</v>
      </c>
      <c r="AB9" s="17">
        <v>6.93458691389751E-2</v>
      </c>
      <c r="AC9" s="17"/>
      <c r="AD9" s="17">
        <v>5.17915955915184E-2</v>
      </c>
      <c r="AE9" s="17">
        <v>3.1066855220769001E-2</v>
      </c>
    </row>
    <row r="10" spans="2:31" x14ac:dyDescent="0.35">
      <c r="B10" s="18" t="s">
        <v>99</v>
      </c>
      <c r="C10" s="17">
        <v>8.9847321063060398E-2</v>
      </c>
      <c r="D10" s="17">
        <v>9.4483593338352406E-2</v>
      </c>
      <c r="E10" s="17">
        <v>8.5209745497331804E-2</v>
      </c>
      <c r="F10" s="17"/>
      <c r="G10" s="17">
        <v>0.103684273448904</v>
      </c>
      <c r="H10" s="17">
        <v>0.100252353304878</v>
      </c>
      <c r="I10" s="17">
        <v>8.1533644830102295E-2</v>
      </c>
      <c r="J10" s="17">
        <v>0.10999142968445499</v>
      </c>
      <c r="K10" s="17">
        <v>9.7104965186306805E-2</v>
      </c>
      <c r="L10" s="17">
        <v>6.7295975066385905E-2</v>
      </c>
      <c r="M10" s="17"/>
      <c r="N10" s="17">
        <v>6.6410125013660407E-2</v>
      </c>
      <c r="O10" s="17">
        <v>0.101222137014899</v>
      </c>
      <c r="P10" s="17">
        <v>9.4774037823568594E-2</v>
      </c>
      <c r="Q10" s="17">
        <v>9.1588091043158501E-2</v>
      </c>
      <c r="R10" s="17">
        <v>8.3700251305552198E-2</v>
      </c>
      <c r="S10" s="17">
        <v>0.13144436187311001</v>
      </c>
      <c r="T10" s="17">
        <v>8.5764619716290194E-2</v>
      </c>
      <c r="U10" s="17">
        <v>6.0811887162849299E-2</v>
      </c>
      <c r="V10" s="17">
        <v>8.5896734481016701E-2</v>
      </c>
      <c r="W10" s="17"/>
      <c r="X10" s="17">
        <v>8.3224731479394104E-2</v>
      </c>
      <c r="Y10" s="17">
        <v>0.14717447698983999</v>
      </c>
      <c r="Z10" s="17"/>
      <c r="AA10" s="17">
        <v>9.0643008071857198E-2</v>
      </c>
      <c r="AB10" s="17">
        <v>8.5841572563185906E-2</v>
      </c>
      <c r="AC10" s="17"/>
      <c r="AD10" s="17">
        <v>9.34571664173931E-2</v>
      </c>
      <c r="AE10" s="17">
        <v>9.3532788188996102E-2</v>
      </c>
    </row>
    <row r="11" spans="2:31" x14ac:dyDescent="0.35">
      <c r="B11" s="18" t="s">
        <v>98</v>
      </c>
      <c r="C11" s="17">
        <v>0.16007066549781099</v>
      </c>
      <c r="D11" s="17">
        <v>0.18591000250171899</v>
      </c>
      <c r="E11" s="17">
        <v>0.13422406486510799</v>
      </c>
      <c r="F11" s="17"/>
      <c r="G11" s="17">
        <v>0.14270881216001299</v>
      </c>
      <c r="H11" s="17">
        <v>0.158317132022888</v>
      </c>
      <c r="I11" s="17">
        <v>0.15701233055716199</v>
      </c>
      <c r="J11" s="17">
        <v>0.111902137241493</v>
      </c>
      <c r="K11" s="17">
        <v>0.12888795303426401</v>
      </c>
      <c r="L11" s="17">
        <v>0.211608845441382</v>
      </c>
      <c r="M11" s="17"/>
      <c r="N11" s="17">
        <v>0.15253497943257899</v>
      </c>
      <c r="O11" s="17">
        <v>0.12206952953375701</v>
      </c>
      <c r="P11" s="17">
        <v>0.18903272109538799</v>
      </c>
      <c r="Q11" s="17">
        <v>0.12902727058178601</v>
      </c>
      <c r="R11" s="17">
        <v>0.14328871390099199</v>
      </c>
      <c r="S11" s="17">
        <v>0.15987521545458699</v>
      </c>
      <c r="T11" s="17">
        <v>0.166381596253912</v>
      </c>
      <c r="U11" s="17">
        <v>0.198029531757654</v>
      </c>
      <c r="V11" s="17">
        <v>0.21224881912240401</v>
      </c>
      <c r="W11" s="17"/>
      <c r="X11" s="17">
        <v>0.14838691530698001</v>
      </c>
      <c r="Y11" s="17">
        <v>0.21733555969802801</v>
      </c>
      <c r="Z11" s="17"/>
      <c r="AA11" s="17">
        <v>0.15603163244995799</v>
      </c>
      <c r="AB11" s="17">
        <v>0.17960256329166399</v>
      </c>
      <c r="AC11" s="17"/>
      <c r="AD11" s="17">
        <v>0.157900602920516</v>
      </c>
      <c r="AE11" s="17">
        <v>0.16112834810985699</v>
      </c>
    </row>
    <row r="12" spans="2:31" x14ac:dyDescent="0.35">
      <c r="B12" s="18" t="s">
        <v>97</v>
      </c>
      <c r="C12" s="17">
        <v>0.338799821360523</v>
      </c>
      <c r="D12" s="17">
        <v>0.33821096375819298</v>
      </c>
      <c r="E12" s="17">
        <v>0.339388844495082</v>
      </c>
      <c r="F12" s="17"/>
      <c r="G12" s="17">
        <v>0.339293248914593</v>
      </c>
      <c r="H12" s="17">
        <v>0.34737400576674998</v>
      </c>
      <c r="I12" s="17">
        <v>0.291456546805346</v>
      </c>
      <c r="J12" s="17">
        <v>0.36573933949054999</v>
      </c>
      <c r="K12" s="17">
        <v>0.40595895552230699</v>
      </c>
      <c r="L12" s="17">
        <v>0.310349431576948</v>
      </c>
      <c r="M12" s="17"/>
      <c r="N12" s="17">
        <v>0.30116221923921899</v>
      </c>
      <c r="O12" s="17">
        <v>0.34126244175447601</v>
      </c>
      <c r="P12" s="17">
        <v>0.37646236866885702</v>
      </c>
      <c r="Q12" s="17">
        <v>0.43000841796932798</v>
      </c>
      <c r="R12" s="17">
        <v>0.34881983032625502</v>
      </c>
      <c r="S12" s="17">
        <v>0.276059297949515</v>
      </c>
      <c r="T12" s="17">
        <v>0.33402386685531599</v>
      </c>
      <c r="U12" s="17">
        <v>0.33939961530226798</v>
      </c>
      <c r="V12" s="17">
        <v>0.320979772217518</v>
      </c>
      <c r="W12" s="17"/>
      <c r="X12" s="17">
        <v>0.34903127067946899</v>
      </c>
      <c r="Y12" s="17">
        <v>0.23491565863122699</v>
      </c>
      <c r="Z12" s="17"/>
      <c r="AA12" s="17">
        <v>0.34814012525617699</v>
      </c>
      <c r="AB12" s="17">
        <v>0.29739722710238498</v>
      </c>
      <c r="AC12" s="17"/>
      <c r="AD12" s="17">
        <v>0.35599776599468802</v>
      </c>
      <c r="AE12" s="17">
        <v>0.29863765835109102</v>
      </c>
    </row>
    <row r="13" spans="2:31" x14ac:dyDescent="0.35">
      <c r="B13" s="18" t="s">
        <v>96</v>
      </c>
      <c r="C13" s="17">
        <v>0.334021577646062</v>
      </c>
      <c r="D13" s="17">
        <v>0.30926173868691298</v>
      </c>
      <c r="E13" s="17">
        <v>0.35878837677912001</v>
      </c>
      <c r="F13" s="17"/>
      <c r="G13" s="17">
        <v>0.33465574122438702</v>
      </c>
      <c r="H13" s="17">
        <v>0.34145234705105598</v>
      </c>
      <c r="I13" s="17">
        <v>0.358040168435795</v>
      </c>
      <c r="J13" s="17">
        <v>0.33891733779796201</v>
      </c>
      <c r="K13" s="17">
        <v>0.32607193126110501</v>
      </c>
      <c r="L13" s="17">
        <v>0.319275198212984</v>
      </c>
      <c r="M13" s="17"/>
      <c r="N13" s="17">
        <v>0.39843544262809599</v>
      </c>
      <c r="O13" s="17">
        <v>0.34315831219564202</v>
      </c>
      <c r="P13" s="17">
        <v>0.25274674888627702</v>
      </c>
      <c r="Q13" s="17">
        <v>0.26205529743559502</v>
      </c>
      <c r="R13" s="17">
        <v>0.346181435109151</v>
      </c>
      <c r="S13" s="17">
        <v>0.38652269124017002</v>
      </c>
      <c r="T13" s="17">
        <v>0.312046538510867</v>
      </c>
      <c r="U13" s="17">
        <v>0.32576383156372701</v>
      </c>
      <c r="V13" s="17">
        <v>0.33822799895593603</v>
      </c>
      <c r="W13" s="17"/>
      <c r="X13" s="17">
        <v>0.34080548088797602</v>
      </c>
      <c r="Y13" s="17">
        <v>0.31209798559916102</v>
      </c>
      <c r="Z13" s="17"/>
      <c r="AA13" s="17">
        <v>0.32897300320539702</v>
      </c>
      <c r="AB13" s="17">
        <v>0.35806257676320402</v>
      </c>
      <c r="AC13" s="17"/>
      <c r="AD13" s="17">
        <v>0.327929126627309</v>
      </c>
      <c r="AE13" s="17">
        <v>0.36135035907634599</v>
      </c>
    </row>
    <row r="14" spans="2:31" x14ac:dyDescent="0.35">
      <c r="B14" s="18" t="s">
        <v>56</v>
      </c>
      <c r="C14" s="17">
        <v>3.2223256100281199E-2</v>
      </c>
      <c r="D14" s="17">
        <v>1.96441373398633E-2</v>
      </c>
      <c r="E14" s="17">
        <v>4.4805910944044999E-2</v>
      </c>
      <c r="F14" s="17"/>
      <c r="G14" s="17">
        <v>6.0053775527516499E-2</v>
      </c>
      <c r="H14" s="17">
        <v>1.93945868163822E-2</v>
      </c>
      <c r="I14" s="17">
        <v>6.4693566106163794E-2</v>
      </c>
      <c r="J14" s="17">
        <v>3.1798981311217903E-2</v>
      </c>
      <c r="K14" s="17">
        <v>2.5594854047046901E-2</v>
      </c>
      <c r="L14" s="17">
        <v>1.1565623091146201E-2</v>
      </c>
      <c r="M14" s="17"/>
      <c r="N14" s="17">
        <v>2.5610681624295299E-2</v>
      </c>
      <c r="O14" s="17">
        <v>2.90646210888824E-2</v>
      </c>
      <c r="P14" s="17">
        <v>7.0148391622753506E-2</v>
      </c>
      <c r="Q14" s="17">
        <v>1.99033535913513E-2</v>
      </c>
      <c r="R14" s="17">
        <v>3.2905807228202598E-2</v>
      </c>
      <c r="S14" s="17">
        <v>1.8553046836167798E-2</v>
      </c>
      <c r="T14" s="17">
        <v>3.7987011475842297E-2</v>
      </c>
      <c r="U14" s="17">
        <v>5.9943337645629202E-2</v>
      </c>
      <c r="V14" s="17">
        <v>2.0210002121227099E-2</v>
      </c>
      <c r="W14" s="17"/>
      <c r="X14" s="17">
        <v>3.26775395641676E-2</v>
      </c>
      <c r="Y14" s="17">
        <v>4.4322580813010999E-2</v>
      </c>
      <c r="Z14" s="17"/>
      <c r="AA14" s="17">
        <v>3.8172807337334198E-2</v>
      </c>
      <c r="AB14" s="17">
        <v>9.7501911405860307E-3</v>
      </c>
      <c r="AC14" s="17"/>
      <c r="AD14" s="17">
        <v>1.2923742448575399E-2</v>
      </c>
      <c r="AE14" s="17">
        <v>5.42839910529411E-2</v>
      </c>
    </row>
    <row r="15" spans="2:31" x14ac:dyDescent="0.35">
      <c r="B15" s="18" t="s">
        <v>102</v>
      </c>
      <c r="C15" s="21">
        <v>0.134884679395322</v>
      </c>
      <c r="D15" s="21">
        <v>0.14697315771331099</v>
      </c>
      <c r="E15" s="21">
        <v>0.122792802916646</v>
      </c>
      <c r="F15" s="21"/>
      <c r="G15" s="21">
        <v>0.12328842217348999</v>
      </c>
      <c r="H15" s="21">
        <v>0.133461928342923</v>
      </c>
      <c r="I15" s="21">
        <v>0.12879738809553301</v>
      </c>
      <c r="J15" s="21">
        <v>0.15164220415877699</v>
      </c>
      <c r="K15" s="21">
        <v>0.11348630613527599</v>
      </c>
      <c r="L15" s="21">
        <v>0.14720090167753899</v>
      </c>
      <c r="M15" s="21"/>
      <c r="N15" s="21">
        <v>0.12225667707581001</v>
      </c>
      <c r="O15" s="21">
        <v>0.16444509542724201</v>
      </c>
      <c r="P15" s="21">
        <v>0.111609769726725</v>
      </c>
      <c r="Q15" s="21">
        <v>0.159005660421939</v>
      </c>
      <c r="R15" s="21">
        <v>0.128804213435399</v>
      </c>
      <c r="S15" s="21">
        <v>0.15898974851956099</v>
      </c>
      <c r="T15" s="21">
        <v>0.149560986904063</v>
      </c>
      <c r="U15" s="21">
        <v>7.6863683730721805E-2</v>
      </c>
      <c r="V15" s="21">
        <v>0.108333407582914</v>
      </c>
      <c r="W15" s="21"/>
      <c r="X15" s="21">
        <v>0.12909879356140699</v>
      </c>
      <c r="Y15" s="21">
        <v>0.19132821525857299</v>
      </c>
      <c r="Z15" s="21"/>
      <c r="AA15" s="21">
        <v>0.128682431751134</v>
      </c>
      <c r="AB15" s="21">
        <v>0.15518744170216101</v>
      </c>
      <c r="AC15" s="21"/>
      <c r="AD15" s="21">
        <v>0.14524876200891201</v>
      </c>
      <c r="AE15" s="21">
        <v>0.124599643409765</v>
      </c>
    </row>
    <row r="16" spans="2:31" x14ac:dyDescent="0.35">
      <c r="B16" s="18" t="s">
        <v>101</v>
      </c>
      <c r="C16" s="21">
        <v>0.672821399006585</v>
      </c>
      <c r="D16" s="21">
        <v>0.64747270244510602</v>
      </c>
      <c r="E16" s="21">
        <v>0.69817722127420101</v>
      </c>
      <c r="F16" s="21"/>
      <c r="G16" s="21">
        <v>0.67394899013898002</v>
      </c>
      <c r="H16" s="21">
        <v>0.68882635281780602</v>
      </c>
      <c r="I16" s="21">
        <v>0.64949671524114105</v>
      </c>
      <c r="J16" s="21">
        <v>0.704656677288512</v>
      </c>
      <c r="K16" s="21">
        <v>0.73203088678341299</v>
      </c>
      <c r="L16" s="21">
        <v>0.62962462978993206</v>
      </c>
      <c r="M16" s="21"/>
      <c r="N16" s="21">
        <v>0.69959766186731498</v>
      </c>
      <c r="O16" s="21">
        <v>0.68442075395011803</v>
      </c>
      <c r="P16" s="21">
        <v>0.62920911755513298</v>
      </c>
      <c r="Q16" s="21">
        <v>0.69206371540492295</v>
      </c>
      <c r="R16" s="21">
        <v>0.69500126543540697</v>
      </c>
      <c r="S16" s="21">
        <v>0.66258198918968503</v>
      </c>
      <c r="T16" s="21">
        <v>0.64607040536618299</v>
      </c>
      <c r="U16" s="21">
        <v>0.66516344686599504</v>
      </c>
      <c r="V16" s="21">
        <v>0.65920777117345397</v>
      </c>
      <c r="W16" s="21"/>
      <c r="X16" s="21">
        <v>0.68983675156744495</v>
      </c>
      <c r="Y16" s="21">
        <v>0.54701364423038801</v>
      </c>
      <c r="Z16" s="21"/>
      <c r="AA16" s="21">
        <v>0.67711312846157501</v>
      </c>
      <c r="AB16" s="21">
        <v>0.655459803865589</v>
      </c>
      <c r="AC16" s="21"/>
      <c r="AD16" s="21">
        <v>0.68392689262199702</v>
      </c>
      <c r="AE16" s="21">
        <v>0.65998801742743696</v>
      </c>
    </row>
    <row r="17" spans="2:31" x14ac:dyDescent="0.35">
      <c r="B17" s="18" t="s">
        <v>103</v>
      </c>
      <c r="C17" s="22">
        <v>0.53793671961126299</v>
      </c>
      <c r="D17" s="22">
        <v>0.50049954473179503</v>
      </c>
      <c r="E17" s="22">
        <v>0.57538441835755605</v>
      </c>
      <c r="F17" s="22"/>
      <c r="G17" s="22">
        <v>0.55066056796549001</v>
      </c>
      <c r="H17" s="22">
        <v>0.55536442447488299</v>
      </c>
      <c r="I17" s="22">
        <v>0.52069932714560796</v>
      </c>
      <c r="J17" s="22">
        <v>0.55301447312973495</v>
      </c>
      <c r="K17" s="22">
        <v>0.618544580648137</v>
      </c>
      <c r="L17" s="22">
        <v>0.48242372811239298</v>
      </c>
      <c r="M17" s="22"/>
      <c r="N17" s="22">
        <v>0.57734098479150497</v>
      </c>
      <c r="O17" s="22">
        <v>0.51997565852287597</v>
      </c>
      <c r="P17" s="22">
        <v>0.517599347828409</v>
      </c>
      <c r="Q17" s="22">
        <v>0.53305805498298398</v>
      </c>
      <c r="R17" s="22">
        <v>0.56619705200000703</v>
      </c>
      <c r="S17" s="22">
        <v>0.50359224067012398</v>
      </c>
      <c r="T17" s="22">
        <v>0.49650941846211999</v>
      </c>
      <c r="U17" s="22">
        <v>0.58829976313527299</v>
      </c>
      <c r="V17" s="22">
        <v>0.55087436359053998</v>
      </c>
      <c r="W17" s="22"/>
      <c r="X17" s="22">
        <v>0.56073795800603798</v>
      </c>
      <c r="Y17" s="22">
        <v>0.35568542897181499</v>
      </c>
      <c r="Z17" s="22"/>
      <c r="AA17" s="22">
        <v>0.54843069671044098</v>
      </c>
      <c r="AB17" s="22">
        <v>0.50027236216342796</v>
      </c>
      <c r="AC17" s="22"/>
      <c r="AD17" s="22">
        <v>0.538678130613086</v>
      </c>
      <c r="AE17" s="22">
        <v>0.53538837401767203</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E22"/>
  <sheetViews>
    <sheetView showGridLines="0" topLeftCell="A6" workbookViewId="0">
      <pane xSplit="2" topLeftCell="I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307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4.8621465323331801E-2</v>
      </c>
      <c r="D9" s="17">
        <v>4.3697866331068903E-2</v>
      </c>
      <c r="E9" s="17">
        <v>5.3546448375697102E-2</v>
      </c>
      <c r="F9" s="17"/>
      <c r="G9" s="17">
        <v>1.9169044682262399E-2</v>
      </c>
      <c r="H9" s="17">
        <v>7.2243229921837002E-2</v>
      </c>
      <c r="I9" s="17">
        <v>3.0052865123179999E-2</v>
      </c>
      <c r="J9" s="17">
        <v>8.8387943044552095E-2</v>
      </c>
      <c r="K9" s="17">
        <v>2.87836945110055E-2</v>
      </c>
      <c r="L9" s="17">
        <v>5.0993287360497901E-2</v>
      </c>
      <c r="M9" s="17"/>
      <c r="N9" s="17">
        <v>7.4254815028834395E-2</v>
      </c>
      <c r="O9" s="17">
        <v>5.3562839329959998E-2</v>
      </c>
      <c r="P9" s="17">
        <v>2.1787166855451599E-2</v>
      </c>
      <c r="Q9" s="17">
        <v>1.9406068286028502E-2</v>
      </c>
      <c r="R9" s="17">
        <v>4.2645673418880897E-2</v>
      </c>
      <c r="S9" s="17">
        <v>6.8141208685318505E-2</v>
      </c>
      <c r="T9" s="17">
        <v>4.3515462299400003E-2</v>
      </c>
      <c r="U9" s="17">
        <v>6.09128354825825E-2</v>
      </c>
      <c r="V9" s="17">
        <v>4.4657454259361302E-2</v>
      </c>
      <c r="W9" s="17"/>
      <c r="X9" s="17">
        <v>4.0168695160013597E-2</v>
      </c>
      <c r="Y9" s="17">
        <v>6.4072865189145303E-2</v>
      </c>
      <c r="Z9" s="17"/>
      <c r="AA9" s="17">
        <v>4.3657840321036798E-2</v>
      </c>
      <c r="AB9" s="17">
        <v>6.6134442439679905E-2</v>
      </c>
      <c r="AC9" s="17"/>
      <c r="AD9" s="17">
        <v>4.7684980893518698E-2</v>
      </c>
      <c r="AE9" s="17">
        <v>5.6532897888387203E-2</v>
      </c>
    </row>
    <row r="10" spans="2:31" x14ac:dyDescent="0.35">
      <c r="B10" s="18" t="s">
        <v>99</v>
      </c>
      <c r="C10" s="17">
        <v>0.14991838470353699</v>
      </c>
      <c r="D10" s="17">
        <v>0.19846386912271999</v>
      </c>
      <c r="E10" s="17">
        <v>0.101359253789535</v>
      </c>
      <c r="F10" s="17"/>
      <c r="G10" s="17">
        <v>0.12522527376071901</v>
      </c>
      <c r="H10" s="17">
        <v>0.13392874269250499</v>
      </c>
      <c r="I10" s="17">
        <v>0.134159286439822</v>
      </c>
      <c r="J10" s="17">
        <v>0.16808907921718</v>
      </c>
      <c r="K10" s="17">
        <v>0.165662134255468</v>
      </c>
      <c r="L10" s="17">
        <v>0.162492634423823</v>
      </c>
      <c r="M10" s="17"/>
      <c r="N10" s="17">
        <v>0.122223971983069</v>
      </c>
      <c r="O10" s="17">
        <v>0.13711976533095599</v>
      </c>
      <c r="P10" s="17">
        <v>0.14248526354499799</v>
      </c>
      <c r="Q10" s="17">
        <v>0.185561848432056</v>
      </c>
      <c r="R10" s="17">
        <v>0.15424487064018899</v>
      </c>
      <c r="S10" s="17">
        <v>0.20553253141049299</v>
      </c>
      <c r="T10" s="17">
        <v>0.12089997602798</v>
      </c>
      <c r="U10" s="17">
        <v>0.17451851265722501</v>
      </c>
      <c r="V10" s="17">
        <v>0.142311680250474</v>
      </c>
      <c r="W10" s="17"/>
      <c r="X10" s="17">
        <v>0.13926666899581</v>
      </c>
      <c r="Y10" s="17">
        <v>0.18985985475959799</v>
      </c>
      <c r="Z10" s="17"/>
      <c r="AA10" s="17">
        <v>0.14983009004982001</v>
      </c>
      <c r="AB10" s="17">
        <v>0.15378591715485501</v>
      </c>
      <c r="AC10" s="17"/>
      <c r="AD10" s="17">
        <v>0.16309423914774801</v>
      </c>
      <c r="AE10" s="17">
        <v>0.141121417511199</v>
      </c>
    </row>
    <row r="11" spans="2:31" x14ac:dyDescent="0.35">
      <c r="B11" s="18" t="s">
        <v>98</v>
      </c>
      <c r="C11" s="17">
        <v>0.25443782954727701</v>
      </c>
      <c r="D11" s="17">
        <v>0.26286222642637402</v>
      </c>
      <c r="E11" s="17">
        <v>0.24601106450789301</v>
      </c>
      <c r="F11" s="17"/>
      <c r="G11" s="17">
        <v>0.27681051131304402</v>
      </c>
      <c r="H11" s="17">
        <v>0.29355140868771401</v>
      </c>
      <c r="I11" s="17">
        <v>0.199951807363626</v>
      </c>
      <c r="J11" s="17">
        <v>0.22233754699087199</v>
      </c>
      <c r="K11" s="17">
        <v>0.26587077567815298</v>
      </c>
      <c r="L11" s="17">
        <v>0.25911286137539802</v>
      </c>
      <c r="M11" s="17"/>
      <c r="N11" s="17">
        <v>0.28805591741581799</v>
      </c>
      <c r="O11" s="17">
        <v>0.20854425240867899</v>
      </c>
      <c r="P11" s="17">
        <v>0.19258625326429099</v>
      </c>
      <c r="Q11" s="17">
        <v>0.25469836923974598</v>
      </c>
      <c r="R11" s="17">
        <v>0.25645332435903401</v>
      </c>
      <c r="S11" s="17">
        <v>0.29943562488000702</v>
      </c>
      <c r="T11" s="17">
        <v>0.240464252450659</v>
      </c>
      <c r="U11" s="17">
        <v>0.30353685646735201</v>
      </c>
      <c r="V11" s="17">
        <v>0.27280384910609301</v>
      </c>
      <c r="W11" s="17"/>
      <c r="X11" s="17">
        <v>0.25772838135914999</v>
      </c>
      <c r="Y11" s="17">
        <v>0.25562680488050099</v>
      </c>
      <c r="Z11" s="17"/>
      <c r="AA11" s="17">
        <v>0.25589505287522901</v>
      </c>
      <c r="AB11" s="17">
        <v>0.245514008897987</v>
      </c>
      <c r="AC11" s="17"/>
      <c r="AD11" s="17">
        <v>0.26096347017591198</v>
      </c>
      <c r="AE11" s="17">
        <v>0.22528801538816901</v>
      </c>
    </row>
    <row r="12" spans="2:31" x14ac:dyDescent="0.35">
      <c r="B12" s="18" t="s">
        <v>97</v>
      </c>
      <c r="C12" s="17">
        <v>0.31267172299625801</v>
      </c>
      <c r="D12" s="17">
        <v>0.28506723080893698</v>
      </c>
      <c r="E12" s="17">
        <v>0.34028397501055602</v>
      </c>
      <c r="F12" s="17"/>
      <c r="G12" s="17">
        <v>0.30512501453037899</v>
      </c>
      <c r="H12" s="17">
        <v>0.29420922442541803</v>
      </c>
      <c r="I12" s="17">
        <v>0.36634681343073799</v>
      </c>
      <c r="J12" s="17">
        <v>0.33174390312458601</v>
      </c>
      <c r="K12" s="17">
        <v>0.33371931342774602</v>
      </c>
      <c r="L12" s="17">
        <v>0.27969163013058901</v>
      </c>
      <c r="M12" s="17"/>
      <c r="N12" s="17">
        <v>0.24842009913327201</v>
      </c>
      <c r="O12" s="17">
        <v>0.33508064811446098</v>
      </c>
      <c r="P12" s="17">
        <v>0.41318661555620401</v>
      </c>
      <c r="Q12" s="17">
        <v>0.27722502612612099</v>
      </c>
      <c r="R12" s="17">
        <v>0.319411472593774</v>
      </c>
      <c r="S12" s="17">
        <v>0.26655220188276102</v>
      </c>
      <c r="T12" s="17">
        <v>0.35018556679320201</v>
      </c>
      <c r="U12" s="17">
        <v>0.303428788420397</v>
      </c>
      <c r="V12" s="17">
        <v>0.32187727524625098</v>
      </c>
      <c r="W12" s="17"/>
      <c r="X12" s="17">
        <v>0.32151213860246203</v>
      </c>
      <c r="Y12" s="17">
        <v>0.27465418683981901</v>
      </c>
      <c r="Z12" s="17"/>
      <c r="AA12" s="17">
        <v>0.31979960881901098</v>
      </c>
      <c r="AB12" s="17">
        <v>0.28498626832457702</v>
      </c>
      <c r="AC12" s="17"/>
      <c r="AD12" s="17">
        <v>0.31662793954198898</v>
      </c>
      <c r="AE12" s="17">
        <v>0.31318103953051901</v>
      </c>
    </row>
    <row r="13" spans="2:31" x14ac:dyDescent="0.35">
      <c r="B13" s="18" t="s">
        <v>96</v>
      </c>
      <c r="C13" s="17">
        <v>0.16761659799147299</v>
      </c>
      <c r="D13" s="17">
        <v>0.15593332781460101</v>
      </c>
      <c r="E13" s="17">
        <v>0.17930315242202499</v>
      </c>
      <c r="F13" s="17"/>
      <c r="G13" s="17">
        <v>0.17228196162545301</v>
      </c>
      <c r="H13" s="17">
        <v>0.151458821574841</v>
      </c>
      <c r="I13" s="17">
        <v>0.18905419901157999</v>
      </c>
      <c r="J13" s="17">
        <v>0.111103456957426</v>
      </c>
      <c r="K13" s="17">
        <v>0.13970481478388699</v>
      </c>
      <c r="L13" s="17">
        <v>0.20542018636937401</v>
      </c>
      <c r="M13" s="17"/>
      <c r="N13" s="17">
        <v>0.186874458200049</v>
      </c>
      <c r="O13" s="17">
        <v>0.175244935001098</v>
      </c>
      <c r="P13" s="17">
        <v>0.15805486901583601</v>
      </c>
      <c r="Q13" s="17">
        <v>0.24141768860533799</v>
      </c>
      <c r="R13" s="17">
        <v>0.151578775567486</v>
      </c>
      <c r="S13" s="17">
        <v>0.128576721413411</v>
      </c>
      <c r="T13" s="17">
        <v>0.18065169971004399</v>
      </c>
      <c r="U13" s="17">
        <v>0.128105109009269</v>
      </c>
      <c r="V13" s="17">
        <v>0.12615164270281601</v>
      </c>
      <c r="W13" s="17"/>
      <c r="X13" s="17">
        <v>0.177402956974302</v>
      </c>
      <c r="Y13" s="17">
        <v>0.10820115312065</v>
      </c>
      <c r="Z13" s="17"/>
      <c r="AA13" s="17">
        <v>0.166523469899508</v>
      </c>
      <c r="AB13" s="17">
        <v>0.17582341315678199</v>
      </c>
      <c r="AC13" s="17"/>
      <c r="AD13" s="17">
        <v>0.17320044347420099</v>
      </c>
      <c r="AE13" s="17">
        <v>0.15899754470448699</v>
      </c>
    </row>
    <row r="14" spans="2:31" x14ac:dyDescent="0.35">
      <c r="B14" s="18" t="s">
        <v>56</v>
      </c>
      <c r="C14" s="17">
        <v>6.6733999438123304E-2</v>
      </c>
      <c r="D14" s="17">
        <v>5.3975479496298301E-2</v>
      </c>
      <c r="E14" s="17">
        <v>7.9496105894293706E-2</v>
      </c>
      <c r="F14" s="17"/>
      <c r="G14" s="17">
        <v>0.10138819408814199</v>
      </c>
      <c r="H14" s="17">
        <v>5.4608572697683801E-2</v>
      </c>
      <c r="I14" s="17">
        <v>8.0435028631054895E-2</v>
      </c>
      <c r="J14" s="17">
        <v>7.8338070665383799E-2</v>
      </c>
      <c r="K14" s="17">
        <v>6.6259267343740894E-2</v>
      </c>
      <c r="L14" s="17">
        <v>4.22894003403178E-2</v>
      </c>
      <c r="M14" s="17"/>
      <c r="N14" s="17">
        <v>8.0170738238957706E-2</v>
      </c>
      <c r="O14" s="17">
        <v>9.0447559814847006E-2</v>
      </c>
      <c r="P14" s="17">
        <v>7.1899831763219901E-2</v>
      </c>
      <c r="Q14" s="17">
        <v>2.1690999310710099E-2</v>
      </c>
      <c r="R14" s="17">
        <v>7.5665883420635793E-2</v>
      </c>
      <c r="S14" s="17">
        <v>3.17617117280092E-2</v>
      </c>
      <c r="T14" s="17">
        <v>6.4283042718715502E-2</v>
      </c>
      <c r="U14" s="17">
        <v>2.9497897963174001E-2</v>
      </c>
      <c r="V14" s="17">
        <v>9.2198098435004802E-2</v>
      </c>
      <c r="W14" s="17"/>
      <c r="X14" s="17">
        <v>6.3921158908261305E-2</v>
      </c>
      <c r="Y14" s="17">
        <v>0.107585135210286</v>
      </c>
      <c r="Z14" s="17"/>
      <c r="AA14" s="17">
        <v>6.4293938035395501E-2</v>
      </c>
      <c r="AB14" s="17">
        <v>7.3755950026118094E-2</v>
      </c>
      <c r="AC14" s="17"/>
      <c r="AD14" s="17">
        <v>3.84289267666326E-2</v>
      </c>
      <c r="AE14" s="17">
        <v>0.104879084977239</v>
      </c>
    </row>
    <row r="15" spans="2:31" x14ac:dyDescent="0.35">
      <c r="B15" s="18" t="s">
        <v>102</v>
      </c>
      <c r="C15" s="21">
        <v>0.198539850026868</v>
      </c>
      <c r="D15" s="21">
        <v>0.242161735453789</v>
      </c>
      <c r="E15" s="21">
        <v>0.154905702165232</v>
      </c>
      <c r="F15" s="21"/>
      <c r="G15" s="21">
        <v>0.14439431844298201</v>
      </c>
      <c r="H15" s="21">
        <v>0.206171972614342</v>
      </c>
      <c r="I15" s="21">
        <v>0.16421215156300201</v>
      </c>
      <c r="J15" s="21">
        <v>0.25647702226173202</v>
      </c>
      <c r="K15" s="21">
        <v>0.19444582876647401</v>
      </c>
      <c r="L15" s="21">
        <v>0.21348592178432099</v>
      </c>
      <c r="M15" s="21"/>
      <c r="N15" s="21">
        <v>0.19647878701190299</v>
      </c>
      <c r="O15" s="21">
        <v>0.19068260466091599</v>
      </c>
      <c r="P15" s="21">
        <v>0.16427243040045</v>
      </c>
      <c r="Q15" s="21">
        <v>0.20496791671808501</v>
      </c>
      <c r="R15" s="21">
        <v>0.19689054405907</v>
      </c>
      <c r="S15" s="21">
        <v>0.27367374009581202</v>
      </c>
      <c r="T15" s="21">
        <v>0.16441543832738001</v>
      </c>
      <c r="U15" s="21">
        <v>0.23543134813980801</v>
      </c>
      <c r="V15" s="21">
        <v>0.18696913450983499</v>
      </c>
      <c r="W15" s="21"/>
      <c r="X15" s="21">
        <v>0.17943536415582401</v>
      </c>
      <c r="Y15" s="21">
        <v>0.253932719948744</v>
      </c>
      <c r="Z15" s="21"/>
      <c r="AA15" s="21">
        <v>0.19348793037085699</v>
      </c>
      <c r="AB15" s="21">
        <v>0.21992035959453499</v>
      </c>
      <c r="AC15" s="21"/>
      <c r="AD15" s="21">
        <v>0.21077922004126601</v>
      </c>
      <c r="AE15" s="21">
        <v>0.197654315399586</v>
      </c>
    </row>
    <row r="16" spans="2:31" x14ac:dyDescent="0.35">
      <c r="B16" s="18" t="s">
        <v>101</v>
      </c>
      <c r="C16" s="21">
        <v>0.480288320987731</v>
      </c>
      <c r="D16" s="21">
        <v>0.44100055862353899</v>
      </c>
      <c r="E16" s="21">
        <v>0.51958712743258195</v>
      </c>
      <c r="F16" s="21"/>
      <c r="G16" s="21">
        <v>0.477406976155832</v>
      </c>
      <c r="H16" s="21">
        <v>0.445668046000259</v>
      </c>
      <c r="I16" s="21">
        <v>0.55540101244231699</v>
      </c>
      <c r="J16" s="21">
        <v>0.44284736008201198</v>
      </c>
      <c r="K16" s="21">
        <v>0.47342412821163299</v>
      </c>
      <c r="L16" s="21">
        <v>0.48511181649996299</v>
      </c>
      <c r="M16" s="21"/>
      <c r="N16" s="21">
        <v>0.43529455733332101</v>
      </c>
      <c r="O16" s="21">
        <v>0.51032558311555898</v>
      </c>
      <c r="P16" s="21">
        <v>0.57124148457204005</v>
      </c>
      <c r="Q16" s="21">
        <v>0.51864271473145895</v>
      </c>
      <c r="R16" s="21">
        <v>0.47099024816126001</v>
      </c>
      <c r="S16" s="21">
        <v>0.395128923296172</v>
      </c>
      <c r="T16" s="21">
        <v>0.53083726650324603</v>
      </c>
      <c r="U16" s="21">
        <v>0.43153389742966503</v>
      </c>
      <c r="V16" s="21">
        <v>0.44802891794906802</v>
      </c>
      <c r="W16" s="21"/>
      <c r="X16" s="21">
        <v>0.498915095576765</v>
      </c>
      <c r="Y16" s="21">
        <v>0.382855339960469</v>
      </c>
      <c r="Z16" s="21"/>
      <c r="AA16" s="21">
        <v>0.48632307871851899</v>
      </c>
      <c r="AB16" s="21">
        <v>0.46080968148135898</v>
      </c>
      <c r="AC16" s="21"/>
      <c r="AD16" s="21">
        <v>0.48982838301618897</v>
      </c>
      <c r="AE16" s="21">
        <v>0.47217858423500603</v>
      </c>
    </row>
    <row r="17" spans="2:31" x14ac:dyDescent="0.35">
      <c r="B17" s="18" t="s">
        <v>103</v>
      </c>
      <c r="C17" s="22">
        <v>0.28174847096086297</v>
      </c>
      <c r="D17" s="22">
        <v>0.19883882316974899</v>
      </c>
      <c r="E17" s="22">
        <v>0.36468142526734998</v>
      </c>
      <c r="F17" s="22"/>
      <c r="G17" s="22">
        <v>0.33301265771284999</v>
      </c>
      <c r="H17" s="22">
        <v>0.239496073385917</v>
      </c>
      <c r="I17" s="22">
        <v>0.39118886087931498</v>
      </c>
      <c r="J17" s="22">
        <v>0.18637033782027901</v>
      </c>
      <c r="K17" s="22">
        <v>0.27897829944515901</v>
      </c>
      <c r="L17" s="22">
        <v>0.27162589471564202</v>
      </c>
      <c r="M17" s="22"/>
      <c r="N17" s="22">
        <v>0.23881577032141801</v>
      </c>
      <c r="O17" s="22">
        <v>0.31964297845464301</v>
      </c>
      <c r="P17" s="22">
        <v>0.40696905417159002</v>
      </c>
      <c r="Q17" s="22">
        <v>0.313674798013375</v>
      </c>
      <c r="R17" s="22">
        <v>0.27409970410218998</v>
      </c>
      <c r="S17" s="22">
        <v>0.12145518320036</v>
      </c>
      <c r="T17" s="22">
        <v>0.36642182817586599</v>
      </c>
      <c r="U17" s="22">
        <v>0.19610254928985699</v>
      </c>
      <c r="V17" s="22">
        <v>0.26105978343923297</v>
      </c>
      <c r="W17" s="22"/>
      <c r="X17" s="22">
        <v>0.31947973142094099</v>
      </c>
      <c r="Y17" s="22">
        <v>0.128922620011726</v>
      </c>
      <c r="Z17" s="22"/>
      <c r="AA17" s="22">
        <v>0.292835148347663</v>
      </c>
      <c r="AB17" s="22">
        <v>0.24088932188682399</v>
      </c>
      <c r="AC17" s="22"/>
      <c r="AD17" s="22">
        <v>0.27904916297492299</v>
      </c>
      <c r="AE17" s="22">
        <v>0.27452426883541903</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308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3.6099607658304902E-2</v>
      </c>
      <c r="D9" s="17">
        <v>3.87868795563052E-2</v>
      </c>
      <c r="E9" s="17">
        <v>3.3411580348293099E-2</v>
      </c>
      <c r="F9" s="17"/>
      <c r="G9" s="17">
        <v>3.2377386783915399E-2</v>
      </c>
      <c r="H9" s="17">
        <v>2.90289265523796E-2</v>
      </c>
      <c r="I9" s="17">
        <v>4.8332057738357997E-2</v>
      </c>
      <c r="J9" s="17">
        <v>3.9721079090000999E-2</v>
      </c>
      <c r="K9" s="17">
        <v>4.0673356655182902E-2</v>
      </c>
      <c r="L9" s="17">
        <v>3.1658110007280603E-2</v>
      </c>
      <c r="M9" s="17"/>
      <c r="N9" s="17">
        <v>4.1393832745527701E-2</v>
      </c>
      <c r="O9" s="17">
        <v>4.5246672309898102E-2</v>
      </c>
      <c r="P9" s="17">
        <v>3.7292014583621899E-2</v>
      </c>
      <c r="Q9" s="17">
        <v>0</v>
      </c>
      <c r="R9" s="17">
        <v>2.6609379460160398E-2</v>
      </c>
      <c r="S9" s="17">
        <v>2.5110006183210899E-2</v>
      </c>
      <c r="T9" s="17">
        <v>6.3489624202271402E-2</v>
      </c>
      <c r="U9" s="17">
        <v>4.76322555465565E-2</v>
      </c>
      <c r="V9" s="17">
        <v>3.7330267891441102E-2</v>
      </c>
      <c r="W9" s="17"/>
      <c r="X9" s="17">
        <v>3.1384582708002297E-2</v>
      </c>
      <c r="Y9" s="17">
        <v>6.5028005687467194E-2</v>
      </c>
      <c r="Z9" s="17"/>
      <c r="AA9" s="17">
        <v>3.1384386002993502E-2</v>
      </c>
      <c r="AB9" s="17">
        <v>5.2348445892144102E-2</v>
      </c>
      <c r="AC9" s="17"/>
      <c r="AD9" s="17">
        <v>4.4873934630184902E-2</v>
      </c>
      <c r="AE9" s="17">
        <v>2.1419816681226798E-2</v>
      </c>
    </row>
    <row r="10" spans="2:31" x14ac:dyDescent="0.35">
      <c r="B10" s="18" t="s">
        <v>99</v>
      </c>
      <c r="C10" s="17">
        <v>0.134762065077803</v>
      </c>
      <c r="D10" s="17">
        <v>0.152654103243343</v>
      </c>
      <c r="E10" s="17">
        <v>0.116864997327966</v>
      </c>
      <c r="F10" s="17"/>
      <c r="G10" s="17">
        <v>0.115640903576158</v>
      </c>
      <c r="H10" s="17">
        <v>0.12910411196817401</v>
      </c>
      <c r="I10" s="17">
        <v>0.176447308460948</v>
      </c>
      <c r="J10" s="17">
        <v>0.11827386509808099</v>
      </c>
      <c r="K10" s="17">
        <v>0.123672160264194</v>
      </c>
      <c r="L10" s="17">
        <v>0.14105751589391</v>
      </c>
      <c r="M10" s="17"/>
      <c r="N10" s="17">
        <v>0.18621968599946501</v>
      </c>
      <c r="O10" s="17">
        <v>0.130621929908361</v>
      </c>
      <c r="P10" s="17">
        <v>0.114827537220038</v>
      </c>
      <c r="Q10" s="17">
        <v>0.121599181283968</v>
      </c>
      <c r="R10" s="17">
        <v>0.120959713561581</v>
      </c>
      <c r="S10" s="17">
        <v>0.139867719352742</v>
      </c>
      <c r="T10" s="17">
        <v>0.18141879090683899</v>
      </c>
      <c r="U10" s="17">
        <v>6.1089622463797899E-2</v>
      </c>
      <c r="V10" s="17">
        <v>0.101074314693399</v>
      </c>
      <c r="W10" s="17"/>
      <c r="X10" s="17">
        <v>0.12884620969753799</v>
      </c>
      <c r="Y10" s="17">
        <v>0.18068533124893801</v>
      </c>
      <c r="Z10" s="17"/>
      <c r="AA10" s="17">
        <v>0.12994012266896601</v>
      </c>
      <c r="AB10" s="17">
        <v>0.149531354751572</v>
      </c>
      <c r="AC10" s="17"/>
      <c r="AD10" s="17">
        <v>0.14439255130810599</v>
      </c>
      <c r="AE10" s="17">
        <v>0.12926922580411099</v>
      </c>
    </row>
    <row r="11" spans="2:31" x14ac:dyDescent="0.35">
      <c r="B11" s="18" t="s">
        <v>98</v>
      </c>
      <c r="C11" s="17">
        <v>0.260075313429805</v>
      </c>
      <c r="D11" s="17">
        <v>0.25388393827390299</v>
      </c>
      <c r="E11" s="17">
        <v>0.26626842902706799</v>
      </c>
      <c r="F11" s="17"/>
      <c r="G11" s="17">
        <v>0.24053052569862299</v>
      </c>
      <c r="H11" s="17">
        <v>0.241717308926411</v>
      </c>
      <c r="I11" s="17">
        <v>0.27354946001174002</v>
      </c>
      <c r="J11" s="17">
        <v>0.22306544909784201</v>
      </c>
      <c r="K11" s="17">
        <v>0.296555449166785</v>
      </c>
      <c r="L11" s="17">
        <v>0.273872891824743</v>
      </c>
      <c r="M11" s="17"/>
      <c r="N11" s="17">
        <v>0.201250248718816</v>
      </c>
      <c r="O11" s="17">
        <v>0.28542374017666899</v>
      </c>
      <c r="P11" s="17">
        <v>0.21851380754279701</v>
      </c>
      <c r="Q11" s="17">
        <v>0.28688264599227398</v>
      </c>
      <c r="R11" s="17">
        <v>0.26170262046725201</v>
      </c>
      <c r="S11" s="17">
        <v>0.23370270431865001</v>
      </c>
      <c r="T11" s="17">
        <v>0.27537425100478302</v>
      </c>
      <c r="U11" s="17">
        <v>0.24224068472749299</v>
      </c>
      <c r="V11" s="17">
        <v>0.325224626350197</v>
      </c>
      <c r="W11" s="17"/>
      <c r="X11" s="17">
        <v>0.25806025634885099</v>
      </c>
      <c r="Y11" s="17">
        <v>0.193141079586019</v>
      </c>
      <c r="Z11" s="17"/>
      <c r="AA11" s="17">
        <v>0.244667464223394</v>
      </c>
      <c r="AB11" s="17">
        <v>0.32065446414044202</v>
      </c>
      <c r="AC11" s="17"/>
      <c r="AD11" s="17">
        <v>0.24195461092345499</v>
      </c>
      <c r="AE11" s="17">
        <v>0.28213072489267399</v>
      </c>
    </row>
    <row r="12" spans="2:31" x14ac:dyDescent="0.35">
      <c r="B12" s="18" t="s">
        <v>97</v>
      </c>
      <c r="C12" s="17">
        <v>0.33291640443049197</v>
      </c>
      <c r="D12" s="17">
        <v>0.32869160539244002</v>
      </c>
      <c r="E12" s="17">
        <v>0.33714239109080901</v>
      </c>
      <c r="F12" s="17"/>
      <c r="G12" s="17">
        <v>0.35815934399871202</v>
      </c>
      <c r="H12" s="17">
        <v>0.402902238688221</v>
      </c>
      <c r="I12" s="17">
        <v>0.27598676770128</v>
      </c>
      <c r="J12" s="17">
        <v>0.35098979547680498</v>
      </c>
      <c r="K12" s="17">
        <v>0.30843785450066002</v>
      </c>
      <c r="L12" s="17">
        <v>0.313630411836679</v>
      </c>
      <c r="M12" s="17"/>
      <c r="N12" s="17">
        <v>0.27534739223737498</v>
      </c>
      <c r="O12" s="17">
        <v>0.32428731895808299</v>
      </c>
      <c r="P12" s="17">
        <v>0.30467469142402898</v>
      </c>
      <c r="Q12" s="17">
        <v>0.41152969303877801</v>
      </c>
      <c r="R12" s="17">
        <v>0.35899419093850099</v>
      </c>
      <c r="S12" s="17">
        <v>0.36574285215720098</v>
      </c>
      <c r="T12" s="17">
        <v>0.21516177097209699</v>
      </c>
      <c r="U12" s="17">
        <v>0.49781174028137898</v>
      </c>
      <c r="V12" s="17">
        <v>0.353682721216248</v>
      </c>
      <c r="W12" s="17"/>
      <c r="X12" s="17">
        <v>0.32765235916799501</v>
      </c>
      <c r="Y12" s="17">
        <v>0.38049974119505298</v>
      </c>
      <c r="Z12" s="17"/>
      <c r="AA12" s="17">
        <v>0.35701595278000098</v>
      </c>
      <c r="AB12" s="17">
        <v>0.24664167990638999</v>
      </c>
      <c r="AC12" s="17"/>
      <c r="AD12" s="17">
        <v>0.34931817966949402</v>
      </c>
      <c r="AE12" s="17">
        <v>0.30463928655980199</v>
      </c>
    </row>
    <row r="13" spans="2:31" x14ac:dyDescent="0.35">
      <c r="B13" s="18" t="s">
        <v>96</v>
      </c>
      <c r="C13" s="17">
        <v>0.14860514932551</v>
      </c>
      <c r="D13" s="17">
        <v>0.150704104091237</v>
      </c>
      <c r="E13" s="17">
        <v>0.14650560452807099</v>
      </c>
      <c r="F13" s="17"/>
      <c r="G13" s="17">
        <v>0.12637794356200499</v>
      </c>
      <c r="H13" s="17">
        <v>0.155028626387751</v>
      </c>
      <c r="I13" s="17">
        <v>0.13148452999412999</v>
      </c>
      <c r="J13" s="17">
        <v>0.161621533960634</v>
      </c>
      <c r="K13" s="17">
        <v>0.123165456542611</v>
      </c>
      <c r="L13" s="17">
        <v>0.171811042924082</v>
      </c>
      <c r="M13" s="17"/>
      <c r="N13" s="17">
        <v>0.20060579064542799</v>
      </c>
      <c r="O13" s="17">
        <v>0.107098596089792</v>
      </c>
      <c r="P13" s="17">
        <v>0.172048075888207</v>
      </c>
      <c r="Q13" s="17">
        <v>0.15003202751817399</v>
      </c>
      <c r="R13" s="17">
        <v>0.134988334603107</v>
      </c>
      <c r="S13" s="17">
        <v>0.15660638082070899</v>
      </c>
      <c r="T13" s="17">
        <v>0.16831743238730801</v>
      </c>
      <c r="U13" s="17">
        <v>0.105877847403511</v>
      </c>
      <c r="V13" s="17">
        <v>0.120880972862181</v>
      </c>
      <c r="W13" s="17"/>
      <c r="X13" s="17">
        <v>0.158247079411522</v>
      </c>
      <c r="Y13" s="17">
        <v>9.3421170434753995E-2</v>
      </c>
      <c r="Z13" s="17"/>
      <c r="AA13" s="17">
        <v>0.145540596947104</v>
      </c>
      <c r="AB13" s="17">
        <v>0.16406273387081499</v>
      </c>
      <c r="AC13" s="17"/>
      <c r="AD13" s="17">
        <v>0.16406648979535601</v>
      </c>
      <c r="AE13" s="17">
        <v>0.11681973103549299</v>
      </c>
    </row>
    <row r="14" spans="2:31" x14ac:dyDescent="0.35">
      <c r="B14" s="18" t="s">
        <v>56</v>
      </c>
      <c r="C14" s="17">
        <v>8.7541460078085095E-2</v>
      </c>
      <c r="D14" s="17">
        <v>7.5279369442770694E-2</v>
      </c>
      <c r="E14" s="17">
        <v>9.9806997677794093E-2</v>
      </c>
      <c r="F14" s="17"/>
      <c r="G14" s="17">
        <v>0.126913896380588</v>
      </c>
      <c r="H14" s="17">
        <v>4.22187874770623E-2</v>
      </c>
      <c r="I14" s="17">
        <v>9.4199876093544299E-2</v>
      </c>
      <c r="J14" s="17">
        <v>0.106328277276638</v>
      </c>
      <c r="K14" s="17">
        <v>0.107495722870567</v>
      </c>
      <c r="L14" s="17">
        <v>6.79700275133054E-2</v>
      </c>
      <c r="M14" s="17"/>
      <c r="N14" s="17">
        <v>9.5183049653388904E-2</v>
      </c>
      <c r="O14" s="17">
        <v>0.10732174255719699</v>
      </c>
      <c r="P14" s="17">
        <v>0.152643873341305</v>
      </c>
      <c r="Q14" s="17">
        <v>2.99564521668052E-2</v>
      </c>
      <c r="R14" s="17">
        <v>9.6745760969399394E-2</v>
      </c>
      <c r="S14" s="17">
        <v>7.8970337167487706E-2</v>
      </c>
      <c r="T14" s="17">
        <v>9.6238130526702007E-2</v>
      </c>
      <c r="U14" s="17">
        <v>4.5347849577262601E-2</v>
      </c>
      <c r="V14" s="17">
        <v>6.1807096986533E-2</v>
      </c>
      <c r="W14" s="17"/>
      <c r="X14" s="17">
        <v>9.58095126660925E-2</v>
      </c>
      <c r="Y14" s="17">
        <v>8.7224671847769206E-2</v>
      </c>
      <c r="Z14" s="17"/>
      <c r="AA14" s="17">
        <v>9.1451477377541002E-2</v>
      </c>
      <c r="AB14" s="17">
        <v>6.6761321438636306E-2</v>
      </c>
      <c r="AC14" s="17"/>
      <c r="AD14" s="17">
        <v>5.5394233673403001E-2</v>
      </c>
      <c r="AE14" s="17">
        <v>0.145721215026693</v>
      </c>
    </row>
    <row r="15" spans="2:31" x14ac:dyDescent="0.35">
      <c r="B15" s="18" t="s">
        <v>102</v>
      </c>
      <c r="C15" s="21">
        <v>0.170861672736108</v>
      </c>
      <c r="D15" s="21">
        <v>0.191440982799648</v>
      </c>
      <c r="E15" s="21">
        <v>0.15027657767625899</v>
      </c>
      <c r="F15" s="21"/>
      <c r="G15" s="21">
        <v>0.148018290360073</v>
      </c>
      <c r="H15" s="21">
        <v>0.15813303852055399</v>
      </c>
      <c r="I15" s="21">
        <v>0.224779366199306</v>
      </c>
      <c r="J15" s="21">
        <v>0.15799494418808199</v>
      </c>
      <c r="K15" s="21">
        <v>0.16434551691937699</v>
      </c>
      <c r="L15" s="21">
        <v>0.17271562590119</v>
      </c>
      <c r="M15" s="21"/>
      <c r="N15" s="21">
        <v>0.227613518744993</v>
      </c>
      <c r="O15" s="21">
        <v>0.17586860221825901</v>
      </c>
      <c r="P15" s="21">
        <v>0.15211955180365999</v>
      </c>
      <c r="Q15" s="21">
        <v>0.121599181283968</v>
      </c>
      <c r="R15" s="21">
        <v>0.14756909302174101</v>
      </c>
      <c r="S15" s="21">
        <v>0.164977725535953</v>
      </c>
      <c r="T15" s="21">
        <v>0.24490841510911099</v>
      </c>
      <c r="U15" s="21">
        <v>0.108721878010354</v>
      </c>
      <c r="V15" s="21">
        <v>0.13840458258484001</v>
      </c>
      <c r="W15" s="21"/>
      <c r="X15" s="21">
        <v>0.16023079240554</v>
      </c>
      <c r="Y15" s="21">
        <v>0.24571333693640501</v>
      </c>
      <c r="Z15" s="21"/>
      <c r="AA15" s="21">
        <v>0.16132450867195999</v>
      </c>
      <c r="AB15" s="21">
        <v>0.201879800643716</v>
      </c>
      <c r="AC15" s="21"/>
      <c r="AD15" s="21">
        <v>0.18926648593829101</v>
      </c>
      <c r="AE15" s="21">
        <v>0.15068904248533799</v>
      </c>
    </row>
    <row r="16" spans="2:31" x14ac:dyDescent="0.35">
      <c r="B16" s="18" t="s">
        <v>101</v>
      </c>
      <c r="C16" s="21">
        <v>0.48152155375600197</v>
      </c>
      <c r="D16" s="21">
        <v>0.47939570948367799</v>
      </c>
      <c r="E16" s="21">
        <v>0.483647995618879</v>
      </c>
      <c r="F16" s="21"/>
      <c r="G16" s="21">
        <v>0.48453728756071701</v>
      </c>
      <c r="H16" s="21">
        <v>0.557930865075973</v>
      </c>
      <c r="I16" s="21">
        <v>0.40747129769540902</v>
      </c>
      <c r="J16" s="21">
        <v>0.51261132943743903</v>
      </c>
      <c r="K16" s="21">
        <v>0.43160331104327099</v>
      </c>
      <c r="L16" s="21">
        <v>0.485441454760761</v>
      </c>
      <c r="M16" s="21"/>
      <c r="N16" s="21">
        <v>0.47595318288280197</v>
      </c>
      <c r="O16" s="21">
        <v>0.43138591504787499</v>
      </c>
      <c r="P16" s="21">
        <v>0.47672276731223701</v>
      </c>
      <c r="Q16" s="21">
        <v>0.56156172055695197</v>
      </c>
      <c r="R16" s="21">
        <v>0.49398252554160799</v>
      </c>
      <c r="S16" s="21">
        <v>0.52234923297791003</v>
      </c>
      <c r="T16" s="21">
        <v>0.383479203359405</v>
      </c>
      <c r="U16" s="21">
        <v>0.60368958768488901</v>
      </c>
      <c r="V16" s="21">
        <v>0.47456369407842902</v>
      </c>
      <c r="W16" s="21"/>
      <c r="X16" s="21">
        <v>0.48589943857951701</v>
      </c>
      <c r="Y16" s="21">
        <v>0.47392091162980698</v>
      </c>
      <c r="Z16" s="21"/>
      <c r="AA16" s="21">
        <v>0.50255654972710495</v>
      </c>
      <c r="AB16" s="21">
        <v>0.41070441377720601</v>
      </c>
      <c r="AC16" s="21"/>
      <c r="AD16" s="21">
        <v>0.51338466946484995</v>
      </c>
      <c r="AE16" s="21">
        <v>0.42145901759529503</v>
      </c>
    </row>
    <row r="17" spans="2:31" x14ac:dyDescent="0.35">
      <c r="B17" s="18" t="s">
        <v>103</v>
      </c>
      <c r="C17" s="22">
        <v>0.310659881019895</v>
      </c>
      <c r="D17" s="22">
        <v>0.28795472668402899</v>
      </c>
      <c r="E17" s="22">
        <v>0.33337141794261999</v>
      </c>
      <c r="F17" s="22"/>
      <c r="G17" s="22">
        <v>0.33651899720064399</v>
      </c>
      <c r="H17" s="22">
        <v>0.39979782655541901</v>
      </c>
      <c r="I17" s="22">
        <v>0.18269193149610299</v>
      </c>
      <c r="J17" s="22">
        <v>0.35461638524935701</v>
      </c>
      <c r="K17" s="22">
        <v>0.267257794123894</v>
      </c>
      <c r="L17" s="22">
        <v>0.31272582885957001</v>
      </c>
      <c r="M17" s="22"/>
      <c r="N17" s="22">
        <v>0.24833966413781</v>
      </c>
      <c r="O17" s="22">
        <v>0.25551731282961498</v>
      </c>
      <c r="P17" s="22">
        <v>0.32460321550857602</v>
      </c>
      <c r="Q17" s="22">
        <v>0.43996253927298401</v>
      </c>
      <c r="R17" s="22">
        <v>0.346413432519867</v>
      </c>
      <c r="S17" s="22">
        <v>0.357371507441957</v>
      </c>
      <c r="T17" s="22">
        <v>0.13857078825029401</v>
      </c>
      <c r="U17" s="22">
        <v>0.49496770967453502</v>
      </c>
      <c r="V17" s="22">
        <v>0.33615911149358901</v>
      </c>
      <c r="W17" s="22"/>
      <c r="X17" s="22">
        <v>0.32566864617397701</v>
      </c>
      <c r="Y17" s="22">
        <v>0.228207574693402</v>
      </c>
      <c r="Z17" s="22"/>
      <c r="AA17" s="22">
        <v>0.34123204105514598</v>
      </c>
      <c r="AB17" s="22">
        <v>0.20882461313348899</v>
      </c>
      <c r="AC17" s="22"/>
      <c r="AD17" s="22">
        <v>0.32411818352655902</v>
      </c>
      <c r="AE17" s="22">
        <v>0.27076997510995698</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309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6.0687392427483701E-2</v>
      </c>
      <c r="D9" s="17">
        <v>5.8646196209161297E-2</v>
      </c>
      <c r="E9" s="17">
        <v>6.2729162441164193E-2</v>
      </c>
      <c r="F9" s="17"/>
      <c r="G9" s="17">
        <v>3.9576275738491602E-2</v>
      </c>
      <c r="H9" s="17">
        <v>6.4291489532702903E-2</v>
      </c>
      <c r="I9" s="17">
        <v>9.1759846559979902E-2</v>
      </c>
      <c r="J9" s="17">
        <v>3.9457916472668497E-2</v>
      </c>
      <c r="K9" s="17">
        <v>3.8549505716486597E-2</v>
      </c>
      <c r="L9" s="17">
        <v>7.6307074645532394E-2</v>
      </c>
      <c r="M9" s="17"/>
      <c r="N9" s="17">
        <v>7.4532281155695601E-2</v>
      </c>
      <c r="O9" s="17">
        <v>7.6192412623202893E-2</v>
      </c>
      <c r="P9" s="17">
        <v>4.5474779157490201E-2</v>
      </c>
      <c r="Q9" s="17">
        <v>4.16092674331352E-2</v>
      </c>
      <c r="R9" s="17">
        <v>6.3761487751337706E-2</v>
      </c>
      <c r="S9" s="17">
        <v>5.3049146368867303E-2</v>
      </c>
      <c r="T9" s="17">
        <v>5.8013445063070601E-2</v>
      </c>
      <c r="U9" s="17">
        <v>1.6329531868820999E-2</v>
      </c>
      <c r="V9" s="17">
        <v>7.5449480931225096E-2</v>
      </c>
      <c r="W9" s="17"/>
      <c r="X9" s="17">
        <v>6.4665668107892704E-2</v>
      </c>
      <c r="Y9" s="17">
        <v>6.3259973873138503E-2</v>
      </c>
      <c r="Z9" s="17"/>
      <c r="AA9" s="17">
        <v>5.2377021373649198E-2</v>
      </c>
      <c r="AB9" s="17">
        <v>8.8031200722028302E-2</v>
      </c>
      <c r="AC9" s="17"/>
      <c r="AD9" s="17">
        <v>7.3144405419465097E-2</v>
      </c>
      <c r="AE9" s="17">
        <v>3.8920183791973498E-2</v>
      </c>
    </row>
    <row r="10" spans="2:31" x14ac:dyDescent="0.35">
      <c r="B10" s="18" t="s">
        <v>99</v>
      </c>
      <c r="C10" s="17">
        <v>0.142590687076426</v>
      </c>
      <c r="D10" s="17">
        <v>0.14089543469219101</v>
      </c>
      <c r="E10" s="17">
        <v>0.144286416008648</v>
      </c>
      <c r="F10" s="17"/>
      <c r="G10" s="17">
        <v>0.15743166080683199</v>
      </c>
      <c r="H10" s="17">
        <v>0.106386571324029</v>
      </c>
      <c r="I10" s="17">
        <v>0.118429155398993</v>
      </c>
      <c r="J10" s="17">
        <v>0.14543650722721799</v>
      </c>
      <c r="K10" s="17">
        <v>0.121763300638371</v>
      </c>
      <c r="L10" s="17">
        <v>0.175064318325235</v>
      </c>
      <c r="M10" s="17"/>
      <c r="N10" s="17">
        <v>0.15116197040412199</v>
      </c>
      <c r="O10" s="17">
        <v>0.223233907298651</v>
      </c>
      <c r="P10" s="17">
        <v>0.133947143116213</v>
      </c>
      <c r="Q10" s="17">
        <v>9.0655821054860794E-2</v>
      </c>
      <c r="R10" s="17">
        <v>8.3042366923771302E-2</v>
      </c>
      <c r="S10" s="17">
        <v>0.12887106412286201</v>
      </c>
      <c r="T10" s="17">
        <v>0.121761258813791</v>
      </c>
      <c r="U10" s="17">
        <v>0.130002752175712</v>
      </c>
      <c r="V10" s="17">
        <v>0.15638259824127501</v>
      </c>
      <c r="W10" s="17"/>
      <c r="X10" s="17">
        <v>0.123650121135123</v>
      </c>
      <c r="Y10" s="17">
        <v>0.20272348299369</v>
      </c>
      <c r="Z10" s="17"/>
      <c r="AA10" s="17">
        <v>0.14322633947754701</v>
      </c>
      <c r="AB10" s="17">
        <v>0.13975473918098699</v>
      </c>
      <c r="AC10" s="17"/>
      <c r="AD10" s="17">
        <v>0.137680628093935</v>
      </c>
      <c r="AE10" s="17">
        <v>0.159051930136106</v>
      </c>
    </row>
    <row r="11" spans="2:31" x14ac:dyDescent="0.35">
      <c r="B11" s="18" t="s">
        <v>98</v>
      </c>
      <c r="C11" s="17">
        <v>0.227830860673845</v>
      </c>
      <c r="D11" s="17">
        <v>0.20588677759809901</v>
      </c>
      <c r="E11" s="17">
        <v>0.249781112393691</v>
      </c>
      <c r="F11" s="17"/>
      <c r="G11" s="17">
        <v>0.25724463573791001</v>
      </c>
      <c r="H11" s="17">
        <v>0.24165316790482599</v>
      </c>
      <c r="I11" s="17">
        <v>0.194001584987399</v>
      </c>
      <c r="J11" s="17">
        <v>0.29116642869699599</v>
      </c>
      <c r="K11" s="17">
        <v>0.25842002779701001</v>
      </c>
      <c r="L11" s="17">
        <v>0.174481048466088</v>
      </c>
      <c r="M11" s="17"/>
      <c r="N11" s="17">
        <v>0.15210179589620901</v>
      </c>
      <c r="O11" s="17">
        <v>0.20497009093497001</v>
      </c>
      <c r="P11" s="17">
        <v>0.36242215876418299</v>
      </c>
      <c r="Q11" s="17">
        <v>0.24502448154377501</v>
      </c>
      <c r="R11" s="17">
        <v>0.26361304417622</v>
      </c>
      <c r="S11" s="17">
        <v>0.196985628896506</v>
      </c>
      <c r="T11" s="17">
        <v>0.24241273102896599</v>
      </c>
      <c r="U11" s="17">
        <v>0.241240888020854</v>
      </c>
      <c r="V11" s="17">
        <v>0.212999352446269</v>
      </c>
      <c r="W11" s="17"/>
      <c r="X11" s="17">
        <v>0.242222098763687</v>
      </c>
      <c r="Y11" s="17">
        <v>0.25298355310904003</v>
      </c>
      <c r="Z11" s="17"/>
      <c r="AA11" s="17">
        <v>0.247181147371897</v>
      </c>
      <c r="AB11" s="17">
        <v>0.15763050691611899</v>
      </c>
      <c r="AC11" s="17"/>
      <c r="AD11" s="17">
        <v>0.22579370334180299</v>
      </c>
      <c r="AE11" s="17">
        <v>0.21163474828408699</v>
      </c>
    </row>
    <row r="12" spans="2:31" x14ac:dyDescent="0.35">
      <c r="B12" s="18" t="s">
        <v>97</v>
      </c>
      <c r="C12" s="17">
        <v>0.361834001063984</v>
      </c>
      <c r="D12" s="17">
        <v>0.35811563493137499</v>
      </c>
      <c r="E12" s="17">
        <v>0.36555341245682199</v>
      </c>
      <c r="F12" s="17"/>
      <c r="G12" s="17">
        <v>0.32754846204128402</v>
      </c>
      <c r="H12" s="17">
        <v>0.32439219257872498</v>
      </c>
      <c r="I12" s="17">
        <v>0.39499323782118201</v>
      </c>
      <c r="J12" s="17">
        <v>0.32997793917468199</v>
      </c>
      <c r="K12" s="17">
        <v>0.41151749852132502</v>
      </c>
      <c r="L12" s="17">
        <v>0.37468189536684698</v>
      </c>
      <c r="M12" s="17"/>
      <c r="N12" s="17">
        <v>0.40230924537903001</v>
      </c>
      <c r="O12" s="17">
        <v>0.34816220099658701</v>
      </c>
      <c r="P12" s="17">
        <v>0.330737253679108</v>
      </c>
      <c r="Q12" s="17">
        <v>0.39853962191987402</v>
      </c>
      <c r="R12" s="17">
        <v>0.31595896888029101</v>
      </c>
      <c r="S12" s="17">
        <v>0.341592997528399</v>
      </c>
      <c r="T12" s="17">
        <v>0.32167092849395501</v>
      </c>
      <c r="U12" s="17">
        <v>0.40473877183702101</v>
      </c>
      <c r="V12" s="17">
        <v>0.38402892452579201</v>
      </c>
      <c r="W12" s="17"/>
      <c r="X12" s="17">
        <v>0.37939605670325099</v>
      </c>
      <c r="Y12" s="17">
        <v>0.27330754110750299</v>
      </c>
      <c r="Z12" s="17"/>
      <c r="AA12" s="17">
        <v>0.35540721920629698</v>
      </c>
      <c r="AB12" s="17">
        <v>0.39542998956884701</v>
      </c>
      <c r="AC12" s="17"/>
      <c r="AD12" s="17">
        <v>0.387057216706644</v>
      </c>
      <c r="AE12" s="17">
        <v>0.33561559643005601</v>
      </c>
    </row>
    <row r="13" spans="2:31" x14ac:dyDescent="0.35">
      <c r="B13" s="18" t="s">
        <v>96</v>
      </c>
      <c r="C13" s="17">
        <v>0.16529074486708101</v>
      </c>
      <c r="D13" s="17">
        <v>0.20720041885611901</v>
      </c>
      <c r="E13" s="17">
        <v>0.12336928975863</v>
      </c>
      <c r="F13" s="17"/>
      <c r="G13" s="17">
        <v>0.15247058433738001</v>
      </c>
      <c r="H13" s="17">
        <v>0.20893354035918299</v>
      </c>
      <c r="I13" s="17">
        <v>0.151485927584532</v>
      </c>
      <c r="J13" s="17">
        <v>0.14379504813145599</v>
      </c>
      <c r="K13" s="17">
        <v>0.122602185753434</v>
      </c>
      <c r="L13" s="17">
        <v>0.18790004010515099</v>
      </c>
      <c r="M13" s="17"/>
      <c r="N13" s="17">
        <v>0.19047653739440201</v>
      </c>
      <c r="O13" s="17">
        <v>0.114339231784835</v>
      </c>
      <c r="P13" s="17">
        <v>6.4953015645339299E-2</v>
      </c>
      <c r="Q13" s="17">
        <v>0.19336700614378699</v>
      </c>
      <c r="R13" s="17">
        <v>0.230249313353524</v>
      </c>
      <c r="S13" s="17">
        <v>0.24088314237063499</v>
      </c>
      <c r="T13" s="17">
        <v>0.18807314083261301</v>
      </c>
      <c r="U13" s="17">
        <v>0.16213631294376299</v>
      </c>
      <c r="V13" s="17">
        <v>0.13077221072851999</v>
      </c>
      <c r="W13" s="17"/>
      <c r="X13" s="17">
        <v>0.14613697668192899</v>
      </c>
      <c r="Y13" s="17">
        <v>0.16076977406323201</v>
      </c>
      <c r="Z13" s="17"/>
      <c r="AA13" s="17">
        <v>0.15983482109962099</v>
      </c>
      <c r="AB13" s="17">
        <v>0.19047760733848801</v>
      </c>
      <c r="AC13" s="17"/>
      <c r="AD13" s="17">
        <v>0.15841150778990401</v>
      </c>
      <c r="AE13" s="17">
        <v>0.18271144188014801</v>
      </c>
    </row>
    <row r="14" spans="2:31" x14ac:dyDescent="0.35">
      <c r="B14" s="18" t="s">
        <v>56</v>
      </c>
      <c r="C14" s="17">
        <v>4.17663138911804E-2</v>
      </c>
      <c r="D14" s="17">
        <v>2.9255537713055401E-2</v>
      </c>
      <c r="E14" s="17">
        <v>5.4280606941045903E-2</v>
      </c>
      <c r="F14" s="17"/>
      <c r="G14" s="17">
        <v>6.5728381338101993E-2</v>
      </c>
      <c r="H14" s="17">
        <v>5.4343038300532602E-2</v>
      </c>
      <c r="I14" s="17">
        <v>4.9330247647914501E-2</v>
      </c>
      <c r="J14" s="17">
        <v>5.0166160296979498E-2</v>
      </c>
      <c r="K14" s="17">
        <v>4.7147481573374499E-2</v>
      </c>
      <c r="L14" s="17">
        <v>1.1565623091146201E-2</v>
      </c>
      <c r="M14" s="17"/>
      <c r="N14" s="17">
        <v>2.9418169770541399E-2</v>
      </c>
      <c r="O14" s="17">
        <v>3.3102156361753197E-2</v>
      </c>
      <c r="P14" s="17">
        <v>6.2465649637666203E-2</v>
      </c>
      <c r="Q14" s="17">
        <v>3.08038019045676E-2</v>
      </c>
      <c r="R14" s="17">
        <v>4.3374818914856901E-2</v>
      </c>
      <c r="S14" s="17">
        <v>3.8618020712730197E-2</v>
      </c>
      <c r="T14" s="17">
        <v>6.8068495767604806E-2</v>
      </c>
      <c r="U14" s="17">
        <v>4.55517431538289E-2</v>
      </c>
      <c r="V14" s="17">
        <v>4.0367433126918699E-2</v>
      </c>
      <c r="W14" s="17"/>
      <c r="X14" s="17">
        <v>4.39290786081169E-2</v>
      </c>
      <c r="Y14" s="17">
        <v>4.6955674853395697E-2</v>
      </c>
      <c r="Z14" s="17"/>
      <c r="AA14" s="17">
        <v>4.1973451470988001E-2</v>
      </c>
      <c r="AB14" s="17">
        <v>2.86759562735318E-2</v>
      </c>
      <c r="AC14" s="17"/>
      <c r="AD14" s="17">
        <v>1.7912538648249599E-2</v>
      </c>
      <c r="AE14" s="17">
        <v>7.2066099477629306E-2</v>
      </c>
    </row>
    <row r="15" spans="2:31" x14ac:dyDescent="0.35">
      <c r="B15" s="18" t="s">
        <v>102</v>
      </c>
      <c r="C15" s="21">
        <v>0.203278079503909</v>
      </c>
      <c r="D15" s="21">
        <v>0.19954163090135199</v>
      </c>
      <c r="E15" s="21">
        <v>0.207015578449812</v>
      </c>
      <c r="F15" s="21"/>
      <c r="G15" s="21">
        <v>0.197007936545324</v>
      </c>
      <c r="H15" s="21">
        <v>0.17067806085673201</v>
      </c>
      <c r="I15" s="21">
        <v>0.210189001958973</v>
      </c>
      <c r="J15" s="21">
        <v>0.18489442369988701</v>
      </c>
      <c r="K15" s="21">
        <v>0.16031280635485701</v>
      </c>
      <c r="L15" s="21">
        <v>0.25137139297076799</v>
      </c>
      <c r="M15" s="21"/>
      <c r="N15" s="21">
        <v>0.22569425155981801</v>
      </c>
      <c r="O15" s="21">
        <v>0.29942631992185398</v>
      </c>
      <c r="P15" s="21">
        <v>0.17942192227370299</v>
      </c>
      <c r="Q15" s="21">
        <v>0.13226508848799601</v>
      </c>
      <c r="R15" s="21">
        <v>0.14680385467510901</v>
      </c>
      <c r="S15" s="21">
        <v>0.18192021049172999</v>
      </c>
      <c r="T15" s="21">
        <v>0.17977470387686101</v>
      </c>
      <c r="U15" s="21">
        <v>0.146332284044533</v>
      </c>
      <c r="V15" s="21">
        <v>0.23183207917250001</v>
      </c>
      <c r="W15" s="21"/>
      <c r="X15" s="21">
        <v>0.18831578924301501</v>
      </c>
      <c r="Y15" s="21">
        <v>0.265983456866829</v>
      </c>
      <c r="Z15" s="21"/>
      <c r="AA15" s="21">
        <v>0.19560336085119701</v>
      </c>
      <c r="AB15" s="21">
        <v>0.22778593990301499</v>
      </c>
      <c r="AC15" s="21"/>
      <c r="AD15" s="21">
        <v>0.21082503351340001</v>
      </c>
      <c r="AE15" s="21">
        <v>0.19797211392808001</v>
      </c>
    </row>
    <row r="16" spans="2:31" x14ac:dyDescent="0.35">
      <c r="B16" s="18" t="s">
        <v>101</v>
      </c>
      <c r="C16" s="21">
        <v>0.52712474593106495</v>
      </c>
      <c r="D16" s="21">
        <v>0.56531605378749405</v>
      </c>
      <c r="E16" s="21">
        <v>0.48892270221545198</v>
      </c>
      <c r="F16" s="21"/>
      <c r="G16" s="21">
        <v>0.48001904637866399</v>
      </c>
      <c r="H16" s="21">
        <v>0.53332573293790897</v>
      </c>
      <c r="I16" s="21">
        <v>0.54647916540571395</v>
      </c>
      <c r="J16" s="21">
        <v>0.47377298730613798</v>
      </c>
      <c r="K16" s="21">
        <v>0.53411968427475798</v>
      </c>
      <c r="L16" s="21">
        <v>0.56258193547199797</v>
      </c>
      <c r="M16" s="21"/>
      <c r="N16" s="21">
        <v>0.59278578277343097</v>
      </c>
      <c r="O16" s="21">
        <v>0.46250143278142197</v>
      </c>
      <c r="P16" s="21">
        <v>0.39569026932444801</v>
      </c>
      <c r="Q16" s="21">
        <v>0.59190662806366201</v>
      </c>
      <c r="R16" s="21">
        <v>0.54620828223381501</v>
      </c>
      <c r="S16" s="21">
        <v>0.58247613989903402</v>
      </c>
      <c r="T16" s="21">
        <v>0.50974406932656802</v>
      </c>
      <c r="U16" s="21">
        <v>0.56687508478078397</v>
      </c>
      <c r="V16" s="21">
        <v>0.51480113525431204</v>
      </c>
      <c r="W16" s="21"/>
      <c r="X16" s="21">
        <v>0.52553303338518098</v>
      </c>
      <c r="Y16" s="21">
        <v>0.434077315170735</v>
      </c>
      <c r="Z16" s="21"/>
      <c r="AA16" s="21">
        <v>0.51524204030591803</v>
      </c>
      <c r="AB16" s="21">
        <v>0.58590759690733496</v>
      </c>
      <c r="AC16" s="21"/>
      <c r="AD16" s="21">
        <v>0.54546872449654804</v>
      </c>
      <c r="AE16" s="21">
        <v>0.51832703831020399</v>
      </c>
    </row>
    <row r="17" spans="2:31" x14ac:dyDescent="0.35">
      <c r="B17" s="18" t="s">
        <v>103</v>
      </c>
      <c r="C17" s="22">
        <v>0.32384666642715598</v>
      </c>
      <c r="D17" s="22">
        <v>0.36577442288614198</v>
      </c>
      <c r="E17" s="22">
        <v>0.28190712376563998</v>
      </c>
      <c r="F17" s="22"/>
      <c r="G17" s="22">
        <v>0.28301110983334099</v>
      </c>
      <c r="H17" s="22">
        <v>0.36264767208117699</v>
      </c>
      <c r="I17" s="22">
        <v>0.33629016344674101</v>
      </c>
      <c r="J17" s="22">
        <v>0.28887856360625103</v>
      </c>
      <c r="K17" s="22">
        <v>0.37380687791990103</v>
      </c>
      <c r="L17" s="22">
        <v>0.31121054250122998</v>
      </c>
      <c r="M17" s="22"/>
      <c r="N17" s="22">
        <v>0.36709153121361299</v>
      </c>
      <c r="O17" s="22">
        <v>0.16307511285956799</v>
      </c>
      <c r="P17" s="22">
        <v>0.21626834705074499</v>
      </c>
      <c r="Q17" s="22">
        <v>0.459641539575666</v>
      </c>
      <c r="R17" s="22">
        <v>0.39940442755870598</v>
      </c>
      <c r="S17" s="22">
        <v>0.400555929407304</v>
      </c>
      <c r="T17" s="22">
        <v>0.32996936544970701</v>
      </c>
      <c r="U17" s="22">
        <v>0.420542800736251</v>
      </c>
      <c r="V17" s="22">
        <v>0.282969056081812</v>
      </c>
      <c r="W17" s="22"/>
      <c r="X17" s="22">
        <v>0.33721724414216497</v>
      </c>
      <c r="Y17" s="22">
        <v>0.168093858303906</v>
      </c>
      <c r="Z17" s="22"/>
      <c r="AA17" s="22">
        <v>0.31963867945472202</v>
      </c>
      <c r="AB17" s="22">
        <v>0.35812165700432003</v>
      </c>
      <c r="AC17" s="22"/>
      <c r="AD17" s="22">
        <v>0.334643690983148</v>
      </c>
      <c r="AE17" s="22">
        <v>0.32035492438212398</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E22"/>
  <sheetViews>
    <sheetView showGridLines="0" topLeftCell="A6" workbookViewId="0">
      <pane xSplit="2" topLeftCell="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310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6.8926968291285307E-2</v>
      </c>
      <c r="D9" s="17">
        <v>7.3938783512362105E-2</v>
      </c>
      <c r="E9" s="17">
        <v>6.3913744211871598E-2</v>
      </c>
      <c r="F9" s="17"/>
      <c r="G9" s="17">
        <v>4.2861786282033798E-2</v>
      </c>
      <c r="H9" s="17">
        <v>6.8662758459285503E-2</v>
      </c>
      <c r="I9" s="17">
        <v>7.5640785446925096E-2</v>
      </c>
      <c r="J9" s="17">
        <v>6.8942398849938302E-2</v>
      </c>
      <c r="K9" s="17">
        <v>3.8638409854170698E-2</v>
      </c>
      <c r="L9" s="17">
        <v>9.4830907600702799E-2</v>
      </c>
      <c r="M9" s="17"/>
      <c r="N9" s="17">
        <v>7.1829381449909899E-2</v>
      </c>
      <c r="O9" s="17">
        <v>6.9257800318821602E-2</v>
      </c>
      <c r="P9" s="17">
        <v>2.7681149094656899E-2</v>
      </c>
      <c r="Q9" s="17">
        <v>7.9917229723289102E-2</v>
      </c>
      <c r="R9" s="17">
        <v>7.9240483534291903E-2</v>
      </c>
      <c r="S9" s="17">
        <v>5.9761944753733601E-2</v>
      </c>
      <c r="T9" s="17">
        <v>8.2813170875782605E-2</v>
      </c>
      <c r="U9" s="17">
        <v>6.9877848552961794E-2</v>
      </c>
      <c r="V9" s="17">
        <v>7.6389818387036304E-2</v>
      </c>
      <c r="W9" s="17"/>
      <c r="X9" s="17">
        <v>7.3216434718132106E-2</v>
      </c>
      <c r="Y9" s="17">
        <v>3.7191609784350002E-2</v>
      </c>
      <c r="Z9" s="17"/>
      <c r="AA9" s="17">
        <v>6.4847881217525494E-2</v>
      </c>
      <c r="AB9" s="17">
        <v>8.6473563673164694E-2</v>
      </c>
      <c r="AC9" s="17"/>
      <c r="AD9" s="17">
        <v>7.7332842480164296E-2</v>
      </c>
      <c r="AE9" s="17">
        <v>5.8331254062498498E-2</v>
      </c>
    </row>
    <row r="10" spans="2:31" x14ac:dyDescent="0.35">
      <c r="B10" s="18" t="s">
        <v>99</v>
      </c>
      <c r="C10" s="17">
        <v>0.20071678805833901</v>
      </c>
      <c r="D10" s="17">
        <v>0.18746983212262699</v>
      </c>
      <c r="E10" s="17">
        <v>0.213967467811368</v>
      </c>
      <c r="F10" s="17"/>
      <c r="G10" s="17">
        <v>0.22213718178318201</v>
      </c>
      <c r="H10" s="17">
        <v>0.21402698564367201</v>
      </c>
      <c r="I10" s="17">
        <v>0.174218075838944</v>
      </c>
      <c r="J10" s="17">
        <v>0.19583946491868801</v>
      </c>
      <c r="K10" s="17">
        <v>0.15205125592826799</v>
      </c>
      <c r="L10" s="17">
        <v>0.22222783008612801</v>
      </c>
      <c r="M10" s="17"/>
      <c r="N10" s="17">
        <v>0.14744561779547999</v>
      </c>
      <c r="O10" s="17">
        <v>0.26247826179710099</v>
      </c>
      <c r="P10" s="17">
        <v>0.24545458382687399</v>
      </c>
      <c r="Q10" s="17">
        <v>0.116776687838177</v>
      </c>
      <c r="R10" s="17">
        <v>0.180870359910387</v>
      </c>
      <c r="S10" s="17">
        <v>0.24300900344158599</v>
      </c>
      <c r="T10" s="17">
        <v>0.21520746181088801</v>
      </c>
      <c r="U10" s="17">
        <v>0.163742590737252</v>
      </c>
      <c r="V10" s="17">
        <v>0.21070348395951199</v>
      </c>
      <c r="W10" s="17"/>
      <c r="X10" s="17">
        <v>0.20740755042492801</v>
      </c>
      <c r="Y10" s="17">
        <v>0.17660292574438599</v>
      </c>
      <c r="Z10" s="17"/>
      <c r="AA10" s="17">
        <v>0.20332737379424201</v>
      </c>
      <c r="AB10" s="17">
        <v>0.19222991011270399</v>
      </c>
      <c r="AC10" s="17"/>
      <c r="AD10" s="17">
        <v>0.20571642137219501</v>
      </c>
      <c r="AE10" s="17">
        <v>0.188300377711247</v>
      </c>
    </row>
    <row r="11" spans="2:31" x14ac:dyDescent="0.35">
      <c r="B11" s="18" t="s">
        <v>98</v>
      </c>
      <c r="C11" s="17">
        <v>0.25085459937617499</v>
      </c>
      <c r="D11" s="17">
        <v>0.24562769601825901</v>
      </c>
      <c r="E11" s="17">
        <v>0.25608297205529401</v>
      </c>
      <c r="F11" s="17"/>
      <c r="G11" s="17">
        <v>0.235427099562626</v>
      </c>
      <c r="H11" s="17">
        <v>0.21958932987957</v>
      </c>
      <c r="I11" s="17">
        <v>0.289369739825664</v>
      </c>
      <c r="J11" s="17">
        <v>0.269267488800709</v>
      </c>
      <c r="K11" s="17">
        <v>0.331143211553724</v>
      </c>
      <c r="L11" s="17">
        <v>0.20709343744029901</v>
      </c>
      <c r="M11" s="17"/>
      <c r="N11" s="17">
        <v>0.203406908089525</v>
      </c>
      <c r="O11" s="17">
        <v>0.28098471469738201</v>
      </c>
      <c r="P11" s="17">
        <v>0.31403980412889498</v>
      </c>
      <c r="Q11" s="17">
        <v>0.25029361425049201</v>
      </c>
      <c r="R11" s="17">
        <v>0.208729314973089</v>
      </c>
      <c r="S11" s="17">
        <v>0.16922101930349701</v>
      </c>
      <c r="T11" s="17">
        <v>0.26832207569990602</v>
      </c>
      <c r="U11" s="17">
        <v>0.26488845577507802</v>
      </c>
      <c r="V11" s="17">
        <v>0.29736399340846598</v>
      </c>
      <c r="W11" s="17"/>
      <c r="X11" s="17">
        <v>0.25397397083228201</v>
      </c>
      <c r="Y11" s="17">
        <v>0.34628671812497802</v>
      </c>
      <c r="Z11" s="17"/>
      <c r="AA11" s="17">
        <v>0.264367336849404</v>
      </c>
      <c r="AB11" s="17">
        <v>0.19676338287424699</v>
      </c>
      <c r="AC11" s="17"/>
      <c r="AD11" s="17">
        <v>0.23706402006287999</v>
      </c>
      <c r="AE11" s="17">
        <v>0.25501251889061499</v>
      </c>
    </row>
    <row r="12" spans="2:31" x14ac:dyDescent="0.35">
      <c r="B12" s="18" t="s">
        <v>97</v>
      </c>
      <c r="C12" s="17">
        <v>0.30681543241306902</v>
      </c>
      <c r="D12" s="17">
        <v>0.30413547093842902</v>
      </c>
      <c r="E12" s="17">
        <v>0.30949614724470598</v>
      </c>
      <c r="F12" s="17"/>
      <c r="G12" s="17">
        <v>0.29639346199715499</v>
      </c>
      <c r="H12" s="17">
        <v>0.29518892823492898</v>
      </c>
      <c r="I12" s="17">
        <v>0.29855927317343001</v>
      </c>
      <c r="J12" s="17">
        <v>0.28116463175381601</v>
      </c>
      <c r="K12" s="17">
        <v>0.32495465352838299</v>
      </c>
      <c r="L12" s="17">
        <v>0.32647572146861797</v>
      </c>
      <c r="M12" s="17"/>
      <c r="N12" s="17">
        <v>0.35915579228744399</v>
      </c>
      <c r="O12" s="17">
        <v>0.29722102976920101</v>
      </c>
      <c r="P12" s="17">
        <v>0.25446975617509399</v>
      </c>
      <c r="Q12" s="17">
        <v>0.38260447857048102</v>
      </c>
      <c r="R12" s="17">
        <v>0.319432782012671</v>
      </c>
      <c r="S12" s="17">
        <v>0.31380810415701699</v>
      </c>
      <c r="T12" s="17">
        <v>0.224817862775476</v>
      </c>
      <c r="U12" s="17">
        <v>0.40827432972448402</v>
      </c>
      <c r="V12" s="17">
        <v>0.240646264369134</v>
      </c>
      <c r="W12" s="17"/>
      <c r="X12" s="17">
        <v>0.30653496180596601</v>
      </c>
      <c r="Y12" s="17">
        <v>0.23090470331202601</v>
      </c>
      <c r="Z12" s="17"/>
      <c r="AA12" s="17">
        <v>0.29457215354310101</v>
      </c>
      <c r="AB12" s="17">
        <v>0.35613669838220402</v>
      </c>
      <c r="AC12" s="17"/>
      <c r="AD12" s="17">
        <v>0.32205293447826</v>
      </c>
      <c r="AE12" s="17">
        <v>0.30373806420482102</v>
      </c>
    </row>
    <row r="13" spans="2:31" x14ac:dyDescent="0.35">
      <c r="B13" s="18" t="s">
        <v>96</v>
      </c>
      <c r="C13" s="17">
        <v>0.12888130420234101</v>
      </c>
      <c r="D13" s="17">
        <v>0.16256027422934399</v>
      </c>
      <c r="E13" s="17">
        <v>9.5192866767700696E-2</v>
      </c>
      <c r="F13" s="17"/>
      <c r="G13" s="17">
        <v>0.128960054774651</v>
      </c>
      <c r="H13" s="17">
        <v>0.158896178308154</v>
      </c>
      <c r="I13" s="17">
        <v>0.12709448420983099</v>
      </c>
      <c r="J13" s="17">
        <v>0.129765921959103</v>
      </c>
      <c r="K13" s="17">
        <v>0.11557287201166</v>
      </c>
      <c r="L13" s="17">
        <v>0.119927647944222</v>
      </c>
      <c r="M13" s="17"/>
      <c r="N13" s="17">
        <v>0.164470879706544</v>
      </c>
      <c r="O13" s="17">
        <v>6.7269976094212494E-2</v>
      </c>
      <c r="P13" s="17">
        <v>8.6666197295669795E-2</v>
      </c>
      <c r="Q13" s="17">
        <v>0.14009429619709499</v>
      </c>
      <c r="R13" s="17">
        <v>0.178136631280463</v>
      </c>
      <c r="S13" s="17">
        <v>0.187909903646131</v>
      </c>
      <c r="T13" s="17">
        <v>0.13941358469356799</v>
      </c>
      <c r="U13" s="17">
        <v>4.8634000744905002E-2</v>
      </c>
      <c r="V13" s="17">
        <v>0.127032972812364</v>
      </c>
      <c r="W13" s="17"/>
      <c r="X13" s="17">
        <v>0.11665821885139201</v>
      </c>
      <c r="Y13" s="17">
        <v>0.14333286040722901</v>
      </c>
      <c r="Z13" s="17"/>
      <c r="AA13" s="17">
        <v>0.12782749814441299</v>
      </c>
      <c r="AB13" s="17">
        <v>0.13602438295522601</v>
      </c>
      <c r="AC13" s="17"/>
      <c r="AD13" s="17">
        <v>0.13239382951735701</v>
      </c>
      <c r="AE13" s="17">
        <v>0.12722135289213701</v>
      </c>
    </row>
    <row r="14" spans="2:31" x14ac:dyDescent="0.35">
      <c r="B14" s="18" t="s">
        <v>56</v>
      </c>
      <c r="C14" s="17">
        <v>4.3804907658791303E-2</v>
      </c>
      <c r="D14" s="17">
        <v>2.62679431789796E-2</v>
      </c>
      <c r="E14" s="17">
        <v>6.1346801909059799E-2</v>
      </c>
      <c r="F14" s="17"/>
      <c r="G14" s="17">
        <v>7.4220415600352904E-2</v>
      </c>
      <c r="H14" s="17">
        <v>4.3635819474388798E-2</v>
      </c>
      <c r="I14" s="17">
        <v>3.5117641505206097E-2</v>
      </c>
      <c r="J14" s="17">
        <v>5.5020093717745501E-2</v>
      </c>
      <c r="K14" s="17">
        <v>3.7639597123795498E-2</v>
      </c>
      <c r="L14" s="17">
        <v>2.94444554600309E-2</v>
      </c>
      <c r="M14" s="17"/>
      <c r="N14" s="17">
        <v>5.3691420671096397E-2</v>
      </c>
      <c r="O14" s="17">
        <v>2.27882173232824E-2</v>
      </c>
      <c r="P14" s="17">
        <v>7.1688509478810697E-2</v>
      </c>
      <c r="Q14" s="17">
        <v>3.0313693420464801E-2</v>
      </c>
      <c r="R14" s="17">
        <v>3.3590428289098202E-2</v>
      </c>
      <c r="S14" s="17">
        <v>2.6290024698034702E-2</v>
      </c>
      <c r="T14" s="17">
        <v>6.9425844144379995E-2</v>
      </c>
      <c r="U14" s="17">
        <v>4.4582774465318602E-2</v>
      </c>
      <c r="V14" s="17">
        <v>4.7863467063487299E-2</v>
      </c>
      <c r="W14" s="17"/>
      <c r="X14" s="17">
        <v>4.2208863367299801E-2</v>
      </c>
      <c r="Y14" s="17">
        <v>6.5681182627030599E-2</v>
      </c>
      <c r="Z14" s="17"/>
      <c r="AA14" s="17">
        <v>4.50577564513149E-2</v>
      </c>
      <c r="AB14" s="17">
        <v>3.2372062002454398E-2</v>
      </c>
      <c r="AC14" s="17"/>
      <c r="AD14" s="17">
        <v>2.5439952089143101E-2</v>
      </c>
      <c r="AE14" s="17">
        <v>6.7396432238681497E-2</v>
      </c>
    </row>
    <row r="15" spans="2:31" x14ac:dyDescent="0.35">
      <c r="B15" s="18" t="s">
        <v>102</v>
      </c>
      <c r="C15" s="21">
        <v>0.26964375634962401</v>
      </c>
      <c r="D15" s="21">
        <v>0.26140861563498902</v>
      </c>
      <c r="E15" s="21">
        <v>0.27788121202323901</v>
      </c>
      <c r="F15" s="21"/>
      <c r="G15" s="21">
        <v>0.264998968065215</v>
      </c>
      <c r="H15" s="21">
        <v>0.282689744102958</v>
      </c>
      <c r="I15" s="21">
        <v>0.24985886128586901</v>
      </c>
      <c r="J15" s="21">
        <v>0.264781863768626</v>
      </c>
      <c r="K15" s="21">
        <v>0.19068966578243801</v>
      </c>
      <c r="L15" s="21">
        <v>0.31705873768683002</v>
      </c>
      <c r="M15" s="21"/>
      <c r="N15" s="21">
        <v>0.21927499924539001</v>
      </c>
      <c r="O15" s="21">
        <v>0.33173606211592299</v>
      </c>
      <c r="P15" s="21">
        <v>0.27313573292152998</v>
      </c>
      <c r="Q15" s="21">
        <v>0.19669391756146601</v>
      </c>
      <c r="R15" s="21">
        <v>0.260110843444679</v>
      </c>
      <c r="S15" s="21">
        <v>0.30277094819532002</v>
      </c>
      <c r="T15" s="21">
        <v>0.29802063268667101</v>
      </c>
      <c r="U15" s="21">
        <v>0.233620439290214</v>
      </c>
      <c r="V15" s="21">
        <v>0.28709330234654801</v>
      </c>
      <c r="W15" s="21"/>
      <c r="X15" s="21">
        <v>0.28062398514305997</v>
      </c>
      <c r="Y15" s="21">
        <v>0.21379453552873601</v>
      </c>
      <c r="Z15" s="21"/>
      <c r="AA15" s="21">
        <v>0.26817525501176698</v>
      </c>
      <c r="AB15" s="21">
        <v>0.27870347378586902</v>
      </c>
      <c r="AC15" s="21"/>
      <c r="AD15" s="21">
        <v>0.28304926385235901</v>
      </c>
      <c r="AE15" s="21">
        <v>0.246631631773745</v>
      </c>
    </row>
    <row r="16" spans="2:31" x14ac:dyDescent="0.35">
      <c r="B16" s="18" t="s">
        <v>101</v>
      </c>
      <c r="C16" s="21">
        <v>0.43569673661540997</v>
      </c>
      <c r="D16" s="21">
        <v>0.46669574516777301</v>
      </c>
      <c r="E16" s="21">
        <v>0.40468901401240698</v>
      </c>
      <c r="F16" s="21"/>
      <c r="G16" s="21">
        <v>0.425353516771805</v>
      </c>
      <c r="H16" s="21">
        <v>0.45408510654308398</v>
      </c>
      <c r="I16" s="21">
        <v>0.425653757383261</v>
      </c>
      <c r="J16" s="21">
        <v>0.41093055371291898</v>
      </c>
      <c r="K16" s="21">
        <v>0.44052752554004299</v>
      </c>
      <c r="L16" s="21">
        <v>0.44640336941283998</v>
      </c>
      <c r="M16" s="21"/>
      <c r="N16" s="21">
        <v>0.52362667199398805</v>
      </c>
      <c r="O16" s="21">
        <v>0.36449100586341299</v>
      </c>
      <c r="P16" s="21">
        <v>0.34113595347076298</v>
      </c>
      <c r="Q16" s="21">
        <v>0.52269877476757598</v>
      </c>
      <c r="R16" s="21">
        <v>0.49756941329313398</v>
      </c>
      <c r="S16" s="21">
        <v>0.50171800780314901</v>
      </c>
      <c r="T16" s="21">
        <v>0.36423144746904301</v>
      </c>
      <c r="U16" s="21">
        <v>0.456908330469389</v>
      </c>
      <c r="V16" s="21">
        <v>0.36767923718149897</v>
      </c>
      <c r="W16" s="21"/>
      <c r="X16" s="21">
        <v>0.423193180657359</v>
      </c>
      <c r="Y16" s="21">
        <v>0.37423756371925498</v>
      </c>
      <c r="Z16" s="21"/>
      <c r="AA16" s="21">
        <v>0.42239965168751298</v>
      </c>
      <c r="AB16" s="21">
        <v>0.49216108133742997</v>
      </c>
      <c r="AC16" s="21"/>
      <c r="AD16" s="21">
        <v>0.45444676399561801</v>
      </c>
      <c r="AE16" s="21">
        <v>0.43095941709695801</v>
      </c>
    </row>
    <row r="17" spans="2:31" x14ac:dyDescent="0.35">
      <c r="B17" s="18" t="s">
        <v>103</v>
      </c>
      <c r="C17" s="22">
        <v>0.16605298026578599</v>
      </c>
      <c r="D17" s="22">
        <v>0.205287129532784</v>
      </c>
      <c r="E17" s="22">
        <v>0.126807801989167</v>
      </c>
      <c r="F17" s="22"/>
      <c r="G17" s="22">
        <v>0.16035454870658999</v>
      </c>
      <c r="H17" s="22">
        <v>0.17139536244012599</v>
      </c>
      <c r="I17" s="22">
        <v>0.17579489609739199</v>
      </c>
      <c r="J17" s="22">
        <v>0.146148689944293</v>
      </c>
      <c r="K17" s="22">
        <v>0.249837859757604</v>
      </c>
      <c r="L17" s="22">
        <v>0.12934463172600899</v>
      </c>
      <c r="M17" s="22"/>
      <c r="N17" s="22">
        <v>0.30435167274859798</v>
      </c>
      <c r="O17" s="22">
        <v>3.27549437474903E-2</v>
      </c>
      <c r="P17" s="22">
        <v>6.8000220549232798E-2</v>
      </c>
      <c r="Q17" s="22">
        <v>0.32600485720611</v>
      </c>
      <c r="R17" s="22">
        <v>0.23745856984845501</v>
      </c>
      <c r="S17" s="22">
        <v>0.19894705960782899</v>
      </c>
      <c r="T17" s="22">
        <v>6.6210814782372507E-2</v>
      </c>
      <c r="U17" s="22">
        <v>0.223287891179175</v>
      </c>
      <c r="V17" s="22">
        <v>8.0585934834950704E-2</v>
      </c>
      <c r="W17" s="22"/>
      <c r="X17" s="22">
        <v>0.142569195514299</v>
      </c>
      <c r="Y17" s="22">
        <v>0.160443028190519</v>
      </c>
      <c r="Z17" s="22"/>
      <c r="AA17" s="22">
        <v>0.154224396675746</v>
      </c>
      <c r="AB17" s="22">
        <v>0.21345760755156101</v>
      </c>
      <c r="AC17" s="22"/>
      <c r="AD17" s="22">
        <v>0.171397500143258</v>
      </c>
      <c r="AE17" s="22">
        <v>0.18432778532321301</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E22"/>
  <sheetViews>
    <sheetView showGridLines="0" topLeftCell="A6"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311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4.7638153622455798E-2</v>
      </c>
      <c r="D9" s="17">
        <v>5.35441165171468E-2</v>
      </c>
      <c r="E9" s="17">
        <v>4.1730530517901702E-2</v>
      </c>
      <c r="F9" s="17"/>
      <c r="G9" s="17">
        <v>2.44943707085628E-2</v>
      </c>
      <c r="H9" s="17">
        <v>4.3530485509559902E-2</v>
      </c>
      <c r="I9" s="17">
        <v>4.0552243237344902E-2</v>
      </c>
      <c r="J9" s="17">
        <v>4.94527719340506E-2</v>
      </c>
      <c r="K9" s="17">
        <v>3.50506783849256E-2</v>
      </c>
      <c r="L9" s="17">
        <v>7.1130491981613697E-2</v>
      </c>
      <c r="M9" s="17"/>
      <c r="N9" s="17">
        <v>6.4471803120004806E-2</v>
      </c>
      <c r="O9" s="17">
        <v>7.2901452255037899E-2</v>
      </c>
      <c r="P9" s="17">
        <v>0</v>
      </c>
      <c r="Q9" s="17">
        <v>0</v>
      </c>
      <c r="R9" s="17">
        <v>2.99362181226355E-2</v>
      </c>
      <c r="S9" s="17">
        <v>9.0377925726795094E-2</v>
      </c>
      <c r="T9" s="17">
        <v>6.1272117759310303E-2</v>
      </c>
      <c r="U9" s="17">
        <v>4.87108603055144E-2</v>
      </c>
      <c r="V9" s="17">
        <v>4.1174711163121699E-2</v>
      </c>
      <c r="W9" s="17"/>
      <c r="X9" s="17">
        <v>4.7399532698413897E-2</v>
      </c>
      <c r="Y9" s="17">
        <v>4.8469293016806698E-2</v>
      </c>
      <c r="Z9" s="17"/>
      <c r="AA9" s="17">
        <v>4.3301701298929497E-2</v>
      </c>
      <c r="AB9" s="17">
        <v>5.9159015349997499E-2</v>
      </c>
      <c r="AC9" s="17"/>
      <c r="AD9" s="17">
        <v>4.8967724050719898E-2</v>
      </c>
      <c r="AE9" s="17">
        <v>5.0052665402460797E-2</v>
      </c>
    </row>
    <row r="10" spans="2:31" x14ac:dyDescent="0.35">
      <c r="B10" s="18" t="s">
        <v>99</v>
      </c>
      <c r="C10" s="17">
        <v>0.115508938659729</v>
      </c>
      <c r="D10" s="17">
        <v>0.13297540548464901</v>
      </c>
      <c r="E10" s="17">
        <v>9.8037561881765406E-2</v>
      </c>
      <c r="F10" s="17"/>
      <c r="G10" s="17">
        <v>0.11725572814736999</v>
      </c>
      <c r="H10" s="17">
        <v>8.75606361518384E-2</v>
      </c>
      <c r="I10" s="17">
        <v>0.13455764109799501</v>
      </c>
      <c r="J10" s="17">
        <v>7.7427993785666602E-2</v>
      </c>
      <c r="K10" s="17">
        <v>8.4400415294161493E-2</v>
      </c>
      <c r="L10" s="17">
        <v>0.15471852556521001</v>
      </c>
      <c r="M10" s="17"/>
      <c r="N10" s="17">
        <v>8.7640334925949998E-2</v>
      </c>
      <c r="O10" s="17">
        <v>0.14174566031775299</v>
      </c>
      <c r="P10" s="17">
        <v>0.106319962780178</v>
      </c>
      <c r="Q10" s="17">
        <v>0.11652528660613599</v>
      </c>
      <c r="R10" s="17">
        <v>0.16575142957509101</v>
      </c>
      <c r="S10" s="17">
        <v>7.5783802771725306E-2</v>
      </c>
      <c r="T10" s="17">
        <v>0.125477828968975</v>
      </c>
      <c r="U10" s="17">
        <v>8.1746943300804703E-2</v>
      </c>
      <c r="V10" s="17">
        <v>0.124878622562705</v>
      </c>
      <c r="W10" s="17"/>
      <c r="X10" s="17">
        <v>0.106042151994077</v>
      </c>
      <c r="Y10" s="17">
        <v>0.17415246097123599</v>
      </c>
      <c r="Z10" s="17"/>
      <c r="AA10" s="17">
        <v>0.114338989636367</v>
      </c>
      <c r="AB10" s="17">
        <v>0.12279127811516299</v>
      </c>
      <c r="AC10" s="17"/>
      <c r="AD10" s="17">
        <v>0.12685395364372001</v>
      </c>
      <c r="AE10" s="17">
        <v>0.10597328407617999</v>
      </c>
    </row>
    <row r="11" spans="2:31" x14ac:dyDescent="0.35">
      <c r="B11" s="18" t="s">
        <v>98</v>
      </c>
      <c r="C11" s="17">
        <v>0.24535279530517301</v>
      </c>
      <c r="D11" s="17">
        <v>0.23850553921117601</v>
      </c>
      <c r="E11" s="17">
        <v>0.25220197621351398</v>
      </c>
      <c r="F11" s="17"/>
      <c r="G11" s="17">
        <v>0.23892307871447799</v>
      </c>
      <c r="H11" s="17">
        <v>0.26416900128086801</v>
      </c>
      <c r="I11" s="17">
        <v>0.25000113369431798</v>
      </c>
      <c r="J11" s="17">
        <v>0.18663133817071501</v>
      </c>
      <c r="K11" s="17">
        <v>0.24955909232135501</v>
      </c>
      <c r="L11" s="17">
        <v>0.26376402066808702</v>
      </c>
      <c r="M11" s="17"/>
      <c r="N11" s="17">
        <v>0.25632242987846698</v>
      </c>
      <c r="O11" s="17">
        <v>0.22825904530021601</v>
      </c>
      <c r="P11" s="17">
        <v>0.323995359483917</v>
      </c>
      <c r="Q11" s="17">
        <v>0.24401606267503101</v>
      </c>
      <c r="R11" s="17">
        <v>0.18344464435888699</v>
      </c>
      <c r="S11" s="17">
        <v>0.279214912405919</v>
      </c>
      <c r="T11" s="17">
        <v>0.22426922473729799</v>
      </c>
      <c r="U11" s="17">
        <v>0.26159684092966401</v>
      </c>
      <c r="V11" s="17">
        <v>0.220080192292605</v>
      </c>
      <c r="W11" s="17"/>
      <c r="X11" s="17">
        <v>0.26402985916591998</v>
      </c>
      <c r="Y11" s="17">
        <v>0.17998231754980601</v>
      </c>
      <c r="Z11" s="17"/>
      <c r="AA11" s="17">
        <v>0.24560907123293099</v>
      </c>
      <c r="AB11" s="17">
        <v>0.240720213540385</v>
      </c>
      <c r="AC11" s="17"/>
      <c r="AD11" s="17">
        <v>0.233584933520433</v>
      </c>
      <c r="AE11" s="17">
        <v>0.23791734239364101</v>
      </c>
    </row>
    <row r="12" spans="2:31" x14ac:dyDescent="0.35">
      <c r="B12" s="18" t="s">
        <v>97</v>
      </c>
      <c r="C12" s="17">
        <v>0.33369305451468401</v>
      </c>
      <c r="D12" s="17">
        <v>0.31919536225251599</v>
      </c>
      <c r="E12" s="17">
        <v>0.34819482218540398</v>
      </c>
      <c r="F12" s="17"/>
      <c r="G12" s="17">
        <v>0.32977644993376298</v>
      </c>
      <c r="H12" s="17">
        <v>0.29509739868379797</v>
      </c>
      <c r="I12" s="17">
        <v>0.32531121462009799</v>
      </c>
      <c r="J12" s="17">
        <v>0.432634977943817</v>
      </c>
      <c r="K12" s="17">
        <v>0.386006762896968</v>
      </c>
      <c r="L12" s="17">
        <v>0.28470975751053401</v>
      </c>
      <c r="M12" s="17"/>
      <c r="N12" s="17">
        <v>0.32230226640049903</v>
      </c>
      <c r="O12" s="17">
        <v>0.36759091414238598</v>
      </c>
      <c r="P12" s="17">
        <v>0.33365536441712801</v>
      </c>
      <c r="Q12" s="17">
        <v>0.30199124537131999</v>
      </c>
      <c r="R12" s="17">
        <v>0.34961812787301999</v>
      </c>
      <c r="S12" s="17">
        <v>0.31900156701326099</v>
      </c>
      <c r="T12" s="17">
        <v>0.27733328884882102</v>
      </c>
      <c r="U12" s="17">
        <v>0.28480503034953603</v>
      </c>
      <c r="V12" s="17">
        <v>0.39564743767016802</v>
      </c>
      <c r="W12" s="17"/>
      <c r="X12" s="17">
        <v>0.32618158597098001</v>
      </c>
      <c r="Y12" s="17">
        <v>0.40084002548772402</v>
      </c>
      <c r="Z12" s="17"/>
      <c r="AA12" s="17">
        <v>0.33679508818982101</v>
      </c>
      <c r="AB12" s="17">
        <v>0.32592526616908302</v>
      </c>
      <c r="AC12" s="17"/>
      <c r="AD12" s="17">
        <v>0.34617623251636798</v>
      </c>
      <c r="AE12" s="17">
        <v>0.32174199849832102</v>
      </c>
    </row>
    <row r="13" spans="2:31" x14ac:dyDescent="0.35">
      <c r="B13" s="18" t="s">
        <v>96</v>
      </c>
      <c r="C13" s="17">
        <v>0.19034629899125399</v>
      </c>
      <c r="D13" s="17">
        <v>0.21281863236770901</v>
      </c>
      <c r="E13" s="17">
        <v>0.16786764847563301</v>
      </c>
      <c r="F13" s="17"/>
      <c r="G13" s="17">
        <v>0.167570036883113</v>
      </c>
      <c r="H13" s="17">
        <v>0.23394153416007399</v>
      </c>
      <c r="I13" s="17">
        <v>0.18858218297954699</v>
      </c>
      <c r="J13" s="17">
        <v>0.19099349110049799</v>
      </c>
      <c r="K13" s="17">
        <v>0.18059702038469899</v>
      </c>
      <c r="L13" s="17">
        <v>0.18466905380012999</v>
      </c>
      <c r="M13" s="17"/>
      <c r="N13" s="17">
        <v>0.20188250112335099</v>
      </c>
      <c r="O13" s="17">
        <v>0.12691655697210799</v>
      </c>
      <c r="P13" s="17">
        <v>0.143071070221127</v>
      </c>
      <c r="Q13" s="17">
        <v>0.278245405863355</v>
      </c>
      <c r="R13" s="17">
        <v>0.23751980498296901</v>
      </c>
      <c r="S13" s="17">
        <v>0.174352664718852</v>
      </c>
      <c r="T13" s="17">
        <v>0.207357962716749</v>
      </c>
      <c r="U13" s="17">
        <v>0.234688337170851</v>
      </c>
      <c r="V13" s="17">
        <v>0.16578840735320799</v>
      </c>
      <c r="W13" s="17"/>
      <c r="X13" s="17">
        <v>0.181476944473552</v>
      </c>
      <c r="Y13" s="17">
        <v>0.162152516716561</v>
      </c>
      <c r="Z13" s="17"/>
      <c r="AA13" s="17">
        <v>0.191012413256056</v>
      </c>
      <c r="AB13" s="17">
        <v>0.19221818862541401</v>
      </c>
      <c r="AC13" s="17"/>
      <c r="AD13" s="17">
        <v>0.192668346328916</v>
      </c>
      <c r="AE13" s="17">
        <v>0.20009190874558599</v>
      </c>
    </row>
    <row r="14" spans="2:31" x14ac:dyDescent="0.35">
      <c r="B14" s="18" t="s">
        <v>56</v>
      </c>
      <c r="C14" s="17">
        <v>6.7460758906704499E-2</v>
      </c>
      <c r="D14" s="17">
        <v>4.2960944166804002E-2</v>
      </c>
      <c r="E14" s="17">
        <v>9.1967460725782296E-2</v>
      </c>
      <c r="F14" s="17"/>
      <c r="G14" s="17">
        <v>0.121980335612712</v>
      </c>
      <c r="H14" s="17">
        <v>7.5700944213861102E-2</v>
      </c>
      <c r="I14" s="17">
        <v>6.0995584370696999E-2</v>
      </c>
      <c r="J14" s="17">
        <v>6.2859427065251799E-2</v>
      </c>
      <c r="K14" s="17">
        <v>6.4386030717891396E-2</v>
      </c>
      <c r="L14" s="17">
        <v>4.1008150474424701E-2</v>
      </c>
      <c r="M14" s="17"/>
      <c r="N14" s="17">
        <v>6.7380664551728503E-2</v>
      </c>
      <c r="O14" s="17">
        <v>6.2586371012499406E-2</v>
      </c>
      <c r="P14" s="17">
        <v>9.2958243097650106E-2</v>
      </c>
      <c r="Q14" s="17">
        <v>5.9221999484157399E-2</v>
      </c>
      <c r="R14" s="17">
        <v>3.3729775087398099E-2</v>
      </c>
      <c r="S14" s="17">
        <v>6.1269127363447702E-2</v>
      </c>
      <c r="T14" s="17">
        <v>0.104289576968847</v>
      </c>
      <c r="U14" s="17">
        <v>8.8451987943630295E-2</v>
      </c>
      <c r="V14" s="17">
        <v>5.2430628958192699E-2</v>
      </c>
      <c r="W14" s="17"/>
      <c r="X14" s="17">
        <v>7.4869925697056097E-2</v>
      </c>
      <c r="Y14" s="17">
        <v>3.4403386257865501E-2</v>
      </c>
      <c r="Z14" s="17"/>
      <c r="AA14" s="17">
        <v>6.8942736385895001E-2</v>
      </c>
      <c r="AB14" s="17">
        <v>5.9186038199956797E-2</v>
      </c>
      <c r="AC14" s="17"/>
      <c r="AD14" s="17">
        <v>5.1748809939842599E-2</v>
      </c>
      <c r="AE14" s="17">
        <v>8.4222800883809998E-2</v>
      </c>
    </row>
    <row r="15" spans="2:31" x14ac:dyDescent="0.35">
      <c r="B15" s="18" t="s">
        <v>102</v>
      </c>
      <c r="C15" s="21">
        <v>0.16314709228218499</v>
      </c>
      <c r="D15" s="21">
        <v>0.186519522001796</v>
      </c>
      <c r="E15" s="21">
        <v>0.139768092399667</v>
      </c>
      <c r="F15" s="21"/>
      <c r="G15" s="21">
        <v>0.14175009885593301</v>
      </c>
      <c r="H15" s="21">
        <v>0.131091121661398</v>
      </c>
      <c r="I15" s="21">
        <v>0.175109884335339</v>
      </c>
      <c r="J15" s="21">
        <v>0.12688076571971699</v>
      </c>
      <c r="K15" s="21">
        <v>0.119451093679087</v>
      </c>
      <c r="L15" s="21">
        <v>0.22584901754682399</v>
      </c>
      <c r="M15" s="21"/>
      <c r="N15" s="21">
        <v>0.152112138045955</v>
      </c>
      <c r="O15" s="21">
        <v>0.21464711257279101</v>
      </c>
      <c r="P15" s="21">
        <v>0.106319962780178</v>
      </c>
      <c r="Q15" s="21">
        <v>0.11652528660613599</v>
      </c>
      <c r="R15" s="21">
        <v>0.19568764769772701</v>
      </c>
      <c r="S15" s="21">
        <v>0.16616172849852001</v>
      </c>
      <c r="T15" s="21">
        <v>0.18674994672828499</v>
      </c>
      <c r="U15" s="21">
        <v>0.13045780360631901</v>
      </c>
      <c r="V15" s="21">
        <v>0.16605333372582601</v>
      </c>
      <c r="W15" s="21"/>
      <c r="X15" s="21">
        <v>0.153441684692491</v>
      </c>
      <c r="Y15" s="21">
        <v>0.22262175398804299</v>
      </c>
      <c r="Z15" s="21"/>
      <c r="AA15" s="21">
        <v>0.15764069093529601</v>
      </c>
      <c r="AB15" s="21">
        <v>0.18195029346516101</v>
      </c>
      <c r="AC15" s="21"/>
      <c r="AD15" s="21">
        <v>0.17582167769443999</v>
      </c>
      <c r="AE15" s="21">
        <v>0.15602594947864101</v>
      </c>
    </row>
    <row r="16" spans="2:31" x14ac:dyDescent="0.35">
      <c r="B16" s="18" t="s">
        <v>101</v>
      </c>
      <c r="C16" s="21">
        <v>0.524039353505938</v>
      </c>
      <c r="D16" s="21">
        <v>0.53201399462022403</v>
      </c>
      <c r="E16" s="21">
        <v>0.51606247066103605</v>
      </c>
      <c r="F16" s="21"/>
      <c r="G16" s="21">
        <v>0.49734648681687699</v>
      </c>
      <c r="H16" s="21">
        <v>0.52903893284387205</v>
      </c>
      <c r="I16" s="21">
        <v>0.51389339759964503</v>
      </c>
      <c r="J16" s="21">
        <v>0.62362846904431601</v>
      </c>
      <c r="K16" s="21">
        <v>0.56660378328166705</v>
      </c>
      <c r="L16" s="21">
        <v>0.469378811310664</v>
      </c>
      <c r="M16" s="21"/>
      <c r="N16" s="21">
        <v>0.52418476752385001</v>
      </c>
      <c r="O16" s="21">
        <v>0.494507471114494</v>
      </c>
      <c r="P16" s="21">
        <v>0.47672643463825498</v>
      </c>
      <c r="Q16" s="21">
        <v>0.58023665123467605</v>
      </c>
      <c r="R16" s="21">
        <v>0.58713793285598903</v>
      </c>
      <c r="S16" s="21">
        <v>0.49335423173211301</v>
      </c>
      <c r="T16" s="21">
        <v>0.48469125156557002</v>
      </c>
      <c r="U16" s="21">
        <v>0.519493367520386</v>
      </c>
      <c r="V16" s="21">
        <v>0.56143584502337596</v>
      </c>
      <c r="W16" s="21"/>
      <c r="X16" s="21">
        <v>0.50765853044453202</v>
      </c>
      <c r="Y16" s="21">
        <v>0.56299254220428596</v>
      </c>
      <c r="Z16" s="21"/>
      <c r="AA16" s="21">
        <v>0.52780750144587696</v>
      </c>
      <c r="AB16" s="21">
        <v>0.51814345479449697</v>
      </c>
      <c r="AC16" s="21"/>
      <c r="AD16" s="21">
        <v>0.53884457884528403</v>
      </c>
      <c r="AE16" s="21">
        <v>0.52183390724390799</v>
      </c>
    </row>
    <row r="17" spans="2:31" x14ac:dyDescent="0.35">
      <c r="B17" s="18" t="s">
        <v>103</v>
      </c>
      <c r="C17" s="22">
        <v>0.36089226122375301</v>
      </c>
      <c r="D17" s="22">
        <v>0.34549447261842903</v>
      </c>
      <c r="E17" s="22">
        <v>0.37629437826136902</v>
      </c>
      <c r="F17" s="22"/>
      <c r="G17" s="22">
        <v>0.355596387960944</v>
      </c>
      <c r="H17" s="22">
        <v>0.39794781118247402</v>
      </c>
      <c r="I17" s="22">
        <v>0.338783513264306</v>
      </c>
      <c r="J17" s="22">
        <v>0.496747703324598</v>
      </c>
      <c r="K17" s="22">
        <v>0.44715268960257998</v>
      </c>
      <c r="L17" s="22">
        <v>0.24352979376384001</v>
      </c>
      <c r="M17" s="22"/>
      <c r="N17" s="22">
        <v>0.37207262947789599</v>
      </c>
      <c r="O17" s="22">
        <v>0.27986035854170299</v>
      </c>
      <c r="P17" s="22">
        <v>0.37040647185807701</v>
      </c>
      <c r="Q17" s="22">
        <v>0.46371136462854001</v>
      </c>
      <c r="R17" s="22">
        <v>0.39145028515826202</v>
      </c>
      <c r="S17" s="22">
        <v>0.327192503233592</v>
      </c>
      <c r="T17" s="22">
        <v>0.29794130483728398</v>
      </c>
      <c r="U17" s="22">
        <v>0.38903556391406702</v>
      </c>
      <c r="V17" s="22">
        <v>0.39538251129754998</v>
      </c>
      <c r="W17" s="22"/>
      <c r="X17" s="22">
        <v>0.35421684575204099</v>
      </c>
      <c r="Y17" s="22">
        <v>0.340370788216243</v>
      </c>
      <c r="Z17" s="22"/>
      <c r="AA17" s="22">
        <v>0.37016681051058098</v>
      </c>
      <c r="AB17" s="22">
        <v>0.33619316132933702</v>
      </c>
      <c r="AC17" s="22"/>
      <c r="AD17" s="22">
        <v>0.36302290115084401</v>
      </c>
      <c r="AE17" s="22">
        <v>0.36580795776526598</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312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3.7556619809277797E-2</v>
      </c>
      <c r="D9" s="17">
        <v>4.7765583814939297E-2</v>
      </c>
      <c r="E9" s="17">
        <v>2.73447859883067E-2</v>
      </c>
      <c r="F9" s="17"/>
      <c r="G9" s="17">
        <v>4.26175926182909E-2</v>
      </c>
      <c r="H9" s="17">
        <v>6.3523405346242706E-2</v>
      </c>
      <c r="I9" s="17">
        <v>3.3920348904175501E-2</v>
      </c>
      <c r="J9" s="17">
        <v>3.5854444688540703E-2</v>
      </c>
      <c r="K9" s="17">
        <v>2.0535307396240699E-2</v>
      </c>
      <c r="L9" s="17">
        <v>3.2185736836597402E-2</v>
      </c>
      <c r="M9" s="17"/>
      <c r="N9" s="17">
        <v>5.86972727539165E-2</v>
      </c>
      <c r="O9" s="17">
        <v>6.4510804195003796E-2</v>
      </c>
      <c r="P9" s="17">
        <v>2.00278927301995E-2</v>
      </c>
      <c r="Q9" s="17">
        <v>2.1276194226412599E-2</v>
      </c>
      <c r="R9" s="17">
        <v>1.6760364954324598E-2</v>
      </c>
      <c r="S9" s="17">
        <v>4.2914544650381602E-2</v>
      </c>
      <c r="T9" s="17">
        <v>3.5171894160710503E-2</v>
      </c>
      <c r="U9" s="17">
        <v>1.6051796567872499E-2</v>
      </c>
      <c r="V9" s="17">
        <v>2.61464586372166E-2</v>
      </c>
      <c r="W9" s="17"/>
      <c r="X9" s="17">
        <v>3.4650323733036899E-2</v>
      </c>
      <c r="Y9" s="17">
        <v>4.2115713550386902E-2</v>
      </c>
      <c r="Z9" s="17"/>
      <c r="AA9" s="17">
        <v>3.2686539812298902E-2</v>
      </c>
      <c r="AB9" s="17">
        <v>5.0924154996360299E-2</v>
      </c>
      <c r="AC9" s="17"/>
      <c r="AD9" s="17">
        <v>3.8690650797756299E-2</v>
      </c>
      <c r="AE9" s="17">
        <v>3.5978912157229898E-2</v>
      </c>
    </row>
    <row r="10" spans="2:31" x14ac:dyDescent="0.35">
      <c r="B10" s="18" t="s">
        <v>99</v>
      </c>
      <c r="C10" s="17">
        <v>0.10292766259503799</v>
      </c>
      <c r="D10" s="17">
        <v>0.116549881771195</v>
      </c>
      <c r="E10" s="17">
        <v>8.9301614112290498E-2</v>
      </c>
      <c r="F10" s="17"/>
      <c r="G10" s="17">
        <v>6.5801818539713106E-2</v>
      </c>
      <c r="H10" s="17">
        <v>0.136075363378165</v>
      </c>
      <c r="I10" s="17">
        <v>8.14046246353958E-2</v>
      </c>
      <c r="J10" s="17">
        <v>0.14849117509614701</v>
      </c>
      <c r="K10" s="17">
        <v>9.1729550989907094E-2</v>
      </c>
      <c r="L10" s="17">
        <v>9.8540506897166702E-2</v>
      </c>
      <c r="M10" s="17"/>
      <c r="N10" s="17">
        <v>0.10524809318577701</v>
      </c>
      <c r="O10" s="17">
        <v>8.8994400918092104E-2</v>
      </c>
      <c r="P10" s="17">
        <v>0.116611067576935</v>
      </c>
      <c r="Q10" s="17">
        <v>9.0619512829005502E-2</v>
      </c>
      <c r="R10" s="17">
        <v>7.2242977449912996E-2</v>
      </c>
      <c r="S10" s="17">
        <v>0.124207792179041</v>
      </c>
      <c r="T10" s="17">
        <v>9.7361131809528198E-2</v>
      </c>
      <c r="U10" s="17">
        <v>0.111446045486415</v>
      </c>
      <c r="V10" s="17">
        <v>0.122961646866226</v>
      </c>
      <c r="W10" s="17"/>
      <c r="X10" s="17">
        <v>9.53921468228075E-2</v>
      </c>
      <c r="Y10" s="17">
        <v>0.14765162984362501</v>
      </c>
      <c r="Z10" s="17"/>
      <c r="AA10" s="17">
        <v>9.4001411411062302E-2</v>
      </c>
      <c r="AB10" s="17">
        <v>0.140199141417814</v>
      </c>
      <c r="AC10" s="17"/>
      <c r="AD10" s="17">
        <v>0.116457471871365</v>
      </c>
      <c r="AE10" s="17">
        <v>8.0124941602476199E-2</v>
      </c>
    </row>
    <row r="11" spans="2:31" x14ac:dyDescent="0.35">
      <c r="B11" s="18" t="s">
        <v>98</v>
      </c>
      <c r="C11" s="17">
        <v>0.22411759202665599</v>
      </c>
      <c r="D11" s="17">
        <v>0.24818335033182601</v>
      </c>
      <c r="E11" s="17">
        <v>0.20004506865878499</v>
      </c>
      <c r="F11" s="17"/>
      <c r="G11" s="17">
        <v>0.22780480475072701</v>
      </c>
      <c r="H11" s="17">
        <v>0.204783552407477</v>
      </c>
      <c r="I11" s="17">
        <v>0.27353758084588597</v>
      </c>
      <c r="J11" s="17">
        <v>0.22650499328210799</v>
      </c>
      <c r="K11" s="17">
        <v>0.20200171737117001</v>
      </c>
      <c r="L11" s="17">
        <v>0.21774314801998401</v>
      </c>
      <c r="M11" s="17"/>
      <c r="N11" s="17">
        <v>0.20655117001824899</v>
      </c>
      <c r="O11" s="17">
        <v>0.21082673094901899</v>
      </c>
      <c r="P11" s="17">
        <v>0.22037555637401601</v>
      </c>
      <c r="Q11" s="17">
        <v>0.22191930159958401</v>
      </c>
      <c r="R11" s="17">
        <v>0.28274866508483898</v>
      </c>
      <c r="S11" s="17">
        <v>0.27686754116323598</v>
      </c>
      <c r="T11" s="17">
        <v>0.22712781211903599</v>
      </c>
      <c r="U11" s="17">
        <v>0.20521187537156199</v>
      </c>
      <c r="V11" s="17">
        <v>0.19015395034483701</v>
      </c>
      <c r="W11" s="17"/>
      <c r="X11" s="17">
        <v>0.22294466482113501</v>
      </c>
      <c r="Y11" s="17">
        <v>0.25719217738352002</v>
      </c>
      <c r="Z11" s="17"/>
      <c r="AA11" s="17">
        <v>0.22316581158096899</v>
      </c>
      <c r="AB11" s="17">
        <v>0.229395554987564</v>
      </c>
      <c r="AC11" s="17"/>
      <c r="AD11" s="17">
        <v>0.22405676424906201</v>
      </c>
      <c r="AE11" s="17">
        <v>0.21496779341754901</v>
      </c>
    </row>
    <row r="12" spans="2:31" x14ac:dyDescent="0.35">
      <c r="B12" s="18" t="s">
        <v>97</v>
      </c>
      <c r="C12" s="17">
        <v>0.39055907555817898</v>
      </c>
      <c r="D12" s="17">
        <v>0.39696786254576799</v>
      </c>
      <c r="E12" s="17">
        <v>0.38414848701315302</v>
      </c>
      <c r="F12" s="17"/>
      <c r="G12" s="17">
        <v>0.38556194470410399</v>
      </c>
      <c r="H12" s="17">
        <v>0.36178903695070802</v>
      </c>
      <c r="I12" s="17">
        <v>0.349950077151021</v>
      </c>
      <c r="J12" s="17">
        <v>0.30055280051371902</v>
      </c>
      <c r="K12" s="17">
        <v>0.38733605205885902</v>
      </c>
      <c r="L12" s="17">
        <v>0.47559947891612703</v>
      </c>
      <c r="M12" s="17"/>
      <c r="N12" s="17">
        <v>0.41792859542418798</v>
      </c>
      <c r="O12" s="17">
        <v>0.39513101305185</v>
      </c>
      <c r="P12" s="17">
        <v>0.387380409682823</v>
      </c>
      <c r="Q12" s="17">
        <v>0.39364385644515398</v>
      </c>
      <c r="R12" s="17">
        <v>0.39990656911174999</v>
      </c>
      <c r="S12" s="17">
        <v>0.32897405528268098</v>
      </c>
      <c r="T12" s="17">
        <v>0.35361143207253498</v>
      </c>
      <c r="U12" s="17">
        <v>0.44782123768001297</v>
      </c>
      <c r="V12" s="17">
        <v>0.39868229201682998</v>
      </c>
      <c r="W12" s="17"/>
      <c r="X12" s="17">
        <v>0.397754416057083</v>
      </c>
      <c r="Y12" s="17">
        <v>0.34086953404671499</v>
      </c>
      <c r="Z12" s="17"/>
      <c r="AA12" s="17">
        <v>0.38785221838769701</v>
      </c>
      <c r="AB12" s="17">
        <v>0.40680855846807501</v>
      </c>
      <c r="AC12" s="17"/>
      <c r="AD12" s="17">
        <v>0.39798325257260497</v>
      </c>
      <c r="AE12" s="17">
        <v>0.39129354682282502</v>
      </c>
    </row>
    <row r="13" spans="2:31" x14ac:dyDescent="0.35">
      <c r="B13" s="18" t="s">
        <v>96</v>
      </c>
      <c r="C13" s="17">
        <v>0.167660249983728</v>
      </c>
      <c r="D13" s="17">
        <v>0.13664195146327199</v>
      </c>
      <c r="E13" s="17">
        <v>0.19868726797737701</v>
      </c>
      <c r="F13" s="17"/>
      <c r="G13" s="17">
        <v>0.17637915809660901</v>
      </c>
      <c r="H13" s="17">
        <v>0.15501984172095601</v>
      </c>
      <c r="I13" s="17">
        <v>0.17023517799763599</v>
      </c>
      <c r="J13" s="17">
        <v>0.18597078054573399</v>
      </c>
      <c r="K13" s="17">
        <v>0.19368381583296401</v>
      </c>
      <c r="L13" s="17">
        <v>0.14623380697614699</v>
      </c>
      <c r="M13" s="17"/>
      <c r="N13" s="17">
        <v>0.150724494290599</v>
      </c>
      <c r="O13" s="17">
        <v>0.17335018725210399</v>
      </c>
      <c r="P13" s="17">
        <v>0.148186212216042</v>
      </c>
      <c r="Q13" s="17">
        <v>0.20105543392778999</v>
      </c>
      <c r="R13" s="17">
        <v>0.11634402211341199</v>
      </c>
      <c r="S13" s="17">
        <v>0.176219752540235</v>
      </c>
      <c r="T13" s="17">
        <v>0.21369943767753699</v>
      </c>
      <c r="U13" s="17">
        <v>0.158077158305266</v>
      </c>
      <c r="V13" s="17">
        <v>0.16557758082479801</v>
      </c>
      <c r="W13" s="17"/>
      <c r="X13" s="17">
        <v>0.17205192426860899</v>
      </c>
      <c r="Y13" s="17">
        <v>0.115927869028545</v>
      </c>
      <c r="Z13" s="17"/>
      <c r="AA13" s="17">
        <v>0.18129663625464201</v>
      </c>
      <c r="AB13" s="17">
        <v>0.118356146692669</v>
      </c>
      <c r="AC13" s="17"/>
      <c r="AD13" s="17">
        <v>0.177045853555373</v>
      </c>
      <c r="AE13" s="17">
        <v>0.15155836856771099</v>
      </c>
    </row>
    <row r="14" spans="2:31" x14ac:dyDescent="0.35">
      <c r="B14" s="18" t="s">
        <v>56</v>
      </c>
      <c r="C14" s="17">
        <v>7.7178800027121103E-2</v>
      </c>
      <c r="D14" s="17">
        <v>5.3891370072999302E-2</v>
      </c>
      <c r="E14" s="17">
        <v>0.10047277625008701</v>
      </c>
      <c r="F14" s="17"/>
      <c r="G14" s="17">
        <v>0.10183468129055601</v>
      </c>
      <c r="H14" s="17">
        <v>7.8808800196450202E-2</v>
      </c>
      <c r="I14" s="17">
        <v>9.0952190465885693E-2</v>
      </c>
      <c r="J14" s="17">
        <v>0.102625805873752</v>
      </c>
      <c r="K14" s="17">
        <v>0.10471355635085899</v>
      </c>
      <c r="L14" s="17">
        <v>2.9697322353976999E-2</v>
      </c>
      <c r="M14" s="17"/>
      <c r="N14" s="17">
        <v>6.0850374327270099E-2</v>
      </c>
      <c r="O14" s="17">
        <v>6.7186863633930699E-2</v>
      </c>
      <c r="P14" s="17">
        <v>0.107418861419984</v>
      </c>
      <c r="Q14" s="17">
        <v>7.1485700972053104E-2</v>
      </c>
      <c r="R14" s="17">
        <v>0.11199740128576199</v>
      </c>
      <c r="S14" s="17">
        <v>5.0816314184425802E-2</v>
      </c>
      <c r="T14" s="17">
        <v>7.3028292160652999E-2</v>
      </c>
      <c r="U14" s="17">
        <v>6.1391886588871902E-2</v>
      </c>
      <c r="V14" s="17">
        <v>9.6478071310091201E-2</v>
      </c>
      <c r="W14" s="17"/>
      <c r="X14" s="17">
        <v>7.7206524297328605E-2</v>
      </c>
      <c r="Y14" s="17">
        <v>9.6243076147207604E-2</v>
      </c>
      <c r="Z14" s="17"/>
      <c r="AA14" s="17">
        <v>8.0997382553331707E-2</v>
      </c>
      <c r="AB14" s="17">
        <v>5.4316443437517903E-2</v>
      </c>
      <c r="AC14" s="17"/>
      <c r="AD14" s="17">
        <v>4.5766006953838201E-2</v>
      </c>
      <c r="AE14" s="17">
        <v>0.12607643743220801</v>
      </c>
    </row>
    <row r="15" spans="2:31" x14ac:dyDescent="0.35">
      <c r="B15" s="18" t="s">
        <v>102</v>
      </c>
      <c r="C15" s="21">
        <v>0.14048428240431601</v>
      </c>
      <c r="D15" s="21">
        <v>0.164315465586135</v>
      </c>
      <c r="E15" s="21">
        <v>0.116646400100597</v>
      </c>
      <c r="F15" s="21"/>
      <c r="G15" s="21">
        <v>0.10841941115800401</v>
      </c>
      <c r="H15" s="21">
        <v>0.19959876872440799</v>
      </c>
      <c r="I15" s="21">
        <v>0.115324973539571</v>
      </c>
      <c r="J15" s="21">
        <v>0.184345619784687</v>
      </c>
      <c r="K15" s="21">
        <v>0.112264858386148</v>
      </c>
      <c r="L15" s="21">
        <v>0.13072624373376401</v>
      </c>
      <c r="M15" s="21"/>
      <c r="N15" s="21">
        <v>0.163945365939693</v>
      </c>
      <c r="O15" s="21">
        <v>0.15350520511309601</v>
      </c>
      <c r="P15" s="21">
        <v>0.13663896030713499</v>
      </c>
      <c r="Q15" s="21">
        <v>0.111895707055418</v>
      </c>
      <c r="R15" s="21">
        <v>8.9003342404237504E-2</v>
      </c>
      <c r="S15" s="21">
        <v>0.16712233682942301</v>
      </c>
      <c r="T15" s="21">
        <v>0.132533025970239</v>
      </c>
      <c r="U15" s="21">
        <v>0.12749784205428699</v>
      </c>
      <c r="V15" s="21">
        <v>0.149108105503443</v>
      </c>
      <c r="W15" s="21"/>
      <c r="X15" s="21">
        <v>0.130042470555844</v>
      </c>
      <c r="Y15" s="21">
        <v>0.18976734339401199</v>
      </c>
      <c r="Z15" s="21"/>
      <c r="AA15" s="21">
        <v>0.12668795122336099</v>
      </c>
      <c r="AB15" s="21">
        <v>0.191123296414174</v>
      </c>
      <c r="AC15" s="21"/>
      <c r="AD15" s="21">
        <v>0.15514812266912101</v>
      </c>
      <c r="AE15" s="21">
        <v>0.116103853759706</v>
      </c>
    </row>
    <row r="16" spans="2:31" x14ac:dyDescent="0.35">
      <c r="B16" s="18" t="s">
        <v>101</v>
      </c>
      <c r="C16" s="21">
        <v>0.55821932554190701</v>
      </c>
      <c r="D16" s="21">
        <v>0.53360981400904095</v>
      </c>
      <c r="E16" s="21">
        <v>0.58283575499052998</v>
      </c>
      <c r="F16" s="21"/>
      <c r="G16" s="21">
        <v>0.56194110280071297</v>
      </c>
      <c r="H16" s="21">
        <v>0.51680887867166403</v>
      </c>
      <c r="I16" s="21">
        <v>0.52018525514865699</v>
      </c>
      <c r="J16" s="21">
        <v>0.48652358105945298</v>
      </c>
      <c r="K16" s="21">
        <v>0.58101986789182303</v>
      </c>
      <c r="L16" s="21">
        <v>0.62183328589227505</v>
      </c>
      <c r="M16" s="21"/>
      <c r="N16" s="21">
        <v>0.56865308971478801</v>
      </c>
      <c r="O16" s="21">
        <v>0.56848120030395499</v>
      </c>
      <c r="P16" s="21">
        <v>0.53556662189886595</v>
      </c>
      <c r="Q16" s="21">
        <v>0.594699290372944</v>
      </c>
      <c r="R16" s="21">
        <v>0.51625059122516204</v>
      </c>
      <c r="S16" s="21">
        <v>0.50519380782291601</v>
      </c>
      <c r="T16" s="21">
        <v>0.56731086975007206</v>
      </c>
      <c r="U16" s="21">
        <v>0.60589839598527895</v>
      </c>
      <c r="V16" s="21">
        <v>0.56425987284162804</v>
      </c>
      <c r="W16" s="21"/>
      <c r="X16" s="21">
        <v>0.569806340325691</v>
      </c>
      <c r="Y16" s="21">
        <v>0.45679740307526001</v>
      </c>
      <c r="Z16" s="21"/>
      <c r="AA16" s="21">
        <v>0.569148854642338</v>
      </c>
      <c r="AB16" s="21">
        <v>0.52516470516074398</v>
      </c>
      <c r="AC16" s="21"/>
      <c r="AD16" s="21">
        <v>0.57502910612797797</v>
      </c>
      <c r="AE16" s="21">
        <v>0.54285191539053701</v>
      </c>
    </row>
    <row r="17" spans="2:31" x14ac:dyDescent="0.35">
      <c r="B17" s="18" t="s">
        <v>103</v>
      </c>
      <c r="C17" s="22">
        <v>0.41773504313759102</v>
      </c>
      <c r="D17" s="22">
        <v>0.36929434842290598</v>
      </c>
      <c r="E17" s="22">
        <v>0.46618935488993302</v>
      </c>
      <c r="F17" s="22"/>
      <c r="G17" s="22">
        <v>0.453521691642709</v>
      </c>
      <c r="H17" s="22">
        <v>0.31721010994725601</v>
      </c>
      <c r="I17" s="22">
        <v>0.40486028160908499</v>
      </c>
      <c r="J17" s="22">
        <v>0.30217796127476498</v>
      </c>
      <c r="K17" s="22">
        <v>0.468755009505676</v>
      </c>
      <c r="L17" s="22">
        <v>0.49110704215851098</v>
      </c>
      <c r="M17" s="22"/>
      <c r="N17" s="22">
        <v>0.40470772377509501</v>
      </c>
      <c r="O17" s="22">
        <v>0.41497599519085898</v>
      </c>
      <c r="P17" s="22">
        <v>0.39892766159173099</v>
      </c>
      <c r="Q17" s="22">
        <v>0.48280358331752599</v>
      </c>
      <c r="R17" s="22">
        <v>0.42724724882092502</v>
      </c>
      <c r="S17" s="22">
        <v>0.338071470993493</v>
      </c>
      <c r="T17" s="22">
        <v>0.43477784377983397</v>
      </c>
      <c r="U17" s="22">
        <v>0.47840055393099201</v>
      </c>
      <c r="V17" s="22">
        <v>0.41515176733818598</v>
      </c>
      <c r="W17" s="22"/>
      <c r="X17" s="22">
        <v>0.43976386976984699</v>
      </c>
      <c r="Y17" s="22">
        <v>0.26703005968124799</v>
      </c>
      <c r="Z17" s="22"/>
      <c r="AA17" s="22">
        <v>0.44246090341897698</v>
      </c>
      <c r="AB17" s="22">
        <v>0.33404140874657001</v>
      </c>
      <c r="AC17" s="22"/>
      <c r="AD17" s="22">
        <v>0.41988098345885699</v>
      </c>
      <c r="AE17" s="22">
        <v>0.42674806163083101</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313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4.7238318436532201E-2</v>
      </c>
      <c r="D9" s="17">
        <v>5.9683364161348201E-2</v>
      </c>
      <c r="E9" s="17">
        <v>3.4789774317292403E-2</v>
      </c>
      <c r="F9" s="17"/>
      <c r="G9" s="17">
        <v>4.7768912938245499E-2</v>
      </c>
      <c r="H9" s="17">
        <v>6.1784151697450197E-2</v>
      </c>
      <c r="I9" s="17">
        <v>3.37370290746562E-2</v>
      </c>
      <c r="J9" s="17">
        <v>5.6435096039075698E-2</v>
      </c>
      <c r="K9" s="17">
        <v>4.5574654975601099E-2</v>
      </c>
      <c r="L9" s="17">
        <v>4.2134426304357597E-2</v>
      </c>
      <c r="M9" s="17"/>
      <c r="N9" s="17">
        <v>3.36729583921739E-2</v>
      </c>
      <c r="O9" s="17">
        <v>6.0473131631059801E-2</v>
      </c>
      <c r="P9" s="17">
        <v>2.8608781086641499E-2</v>
      </c>
      <c r="Q9" s="17">
        <v>2.2862150305733801E-2</v>
      </c>
      <c r="R9" s="17">
        <v>3.7263088318663103E-2</v>
      </c>
      <c r="S9" s="17">
        <v>3.4696087531569601E-2</v>
      </c>
      <c r="T9" s="17">
        <v>3.7372396767460701E-2</v>
      </c>
      <c r="U9" s="17">
        <v>4.9834901542907303E-2</v>
      </c>
      <c r="V9" s="17">
        <v>0.105983864048267</v>
      </c>
      <c r="W9" s="17"/>
      <c r="X9" s="17">
        <v>4.1759126792634403E-2</v>
      </c>
      <c r="Y9" s="17">
        <v>6.6905829439978498E-2</v>
      </c>
      <c r="Z9" s="17"/>
      <c r="AA9" s="17">
        <v>4.6447118553053002E-2</v>
      </c>
      <c r="AB9" s="17">
        <v>4.7917404202777902E-2</v>
      </c>
      <c r="AC9" s="17"/>
      <c r="AD9" s="17">
        <v>5.0023898254654503E-2</v>
      </c>
      <c r="AE9" s="17">
        <v>4.0527324248759697E-2</v>
      </c>
    </row>
    <row r="10" spans="2:31" x14ac:dyDescent="0.35">
      <c r="B10" s="18" t="s">
        <v>99</v>
      </c>
      <c r="C10" s="17">
        <v>8.9400459966475901E-2</v>
      </c>
      <c r="D10" s="17">
        <v>0.101560098460367</v>
      </c>
      <c r="E10" s="17">
        <v>7.7237403308244607E-2</v>
      </c>
      <c r="F10" s="17"/>
      <c r="G10" s="17">
        <v>7.9788546270634503E-2</v>
      </c>
      <c r="H10" s="17">
        <v>6.5269216617142994E-2</v>
      </c>
      <c r="I10" s="17">
        <v>8.73820902839018E-2</v>
      </c>
      <c r="J10" s="17">
        <v>0.12528925261742699</v>
      </c>
      <c r="K10" s="17">
        <v>9.9221730448946999E-2</v>
      </c>
      <c r="L10" s="17">
        <v>8.5503427339007093E-2</v>
      </c>
      <c r="M10" s="17"/>
      <c r="N10" s="17">
        <v>9.9312073926382902E-2</v>
      </c>
      <c r="O10" s="17">
        <v>8.3632992995704994E-2</v>
      </c>
      <c r="P10" s="17">
        <v>0.110104392237154</v>
      </c>
      <c r="Q10" s="17">
        <v>6.3037026233125501E-2</v>
      </c>
      <c r="R10" s="17">
        <v>0.105007460464211</v>
      </c>
      <c r="S10" s="17">
        <v>0.121170584707102</v>
      </c>
      <c r="T10" s="17">
        <v>0.11041285309270001</v>
      </c>
      <c r="U10" s="17">
        <v>2.7196881418315499E-2</v>
      </c>
      <c r="V10" s="17">
        <v>6.2858069689349497E-2</v>
      </c>
      <c r="W10" s="17"/>
      <c r="X10" s="17">
        <v>8.7553426469217502E-2</v>
      </c>
      <c r="Y10" s="17">
        <v>0.100727210635666</v>
      </c>
      <c r="Z10" s="17"/>
      <c r="AA10" s="17">
        <v>8.0621769527005102E-2</v>
      </c>
      <c r="AB10" s="17">
        <v>0.122767728862027</v>
      </c>
      <c r="AC10" s="17"/>
      <c r="AD10" s="17">
        <v>9.1701645555076802E-2</v>
      </c>
      <c r="AE10" s="17">
        <v>9.6886004582971599E-2</v>
      </c>
    </row>
    <row r="11" spans="2:31" x14ac:dyDescent="0.35">
      <c r="B11" s="18" t="s">
        <v>98</v>
      </c>
      <c r="C11" s="17">
        <v>0.184114482763409</v>
      </c>
      <c r="D11" s="17">
        <v>0.19724773227322001</v>
      </c>
      <c r="E11" s="17">
        <v>0.17097754139999799</v>
      </c>
      <c r="F11" s="17"/>
      <c r="G11" s="17">
        <v>0.18502498134164</v>
      </c>
      <c r="H11" s="17">
        <v>0.19842550834292699</v>
      </c>
      <c r="I11" s="17">
        <v>0.171589570406257</v>
      </c>
      <c r="J11" s="17">
        <v>0.172066320342773</v>
      </c>
      <c r="K11" s="17">
        <v>0.21031497449844699</v>
      </c>
      <c r="L11" s="17">
        <v>0.175126029190181</v>
      </c>
      <c r="M11" s="17"/>
      <c r="N11" s="17">
        <v>0.151537500617766</v>
      </c>
      <c r="O11" s="17">
        <v>0.13976895099707601</v>
      </c>
      <c r="P11" s="17">
        <v>0.21827856592002101</v>
      </c>
      <c r="Q11" s="17">
        <v>0.15604682625816199</v>
      </c>
      <c r="R11" s="17">
        <v>0.20802273179719399</v>
      </c>
      <c r="S11" s="17">
        <v>0.23712243266892899</v>
      </c>
      <c r="T11" s="17">
        <v>0.19515324400092801</v>
      </c>
      <c r="U11" s="17">
        <v>0.19803536312272799</v>
      </c>
      <c r="V11" s="17">
        <v>0.204493400144791</v>
      </c>
      <c r="W11" s="17"/>
      <c r="X11" s="17">
        <v>0.201800624854307</v>
      </c>
      <c r="Y11" s="17">
        <v>0.13723971356924</v>
      </c>
      <c r="Z11" s="17"/>
      <c r="AA11" s="17">
        <v>0.191088968832752</v>
      </c>
      <c r="AB11" s="17">
        <v>0.15713518472497001</v>
      </c>
      <c r="AC11" s="17"/>
      <c r="AD11" s="17">
        <v>0.18836407103080899</v>
      </c>
      <c r="AE11" s="17">
        <v>0.15606543367571499</v>
      </c>
    </row>
    <row r="12" spans="2:31" x14ac:dyDescent="0.35">
      <c r="B12" s="18" t="s">
        <v>97</v>
      </c>
      <c r="C12" s="17">
        <v>0.35921717742093001</v>
      </c>
      <c r="D12" s="17">
        <v>0.34468342266871699</v>
      </c>
      <c r="E12" s="17">
        <v>0.373755017719127</v>
      </c>
      <c r="F12" s="17"/>
      <c r="G12" s="17">
        <v>0.37267729985145798</v>
      </c>
      <c r="H12" s="17">
        <v>0.35393493175323798</v>
      </c>
      <c r="I12" s="17">
        <v>0.35022874926021902</v>
      </c>
      <c r="J12" s="17">
        <v>0.352633442084898</v>
      </c>
      <c r="K12" s="17">
        <v>0.361464386001488</v>
      </c>
      <c r="L12" s="17">
        <v>0.36150358572462798</v>
      </c>
      <c r="M12" s="17"/>
      <c r="N12" s="17">
        <v>0.39239891458064702</v>
      </c>
      <c r="O12" s="17">
        <v>0.41864264408274399</v>
      </c>
      <c r="P12" s="17">
        <v>0.33180908503156298</v>
      </c>
      <c r="Q12" s="17">
        <v>0.44091258428083502</v>
      </c>
      <c r="R12" s="17">
        <v>0.29967553514216999</v>
      </c>
      <c r="S12" s="17">
        <v>0.26369570696400702</v>
      </c>
      <c r="T12" s="17">
        <v>0.314928031378372</v>
      </c>
      <c r="U12" s="17">
        <v>0.31825304193141701</v>
      </c>
      <c r="V12" s="17">
        <v>0.36296364589513402</v>
      </c>
      <c r="W12" s="17"/>
      <c r="X12" s="17">
        <v>0.34668252279690098</v>
      </c>
      <c r="Y12" s="17">
        <v>0.373506018946902</v>
      </c>
      <c r="Z12" s="17"/>
      <c r="AA12" s="17">
        <v>0.35382840484834099</v>
      </c>
      <c r="AB12" s="17">
        <v>0.38520182812215198</v>
      </c>
      <c r="AC12" s="17"/>
      <c r="AD12" s="17">
        <v>0.35121704224908101</v>
      </c>
      <c r="AE12" s="17">
        <v>0.38942961341482502</v>
      </c>
    </row>
    <row r="13" spans="2:31" x14ac:dyDescent="0.35">
      <c r="B13" s="18" t="s">
        <v>96</v>
      </c>
      <c r="C13" s="17">
        <v>0.27361559647156602</v>
      </c>
      <c r="D13" s="17">
        <v>0.24606609549466699</v>
      </c>
      <c r="E13" s="17">
        <v>0.30117284181700599</v>
      </c>
      <c r="F13" s="17"/>
      <c r="G13" s="17">
        <v>0.24980946158796999</v>
      </c>
      <c r="H13" s="17">
        <v>0.26663662474230199</v>
      </c>
      <c r="I13" s="17">
        <v>0.29609981504380201</v>
      </c>
      <c r="J13" s="17">
        <v>0.24162409984250699</v>
      </c>
      <c r="K13" s="17">
        <v>0.24232498804689001</v>
      </c>
      <c r="L13" s="17">
        <v>0.31059780585447599</v>
      </c>
      <c r="M13" s="17"/>
      <c r="N13" s="17">
        <v>0.27265190887505197</v>
      </c>
      <c r="O13" s="17">
        <v>0.27230264593565401</v>
      </c>
      <c r="P13" s="17">
        <v>0.22846748889815899</v>
      </c>
      <c r="Q13" s="17">
        <v>0.29688799489835299</v>
      </c>
      <c r="R13" s="17">
        <v>0.30907178627066201</v>
      </c>
      <c r="S13" s="17">
        <v>0.312186870907531</v>
      </c>
      <c r="T13" s="17">
        <v>0.26886998342797402</v>
      </c>
      <c r="U13" s="17">
        <v>0.362606704929754</v>
      </c>
      <c r="V13" s="17">
        <v>0.206337562574124</v>
      </c>
      <c r="W13" s="17"/>
      <c r="X13" s="17">
        <v>0.27429469519460298</v>
      </c>
      <c r="Y13" s="17">
        <v>0.26523948144773402</v>
      </c>
      <c r="Z13" s="17"/>
      <c r="AA13" s="17">
        <v>0.27696256268665398</v>
      </c>
      <c r="AB13" s="17">
        <v>0.263272045270392</v>
      </c>
      <c r="AC13" s="17"/>
      <c r="AD13" s="17">
        <v>0.29207214443225199</v>
      </c>
      <c r="AE13" s="17">
        <v>0.25216341965135503</v>
      </c>
    </row>
    <row r="14" spans="2:31" x14ac:dyDescent="0.35">
      <c r="B14" s="18" t="s">
        <v>56</v>
      </c>
      <c r="C14" s="17">
        <v>4.6413964941087502E-2</v>
      </c>
      <c r="D14" s="17">
        <v>5.0759286941680401E-2</v>
      </c>
      <c r="E14" s="17">
        <v>4.2067421438332801E-2</v>
      </c>
      <c r="F14" s="17"/>
      <c r="G14" s="17">
        <v>6.4930798010052193E-2</v>
      </c>
      <c r="H14" s="17">
        <v>5.39495668469408E-2</v>
      </c>
      <c r="I14" s="17">
        <v>6.09627459311642E-2</v>
      </c>
      <c r="J14" s="17">
        <v>5.1951789073319501E-2</v>
      </c>
      <c r="K14" s="17">
        <v>4.1099266028626999E-2</v>
      </c>
      <c r="L14" s="17">
        <v>2.51347255873496E-2</v>
      </c>
      <c r="M14" s="17"/>
      <c r="N14" s="17">
        <v>5.0426643607979299E-2</v>
      </c>
      <c r="O14" s="17">
        <v>2.5179634357761001E-2</v>
      </c>
      <c r="P14" s="17">
        <v>8.2731686826461398E-2</v>
      </c>
      <c r="Q14" s="17">
        <v>2.0253418023790899E-2</v>
      </c>
      <c r="R14" s="17">
        <v>4.0959398007099898E-2</v>
      </c>
      <c r="S14" s="17">
        <v>3.1128317220861099E-2</v>
      </c>
      <c r="T14" s="17">
        <v>7.3263491332565503E-2</v>
      </c>
      <c r="U14" s="17">
        <v>4.4073107054877998E-2</v>
      </c>
      <c r="V14" s="17">
        <v>5.7363457648335101E-2</v>
      </c>
      <c r="W14" s="17"/>
      <c r="X14" s="17">
        <v>4.7909603892337102E-2</v>
      </c>
      <c r="Y14" s="17">
        <v>5.6381745960479797E-2</v>
      </c>
      <c r="Z14" s="17"/>
      <c r="AA14" s="17">
        <v>5.1051175552194197E-2</v>
      </c>
      <c r="AB14" s="17">
        <v>2.37058088176814E-2</v>
      </c>
      <c r="AC14" s="17"/>
      <c r="AD14" s="17">
        <v>2.6621198478126998E-2</v>
      </c>
      <c r="AE14" s="17">
        <v>6.4928204426373107E-2</v>
      </c>
    </row>
    <row r="15" spans="2:31" x14ac:dyDescent="0.35">
      <c r="B15" s="18" t="s">
        <v>102</v>
      </c>
      <c r="C15" s="21">
        <v>0.136638778403008</v>
      </c>
      <c r="D15" s="21">
        <v>0.16124346262171599</v>
      </c>
      <c r="E15" s="21">
        <v>0.112027177625537</v>
      </c>
      <c r="F15" s="21"/>
      <c r="G15" s="21">
        <v>0.12755745920888001</v>
      </c>
      <c r="H15" s="21">
        <v>0.12705336831459299</v>
      </c>
      <c r="I15" s="21">
        <v>0.121119119358558</v>
      </c>
      <c r="J15" s="21">
        <v>0.181724348656503</v>
      </c>
      <c r="K15" s="21">
        <v>0.14479638542454801</v>
      </c>
      <c r="L15" s="21">
        <v>0.127637853643365</v>
      </c>
      <c r="M15" s="21"/>
      <c r="N15" s="21">
        <v>0.13298503231855699</v>
      </c>
      <c r="O15" s="21">
        <v>0.144106124626765</v>
      </c>
      <c r="P15" s="21">
        <v>0.13871317332379501</v>
      </c>
      <c r="Q15" s="21">
        <v>8.5899176538859298E-2</v>
      </c>
      <c r="R15" s="21">
        <v>0.14227054878287501</v>
      </c>
      <c r="S15" s="21">
        <v>0.15586667223867101</v>
      </c>
      <c r="T15" s="21">
        <v>0.14778524986016101</v>
      </c>
      <c r="U15" s="21">
        <v>7.7031782961222803E-2</v>
      </c>
      <c r="V15" s="21">
        <v>0.16884193373761699</v>
      </c>
      <c r="W15" s="21"/>
      <c r="X15" s="21">
        <v>0.12931255326185201</v>
      </c>
      <c r="Y15" s="21">
        <v>0.167633040075645</v>
      </c>
      <c r="Z15" s="21"/>
      <c r="AA15" s="21">
        <v>0.12706888808005801</v>
      </c>
      <c r="AB15" s="21">
        <v>0.17068513306480401</v>
      </c>
      <c r="AC15" s="21"/>
      <c r="AD15" s="21">
        <v>0.14172554380973101</v>
      </c>
      <c r="AE15" s="21">
        <v>0.13741332883173099</v>
      </c>
    </row>
    <row r="16" spans="2:31" x14ac:dyDescent="0.35">
      <c r="B16" s="18" t="s">
        <v>101</v>
      </c>
      <c r="C16" s="21">
        <v>0.63283277389249604</v>
      </c>
      <c r="D16" s="21">
        <v>0.59074951816338395</v>
      </c>
      <c r="E16" s="21">
        <v>0.67492785953613299</v>
      </c>
      <c r="F16" s="21"/>
      <c r="G16" s="21">
        <v>0.62248676143942805</v>
      </c>
      <c r="H16" s="21">
        <v>0.62057155649553897</v>
      </c>
      <c r="I16" s="21">
        <v>0.64632856430402097</v>
      </c>
      <c r="J16" s="21">
        <v>0.59425754192740499</v>
      </c>
      <c r="K16" s="21">
        <v>0.60378937404837796</v>
      </c>
      <c r="L16" s="21">
        <v>0.67210139157910498</v>
      </c>
      <c r="M16" s="21"/>
      <c r="N16" s="21">
        <v>0.66505082345569799</v>
      </c>
      <c r="O16" s="21">
        <v>0.690945290018398</v>
      </c>
      <c r="P16" s="21">
        <v>0.56027657392972197</v>
      </c>
      <c r="Q16" s="21">
        <v>0.73780057917918795</v>
      </c>
      <c r="R16" s="21">
        <v>0.60874732141283205</v>
      </c>
      <c r="S16" s="21">
        <v>0.57588257787153796</v>
      </c>
      <c r="T16" s="21">
        <v>0.58379801480634597</v>
      </c>
      <c r="U16" s="21">
        <v>0.68085974686117101</v>
      </c>
      <c r="V16" s="21">
        <v>0.56930120846925802</v>
      </c>
      <c r="W16" s="21"/>
      <c r="X16" s="21">
        <v>0.62097721799150396</v>
      </c>
      <c r="Y16" s="21">
        <v>0.63874550039463596</v>
      </c>
      <c r="Z16" s="21"/>
      <c r="AA16" s="21">
        <v>0.63079096753499597</v>
      </c>
      <c r="AB16" s="21">
        <v>0.64847387339254403</v>
      </c>
      <c r="AC16" s="21"/>
      <c r="AD16" s="21">
        <v>0.64328918668133195</v>
      </c>
      <c r="AE16" s="21">
        <v>0.64159303306617999</v>
      </c>
    </row>
    <row r="17" spans="2:31" x14ac:dyDescent="0.35">
      <c r="B17" s="18" t="s">
        <v>103</v>
      </c>
      <c r="C17" s="22">
        <v>0.496193995489488</v>
      </c>
      <c r="D17" s="22">
        <v>0.42950605554166799</v>
      </c>
      <c r="E17" s="22">
        <v>0.56290068191059595</v>
      </c>
      <c r="F17" s="22"/>
      <c r="G17" s="22">
        <v>0.49492930223054798</v>
      </c>
      <c r="H17" s="22">
        <v>0.493518188180946</v>
      </c>
      <c r="I17" s="22">
        <v>0.52520944494546296</v>
      </c>
      <c r="J17" s="22">
        <v>0.41253319327090199</v>
      </c>
      <c r="K17" s="22">
        <v>0.45899298862382998</v>
      </c>
      <c r="L17" s="22">
        <v>0.54446353793573998</v>
      </c>
      <c r="M17" s="22"/>
      <c r="N17" s="22">
        <v>0.53206579113714103</v>
      </c>
      <c r="O17" s="22">
        <v>0.54683916539163302</v>
      </c>
      <c r="P17" s="22">
        <v>0.42156340060592701</v>
      </c>
      <c r="Q17" s="22">
        <v>0.65190140264032803</v>
      </c>
      <c r="R17" s="22">
        <v>0.46647677262995701</v>
      </c>
      <c r="S17" s="22">
        <v>0.420015905632867</v>
      </c>
      <c r="T17" s="22">
        <v>0.43601276494618502</v>
      </c>
      <c r="U17" s="22">
        <v>0.60382796389994897</v>
      </c>
      <c r="V17" s="22">
        <v>0.400459274731641</v>
      </c>
      <c r="W17" s="22"/>
      <c r="X17" s="22">
        <v>0.49166466472965198</v>
      </c>
      <c r="Y17" s="22">
        <v>0.47111246031899201</v>
      </c>
      <c r="Z17" s="22"/>
      <c r="AA17" s="22">
        <v>0.50372207945493797</v>
      </c>
      <c r="AB17" s="22">
        <v>0.47778874032773999</v>
      </c>
      <c r="AC17" s="22"/>
      <c r="AD17" s="22">
        <v>0.50156364287160105</v>
      </c>
      <c r="AE17" s="22">
        <v>0.50417970423444902</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314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285</v>
      </c>
      <c r="C9" s="17">
        <v>9.1674640168374594E-2</v>
      </c>
      <c r="D9" s="17">
        <v>0.128467674450607</v>
      </c>
      <c r="E9" s="17">
        <v>5.4871263092004401E-2</v>
      </c>
      <c r="F9" s="17"/>
      <c r="G9" s="17">
        <v>0.10823601810556201</v>
      </c>
      <c r="H9" s="17">
        <v>9.7107812784955394E-2</v>
      </c>
      <c r="I9" s="17">
        <v>9.8618687325589996E-2</v>
      </c>
      <c r="J9" s="17">
        <v>7.7051746214421901E-2</v>
      </c>
      <c r="K9" s="17">
        <v>5.40960669770367E-2</v>
      </c>
      <c r="L9" s="17">
        <v>0.102649559828127</v>
      </c>
      <c r="M9" s="17"/>
      <c r="N9" s="17">
        <v>0.15044962143301999</v>
      </c>
      <c r="O9" s="17">
        <v>6.7201752202138698E-2</v>
      </c>
      <c r="P9" s="17">
        <v>5.3530655831232697E-2</v>
      </c>
      <c r="Q9" s="17">
        <v>3.9666663131039399E-2</v>
      </c>
      <c r="R9" s="17">
        <v>0.12760138661373999</v>
      </c>
      <c r="S9" s="17">
        <v>0.10979731274137999</v>
      </c>
      <c r="T9" s="17">
        <v>9.7736252976131505E-2</v>
      </c>
      <c r="U9" s="17">
        <v>0.14767283046658899</v>
      </c>
      <c r="V9" s="17">
        <v>5.7428227759693702E-2</v>
      </c>
      <c r="W9" s="17"/>
      <c r="X9" s="17">
        <v>7.4267496536025407E-2</v>
      </c>
      <c r="Y9" s="17">
        <v>0.12966047951274601</v>
      </c>
      <c r="Z9" s="17"/>
      <c r="AA9" s="17">
        <v>8.2286908319689697E-2</v>
      </c>
      <c r="AB9" s="17">
        <v>0.13048356409192299</v>
      </c>
      <c r="AC9" s="17"/>
      <c r="AD9" s="17">
        <v>9.9077798568915298E-2</v>
      </c>
      <c r="AE9" s="17">
        <v>8.1881129311377698E-2</v>
      </c>
    </row>
    <row r="10" spans="2:31" x14ac:dyDescent="0.35">
      <c r="B10" s="18" t="s">
        <v>286</v>
      </c>
      <c r="C10" s="17">
        <v>0.28810684199765102</v>
      </c>
      <c r="D10" s="17">
        <v>0.29835414901034502</v>
      </c>
      <c r="E10" s="17">
        <v>0.27785665439114499</v>
      </c>
      <c r="F10" s="17"/>
      <c r="G10" s="17">
        <v>0.26970790977341802</v>
      </c>
      <c r="H10" s="17">
        <v>0.349507884722283</v>
      </c>
      <c r="I10" s="17">
        <v>0.28041578312697801</v>
      </c>
      <c r="J10" s="17">
        <v>0.28742785468634302</v>
      </c>
      <c r="K10" s="17">
        <v>0.252341331252459</v>
      </c>
      <c r="L10" s="17">
        <v>0.28724844755822199</v>
      </c>
      <c r="M10" s="17"/>
      <c r="N10" s="17">
        <v>0.30581574684858798</v>
      </c>
      <c r="O10" s="17">
        <v>0.30071502966834501</v>
      </c>
      <c r="P10" s="17">
        <v>0.31463449337863503</v>
      </c>
      <c r="Q10" s="17">
        <v>0.24407791633817499</v>
      </c>
      <c r="R10" s="17">
        <v>0.239561047104901</v>
      </c>
      <c r="S10" s="17">
        <v>0.33182028605653102</v>
      </c>
      <c r="T10" s="17">
        <v>0.30071432556129202</v>
      </c>
      <c r="U10" s="17">
        <v>0.24546270221872499</v>
      </c>
      <c r="V10" s="17">
        <v>0.27413569819264699</v>
      </c>
      <c r="W10" s="17"/>
      <c r="X10" s="17">
        <v>0.26269976183575899</v>
      </c>
      <c r="Y10" s="17">
        <v>0.34389779222272199</v>
      </c>
      <c r="Z10" s="17"/>
      <c r="AA10" s="17">
        <v>0.289183851512826</v>
      </c>
      <c r="AB10" s="17">
        <v>0.290671553162829</v>
      </c>
      <c r="AC10" s="17"/>
      <c r="AD10" s="17">
        <v>0.31180320467820899</v>
      </c>
      <c r="AE10" s="17">
        <v>0.25739791861580802</v>
      </c>
    </row>
    <row r="11" spans="2:31" ht="29" x14ac:dyDescent="0.35">
      <c r="B11" s="18" t="s">
        <v>287</v>
      </c>
      <c r="C11" s="17">
        <v>0.18972852087502201</v>
      </c>
      <c r="D11" s="17">
        <v>0.18668106462651499</v>
      </c>
      <c r="E11" s="17">
        <v>0.192776833786025</v>
      </c>
      <c r="F11" s="17"/>
      <c r="G11" s="17">
        <v>0.169805188403094</v>
      </c>
      <c r="H11" s="17">
        <v>0.166477516464381</v>
      </c>
      <c r="I11" s="17">
        <v>0.23151151806567799</v>
      </c>
      <c r="J11" s="17">
        <v>0.23577792243128001</v>
      </c>
      <c r="K11" s="17">
        <v>0.14860356281975001</v>
      </c>
      <c r="L11" s="17">
        <v>0.18949895404263301</v>
      </c>
      <c r="M11" s="17"/>
      <c r="N11" s="17">
        <v>0.19145679674990601</v>
      </c>
      <c r="O11" s="17">
        <v>0.18842231225346801</v>
      </c>
      <c r="P11" s="17">
        <v>0.22515031134081301</v>
      </c>
      <c r="Q11" s="17">
        <v>0.217557045529785</v>
      </c>
      <c r="R11" s="17">
        <v>0.163887498445561</v>
      </c>
      <c r="S11" s="17">
        <v>0.18624544390904199</v>
      </c>
      <c r="T11" s="17">
        <v>0.14422388760263799</v>
      </c>
      <c r="U11" s="17">
        <v>0.16377352758300301</v>
      </c>
      <c r="V11" s="17">
        <v>0.20426903002048699</v>
      </c>
      <c r="W11" s="17"/>
      <c r="X11" s="17">
        <v>0.203296144736034</v>
      </c>
      <c r="Y11" s="17">
        <v>0.16323569183918801</v>
      </c>
      <c r="Z11" s="17"/>
      <c r="AA11" s="17">
        <v>0.180744247398513</v>
      </c>
      <c r="AB11" s="17">
        <v>0.22167252971967799</v>
      </c>
      <c r="AC11" s="17"/>
      <c r="AD11" s="17">
        <v>0.17821772793752799</v>
      </c>
      <c r="AE11" s="17">
        <v>0.197768099657229</v>
      </c>
    </row>
    <row r="12" spans="2:31" x14ac:dyDescent="0.35">
      <c r="B12" s="18" t="s">
        <v>288</v>
      </c>
      <c r="C12" s="17">
        <v>0.23862385219938601</v>
      </c>
      <c r="D12" s="17">
        <v>0.230057145203759</v>
      </c>
      <c r="E12" s="17">
        <v>0.24719296735972601</v>
      </c>
      <c r="F12" s="17"/>
      <c r="G12" s="17">
        <v>0.20872287617885699</v>
      </c>
      <c r="H12" s="17">
        <v>0.22004661904520401</v>
      </c>
      <c r="I12" s="17">
        <v>0.22253433778395301</v>
      </c>
      <c r="J12" s="17">
        <v>0.19679681621359399</v>
      </c>
      <c r="K12" s="17">
        <v>0.28712368037715702</v>
      </c>
      <c r="L12" s="17">
        <v>0.26919112684354501</v>
      </c>
      <c r="M12" s="17"/>
      <c r="N12" s="17">
        <v>0.14072843536607299</v>
      </c>
      <c r="O12" s="17">
        <v>0.26930432782564501</v>
      </c>
      <c r="P12" s="17">
        <v>0.218780842772057</v>
      </c>
      <c r="Q12" s="17">
        <v>0.30074478153442902</v>
      </c>
      <c r="R12" s="17">
        <v>0.24456866946106601</v>
      </c>
      <c r="S12" s="17">
        <v>0.22638847219597499</v>
      </c>
      <c r="T12" s="17">
        <v>0.25192833262136199</v>
      </c>
      <c r="U12" s="17">
        <v>0.273245143247623</v>
      </c>
      <c r="V12" s="17">
        <v>0.26595149491370501</v>
      </c>
      <c r="W12" s="17"/>
      <c r="X12" s="17">
        <v>0.252486043426214</v>
      </c>
      <c r="Y12" s="17">
        <v>0.18029118801715999</v>
      </c>
      <c r="Z12" s="17"/>
      <c r="AA12" s="17">
        <v>0.24273229539931299</v>
      </c>
      <c r="AB12" s="17">
        <v>0.215782030164094</v>
      </c>
      <c r="AC12" s="17"/>
      <c r="AD12" s="17">
        <v>0.241087046990384</v>
      </c>
      <c r="AE12" s="17">
        <v>0.22479273247677101</v>
      </c>
    </row>
    <row r="13" spans="2:31" x14ac:dyDescent="0.35">
      <c r="B13" s="18" t="s">
        <v>289</v>
      </c>
      <c r="C13" s="17">
        <v>0.13124731815082499</v>
      </c>
      <c r="D13" s="17">
        <v>0.10524504000517899</v>
      </c>
      <c r="E13" s="17">
        <v>0.15725690572922699</v>
      </c>
      <c r="F13" s="17"/>
      <c r="G13" s="17">
        <v>0.16711183866457499</v>
      </c>
      <c r="H13" s="17">
        <v>0.140960208720011</v>
      </c>
      <c r="I13" s="17">
        <v>0.100978452891251</v>
      </c>
      <c r="J13" s="17">
        <v>0.139658935697969</v>
      </c>
      <c r="K13" s="17">
        <v>0.17038043836641301</v>
      </c>
      <c r="L13" s="17">
        <v>9.81367446826686E-2</v>
      </c>
      <c r="M13" s="17"/>
      <c r="N13" s="17">
        <v>0.129809907502519</v>
      </c>
      <c r="O13" s="17">
        <v>0.13614220975468699</v>
      </c>
      <c r="P13" s="17">
        <v>0.12467222745185801</v>
      </c>
      <c r="Q13" s="17">
        <v>0.15600917613207199</v>
      </c>
      <c r="R13" s="17">
        <v>0.16756239707422199</v>
      </c>
      <c r="S13" s="17">
        <v>9.6926234358285707E-2</v>
      </c>
      <c r="T13" s="17">
        <v>0.105022000048724</v>
      </c>
      <c r="U13" s="17">
        <v>0.124018366652065</v>
      </c>
      <c r="V13" s="17">
        <v>0.13553803349829199</v>
      </c>
      <c r="W13" s="17"/>
      <c r="X13" s="17">
        <v>0.14668347293442099</v>
      </c>
      <c r="Y13" s="17">
        <v>8.6168125156016406E-2</v>
      </c>
      <c r="Z13" s="17"/>
      <c r="AA13" s="17">
        <v>0.13948722382772999</v>
      </c>
      <c r="AB13" s="17">
        <v>0.10215834562798801</v>
      </c>
      <c r="AC13" s="17"/>
      <c r="AD13" s="17">
        <v>0.13810707162632699</v>
      </c>
      <c r="AE13" s="17">
        <v>0.12580850696443799</v>
      </c>
    </row>
    <row r="14" spans="2:31" x14ac:dyDescent="0.35">
      <c r="B14" s="18" t="s">
        <v>56</v>
      </c>
      <c r="C14" s="19">
        <v>6.0618826608742099E-2</v>
      </c>
      <c r="D14" s="19">
        <v>5.1194926703593997E-2</v>
      </c>
      <c r="E14" s="19">
        <v>7.00453756418732E-2</v>
      </c>
      <c r="F14" s="19"/>
      <c r="G14" s="19">
        <v>7.6416168874494594E-2</v>
      </c>
      <c r="H14" s="19">
        <v>2.5899958263166399E-2</v>
      </c>
      <c r="I14" s="19">
        <v>6.5941220806550099E-2</v>
      </c>
      <c r="J14" s="19">
        <v>6.3286724756392798E-2</v>
      </c>
      <c r="K14" s="19">
        <v>8.7454920207184095E-2</v>
      </c>
      <c r="L14" s="19">
        <v>5.3275167044803597E-2</v>
      </c>
      <c r="M14" s="19"/>
      <c r="N14" s="19">
        <v>8.1739492099893105E-2</v>
      </c>
      <c r="O14" s="19">
        <v>3.8214368295714903E-2</v>
      </c>
      <c r="P14" s="19">
        <v>6.3231469225404693E-2</v>
      </c>
      <c r="Q14" s="19">
        <v>4.1944417334501098E-2</v>
      </c>
      <c r="R14" s="19">
        <v>5.6819001300509903E-2</v>
      </c>
      <c r="S14" s="19">
        <v>4.88222507387856E-2</v>
      </c>
      <c r="T14" s="19">
        <v>0.10037520118985301</v>
      </c>
      <c r="U14" s="19">
        <v>4.5827429831994997E-2</v>
      </c>
      <c r="V14" s="19">
        <v>6.2677515615175303E-2</v>
      </c>
      <c r="W14" s="19"/>
      <c r="X14" s="19">
        <v>6.0567080531546601E-2</v>
      </c>
      <c r="Y14" s="19">
        <v>9.6746723252167904E-2</v>
      </c>
      <c r="Z14" s="19"/>
      <c r="AA14" s="19">
        <v>6.5565473541928307E-2</v>
      </c>
      <c r="AB14" s="19">
        <v>3.9231977233487897E-2</v>
      </c>
      <c r="AC14" s="19"/>
      <c r="AD14" s="19">
        <v>3.1707150198637603E-2</v>
      </c>
      <c r="AE14" s="19">
        <v>0.112351612974375</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E26"/>
  <sheetViews>
    <sheetView showGridLines="0" topLeftCell="A17" workbookViewId="0">
      <pane xSplit="2" topLeftCell="C1" activePane="topRight" state="frozen"/>
      <selection pane="topRight" activeCell="C21" sqref="C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326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315</v>
      </c>
      <c r="C9" s="17">
        <v>0.456816672742753</v>
      </c>
      <c r="D9" s="17">
        <v>0.42180708632566499</v>
      </c>
      <c r="E9" s="17">
        <v>0.49183610061359001</v>
      </c>
      <c r="F9" s="17"/>
      <c r="G9" s="17">
        <v>0.52536844630615598</v>
      </c>
      <c r="H9" s="17">
        <v>0.418769506803575</v>
      </c>
      <c r="I9" s="17">
        <v>0.42314414153850399</v>
      </c>
      <c r="J9" s="17">
        <v>0.39810855826925901</v>
      </c>
      <c r="K9" s="17">
        <v>0.43071371314606999</v>
      </c>
      <c r="L9" s="17">
        <v>0.49984561440355502</v>
      </c>
      <c r="M9" s="17"/>
      <c r="N9" s="17">
        <v>0.41374164885966302</v>
      </c>
      <c r="O9" s="17">
        <v>0.50000003569989204</v>
      </c>
      <c r="P9" s="17">
        <v>0.41116675536625802</v>
      </c>
      <c r="Q9" s="17">
        <v>0.52275114451667704</v>
      </c>
      <c r="R9" s="17">
        <v>0.46838420590754198</v>
      </c>
      <c r="S9" s="17">
        <v>0.44350268444097302</v>
      </c>
      <c r="T9" s="17">
        <v>0.43968593834700598</v>
      </c>
      <c r="U9" s="17">
        <v>0.44182859895639298</v>
      </c>
      <c r="V9" s="17">
        <v>0.45765098775858598</v>
      </c>
      <c r="W9" s="17"/>
      <c r="X9" s="17">
        <v>0.45513282638327002</v>
      </c>
      <c r="Y9" s="17">
        <v>0.445330782834086</v>
      </c>
      <c r="Z9" s="17"/>
      <c r="AA9" s="17">
        <v>0.46068553857997302</v>
      </c>
      <c r="AB9" s="17">
        <v>0.44874020422091598</v>
      </c>
      <c r="AC9" s="17"/>
      <c r="AD9" s="17">
        <v>0.45097434277954102</v>
      </c>
      <c r="AE9" s="17">
        <v>0.493291586998999</v>
      </c>
    </row>
    <row r="10" spans="2:31" ht="43.5" x14ac:dyDescent="0.35">
      <c r="B10" s="18" t="s">
        <v>316</v>
      </c>
      <c r="C10" s="17">
        <v>0.39912014046960997</v>
      </c>
      <c r="D10" s="17">
        <v>0.35402999778267003</v>
      </c>
      <c r="E10" s="17">
        <v>0.44422295832924302</v>
      </c>
      <c r="F10" s="17"/>
      <c r="G10" s="17">
        <v>0.47962330059543601</v>
      </c>
      <c r="H10" s="17">
        <v>0.41652060056267698</v>
      </c>
      <c r="I10" s="17">
        <v>0.33149255737505001</v>
      </c>
      <c r="J10" s="17">
        <v>0.373000485646029</v>
      </c>
      <c r="K10" s="17">
        <v>0.44962620281626797</v>
      </c>
      <c r="L10" s="17">
        <v>0.36829234991957399</v>
      </c>
      <c r="M10" s="17"/>
      <c r="N10" s="17">
        <v>0.351034871709138</v>
      </c>
      <c r="O10" s="17">
        <v>0.35883484814724798</v>
      </c>
      <c r="P10" s="17">
        <v>0.43222323073353103</v>
      </c>
      <c r="Q10" s="17">
        <v>0.38501418126401099</v>
      </c>
      <c r="R10" s="17">
        <v>0.52481822157632496</v>
      </c>
      <c r="S10" s="17">
        <v>0.39495370443684602</v>
      </c>
      <c r="T10" s="17">
        <v>0.46128307932574503</v>
      </c>
      <c r="U10" s="17">
        <v>0.41995127840400298</v>
      </c>
      <c r="V10" s="17">
        <v>0.35367496750206801</v>
      </c>
      <c r="W10" s="17"/>
      <c r="X10" s="17">
        <v>0.402642347437208</v>
      </c>
      <c r="Y10" s="17">
        <v>0.39936536060578198</v>
      </c>
      <c r="Z10" s="17"/>
      <c r="AA10" s="17">
        <v>0.41096694145759299</v>
      </c>
      <c r="AB10" s="17">
        <v>0.35145410200161897</v>
      </c>
      <c r="AC10" s="17"/>
      <c r="AD10" s="17">
        <v>0.39046935955213502</v>
      </c>
      <c r="AE10" s="17">
        <v>0.42168357613914198</v>
      </c>
    </row>
    <row r="11" spans="2:31" ht="43.5" x14ac:dyDescent="0.35">
      <c r="B11" s="18" t="s">
        <v>317</v>
      </c>
      <c r="C11" s="17">
        <v>0.31156366475722203</v>
      </c>
      <c r="D11" s="17">
        <v>0.28228565325333599</v>
      </c>
      <c r="E11" s="17">
        <v>0.34084990652674702</v>
      </c>
      <c r="F11" s="17"/>
      <c r="G11" s="17">
        <v>0.27584830994693399</v>
      </c>
      <c r="H11" s="17">
        <v>0.29281671474295201</v>
      </c>
      <c r="I11" s="17">
        <v>0.29019810550687802</v>
      </c>
      <c r="J11" s="17">
        <v>0.24820192419708001</v>
      </c>
      <c r="K11" s="17">
        <v>0.39790868640750698</v>
      </c>
      <c r="L11" s="17">
        <v>0.33977517473192598</v>
      </c>
      <c r="M11" s="17"/>
      <c r="N11" s="17">
        <v>0.29817352357960702</v>
      </c>
      <c r="O11" s="17">
        <v>0.33491442157311602</v>
      </c>
      <c r="P11" s="17">
        <v>0.327829692470608</v>
      </c>
      <c r="Q11" s="17">
        <v>0.29490649819296799</v>
      </c>
      <c r="R11" s="17">
        <v>0.32052795823930702</v>
      </c>
      <c r="S11" s="17">
        <v>0.27202346997110599</v>
      </c>
      <c r="T11" s="17">
        <v>0.32125301534786699</v>
      </c>
      <c r="U11" s="17">
        <v>0.35061366237407898</v>
      </c>
      <c r="V11" s="17">
        <v>0.30251343335150299</v>
      </c>
      <c r="W11" s="17"/>
      <c r="X11" s="17">
        <v>0.31411896705554299</v>
      </c>
      <c r="Y11" s="17">
        <v>0.31539327772397002</v>
      </c>
      <c r="Z11" s="17"/>
      <c r="AA11" s="17">
        <v>0.31982953270869702</v>
      </c>
      <c r="AB11" s="17">
        <v>0.27438738631771098</v>
      </c>
      <c r="AC11" s="17"/>
      <c r="AD11" s="17">
        <v>0.31679137410111902</v>
      </c>
      <c r="AE11" s="17">
        <v>0.29270477320530602</v>
      </c>
    </row>
    <row r="12" spans="2:31" ht="29" x14ac:dyDescent="0.35">
      <c r="B12" s="18" t="s">
        <v>318</v>
      </c>
      <c r="C12" s="17">
        <v>0.27949267841352299</v>
      </c>
      <c r="D12" s="17">
        <v>0.30858525029054101</v>
      </c>
      <c r="E12" s="17">
        <v>0.25039192839931801</v>
      </c>
      <c r="F12" s="17"/>
      <c r="G12" s="17">
        <v>0.24903901432939299</v>
      </c>
      <c r="H12" s="17">
        <v>0.24424795489592799</v>
      </c>
      <c r="I12" s="17">
        <v>0.32339742897401602</v>
      </c>
      <c r="J12" s="17">
        <v>0.25354691828391801</v>
      </c>
      <c r="K12" s="17">
        <v>0.24271054000498099</v>
      </c>
      <c r="L12" s="17">
        <v>0.324172296605442</v>
      </c>
      <c r="M12" s="17"/>
      <c r="N12" s="17">
        <v>0.30316252936390098</v>
      </c>
      <c r="O12" s="17">
        <v>0.272154813285649</v>
      </c>
      <c r="P12" s="17">
        <v>0.259185992202629</v>
      </c>
      <c r="Q12" s="17">
        <v>0.33010173011746602</v>
      </c>
      <c r="R12" s="17">
        <v>0.26427945611179898</v>
      </c>
      <c r="S12" s="17">
        <v>0.315747724963861</v>
      </c>
      <c r="T12" s="17">
        <v>0.22282423344690999</v>
      </c>
      <c r="U12" s="17">
        <v>0.29948154470961202</v>
      </c>
      <c r="V12" s="17">
        <v>0.25100498085833001</v>
      </c>
      <c r="W12" s="17"/>
      <c r="X12" s="17">
        <v>0.27725618037460398</v>
      </c>
      <c r="Y12" s="17">
        <v>0.26206586730347298</v>
      </c>
      <c r="Z12" s="17"/>
      <c r="AA12" s="17">
        <v>0.25718529797478201</v>
      </c>
      <c r="AB12" s="17">
        <v>0.36206963788214203</v>
      </c>
      <c r="AC12" s="17"/>
      <c r="AD12" s="17">
        <v>0.29553107728157801</v>
      </c>
      <c r="AE12" s="17">
        <v>0.24810668912710801</v>
      </c>
    </row>
    <row r="13" spans="2:31" ht="58" x14ac:dyDescent="0.35">
      <c r="B13" s="18" t="s">
        <v>319</v>
      </c>
      <c r="C13" s="17">
        <v>0.23575347753621301</v>
      </c>
      <c r="D13" s="17">
        <v>0.21486939310307801</v>
      </c>
      <c r="E13" s="17">
        <v>0.25664343263998601</v>
      </c>
      <c r="F13" s="17"/>
      <c r="G13" s="17">
        <v>0.21606903888751799</v>
      </c>
      <c r="H13" s="17">
        <v>0.236054467083776</v>
      </c>
      <c r="I13" s="17">
        <v>0.26159714401719603</v>
      </c>
      <c r="J13" s="17">
        <v>0.24465990509847599</v>
      </c>
      <c r="K13" s="17">
        <v>0.19776297807542101</v>
      </c>
      <c r="L13" s="17">
        <v>0.24781705811124</v>
      </c>
      <c r="M13" s="17"/>
      <c r="N13" s="17">
        <v>0.29531193555769603</v>
      </c>
      <c r="O13" s="17">
        <v>0.30323468191000202</v>
      </c>
      <c r="P13" s="17">
        <v>0.16995516017385301</v>
      </c>
      <c r="Q13" s="17">
        <v>0.215708904250414</v>
      </c>
      <c r="R13" s="17">
        <v>0.19125585661055999</v>
      </c>
      <c r="S13" s="17">
        <v>0.20320982278323699</v>
      </c>
      <c r="T13" s="17">
        <v>0.142912902160091</v>
      </c>
      <c r="U13" s="17">
        <v>0.32430177485181999</v>
      </c>
      <c r="V13" s="17">
        <v>0.24095485935639099</v>
      </c>
      <c r="W13" s="17"/>
      <c r="X13" s="17">
        <v>0.24906325973673901</v>
      </c>
      <c r="Y13" s="17">
        <v>0.17761884009062801</v>
      </c>
      <c r="Z13" s="17"/>
      <c r="AA13" s="17">
        <v>0.23884975722967999</v>
      </c>
      <c r="AB13" s="17">
        <v>0.22513019576794099</v>
      </c>
      <c r="AC13" s="17"/>
      <c r="AD13" s="17">
        <v>0.25980943295644199</v>
      </c>
      <c r="AE13" s="17">
        <v>0.19301127231568499</v>
      </c>
    </row>
    <row r="14" spans="2:31" ht="58" x14ac:dyDescent="0.35">
      <c r="B14" s="18" t="s">
        <v>320</v>
      </c>
      <c r="C14" s="17">
        <v>0.22441191355675999</v>
      </c>
      <c r="D14" s="17">
        <v>0.232927777872873</v>
      </c>
      <c r="E14" s="17">
        <v>0.215893655368186</v>
      </c>
      <c r="F14" s="17"/>
      <c r="G14" s="17">
        <v>0.21149126348757799</v>
      </c>
      <c r="H14" s="17">
        <v>0.21629223863521199</v>
      </c>
      <c r="I14" s="17">
        <v>0.24066219125107999</v>
      </c>
      <c r="J14" s="17">
        <v>0.26689647981685699</v>
      </c>
      <c r="K14" s="17">
        <v>0.22282719867355999</v>
      </c>
      <c r="L14" s="17">
        <v>0.207037396933997</v>
      </c>
      <c r="M14" s="17"/>
      <c r="N14" s="17">
        <v>0.223445845494324</v>
      </c>
      <c r="O14" s="17">
        <v>0.25855835467336502</v>
      </c>
      <c r="P14" s="17">
        <v>0.23467679302279901</v>
      </c>
      <c r="Q14" s="17">
        <v>0.27189180690728398</v>
      </c>
      <c r="R14" s="17">
        <v>0.20746464869186501</v>
      </c>
      <c r="S14" s="17">
        <v>0.222722672925389</v>
      </c>
      <c r="T14" s="17">
        <v>0.18049182770796501</v>
      </c>
      <c r="U14" s="17">
        <v>0.177942295460112</v>
      </c>
      <c r="V14" s="17">
        <v>0.20059039878177401</v>
      </c>
      <c r="W14" s="17"/>
      <c r="X14" s="17">
        <v>0.22523037358043699</v>
      </c>
      <c r="Y14" s="17">
        <v>0.217691622998996</v>
      </c>
      <c r="Z14" s="17"/>
      <c r="AA14" s="17">
        <v>0.209944135258266</v>
      </c>
      <c r="AB14" s="17">
        <v>0.282678229940659</v>
      </c>
      <c r="AC14" s="17"/>
      <c r="AD14" s="17">
        <v>0.223316160552082</v>
      </c>
      <c r="AE14" s="17">
        <v>0.228044076862534</v>
      </c>
    </row>
    <row r="15" spans="2:31" ht="43.5" x14ac:dyDescent="0.35">
      <c r="B15" s="18" t="s">
        <v>321</v>
      </c>
      <c r="C15" s="17">
        <v>0.21424128457091299</v>
      </c>
      <c r="D15" s="17">
        <v>0.21407007482207499</v>
      </c>
      <c r="E15" s="17">
        <v>0.214412542448078</v>
      </c>
      <c r="F15" s="17"/>
      <c r="G15" s="17">
        <v>0.22760732901328601</v>
      </c>
      <c r="H15" s="17">
        <v>0.24309155524540499</v>
      </c>
      <c r="I15" s="17">
        <v>0.20949904779105599</v>
      </c>
      <c r="J15" s="17">
        <v>0.232017095110475</v>
      </c>
      <c r="K15" s="17">
        <v>0.22903507590811201</v>
      </c>
      <c r="L15" s="17">
        <v>0.17771585550656499</v>
      </c>
      <c r="M15" s="17"/>
      <c r="N15" s="17">
        <v>0.22810708175067099</v>
      </c>
      <c r="O15" s="17">
        <v>0.229400108401348</v>
      </c>
      <c r="P15" s="17">
        <v>0.21582459420484101</v>
      </c>
      <c r="Q15" s="17">
        <v>0.16750494874543301</v>
      </c>
      <c r="R15" s="17">
        <v>0.198960341670017</v>
      </c>
      <c r="S15" s="17">
        <v>0.247125459928771</v>
      </c>
      <c r="T15" s="17">
        <v>0.17999277768660499</v>
      </c>
      <c r="U15" s="17">
        <v>0.17994304545586401</v>
      </c>
      <c r="V15" s="17">
        <v>0.24173551364814599</v>
      </c>
      <c r="W15" s="17"/>
      <c r="X15" s="17">
        <v>0.21607771463547601</v>
      </c>
      <c r="Y15" s="17">
        <v>0.24361376096149601</v>
      </c>
      <c r="Z15" s="17"/>
      <c r="AA15" s="17">
        <v>0.21123952166384499</v>
      </c>
      <c r="AB15" s="17">
        <v>0.21157149727757801</v>
      </c>
      <c r="AC15" s="17"/>
      <c r="AD15" s="17">
        <v>0.211373832203818</v>
      </c>
      <c r="AE15" s="17">
        <v>0.221249999716954</v>
      </c>
    </row>
    <row r="16" spans="2:31" ht="58" x14ac:dyDescent="0.35">
      <c r="B16" s="18" t="s">
        <v>322</v>
      </c>
      <c r="C16" s="17">
        <v>0.19417899598264601</v>
      </c>
      <c r="D16" s="17">
        <v>0.21818928257870401</v>
      </c>
      <c r="E16" s="17">
        <v>0.17016195991739499</v>
      </c>
      <c r="F16" s="17"/>
      <c r="G16" s="17">
        <v>0.199499960075086</v>
      </c>
      <c r="H16" s="17">
        <v>0.178231227576436</v>
      </c>
      <c r="I16" s="17">
        <v>0.1462738752155</v>
      </c>
      <c r="J16" s="17">
        <v>0.15591056137900799</v>
      </c>
      <c r="K16" s="17">
        <v>0.190208582809723</v>
      </c>
      <c r="L16" s="17">
        <v>0.24491728683495101</v>
      </c>
      <c r="M16" s="17"/>
      <c r="N16" s="17">
        <v>0.228679399283853</v>
      </c>
      <c r="O16" s="17">
        <v>0.20769134495161201</v>
      </c>
      <c r="P16" s="17">
        <v>0.18654437041740399</v>
      </c>
      <c r="Q16" s="17">
        <v>0.232475607764452</v>
      </c>
      <c r="R16" s="17">
        <v>0.16841058382973301</v>
      </c>
      <c r="S16" s="17">
        <v>0.17021930001014199</v>
      </c>
      <c r="T16" s="17">
        <v>0.209444848824894</v>
      </c>
      <c r="U16" s="17">
        <v>0.102284124633477</v>
      </c>
      <c r="V16" s="17">
        <v>0.16885221586117399</v>
      </c>
      <c r="W16" s="17"/>
      <c r="X16" s="17">
        <v>0.19305055912288499</v>
      </c>
      <c r="Y16" s="17">
        <v>0.172776052534754</v>
      </c>
      <c r="Z16" s="17"/>
      <c r="AA16" s="17">
        <v>0.183747022625941</v>
      </c>
      <c r="AB16" s="17">
        <v>0.239473847902167</v>
      </c>
      <c r="AC16" s="17"/>
      <c r="AD16" s="17">
        <v>0.20703982451349201</v>
      </c>
      <c r="AE16" s="17">
        <v>0.170915339469421</v>
      </c>
    </row>
    <row r="17" spans="2:31" ht="101.5" x14ac:dyDescent="0.35">
      <c r="B17" s="18" t="s">
        <v>323</v>
      </c>
      <c r="C17" s="17">
        <v>0.155414683790527</v>
      </c>
      <c r="D17" s="17">
        <v>0.182191528586819</v>
      </c>
      <c r="E17" s="17">
        <v>0.12863031182506399</v>
      </c>
      <c r="F17" s="17"/>
      <c r="G17" s="17">
        <v>0.12303257643453799</v>
      </c>
      <c r="H17" s="17">
        <v>0.187458748191904</v>
      </c>
      <c r="I17" s="17">
        <v>0.153657275274002</v>
      </c>
      <c r="J17" s="17">
        <v>0.15687416474164501</v>
      </c>
      <c r="K17" s="17">
        <v>0.13648672736447001</v>
      </c>
      <c r="L17" s="17">
        <v>0.165232644501284</v>
      </c>
      <c r="M17" s="17"/>
      <c r="N17" s="17">
        <v>0.199517504618372</v>
      </c>
      <c r="O17" s="17">
        <v>7.6043808803855195E-2</v>
      </c>
      <c r="P17" s="17">
        <v>0.11883418054467899</v>
      </c>
      <c r="Q17" s="17">
        <v>0.10676197448652699</v>
      </c>
      <c r="R17" s="17">
        <v>0.2341796606223</v>
      </c>
      <c r="S17" s="17">
        <v>0.145911925628982</v>
      </c>
      <c r="T17" s="17">
        <v>0.23276913590725101</v>
      </c>
      <c r="U17" s="17">
        <v>0.13349647459415201</v>
      </c>
      <c r="V17" s="17">
        <v>0.16934547545041301</v>
      </c>
      <c r="W17" s="17"/>
      <c r="X17" s="17">
        <v>0.14697589492631499</v>
      </c>
      <c r="Y17" s="17">
        <v>0.18252929711597399</v>
      </c>
      <c r="Z17" s="17"/>
      <c r="AA17" s="17">
        <v>0.150071137805037</v>
      </c>
      <c r="AB17" s="17">
        <v>0.17993069526278099</v>
      </c>
      <c r="AC17" s="17"/>
      <c r="AD17" s="17">
        <v>0.16473785473237701</v>
      </c>
      <c r="AE17" s="17">
        <v>0.14395789241451001</v>
      </c>
    </row>
    <row r="18" spans="2:31" ht="43.5" x14ac:dyDescent="0.35">
      <c r="B18" s="18" t="s">
        <v>324</v>
      </c>
      <c r="C18" s="17">
        <v>9.7424075970373794E-2</v>
      </c>
      <c r="D18" s="17">
        <v>0.115434553321394</v>
      </c>
      <c r="E18" s="17">
        <v>7.9408535740925199E-2</v>
      </c>
      <c r="F18" s="17"/>
      <c r="G18" s="17">
        <v>7.0656558727935206E-2</v>
      </c>
      <c r="H18" s="17">
        <v>0.107643993267749</v>
      </c>
      <c r="I18" s="17">
        <v>9.9082698453935095E-2</v>
      </c>
      <c r="J18" s="17">
        <v>0.11418881815262601</v>
      </c>
      <c r="K18" s="17">
        <v>7.3324759766512607E-2</v>
      </c>
      <c r="L18" s="17">
        <v>0.109115801707728</v>
      </c>
      <c r="M18" s="17"/>
      <c r="N18" s="17">
        <v>0.14217480618959799</v>
      </c>
      <c r="O18" s="17">
        <v>0.111999448908201</v>
      </c>
      <c r="P18" s="17">
        <v>5.5374924070787E-2</v>
      </c>
      <c r="Q18" s="17">
        <v>6.2452553561127298E-2</v>
      </c>
      <c r="R18" s="17">
        <v>8.8632993072224303E-2</v>
      </c>
      <c r="S18" s="17">
        <v>8.5803461682797399E-2</v>
      </c>
      <c r="T18" s="17">
        <v>0.100710108284241</v>
      </c>
      <c r="U18" s="17">
        <v>0.104037059377453</v>
      </c>
      <c r="V18" s="17">
        <v>9.6461600493019106E-2</v>
      </c>
      <c r="W18" s="17"/>
      <c r="X18" s="17">
        <v>9.3961675769838701E-2</v>
      </c>
      <c r="Y18" s="17">
        <v>8.6926955861560906E-2</v>
      </c>
      <c r="Z18" s="17"/>
      <c r="AA18" s="17">
        <v>9.1617514386044693E-2</v>
      </c>
      <c r="AB18" s="17">
        <v>0.12238528583187799</v>
      </c>
      <c r="AC18" s="17"/>
      <c r="AD18" s="17">
        <v>0.10375569137273399</v>
      </c>
      <c r="AE18" s="17">
        <v>9.3657198288557397E-2</v>
      </c>
    </row>
    <row r="19" spans="2:31" x14ac:dyDescent="0.35">
      <c r="B19" s="18" t="s">
        <v>56</v>
      </c>
      <c r="C19" s="17">
        <v>2.8082165738520799E-2</v>
      </c>
      <c r="D19" s="17">
        <v>3.3448005050261798E-2</v>
      </c>
      <c r="E19" s="17">
        <v>2.2714818049651701E-2</v>
      </c>
      <c r="F19" s="17"/>
      <c r="G19" s="17">
        <v>3.5033914096139797E-2</v>
      </c>
      <c r="H19" s="17">
        <v>2.3501795800645899E-2</v>
      </c>
      <c r="I19" s="17">
        <v>4.4527744286410299E-2</v>
      </c>
      <c r="J19" s="17">
        <v>3.5387018416655397E-2</v>
      </c>
      <c r="K19" s="17">
        <v>3.2843186246696798E-2</v>
      </c>
      <c r="L19" s="17">
        <v>1.25673627936748E-2</v>
      </c>
      <c r="M19" s="17"/>
      <c r="N19" s="17">
        <v>1.8331856009978002E-2</v>
      </c>
      <c r="O19" s="17">
        <v>1.6099516973341398E-2</v>
      </c>
      <c r="P19" s="17">
        <v>3.5606503838137099E-2</v>
      </c>
      <c r="Q19" s="17">
        <v>4.4504472397967301E-2</v>
      </c>
      <c r="R19" s="17">
        <v>1.62465283560944E-2</v>
      </c>
      <c r="S19" s="17">
        <v>1.2040776420836501E-2</v>
      </c>
      <c r="T19" s="17">
        <v>4.1970859333534997E-2</v>
      </c>
      <c r="U19" s="17">
        <v>2.8977781642340401E-2</v>
      </c>
      <c r="V19" s="17">
        <v>4.4731317160730602E-2</v>
      </c>
      <c r="W19" s="17"/>
      <c r="X19" s="17">
        <v>3.0118019030478099E-2</v>
      </c>
      <c r="Y19" s="17">
        <v>2.38298909215897E-2</v>
      </c>
      <c r="Z19" s="17"/>
      <c r="AA19" s="17">
        <v>2.9174233328894801E-2</v>
      </c>
      <c r="AB19" s="17">
        <v>2.4478021470138299E-2</v>
      </c>
      <c r="AC19" s="17"/>
      <c r="AD19" s="17">
        <v>1.4905110104188799E-2</v>
      </c>
      <c r="AE19" s="17">
        <v>3.6019057283142801E-2</v>
      </c>
    </row>
    <row r="20" spans="2:31" ht="43.5" x14ac:dyDescent="0.35">
      <c r="B20" s="18" t="s">
        <v>325</v>
      </c>
      <c r="C20" s="17">
        <v>1.6463992419312502E-2</v>
      </c>
      <c r="D20" s="17">
        <v>1.6784066903134699E-2</v>
      </c>
      <c r="E20" s="17">
        <v>1.61438279601849E-2</v>
      </c>
      <c r="F20" s="17"/>
      <c r="G20" s="17">
        <v>4.77386996207278E-3</v>
      </c>
      <c r="H20" s="17">
        <v>1.8100357833314502E-2</v>
      </c>
      <c r="I20" s="17">
        <v>1.40861668501113E-2</v>
      </c>
      <c r="J20" s="17">
        <v>2.3638918578752201E-2</v>
      </c>
      <c r="K20" s="17">
        <v>1.6428351374163E-2</v>
      </c>
      <c r="L20" s="17">
        <v>1.9438372453620002E-2</v>
      </c>
      <c r="M20" s="17"/>
      <c r="N20" s="17">
        <v>1.6718256794766601E-2</v>
      </c>
      <c r="O20" s="17">
        <v>1.5258138251454501E-2</v>
      </c>
      <c r="P20" s="17">
        <v>2.1787166855451599E-2</v>
      </c>
      <c r="Q20" s="17">
        <v>9.7030341430142508E-3</v>
      </c>
      <c r="R20" s="17">
        <v>0</v>
      </c>
      <c r="S20" s="17">
        <v>2.4187121828279801E-2</v>
      </c>
      <c r="T20" s="17">
        <v>6.7873629041986403E-3</v>
      </c>
      <c r="U20" s="17">
        <v>1.6051796567872499E-2</v>
      </c>
      <c r="V20" s="17">
        <v>3.23779716578226E-2</v>
      </c>
      <c r="W20" s="17"/>
      <c r="X20" s="17">
        <v>1.25800892584384E-2</v>
      </c>
      <c r="Y20" s="17">
        <v>2.0923332978807701E-2</v>
      </c>
      <c r="Z20" s="17"/>
      <c r="AA20" s="17">
        <v>1.7738905518272001E-2</v>
      </c>
      <c r="AB20" s="17">
        <v>1.1872917097666399E-2</v>
      </c>
      <c r="AC20" s="17"/>
      <c r="AD20" s="17">
        <v>1.07683539690148E-2</v>
      </c>
      <c r="AE20" s="17">
        <v>3.2776386608162303E-2</v>
      </c>
    </row>
    <row r="21" spans="2:31" x14ac:dyDescent="0.35">
      <c r="B21" s="18" t="s">
        <v>175</v>
      </c>
      <c r="C21" s="19">
        <v>2.7043153868889602E-3</v>
      </c>
      <c r="D21" s="19">
        <v>2.0289104069563099E-3</v>
      </c>
      <c r="E21" s="19">
        <v>3.37991022815824E-3</v>
      </c>
      <c r="F21" s="19"/>
      <c r="G21" s="19">
        <v>1.2748199100802E-2</v>
      </c>
      <c r="H21" s="19">
        <v>0</v>
      </c>
      <c r="I21" s="19">
        <v>5.7076766200213598E-3</v>
      </c>
      <c r="J21" s="19">
        <v>0</v>
      </c>
      <c r="K21" s="19">
        <v>0</v>
      </c>
      <c r="L21" s="19">
        <v>0</v>
      </c>
      <c r="M21" s="19"/>
      <c r="N21" s="19">
        <v>0</v>
      </c>
      <c r="O21" s="19">
        <v>0</v>
      </c>
      <c r="P21" s="19">
        <v>2.6944815127548202E-2</v>
      </c>
      <c r="Q21" s="19">
        <v>0</v>
      </c>
      <c r="R21" s="19">
        <v>0</v>
      </c>
      <c r="S21" s="19">
        <v>0</v>
      </c>
      <c r="T21" s="19">
        <v>0</v>
      </c>
      <c r="U21" s="19">
        <v>0</v>
      </c>
      <c r="V21" s="19">
        <v>0</v>
      </c>
      <c r="W21" s="19"/>
      <c r="X21" s="19">
        <v>2.4332740311759499E-3</v>
      </c>
      <c r="Y21" s="19">
        <v>7.4889483489088597E-3</v>
      </c>
      <c r="Z21" s="19"/>
      <c r="AA21" s="19">
        <v>3.41319864214055E-3</v>
      </c>
      <c r="AB21" s="19">
        <v>0</v>
      </c>
      <c r="AC21" s="19"/>
      <c r="AD21" s="19">
        <v>2.84822309010937E-3</v>
      </c>
      <c r="AE21" s="19">
        <v>2.8226790480558699E-3</v>
      </c>
    </row>
    <row r="22" spans="2:31" x14ac:dyDescent="0.35">
      <c r="B22" s="16"/>
    </row>
    <row r="23" spans="2:31" x14ac:dyDescent="0.35">
      <c r="B23" t="s">
        <v>67</v>
      </c>
    </row>
    <row r="24" spans="2:31" x14ac:dyDescent="0.35">
      <c r="B24" t="s">
        <v>68</v>
      </c>
    </row>
    <row r="26" spans="2:31" x14ac:dyDescent="0.35">
      <c r="B26"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E24"/>
  <sheetViews>
    <sheetView showGridLines="0" topLeftCell="A1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336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58" x14ac:dyDescent="0.35">
      <c r="B9" s="18" t="s">
        <v>327</v>
      </c>
      <c r="C9" s="17">
        <v>0.45830885640889202</v>
      </c>
      <c r="D9" s="17">
        <v>0.45267400394346802</v>
      </c>
      <c r="E9" s="17">
        <v>0.46394529287303199</v>
      </c>
      <c r="F9" s="17"/>
      <c r="G9" s="17">
        <v>0.451478495096652</v>
      </c>
      <c r="H9" s="17">
        <v>0.37660902966175802</v>
      </c>
      <c r="I9" s="17">
        <v>0.47129643576698699</v>
      </c>
      <c r="J9" s="17">
        <v>0.48456652194093103</v>
      </c>
      <c r="K9" s="17">
        <v>0.48502407760435701</v>
      </c>
      <c r="L9" s="17">
        <v>0.47255760916598499</v>
      </c>
      <c r="M9" s="17"/>
      <c r="N9" s="17">
        <v>0.42075838921066699</v>
      </c>
      <c r="O9" s="17">
        <v>0.49712360860675903</v>
      </c>
      <c r="P9" s="17">
        <v>0.43882039443883802</v>
      </c>
      <c r="Q9" s="17">
        <v>0.44202614055851602</v>
      </c>
      <c r="R9" s="17">
        <v>0.49461681278290998</v>
      </c>
      <c r="S9" s="17">
        <v>0.45974880315560501</v>
      </c>
      <c r="T9" s="17">
        <v>0.42058036335593701</v>
      </c>
      <c r="U9" s="17">
        <v>0.56312770940700296</v>
      </c>
      <c r="V9" s="17">
        <v>0.44780619684253098</v>
      </c>
      <c r="W9" s="17"/>
      <c r="X9" s="17">
        <v>0.44174359464505603</v>
      </c>
      <c r="Y9" s="17">
        <v>0.55476869889181302</v>
      </c>
      <c r="Z9" s="17"/>
      <c r="AA9" s="17">
        <v>0.47588126926186403</v>
      </c>
      <c r="AB9" s="17">
        <v>0.38775633136104798</v>
      </c>
      <c r="AC9" s="17"/>
      <c r="AD9" s="17">
        <v>0.46459459792317898</v>
      </c>
      <c r="AE9" s="17">
        <v>0.46731091836549699</v>
      </c>
    </row>
    <row r="10" spans="2:31" ht="43.5" x14ac:dyDescent="0.35">
      <c r="B10" s="18" t="s">
        <v>328</v>
      </c>
      <c r="C10" s="17">
        <v>0.44871498618123501</v>
      </c>
      <c r="D10" s="17">
        <v>0.44753557039432201</v>
      </c>
      <c r="E10" s="17">
        <v>0.44989473351065101</v>
      </c>
      <c r="F10" s="17"/>
      <c r="G10" s="17">
        <v>0.45296780834522998</v>
      </c>
      <c r="H10" s="17">
        <v>0.41219750758281398</v>
      </c>
      <c r="I10" s="17">
        <v>0.44354385181218903</v>
      </c>
      <c r="J10" s="17">
        <v>0.48984435135587001</v>
      </c>
      <c r="K10" s="17">
        <v>0.468038488013654</v>
      </c>
      <c r="L10" s="17">
        <v>0.43820461957288898</v>
      </c>
      <c r="M10" s="17"/>
      <c r="N10" s="17">
        <v>0.38364957150531398</v>
      </c>
      <c r="O10" s="17">
        <v>0.51846281269323602</v>
      </c>
      <c r="P10" s="17">
        <v>0.35045427385081601</v>
      </c>
      <c r="Q10" s="17">
        <v>0.464744789435032</v>
      </c>
      <c r="R10" s="17">
        <v>0.52191201648726604</v>
      </c>
      <c r="S10" s="17">
        <v>0.40592862185105899</v>
      </c>
      <c r="T10" s="17">
        <v>0.478637913742679</v>
      </c>
      <c r="U10" s="17">
        <v>0.48071812777558798</v>
      </c>
      <c r="V10" s="17">
        <v>0.45205286752736601</v>
      </c>
      <c r="W10" s="17"/>
      <c r="X10" s="17">
        <v>0.44956665884390101</v>
      </c>
      <c r="Y10" s="17">
        <v>0.43137965264449502</v>
      </c>
      <c r="Z10" s="17"/>
      <c r="AA10" s="17">
        <v>0.47374927938537198</v>
      </c>
      <c r="AB10" s="17">
        <v>0.35391788351347298</v>
      </c>
      <c r="AC10" s="17"/>
      <c r="AD10" s="17">
        <v>0.45118052246516099</v>
      </c>
      <c r="AE10" s="17">
        <v>0.461581144306909</v>
      </c>
    </row>
    <row r="11" spans="2:31" ht="43.5" x14ac:dyDescent="0.35">
      <c r="B11" s="18" t="s">
        <v>329</v>
      </c>
      <c r="C11" s="17">
        <v>0.32034775478926403</v>
      </c>
      <c r="D11" s="17">
        <v>0.32277399829011899</v>
      </c>
      <c r="E11" s="17">
        <v>0.31792082925341097</v>
      </c>
      <c r="F11" s="17"/>
      <c r="G11" s="17">
        <v>0.38166845586845899</v>
      </c>
      <c r="H11" s="17">
        <v>0.32445336649727302</v>
      </c>
      <c r="I11" s="17">
        <v>0.264288768795651</v>
      </c>
      <c r="J11" s="17">
        <v>0.32681607444169702</v>
      </c>
      <c r="K11" s="17">
        <v>0.30983662591515199</v>
      </c>
      <c r="L11" s="17">
        <v>0.31536424325791201</v>
      </c>
      <c r="M11" s="17"/>
      <c r="N11" s="17">
        <v>0.332787284321443</v>
      </c>
      <c r="O11" s="17">
        <v>0.29978382093284101</v>
      </c>
      <c r="P11" s="17">
        <v>0.29657921151907102</v>
      </c>
      <c r="Q11" s="17">
        <v>0.37854798893116398</v>
      </c>
      <c r="R11" s="17">
        <v>0.34877510729070099</v>
      </c>
      <c r="S11" s="17">
        <v>0.31200755275558401</v>
      </c>
      <c r="T11" s="17">
        <v>0.30044994381579698</v>
      </c>
      <c r="U11" s="17">
        <v>0.32319641394774301</v>
      </c>
      <c r="V11" s="17">
        <v>0.30054127379534801</v>
      </c>
      <c r="W11" s="17"/>
      <c r="X11" s="17">
        <v>0.32522621163906601</v>
      </c>
      <c r="Y11" s="17">
        <v>0.25967259087160399</v>
      </c>
      <c r="Z11" s="17"/>
      <c r="AA11" s="17">
        <v>0.33745065623126902</v>
      </c>
      <c r="AB11" s="17">
        <v>0.25759946246725302</v>
      </c>
      <c r="AC11" s="17"/>
      <c r="AD11" s="17">
        <v>0.30599262085366102</v>
      </c>
      <c r="AE11" s="17">
        <v>0.34358397256384499</v>
      </c>
    </row>
    <row r="12" spans="2:31" ht="72.5" x14ac:dyDescent="0.35">
      <c r="B12" s="18" t="s">
        <v>330</v>
      </c>
      <c r="C12" s="17">
        <v>0.28437574703712198</v>
      </c>
      <c r="D12" s="17">
        <v>0.261077650032709</v>
      </c>
      <c r="E12" s="17">
        <v>0.30768039330896702</v>
      </c>
      <c r="F12" s="17"/>
      <c r="G12" s="17">
        <v>0.27413259336416901</v>
      </c>
      <c r="H12" s="17">
        <v>0.289292619822064</v>
      </c>
      <c r="I12" s="17">
        <v>0.246279222318257</v>
      </c>
      <c r="J12" s="17">
        <v>0.34838262600685899</v>
      </c>
      <c r="K12" s="17">
        <v>0.239514648137297</v>
      </c>
      <c r="L12" s="17">
        <v>0.29660359713249801</v>
      </c>
      <c r="M12" s="17"/>
      <c r="N12" s="17">
        <v>0.362912394513485</v>
      </c>
      <c r="O12" s="17">
        <v>0.28690243568822099</v>
      </c>
      <c r="P12" s="17">
        <v>0.30201426433507</v>
      </c>
      <c r="Q12" s="17">
        <v>0.25945333024412398</v>
      </c>
      <c r="R12" s="17">
        <v>0.23058364250044999</v>
      </c>
      <c r="S12" s="17">
        <v>0.29739747467808603</v>
      </c>
      <c r="T12" s="17">
        <v>0.26221623042126602</v>
      </c>
      <c r="U12" s="17">
        <v>0.21400842306814399</v>
      </c>
      <c r="V12" s="17">
        <v>0.26370776988741801</v>
      </c>
      <c r="W12" s="17"/>
      <c r="X12" s="17">
        <v>0.28906708203703302</v>
      </c>
      <c r="Y12" s="17">
        <v>0.27069483332076699</v>
      </c>
      <c r="Z12" s="17"/>
      <c r="AA12" s="17">
        <v>0.268737398390057</v>
      </c>
      <c r="AB12" s="17">
        <v>0.34910833991237</v>
      </c>
      <c r="AC12" s="17"/>
      <c r="AD12" s="17">
        <v>0.30727436910953398</v>
      </c>
      <c r="AE12" s="17">
        <v>0.23914004633129499</v>
      </c>
    </row>
    <row r="13" spans="2:31" ht="43.5" x14ac:dyDescent="0.35">
      <c r="B13" s="18" t="s">
        <v>331</v>
      </c>
      <c r="C13" s="17">
        <v>0.25290234536190798</v>
      </c>
      <c r="D13" s="17">
        <v>0.27614226985017598</v>
      </c>
      <c r="E13" s="17">
        <v>0.22965588795893399</v>
      </c>
      <c r="F13" s="17"/>
      <c r="G13" s="17">
        <v>0.27147133175396798</v>
      </c>
      <c r="H13" s="17">
        <v>0.23572783716911899</v>
      </c>
      <c r="I13" s="17">
        <v>0.237811218243074</v>
      </c>
      <c r="J13" s="17">
        <v>0.25572431510612598</v>
      </c>
      <c r="K13" s="17">
        <v>0.20064125170191799</v>
      </c>
      <c r="L13" s="17">
        <v>0.284477996500759</v>
      </c>
      <c r="M13" s="17"/>
      <c r="N13" s="17">
        <v>0.27249889918050801</v>
      </c>
      <c r="O13" s="17">
        <v>0.235021507458408</v>
      </c>
      <c r="P13" s="17">
        <v>0.19966686544741399</v>
      </c>
      <c r="Q13" s="17">
        <v>0.18952477796966699</v>
      </c>
      <c r="R13" s="17">
        <v>0.23826127115548401</v>
      </c>
      <c r="S13" s="17">
        <v>0.38487910313342799</v>
      </c>
      <c r="T13" s="17">
        <v>0.26408029238408898</v>
      </c>
      <c r="U13" s="17">
        <v>0.176147226877781</v>
      </c>
      <c r="V13" s="17">
        <v>0.27462728147653398</v>
      </c>
      <c r="W13" s="17"/>
      <c r="X13" s="17">
        <v>0.249864489868211</v>
      </c>
      <c r="Y13" s="17">
        <v>0.18749510041179299</v>
      </c>
      <c r="Z13" s="17"/>
      <c r="AA13" s="17">
        <v>0.23230391934279099</v>
      </c>
      <c r="AB13" s="17">
        <v>0.332188708390383</v>
      </c>
      <c r="AC13" s="17"/>
      <c r="AD13" s="17">
        <v>0.26465067077101401</v>
      </c>
      <c r="AE13" s="17">
        <v>0.22279128802519599</v>
      </c>
    </row>
    <row r="14" spans="2:31" ht="58" x14ac:dyDescent="0.35">
      <c r="B14" s="18" t="s">
        <v>332</v>
      </c>
      <c r="C14" s="17">
        <v>0.221254341565746</v>
      </c>
      <c r="D14" s="17">
        <v>0.23147565409611401</v>
      </c>
      <c r="E14" s="17">
        <v>0.21103015574880701</v>
      </c>
      <c r="F14" s="17"/>
      <c r="G14" s="17">
        <v>0.246308544050823</v>
      </c>
      <c r="H14" s="17">
        <v>0.25576222610167798</v>
      </c>
      <c r="I14" s="17">
        <v>0.147829809314074</v>
      </c>
      <c r="J14" s="17">
        <v>0.21205878857584101</v>
      </c>
      <c r="K14" s="17">
        <v>0.184296892682141</v>
      </c>
      <c r="L14" s="17">
        <v>0.24917971325114599</v>
      </c>
      <c r="M14" s="17"/>
      <c r="N14" s="17">
        <v>0.28879606763987797</v>
      </c>
      <c r="O14" s="17">
        <v>0.15571658212143</v>
      </c>
      <c r="P14" s="17">
        <v>0.14710429321375099</v>
      </c>
      <c r="Q14" s="17">
        <v>0.23071058124174201</v>
      </c>
      <c r="R14" s="17">
        <v>0.21504738887833399</v>
      </c>
      <c r="S14" s="17">
        <v>0.20318504790678499</v>
      </c>
      <c r="T14" s="17">
        <v>0.20974313438428899</v>
      </c>
      <c r="U14" s="17">
        <v>0.27664132225294202</v>
      </c>
      <c r="V14" s="17">
        <v>0.274022805425511</v>
      </c>
      <c r="W14" s="17"/>
      <c r="X14" s="17">
        <v>0.21682220307684699</v>
      </c>
      <c r="Y14" s="17">
        <v>0.23074785085746999</v>
      </c>
      <c r="Z14" s="17"/>
      <c r="AA14" s="17">
        <v>0.21860682574259999</v>
      </c>
      <c r="AB14" s="17">
        <v>0.22621013274355101</v>
      </c>
      <c r="AC14" s="17"/>
      <c r="AD14" s="17">
        <v>0.23795982004951499</v>
      </c>
      <c r="AE14" s="17">
        <v>0.196004559486503</v>
      </c>
    </row>
    <row r="15" spans="2:31" ht="43.5" x14ac:dyDescent="0.35">
      <c r="B15" s="18" t="s">
        <v>333</v>
      </c>
      <c r="C15" s="17">
        <v>0.17736354376414301</v>
      </c>
      <c r="D15" s="17">
        <v>0.193397482447665</v>
      </c>
      <c r="E15" s="17">
        <v>0.16132509782183399</v>
      </c>
      <c r="F15" s="17"/>
      <c r="G15" s="17">
        <v>0.18347577107013499</v>
      </c>
      <c r="H15" s="17">
        <v>0.21152209614519499</v>
      </c>
      <c r="I15" s="17">
        <v>0.18613395649241399</v>
      </c>
      <c r="J15" s="17">
        <v>0.13639748131722701</v>
      </c>
      <c r="K15" s="17">
        <v>0.13291765423868901</v>
      </c>
      <c r="L15" s="17">
        <v>0.194323291289105</v>
      </c>
      <c r="M15" s="17"/>
      <c r="N15" s="17">
        <v>0.220079034859122</v>
      </c>
      <c r="O15" s="17">
        <v>0.14949294208000199</v>
      </c>
      <c r="P15" s="17">
        <v>0.21277937597046101</v>
      </c>
      <c r="Q15" s="17">
        <v>0.17338937529694801</v>
      </c>
      <c r="R15" s="17">
        <v>0.170358665634993</v>
      </c>
      <c r="S15" s="17">
        <v>0.18779192315360799</v>
      </c>
      <c r="T15" s="17">
        <v>0.15926403939729999</v>
      </c>
      <c r="U15" s="17">
        <v>0.164974112689068</v>
      </c>
      <c r="V15" s="17">
        <v>0.150617265016946</v>
      </c>
      <c r="W15" s="17"/>
      <c r="X15" s="17">
        <v>0.17206239296006101</v>
      </c>
      <c r="Y15" s="17">
        <v>0.24762243660029901</v>
      </c>
      <c r="Z15" s="17"/>
      <c r="AA15" s="17">
        <v>0.17272521924078099</v>
      </c>
      <c r="AB15" s="17">
        <v>0.196121555667991</v>
      </c>
      <c r="AC15" s="17"/>
      <c r="AD15" s="17">
        <v>0.191436765040156</v>
      </c>
      <c r="AE15" s="17">
        <v>0.14495261499939999</v>
      </c>
    </row>
    <row r="16" spans="2:31" ht="58" x14ac:dyDescent="0.35">
      <c r="B16" s="18" t="s">
        <v>334</v>
      </c>
      <c r="C16" s="17">
        <v>0.164762857164402</v>
      </c>
      <c r="D16" s="17">
        <v>0.174062865341855</v>
      </c>
      <c r="E16" s="17">
        <v>0.15546023468584599</v>
      </c>
      <c r="F16" s="17"/>
      <c r="G16" s="17">
        <v>0.17544629058798999</v>
      </c>
      <c r="H16" s="17">
        <v>0.17562171618845801</v>
      </c>
      <c r="I16" s="17">
        <v>0.12206948793875699</v>
      </c>
      <c r="J16" s="17">
        <v>0.119069780235213</v>
      </c>
      <c r="K16" s="17">
        <v>0.130683749507014</v>
      </c>
      <c r="L16" s="17">
        <v>0.214546202205431</v>
      </c>
      <c r="M16" s="17"/>
      <c r="N16" s="17">
        <v>0.167096040746298</v>
      </c>
      <c r="O16" s="17">
        <v>0.111204986021852</v>
      </c>
      <c r="P16" s="17">
        <v>0.14516804133705899</v>
      </c>
      <c r="Q16" s="17">
        <v>0.114305058783918</v>
      </c>
      <c r="R16" s="17">
        <v>0.25404478540790498</v>
      </c>
      <c r="S16" s="17">
        <v>0.174046167675243</v>
      </c>
      <c r="T16" s="17">
        <v>0.16776657661396899</v>
      </c>
      <c r="U16" s="17">
        <v>0.243928386993392</v>
      </c>
      <c r="V16" s="17">
        <v>0.18328467080829999</v>
      </c>
      <c r="W16" s="17"/>
      <c r="X16" s="17">
        <v>0.154583448703906</v>
      </c>
      <c r="Y16" s="17">
        <v>0.20583534123582201</v>
      </c>
      <c r="Z16" s="17"/>
      <c r="AA16" s="17">
        <v>0.131956239231381</v>
      </c>
      <c r="AB16" s="17">
        <v>0.29672913192816902</v>
      </c>
      <c r="AC16" s="17"/>
      <c r="AD16" s="17">
        <v>0.169786982826166</v>
      </c>
      <c r="AE16" s="17">
        <v>0.16516667797933399</v>
      </c>
    </row>
    <row r="17" spans="2:31" ht="43.5" x14ac:dyDescent="0.35">
      <c r="B17" s="18" t="s">
        <v>335</v>
      </c>
      <c r="C17" s="17">
        <v>6.1934254888870298E-2</v>
      </c>
      <c r="D17" s="17">
        <v>6.3259215494381904E-2</v>
      </c>
      <c r="E17" s="17">
        <v>6.0608921827130298E-2</v>
      </c>
      <c r="F17" s="17"/>
      <c r="G17" s="17">
        <v>6.0348761185951803E-2</v>
      </c>
      <c r="H17" s="17">
        <v>5.4367237307149902E-2</v>
      </c>
      <c r="I17" s="17">
        <v>7.3120803669216305E-2</v>
      </c>
      <c r="J17" s="17">
        <v>4.5506301657506597E-2</v>
      </c>
      <c r="K17" s="17">
        <v>0.10971469257255601</v>
      </c>
      <c r="L17" s="17">
        <v>4.5521629782712701E-2</v>
      </c>
      <c r="M17" s="17"/>
      <c r="N17" s="17">
        <v>6.0741638842691598E-2</v>
      </c>
      <c r="O17" s="17">
        <v>0.106040583002289</v>
      </c>
      <c r="P17" s="17">
        <v>7.2558892467199404E-2</v>
      </c>
      <c r="Q17" s="17">
        <v>8.6685965530080303E-2</v>
      </c>
      <c r="R17" s="17">
        <v>3.4942637675768697E-2</v>
      </c>
      <c r="S17" s="17">
        <v>3.4460754930178597E-2</v>
      </c>
      <c r="T17" s="17">
        <v>4.77382079787999E-2</v>
      </c>
      <c r="U17" s="17">
        <v>2.7441311060982999E-2</v>
      </c>
      <c r="V17" s="17">
        <v>4.4357615085112198E-2</v>
      </c>
      <c r="W17" s="17"/>
      <c r="X17" s="17">
        <v>6.7469675385086206E-2</v>
      </c>
      <c r="Y17" s="17">
        <v>4.90671690984655E-2</v>
      </c>
      <c r="Z17" s="17"/>
      <c r="AA17" s="17">
        <v>6.2753979624795994E-2</v>
      </c>
      <c r="AB17" s="17">
        <v>5.6484324540022203E-2</v>
      </c>
      <c r="AC17" s="17"/>
      <c r="AD17" s="17">
        <v>5.5153362912977698E-2</v>
      </c>
      <c r="AE17" s="17">
        <v>8.3063343266423395E-2</v>
      </c>
    </row>
    <row r="18" spans="2:31" x14ac:dyDescent="0.35">
      <c r="B18" s="18" t="s">
        <v>56</v>
      </c>
      <c r="C18" s="17">
        <v>3.0297609765076599E-2</v>
      </c>
      <c r="D18" s="17">
        <v>3.3870563935030198E-2</v>
      </c>
      <c r="E18" s="17">
        <v>2.6723651211272501E-2</v>
      </c>
      <c r="F18" s="17"/>
      <c r="G18" s="17">
        <v>3.2030271574487797E-2</v>
      </c>
      <c r="H18" s="17">
        <v>3.6902559599612701E-2</v>
      </c>
      <c r="I18" s="17">
        <v>4.27245449563406E-2</v>
      </c>
      <c r="J18" s="17">
        <v>2.53024100360414E-2</v>
      </c>
      <c r="K18" s="17">
        <v>3.6369172007728101E-2</v>
      </c>
      <c r="L18" s="17">
        <v>1.9110587081212899E-2</v>
      </c>
      <c r="M18" s="17"/>
      <c r="N18" s="17">
        <v>2.71524900541639E-2</v>
      </c>
      <c r="O18" s="17">
        <v>1.03817082094391E-2</v>
      </c>
      <c r="P18" s="17">
        <v>3.5711108228702701E-2</v>
      </c>
      <c r="Q18" s="17">
        <v>2.3203883997434602E-2</v>
      </c>
      <c r="R18" s="17">
        <v>2.56940036195039E-2</v>
      </c>
      <c r="S18" s="17">
        <v>2.3443122371885498E-2</v>
      </c>
      <c r="T18" s="17">
        <v>4.9567618728667599E-2</v>
      </c>
      <c r="U18" s="17">
        <v>6.9733838081584495E-2</v>
      </c>
      <c r="V18" s="17">
        <v>3.8836328504684103E-2</v>
      </c>
      <c r="W18" s="17"/>
      <c r="X18" s="17">
        <v>3.1436280244510097E-2</v>
      </c>
      <c r="Y18" s="17">
        <v>3.4939535121900199E-2</v>
      </c>
      <c r="Z18" s="17"/>
      <c r="AA18" s="17">
        <v>3.10979302409095E-2</v>
      </c>
      <c r="AB18" s="17">
        <v>2.78846616157278E-2</v>
      </c>
      <c r="AC18" s="17"/>
      <c r="AD18" s="17">
        <v>1.5764339821484698E-2</v>
      </c>
      <c r="AE18" s="17">
        <v>4.6685098492280398E-2</v>
      </c>
    </row>
    <row r="19" spans="2:31" x14ac:dyDescent="0.35">
      <c r="B19" s="18" t="s">
        <v>175</v>
      </c>
      <c r="C19" s="19">
        <v>1.6805408473898099E-3</v>
      </c>
      <c r="D19" s="19">
        <v>3.3606094150758102E-3</v>
      </c>
      <c r="E19" s="19">
        <v>0</v>
      </c>
      <c r="F19" s="19"/>
      <c r="G19" s="19">
        <v>0</v>
      </c>
      <c r="H19" s="19">
        <v>5.6195128159100098E-3</v>
      </c>
      <c r="I19" s="19">
        <v>0</v>
      </c>
      <c r="J19" s="19">
        <v>5.9758581501643798E-3</v>
      </c>
      <c r="K19" s="19">
        <v>0</v>
      </c>
      <c r="L19" s="19">
        <v>0</v>
      </c>
      <c r="M19" s="19"/>
      <c r="N19" s="19">
        <v>0</v>
      </c>
      <c r="O19" s="19">
        <v>5.2585853070672098E-3</v>
      </c>
      <c r="P19" s="19">
        <v>0</v>
      </c>
      <c r="Q19" s="19">
        <v>0</v>
      </c>
      <c r="R19" s="19">
        <v>9.3092963636613301E-3</v>
      </c>
      <c r="S19" s="19">
        <v>0</v>
      </c>
      <c r="T19" s="19">
        <v>0</v>
      </c>
      <c r="U19" s="19">
        <v>0</v>
      </c>
      <c r="V19" s="19">
        <v>0</v>
      </c>
      <c r="W19" s="19"/>
      <c r="X19" s="19">
        <v>1.0710676648581E-3</v>
      </c>
      <c r="Y19" s="19">
        <v>7.9034907006379097E-3</v>
      </c>
      <c r="Z19" s="19"/>
      <c r="AA19" s="19">
        <v>2.12106168022485E-3</v>
      </c>
      <c r="AB19" s="19">
        <v>0</v>
      </c>
      <c r="AC19" s="19"/>
      <c r="AD19" s="19">
        <v>2.5092997583064502E-3</v>
      </c>
      <c r="AE19" s="19">
        <v>0</v>
      </c>
    </row>
    <row r="20" spans="2:31" x14ac:dyDescent="0.35">
      <c r="B20" s="16"/>
    </row>
    <row r="21" spans="2:31" x14ac:dyDescent="0.35">
      <c r="B21" t="s">
        <v>67</v>
      </c>
    </row>
    <row r="22" spans="2:31" x14ac:dyDescent="0.35">
      <c r="B22" t="s">
        <v>68</v>
      </c>
    </row>
    <row r="24" spans="2:31" x14ac:dyDescent="0.35">
      <c r="B24"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344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337</v>
      </c>
      <c r="C9" s="17">
        <v>0.125644132429545</v>
      </c>
      <c r="D9" s="17">
        <v>0.16476550376086099</v>
      </c>
      <c r="E9" s="17">
        <v>8.6511763791321097E-2</v>
      </c>
      <c r="F9" s="17"/>
      <c r="G9" s="17">
        <v>0.120935027873063</v>
      </c>
      <c r="H9" s="17">
        <v>0.15921205726344501</v>
      </c>
      <c r="I9" s="17">
        <v>0.109172601041678</v>
      </c>
      <c r="J9" s="17">
        <v>0.10499603410569799</v>
      </c>
      <c r="K9" s="17">
        <v>0.119287834678671</v>
      </c>
      <c r="L9" s="17">
        <v>0.13198189400218299</v>
      </c>
      <c r="M9" s="17"/>
      <c r="N9" s="17">
        <v>0.16204114965659</v>
      </c>
      <c r="O9" s="17">
        <v>8.9167361673771803E-2</v>
      </c>
      <c r="P9" s="17">
        <v>6.7873651329951698E-2</v>
      </c>
      <c r="Q9" s="17">
        <v>0.11172314250467801</v>
      </c>
      <c r="R9" s="17">
        <v>0.13986606751359301</v>
      </c>
      <c r="S9" s="17">
        <v>0.179731839226839</v>
      </c>
      <c r="T9" s="17">
        <v>0.12079009420985801</v>
      </c>
      <c r="U9" s="17">
        <v>9.1488530787823596E-2</v>
      </c>
      <c r="V9" s="17">
        <v>0.14743365040774101</v>
      </c>
      <c r="W9" s="17"/>
      <c r="X9" s="17">
        <v>0.113697427314079</v>
      </c>
      <c r="Y9" s="17">
        <v>0.133850213862833</v>
      </c>
      <c r="Z9" s="17"/>
      <c r="AA9" s="17">
        <v>0.134776793462064</v>
      </c>
      <c r="AB9" s="17">
        <v>9.2937699285653402E-2</v>
      </c>
      <c r="AC9" s="17"/>
      <c r="AD9" s="17">
        <v>0.12551930005110301</v>
      </c>
      <c r="AE9" s="17">
        <v>0.13459293747898299</v>
      </c>
    </row>
    <row r="10" spans="2:31" x14ac:dyDescent="0.35">
      <c r="B10" s="18" t="s">
        <v>338</v>
      </c>
      <c r="C10" s="17">
        <v>0.33147425387546903</v>
      </c>
      <c r="D10" s="17">
        <v>0.36846648067344201</v>
      </c>
      <c r="E10" s="17">
        <v>0.29447162828886803</v>
      </c>
      <c r="F10" s="17"/>
      <c r="G10" s="17">
        <v>0.33211146329904701</v>
      </c>
      <c r="H10" s="17">
        <v>0.34386079797547497</v>
      </c>
      <c r="I10" s="17">
        <v>0.33532083508209898</v>
      </c>
      <c r="J10" s="17">
        <v>0.34747167621416197</v>
      </c>
      <c r="K10" s="17">
        <v>0.342498749968914</v>
      </c>
      <c r="L10" s="17">
        <v>0.30904562116558498</v>
      </c>
      <c r="M10" s="17"/>
      <c r="N10" s="17">
        <v>0.34429347219279599</v>
      </c>
      <c r="O10" s="17">
        <v>0.313280214317608</v>
      </c>
      <c r="P10" s="17">
        <v>0.27525241840909898</v>
      </c>
      <c r="Q10" s="17">
        <v>0.34521602285139902</v>
      </c>
      <c r="R10" s="17">
        <v>0.36645957098877702</v>
      </c>
      <c r="S10" s="17">
        <v>0.33017851310075402</v>
      </c>
      <c r="T10" s="17">
        <v>0.331937988209067</v>
      </c>
      <c r="U10" s="17">
        <v>0.32190980256982998</v>
      </c>
      <c r="V10" s="17">
        <v>0.34999539808249502</v>
      </c>
      <c r="W10" s="17"/>
      <c r="X10" s="17">
        <v>0.32021182607759802</v>
      </c>
      <c r="Y10" s="17">
        <v>0.34150841333557302</v>
      </c>
      <c r="Z10" s="17"/>
      <c r="AA10" s="17">
        <v>0.336287433925129</v>
      </c>
      <c r="AB10" s="17">
        <v>0.32046999389275999</v>
      </c>
      <c r="AC10" s="17"/>
      <c r="AD10" s="17">
        <v>0.37220037815872198</v>
      </c>
      <c r="AE10" s="17">
        <v>0.270506278611436</v>
      </c>
    </row>
    <row r="11" spans="2:31" x14ac:dyDescent="0.35">
      <c r="B11" s="18" t="s">
        <v>339</v>
      </c>
      <c r="C11" s="17">
        <v>0.25107213085332603</v>
      </c>
      <c r="D11" s="17">
        <v>0.224726858372227</v>
      </c>
      <c r="E11" s="17">
        <v>0.277424809185427</v>
      </c>
      <c r="F11" s="17"/>
      <c r="G11" s="17">
        <v>0.24960530242587101</v>
      </c>
      <c r="H11" s="17">
        <v>0.23435664870589701</v>
      </c>
      <c r="I11" s="17">
        <v>0.27369439990982503</v>
      </c>
      <c r="J11" s="17">
        <v>0.24516913466148599</v>
      </c>
      <c r="K11" s="17">
        <v>0.22242004452537001</v>
      </c>
      <c r="L11" s="17">
        <v>0.26684414231807801</v>
      </c>
      <c r="M11" s="17"/>
      <c r="N11" s="17">
        <v>0.203371540713156</v>
      </c>
      <c r="O11" s="17">
        <v>0.221401295387499</v>
      </c>
      <c r="P11" s="17">
        <v>0.31416265507112201</v>
      </c>
      <c r="Q11" s="17">
        <v>0.21449252543140199</v>
      </c>
      <c r="R11" s="17">
        <v>0.25784362909762198</v>
      </c>
      <c r="S11" s="17">
        <v>0.24290539666351799</v>
      </c>
      <c r="T11" s="17">
        <v>0.33388380380292898</v>
      </c>
      <c r="U11" s="17">
        <v>0.229402291906736</v>
      </c>
      <c r="V11" s="17">
        <v>0.27431237043095102</v>
      </c>
      <c r="W11" s="17"/>
      <c r="X11" s="17">
        <v>0.25368309035136</v>
      </c>
      <c r="Y11" s="17">
        <v>0.27316394514700698</v>
      </c>
      <c r="Z11" s="17"/>
      <c r="AA11" s="17">
        <v>0.247005056248574</v>
      </c>
      <c r="AB11" s="17">
        <v>0.26176130235064898</v>
      </c>
      <c r="AC11" s="17"/>
      <c r="AD11" s="17">
        <v>0.23051162642981299</v>
      </c>
      <c r="AE11" s="17">
        <v>0.26014116681479599</v>
      </c>
    </row>
    <row r="12" spans="2:31" x14ac:dyDescent="0.35">
      <c r="B12" s="18" t="s">
        <v>340</v>
      </c>
      <c r="C12" s="17">
        <v>0.143693703092997</v>
      </c>
      <c r="D12" s="17">
        <v>0.11127638073332</v>
      </c>
      <c r="E12" s="17">
        <v>0.17612013820181799</v>
      </c>
      <c r="F12" s="17"/>
      <c r="G12" s="17">
        <v>0.148336007921548</v>
      </c>
      <c r="H12" s="17">
        <v>0.114423927051299</v>
      </c>
      <c r="I12" s="17">
        <v>9.7298997260400505E-2</v>
      </c>
      <c r="J12" s="17">
        <v>0.15401206544978199</v>
      </c>
      <c r="K12" s="17">
        <v>0.15145168882354601</v>
      </c>
      <c r="L12" s="17">
        <v>0.170904123688323</v>
      </c>
      <c r="M12" s="17"/>
      <c r="N12" s="17">
        <v>0.110193014478734</v>
      </c>
      <c r="O12" s="17">
        <v>0.21129403941035699</v>
      </c>
      <c r="P12" s="17">
        <v>0.145448091188635</v>
      </c>
      <c r="Q12" s="17">
        <v>0.16350416335898299</v>
      </c>
      <c r="R12" s="17">
        <v>0.152053666336875</v>
      </c>
      <c r="S12" s="17">
        <v>0.15733633410915299</v>
      </c>
      <c r="T12" s="17">
        <v>6.5988268076797404E-2</v>
      </c>
      <c r="U12" s="17">
        <v>0.19914054532859399</v>
      </c>
      <c r="V12" s="17">
        <v>0.105891023412873</v>
      </c>
      <c r="W12" s="17"/>
      <c r="X12" s="17">
        <v>0.15679488457698401</v>
      </c>
      <c r="Y12" s="17">
        <v>9.6054213236973995E-2</v>
      </c>
      <c r="Z12" s="17"/>
      <c r="AA12" s="17">
        <v>0.13852335241094901</v>
      </c>
      <c r="AB12" s="17">
        <v>0.167258047333737</v>
      </c>
      <c r="AC12" s="17"/>
      <c r="AD12" s="17">
        <v>0.14050932339914901</v>
      </c>
      <c r="AE12" s="17">
        <v>0.166360482481588</v>
      </c>
    </row>
    <row r="13" spans="2:31" x14ac:dyDescent="0.35">
      <c r="B13" s="18" t="s">
        <v>341</v>
      </c>
      <c r="C13" s="17">
        <v>9.9082893939326802E-2</v>
      </c>
      <c r="D13" s="17">
        <v>9.5528542458469298E-2</v>
      </c>
      <c r="E13" s="17">
        <v>0.102638244574681</v>
      </c>
      <c r="F13" s="17"/>
      <c r="G13" s="17">
        <v>0.104715225339907</v>
      </c>
      <c r="H13" s="17">
        <v>9.7816549745551998E-2</v>
      </c>
      <c r="I13" s="17">
        <v>0.13490092393345901</v>
      </c>
      <c r="J13" s="17">
        <v>0.108897032963753</v>
      </c>
      <c r="K13" s="17">
        <v>7.5491442968973907E-2</v>
      </c>
      <c r="L13" s="17">
        <v>8.5811245353224194E-2</v>
      </c>
      <c r="M13" s="17"/>
      <c r="N13" s="17">
        <v>0.118384852949733</v>
      </c>
      <c r="O13" s="17">
        <v>0.12481860388725401</v>
      </c>
      <c r="P13" s="17">
        <v>0.123699386278879</v>
      </c>
      <c r="Q13" s="17">
        <v>0.109450992465932</v>
      </c>
      <c r="R13" s="17">
        <v>6.0408587586895497E-2</v>
      </c>
      <c r="S13" s="17">
        <v>5.1288968698890297E-2</v>
      </c>
      <c r="T13" s="17">
        <v>0.100618832555445</v>
      </c>
      <c r="U13" s="17">
        <v>9.9449588240518E-2</v>
      </c>
      <c r="V13" s="17">
        <v>7.8402532127694893E-2</v>
      </c>
      <c r="W13" s="17"/>
      <c r="X13" s="17">
        <v>0.104570135067657</v>
      </c>
      <c r="Y13" s="17">
        <v>9.5217286260530096E-2</v>
      </c>
      <c r="Z13" s="17"/>
      <c r="AA13" s="17">
        <v>8.8799323393957699E-2</v>
      </c>
      <c r="AB13" s="17">
        <v>0.134848926295454</v>
      </c>
      <c r="AC13" s="17"/>
      <c r="AD13" s="17">
        <v>9.9481622853689403E-2</v>
      </c>
      <c r="AE13" s="17">
        <v>0.109698300953501</v>
      </c>
    </row>
    <row r="14" spans="2:31" x14ac:dyDescent="0.35">
      <c r="B14" s="18" t="s">
        <v>56</v>
      </c>
      <c r="C14" s="17">
        <v>4.90328858093362E-2</v>
      </c>
      <c r="D14" s="17">
        <v>3.5236234001682E-2</v>
      </c>
      <c r="E14" s="17">
        <v>6.2833415957883498E-2</v>
      </c>
      <c r="F14" s="17"/>
      <c r="G14" s="17">
        <v>4.4296973140564799E-2</v>
      </c>
      <c r="H14" s="17">
        <v>5.0330019258332699E-2</v>
      </c>
      <c r="I14" s="17">
        <v>4.9612242772538701E-2</v>
      </c>
      <c r="J14" s="17">
        <v>3.9454056605119497E-2</v>
      </c>
      <c r="K14" s="17">
        <v>8.8850239034525602E-2</v>
      </c>
      <c r="L14" s="17">
        <v>3.5412973472606898E-2</v>
      </c>
      <c r="M14" s="17"/>
      <c r="N14" s="17">
        <v>6.1715970008989998E-2</v>
      </c>
      <c r="O14" s="17">
        <v>4.0038485323509898E-2</v>
      </c>
      <c r="P14" s="17">
        <v>7.3563797722313098E-2</v>
      </c>
      <c r="Q14" s="17">
        <v>5.5613153387605099E-2</v>
      </c>
      <c r="R14" s="17">
        <v>2.33684784762376E-2</v>
      </c>
      <c r="S14" s="17">
        <v>3.8558948200844302E-2</v>
      </c>
      <c r="T14" s="17">
        <v>4.67810131459033E-2</v>
      </c>
      <c r="U14" s="17">
        <v>5.8609241166498599E-2</v>
      </c>
      <c r="V14" s="17">
        <v>4.3965025538244398E-2</v>
      </c>
      <c r="W14" s="17"/>
      <c r="X14" s="17">
        <v>5.1042636612321397E-2</v>
      </c>
      <c r="Y14" s="17">
        <v>6.0205928157082901E-2</v>
      </c>
      <c r="Z14" s="17"/>
      <c r="AA14" s="17">
        <v>5.4608040559325902E-2</v>
      </c>
      <c r="AB14" s="17">
        <v>2.2724030841745901E-2</v>
      </c>
      <c r="AC14" s="17"/>
      <c r="AD14" s="17">
        <v>3.1777749107522901E-2</v>
      </c>
      <c r="AE14" s="17">
        <v>5.87008336596965E-2</v>
      </c>
    </row>
    <row r="15" spans="2:31" x14ac:dyDescent="0.35">
      <c r="B15" s="18" t="s">
        <v>342</v>
      </c>
      <c r="C15" s="21">
        <v>0.457118386305014</v>
      </c>
      <c r="D15" s="21">
        <v>0.53323198443430297</v>
      </c>
      <c r="E15" s="21">
        <v>0.380983392080189</v>
      </c>
      <c r="F15" s="21"/>
      <c r="G15" s="21">
        <v>0.45304649117210899</v>
      </c>
      <c r="H15" s="21">
        <v>0.50307285523891998</v>
      </c>
      <c r="I15" s="21">
        <v>0.44449343612377701</v>
      </c>
      <c r="J15" s="21">
        <v>0.45246771031985999</v>
      </c>
      <c r="K15" s="21">
        <v>0.46178658464758499</v>
      </c>
      <c r="L15" s="21">
        <v>0.441027515167768</v>
      </c>
      <c r="M15" s="21"/>
      <c r="N15" s="21">
        <v>0.50633462184938605</v>
      </c>
      <c r="O15" s="21">
        <v>0.40244757599137998</v>
      </c>
      <c r="P15" s="21">
        <v>0.34312606973905102</v>
      </c>
      <c r="Q15" s="21">
        <v>0.45693916535607698</v>
      </c>
      <c r="R15" s="21">
        <v>0.50632563850237</v>
      </c>
      <c r="S15" s="21">
        <v>0.50991035232759396</v>
      </c>
      <c r="T15" s="21">
        <v>0.45272808241892498</v>
      </c>
      <c r="U15" s="21">
        <v>0.41339833335765402</v>
      </c>
      <c r="V15" s="21">
        <v>0.497429048490236</v>
      </c>
      <c r="W15" s="21"/>
      <c r="X15" s="21">
        <v>0.43390925339167702</v>
      </c>
      <c r="Y15" s="21">
        <v>0.47535862719840599</v>
      </c>
      <c r="Z15" s="21"/>
      <c r="AA15" s="21">
        <v>0.471064227387193</v>
      </c>
      <c r="AB15" s="21">
        <v>0.41340769317841403</v>
      </c>
      <c r="AC15" s="21"/>
      <c r="AD15" s="21">
        <v>0.49771967820982499</v>
      </c>
      <c r="AE15" s="21">
        <v>0.40509921609041899</v>
      </c>
    </row>
    <row r="16" spans="2:31" x14ac:dyDescent="0.35">
      <c r="B16" s="18" t="s">
        <v>343</v>
      </c>
      <c r="C16" s="21">
        <v>0.24277659703232399</v>
      </c>
      <c r="D16" s="21">
        <v>0.206804923191789</v>
      </c>
      <c r="E16" s="21">
        <v>0.2787583827765</v>
      </c>
      <c r="F16" s="21"/>
      <c r="G16" s="21">
        <v>0.25305123326145501</v>
      </c>
      <c r="H16" s="21">
        <v>0.21224047679685101</v>
      </c>
      <c r="I16" s="21">
        <v>0.23219992119385899</v>
      </c>
      <c r="J16" s="21">
        <v>0.26290909841353499</v>
      </c>
      <c r="K16" s="21">
        <v>0.22694313179251899</v>
      </c>
      <c r="L16" s="21">
        <v>0.25671536904154701</v>
      </c>
      <c r="M16" s="21"/>
      <c r="N16" s="21">
        <v>0.228577867428468</v>
      </c>
      <c r="O16" s="21">
        <v>0.33611264329761098</v>
      </c>
      <c r="P16" s="21">
        <v>0.269147477467514</v>
      </c>
      <c r="Q16" s="21">
        <v>0.27295515582491497</v>
      </c>
      <c r="R16" s="21">
        <v>0.21246225392376999</v>
      </c>
      <c r="S16" s="21">
        <v>0.20862530280804401</v>
      </c>
      <c r="T16" s="21">
        <v>0.16660710063224199</v>
      </c>
      <c r="U16" s="21">
        <v>0.29859013356911202</v>
      </c>
      <c r="V16" s="21">
        <v>0.184293555540568</v>
      </c>
      <c r="W16" s="21"/>
      <c r="X16" s="21">
        <v>0.26136501964464098</v>
      </c>
      <c r="Y16" s="21">
        <v>0.19127149949750399</v>
      </c>
      <c r="Z16" s="21"/>
      <c r="AA16" s="21">
        <v>0.227322675804907</v>
      </c>
      <c r="AB16" s="21">
        <v>0.30210697362919098</v>
      </c>
      <c r="AC16" s="21"/>
      <c r="AD16" s="21">
        <v>0.23999094625283901</v>
      </c>
      <c r="AE16" s="21">
        <v>0.27605878343508899</v>
      </c>
    </row>
    <row r="17" spans="2:31" x14ac:dyDescent="0.35">
      <c r="B17" s="18" t="s">
        <v>103</v>
      </c>
      <c r="C17" s="22">
        <v>0.21434178927268999</v>
      </c>
      <c r="D17" s="22">
        <v>0.32642706124251403</v>
      </c>
      <c r="E17" s="22">
        <v>0.10222500930369</v>
      </c>
      <c r="F17" s="22"/>
      <c r="G17" s="22">
        <v>0.19999525791065501</v>
      </c>
      <c r="H17" s="22">
        <v>0.290832378442069</v>
      </c>
      <c r="I17" s="22">
        <v>0.21229351492991799</v>
      </c>
      <c r="J17" s="22">
        <v>0.189558611906325</v>
      </c>
      <c r="K17" s="22">
        <v>0.234843452855066</v>
      </c>
      <c r="L17" s="22">
        <v>0.18431214612622099</v>
      </c>
      <c r="M17" s="22"/>
      <c r="N17" s="22">
        <v>0.27775675442091802</v>
      </c>
      <c r="O17" s="22">
        <v>6.6334932693768903E-2</v>
      </c>
      <c r="P17" s="22">
        <v>7.3978592271536997E-2</v>
      </c>
      <c r="Q17" s="22">
        <v>0.18398400953116201</v>
      </c>
      <c r="R17" s="22">
        <v>0.29386338457860001</v>
      </c>
      <c r="S17" s="22">
        <v>0.30128504951954999</v>
      </c>
      <c r="T17" s="22">
        <v>0.28612098178668299</v>
      </c>
      <c r="U17" s="22">
        <v>0.114808199788542</v>
      </c>
      <c r="V17" s="22">
        <v>0.31313549294966803</v>
      </c>
      <c r="W17" s="22"/>
      <c r="X17" s="22">
        <v>0.17254423374703601</v>
      </c>
      <c r="Y17" s="22">
        <v>0.284087127700902</v>
      </c>
      <c r="Z17" s="22"/>
      <c r="AA17" s="22">
        <v>0.243741551582286</v>
      </c>
      <c r="AB17" s="22">
        <v>0.11130071954922301</v>
      </c>
      <c r="AC17" s="22"/>
      <c r="AD17" s="22">
        <v>0.25772873195698598</v>
      </c>
      <c r="AE17" s="22">
        <v>0.12904043265533</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K22"/>
  <sheetViews>
    <sheetView showGridLines="0" topLeftCell="A12"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2" t="s">
        <v>302</v>
      </c>
      <c r="E2" s="28"/>
      <c r="F2" s="28"/>
      <c r="G2" s="28"/>
      <c r="H2" s="28"/>
      <c r="I2" s="28"/>
      <c r="J2" s="28"/>
      <c r="K2" s="28"/>
    </row>
    <row r="6" spans="2:11" ht="50" customHeight="1" x14ac:dyDescent="0.35">
      <c r="B6" s="20" t="s">
        <v>15</v>
      </c>
      <c r="C6" s="20" t="s">
        <v>345</v>
      </c>
      <c r="D6" s="20" t="s">
        <v>346</v>
      </c>
      <c r="E6" s="20" t="s">
        <v>347</v>
      </c>
      <c r="F6" s="20" t="s">
        <v>348</v>
      </c>
      <c r="G6" s="20" t="s">
        <v>349</v>
      </c>
      <c r="H6" s="20" t="s">
        <v>350</v>
      </c>
      <c r="I6" s="20" t="s">
        <v>351</v>
      </c>
      <c r="J6" s="20" t="s">
        <v>352</v>
      </c>
    </row>
    <row r="7" spans="2:11" x14ac:dyDescent="0.35">
      <c r="B7" s="18" t="s">
        <v>100</v>
      </c>
      <c r="C7" s="17">
        <v>5.6290027183681902E-2</v>
      </c>
      <c r="D7" s="17">
        <v>6.2163727254041498E-2</v>
      </c>
      <c r="E7" s="17">
        <v>7.4288438101129603E-2</v>
      </c>
      <c r="F7" s="17">
        <v>5.5024931224362097E-2</v>
      </c>
      <c r="G7" s="17">
        <v>4.2297981667658503E-2</v>
      </c>
      <c r="H7" s="17">
        <v>3.6887099851593899E-2</v>
      </c>
      <c r="I7" s="17">
        <v>3.7703578244551603E-2</v>
      </c>
      <c r="J7" s="17">
        <v>3.15895202802828E-2</v>
      </c>
    </row>
    <row r="8" spans="2:11" x14ac:dyDescent="0.35">
      <c r="B8" s="18" t="s">
        <v>99</v>
      </c>
      <c r="C8" s="17">
        <v>0.14745609745970101</v>
      </c>
      <c r="D8" s="17">
        <v>0.14740135971066501</v>
      </c>
      <c r="E8" s="17">
        <v>0.15525378439360199</v>
      </c>
      <c r="F8" s="17">
        <v>0.12816374601294001</v>
      </c>
      <c r="G8" s="17">
        <v>8.3881734487277398E-2</v>
      </c>
      <c r="H8" s="17">
        <v>9.3212037626648397E-2</v>
      </c>
      <c r="I8" s="17">
        <v>7.3960788756502596E-2</v>
      </c>
      <c r="J8" s="17">
        <v>5.3366173979101802E-2</v>
      </c>
    </row>
    <row r="9" spans="2:11" x14ac:dyDescent="0.35">
      <c r="B9" s="18" t="s">
        <v>98</v>
      </c>
      <c r="C9" s="17">
        <v>0.26617508241440802</v>
      </c>
      <c r="D9" s="17">
        <v>0.23699260868902</v>
      </c>
      <c r="E9" s="17">
        <v>0.21125706153085999</v>
      </c>
      <c r="F9" s="17">
        <v>0.235949213996066</v>
      </c>
      <c r="G9" s="17">
        <v>0.24306441834457401</v>
      </c>
      <c r="H9" s="17">
        <v>0.189473163519566</v>
      </c>
      <c r="I9" s="17">
        <v>0.16109381194250799</v>
      </c>
      <c r="J9" s="17">
        <v>0.13591184396421099</v>
      </c>
    </row>
    <row r="10" spans="2:11" x14ac:dyDescent="0.35">
      <c r="B10" s="18" t="s">
        <v>97</v>
      </c>
      <c r="C10" s="17">
        <v>0.32222953759278899</v>
      </c>
      <c r="D10" s="17">
        <v>0.36769275395199402</v>
      </c>
      <c r="E10" s="17">
        <v>0.36459609236489898</v>
      </c>
      <c r="F10" s="17">
        <v>0.37254863726318299</v>
      </c>
      <c r="G10" s="17">
        <v>0.35967590010983902</v>
      </c>
      <c r="H10" s="17">
        <v>0.42436844944569102</v>
      </c>
      <c r="I10" s="17">
        <v>0.36936484091758198</v>
      </c>
      <c r="J10" s="17">
        <v>0.32619937107228397</v>
      </c>
    </row>
    <row r="11" spans="2:11" x14ac:dyDescent="0.35">
      <c r="B11" s="18" t="s">
        <v>96</v>
      </c>
      <c r="C11" s="17">
        <v>0.15225668924165101</v>
      </c>
      <c r="D11" s="17">
        <v>0.14942706571942199</v>
      </c>
      <c r="E11" s="17">
        <v>0.161536621020934</v>
      </c>
      <c r="F11" s="17">
        <v>0.155776663567915</v>
      </c>
      <c r="G11" s="17">
        <v>0.21457646505006001</v>
      </c>
      <c r="H11" s="17">
        <v>0.22522836743428501</v>
      </c>
      <c r="I11" s="17">
        <v>0.320701933475731</v>
      </c>
      <c r="J11" s="17">
        <v>0.42803581307439298</v>
      </c>
    </row>
    <row r="12" spans="2:11" x14ac:dyDescent="0.35">
      <c r="B12" s="18" t="s">
        <v>56</v>
      </c>
      <c r="C12" s="17">
        <v>5.5592566107768901E-2</v>
      </c>
      <c r="D12" s="17">
        <v>3.6322484674857998E-2</v>
      </c>
      <c r="E12" s="17">
        <v>3.3068002588575701E-2</v>
      </c>
      <c r="F12" s="17">
        <v>5.2536807935534099E-2</v>
      </c>
      <c r="G12" s="17">
        <v>5.6503500340590297E-2</v>
      </c>
      <c r="H12" s="17">
        <v>3.0830882122216099E-2</v>
      </c>
      <c r="I12" s="17">
        <v>3.7175046663124899E-2</v>
      </c>
      <c r="J12" s="17">
        <v>2.48972776297272E-2</v>
      </c>
    </row>
    <row r="13" spans="2:11" x14ac:dyDescent="0.35">
      <c r="B13" s="23" t="s">
        <v>102</v>
      </c>
      <c r="C13" s="21">
        <v>0.20374612464338299</v>
      </c>
      <c r="D13" s="21">
        <v>0.20956508696470599</v>
      </c>
      <c r="E13" s="21">
        <v>0.229542222494731</v>
      </c>
      <c r="F13" s="21">
        <v>0.18318867723730201</v>
      </c>
      <c r="G13" s="21">
        <v>0.12617971615493601</v>
      </c>
      <c r="H13" s="21">
        <v>0.13009913747824201</v>
      </c>
      <c r="I13" s="21">
        <v>0.111664367001054</v>
      </c>
      <c r="J13" s="21">
        <v>8.4955694259384498E-2</v>
      </c>
    </row>
    <row r="14" spans="2:11" x14ac:dyDescent="0.35">
      <c r="B14" s="23" t="s">
        <v>101</v>
      </c>
      <c r="C14" s="21">
        <v>0.47448622683443997</v>
      </c>
      <c r="D14" s="21">
        <v>0.51711981967141596</v>
      </c>
      <c r="E14" s="21">
        <v>0.52613271338583301</v>
      </c>
      <c r="F14" s="21">
        <v>0.52832530083109797</v>
      </c>
      <c r="G14" s="21">
        <v>0.57425236515989997</v>
      </c>
      <c r="H14" s="21">
        <v>0.64959681687997495</v>
      </c>
      <c r="I14" s="21">
        <v>0.69006677439331299</v>
      </c>
      <c r="J14" s="21">
        <v>0.75423518414667701</v>
      </c>
    </row>
    <row r="15" spans="2:11" x14ac:dyDescent="0.35">
      <c r="B15" s="23" t="s">
        <v>103</v>
      </c>
      <c r="C15" s="22">
        <v>0.27074010219105599</v>
      </c>
      <c r="D15" s="22">
        <v>0.30755473270671002</v>
      </c>
      <c r="E15" s="22">
        <v>0.29659049089110201</v>
      </c>
      <c r="F15" s="22">
        <v>0.34513662359379599</v>
      </c>
      <c r="G15" s="22">
        <v>0.44807264900496402</v>
      </c>
      <c r="H15" s="22">
        <v>0.51949767940173297</v>
      </c>
      <c r="I15" s="22">
        <v>0.57840240739225901</v>
      </c>
      <c r="J15" s="22">
        <v>0.66927948988729202</v>
      </c>
    </row>
    <row r="16" spans="2:11" x14ac:dyDescent="0.35">
      <c r="B16" s="16"/>
      <c r="C16" s="16"/>
      <c r="D16" s="16"/>
      <c r="E16" s="16"/>
      <c r="F16" s="16"/>
      <c r="G16" s="16"/>
      <c r="H16" s="16"/>
      <c r="I16" s="16"/>
      <c r="J16" s="16"/>
    </row>
    <row r="17" spans="2:2" x14ac:dyDescent="0.35">
      <c r="B17" t="s">
        <v>67</v>
      </c>
    </row>
    <row r="18" spans="2:2" x14ac:dyDescent="0.35">
      <c r="B18" t="s">
        <v>68</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E22"/>
  <sheetViews>
    <sheetView showGridLines="0" topLeftCell="A11" workbookViewId="0">
      <pane xSplit="2" topLeftCell="S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353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3.6887099851593899E-2</v>
      </c>
      <c r="D9" s="17">
        <v>5.0474124593400997E-2</v>
      </c>
      <c r="E9" s="17">
        <v>2.32962556966127E-2</v>
      </c>
      <c r="F9" s="17"/>
      <c r="G9" s="17">
        <v>3.1358458923013699E-2</v>
      </c>
      <c r="H9" s="17">
        <v>3.3432966244543401E-2</v>
      </c>
      <c r="I9" s="17">
        <v>3.26572259318305E-2</v>
      </c>
      <c r="J9" s="17">
        <v>4.2282273592726301E-2</v>
      </c>
      <c r="K9" s="17">
        <v>1.0468907571620899E-2</v>
      </c>
      <c r="L9" s="17">
        <v>5.4339013315220203E-2</v>
      </c>
      <c r="M9" s="17"/>
      <c r="N9" s="17">
        <v>3.4510879596307997E-2</v>
      </c>
      <c r="O9" s="17">
        <v>5.7544238532303602E-2</v>
      </c>
      <c r="P9" s="17">
        <v>0</v>
      </c>
      <c r="Q9" s="17">
        <v>3.16916699978778E-2</v>
      </c>
      <c r="R9" s="17">
        <v>4.0051049075081703E-2</v>
      </c>
      <c r="S9" s="17">
        <v>6.7852068428215801E-3</v>
      </c>
      <c r="T9" s="17">
        <v>5.8628190743156998E-2</v>
      </c>
      <c r="U9" s="17">
        <v>8.6207380421782706E-2</v>
      </c>
      <c r="V9" s="17">
        <v>3.2490717246519099E-2</v>
      </c>
      <c r="W9" s="17"/>
      <c r="X9" s="17">
        <v>3.6765699477328197E-2</v>
      </c>
      <c r="Y9" s="17">
        <v>4.8562769642224703E-2</v>
      </c>
      <c r="Z9" s="17"/>
      <c r="AA9" s="17">
        <v>3.5257069105263397E-2</v>
      </c>
      <c r="AB9" s="17">
        <v>4.4118389540596603E-2</v>
      </c>
      <c r="AC9" s="17"/>
      <c r="AD9" s="17">
        <v>4.3523316778835697E-2</v>
      </c>
      <c r="AE9" s="17">
        <v>2.7413963790578599E-2</v>
      </c>
    </row>
    <row r="10" spans="2:31" x14ac:dyDescent="0.35">
      <c r="B10" s="18" t="s">
        <v>99</v>
      </c>
      <c r="C10" s="17">
        <v>9.3212037626648397E-2</v>
      </c>
      <c r="D10" s="17">
        <v>9.1878259339979701E-2</v>
      </c>
      <c r="E10" s="17">
        <v>9.4546190848261102E-2</v>
      </c>
      <c r="F10" s="17"/>
      <c r="G10" s="17">
        <v>7.7965945037011306E-2</v>
      </c>
      <c r="H10" s="17">
        <v>6.85922530500329E-2</v>
      </c>
      <c r="I10" s="17">
        <v>9.7064578116046005E-2</v>
      </c>
      <c r="J10" s="17">
        <v>7.8860669470356803E-2</v>
      </c>
      <c r="K10" s="17">
        <v>9.6085695093358098E-2</v>
      </c>
      <c r="L10" s="17">
        <v>0.11834531284711799</v>
      </c>
      <c r="M10" s="17"/>
      <c r="N10" s="17">
        <v>0.103135008958635</v>
      </c>
      <c r="O10" s="17">
        <v>9.2770888984130703E-2</v>
      </c>
      <c r="P10" s="17">
        <v>9.9248028730543406E-2</v>
      </c>
      <c r="Q10" s="17">
        <v>0.111218950718016</v>
      </c>
      <c r="R10" s="17">
        <v>6.4502705879860303E-2</v>
      </c>
      <c r="S10" s="17">
        <v>5.0960402306335098E-2</v>
      </c>
      <c r="T10" s="17">
        <v>7.9781312962350998E-2</v>
      </c>
      <c r="U10" s="17">
        <v>0.153479166104317</v>
      </c>
      <c r="V10" s="17">
        <v>0.101440796865507</v>
      </c>
      <c r="W10" s="17"/>
      <c r="X10" s="17">
        <v>0.10168803062857</v>
      </c>
      <c r="Y10" s="17">
        <v>0.10047386504068601</v>
      </c>
      <c r="Z10" s="17"/>
      <c r="AA10" s="17">
        <v>9.0003366968269896E-2</v>
      </c>
      <c r="AB10" s="17">
        <v>0.104226094412566</v>
      </c>
      <c r="AC10" s="17"/>
      <c r="AD10" s="17">
        <v>0.10597829106457</v>
      </c>
      <c r="AE10" s="17">
        <v>7.6400102897731303E-2</v>
      </c>
    </row>
    <row r="11" spans="2:31" x14ac:dyDescent="0.35">
      <c r="B11" s="18" t="s">
        <v>98</v>
      </c>
      <c r="C11" s="17">
        <v>0.189473163519566</v>
      </c>
      <c r="D11" s="17">
        <v>0.166831185772085</v>
      </c>
      <c r="E11" s="17">
        <v>0.212121506094502</v>
      </c>
      <c r="F11" s="17"/>
      <c r="G11" s="17">
        <v>0.21425339505231999</v>
      </c>
      <c r="H11" s="17">
        <v>0.23572167353448201</v>
      </c>
      <c r="I11" s="17">
        <v>0.18355859830263699</v>
      </c>
      <c r="J11" s="17">
        <v>0.139327203604967</v>
      </c>
      <c r="K11" s="17">
        <v>0.150891102652358</v>
      </c>
      <c r="L11" s="17">
        <v>0.198984187296706</v>
      </c>
      <c r="M11" s="17"/>
      <c r="N11" s="17">
        <v>0.169557415238003</v>
      </c>
      <c r="O11" s="17">
        <v>0.197510118209136</v>
      </c>
      <c r="P11" s="17">
        <v>0.25093137103747498</v>
      </c>
      <c r="Q11" s="17">
        <v>0.18219126093914201</v>
      </c>
      <c r="R11" s="17">
        <v>0.13723055225709199</v>
      </c>
      <c r="S11" s="17">
        <v>0.19969976069649001</v>
      </c>
      <c r="T11" s="17">
        <v>0.19326122306060101</v>
      </c>
      <c r="U11" s="17">
        <v>0.18553719147081299</v>
      </c>
      <c r="V11" s="17">
        <v>0.189748509294007</v>
      </c>
      <c r="W11" s="17"/>
      <c r="X11" s="17">
        <v>0.19894533932167299</v>
      </c>
      <c r="Y11" s="17">
        <v>0.163557776280564</v>
      </c>
      <c r="Z11" s="17"/>
      <c r="AA11" s="17">
        <v>0.18312571601334099</v>
      </c>
      <c r="AB11" s="17">
        <v>0.21217887124218901</v>
      </c>
      <c r="AC11" s="17"/>
      <c r="AD11" s="17">
        <v>0.193567232867526</v>
      </c>
      <c r="AE11" s="17">
        <v>0.17082106922253901</v>
      </c>
    </row>
    <row r="12" spans="2:31" x14ac:dyDescent="0.35">
      <c r="B12" s="18" t="s">
        <v>97</v>
      </c>
      <c r="C12" s="17">
        <v>0.42436844944569102</v>
      </c>
      <c r="D12" s="17">
        <v>0.423832254832051</v>
      </c>
      <c r="E12" s="17">
        <v>0.42490479478760401</v>
      </c>
      <c r="F12" s="17"/>
      <c r="G12" s="17">
        <v>0.45127750379883902</v>
      </c>
      <c r="H12" s="17">
        <v>0.389059213751342</v>
      </c>
      <c r="I12" s="17">
        <v>0.37979679524052301</v>
      </c>
      <c r="J12" s="17">
        <v>0.47448909055208099</v>
      </c>
      <c r="K12" s="17">
        <v>0.48096327026796298</v>
      </c>
      <c r="L12" s="17">
        <v>0.39754028913303602</v>
      </c>
      <c r="M12" s="17"/>
      <c r="N12" s="17">
        <v>0.35124758142525297</v>
      </c>
      <c r="O12" s="17">
        <v>0.483669065306013</v>
      </c>
      <c r="P12" s="17">
        <v>0.49539280343230302</v>
      </c>
      <c r="Q12" s="17">
        <v>0.47697996121224501</v>
      </c>
      <c r="R12" s="17">
        <v>0.47117112045474402</v>
      </c>
      <c r="S12" s="17">
        <v>0.423533380862054</v>
      </c>
      <c r="T12" s="17">
        <v>0.34328485555418098</v>
      </c>
      <c r="U12" s="17">
        <v>0.30625884411997401</v>
      </c>
      <c r="V12" s="17">
        <v>0.41849591784562501</v>
      </c>
      <c r="W12" s="17"/>
      <c r="X12" s="17">
        <v>0.42295750674266802</v>
      </c>
      <c r="Y12" s="17">
        <v>0.310349388859047</v>
      </c>
      <c r="Z12" s="17"/>
      <c r="AA12" s="17">
        <v>0.43803754880090101</v>
      </c>
      <c r="AB12" s="17">
        <v>0.37339836855501701</v>
      </c>
      <c r="AC12" s="17"/>
      <c r="AD12" s="17">
        <v>0.42186287195116401</v>
      </c>
      <c r="AE12" s="17">
        <v>0.42224069526255298</v>
      </c>
    </row>
    <row r="13" spans="2:31" x14ac:dyDescent="0.35">
      <c r="B13" s="18" t="s">
        <v>96</v>
      </c>
      <c r="C13" s="17">
        <v>0.22522836743428501</v>
      </c>
      <c r="D13" s="17">
        <v>0.248314317117141</v>
      </c>
      <c r="E13" s="17">
        <v>0.202135928120179</v>
      </c>
      <c r="F13" s="17"/>
      <c r="G13" s="17">
        <v>0.19451386801661999</v>
      </c>
      <c r="H13" s="17">
        <v>0.240334226459195</v>
      </c>
      <c r="I13" s="17">
        <v>0.25928199759878301</v>
      </c>
      <c r="J13" s="17">
        <v>0.233197785323913</v>
      </c>
      <c r="K13" s="17">
        <v>0.22424690571910899</v>
      </c>
      <c r="L13" s="17">
        <v>0.21308947167970099</v>
      </c>
      <c r="M13" s="17"/>
      <c r="N13" s="17">
        <v>0.32110132383569001</v>
      </c>
      <c r="O13" s="17">
        <v>0.14999921582561901</v>
      </c>
      <c r="P13" s="17">
        <v>0.118884144911181</v>
      </c>
      <c r="Q13" s="17">
        <v>0.14569811695007601</v>
      </c>
      <c r="R13" s="17">
        <v>0.26338553776457402</v>
      </c>
      <c r="S13" s="17">
        <v>0.29004561673109702</v>
      </c>
      <c r="T13" s="17">
        <v>0.27138125239641198</v>
      </c>
      <c r="U13" s="17">
        <v>0.226949220949659</v>
      </c>
      <c r="V13" s="17">
        <v>0.23614320632435001</v>
      </c>
      <c r="W13" s="17"/>
      <c r="X13" s="17">
        <v>0.21174740589584201</v>
      </c>
      <c r="Y13" s="17">
        <v>0.31606298711122799</v>
      </c>
      <c r="Z13" s="17"/>
      <c r="AA13" s="17">
        <v>0.22243474749553899</v>
      </c>
      <c r="AB13" s="17">
        <v>0.241428578659274</v>
      </c>
      <c r="AC13" s="17"/>
      <c r="AD13" s="17">
        <v>0.21755936088386299</v>
      </c>
      <c r="AE13" s="17">
        <v>0.26631055758573602</v>
      </c>
    </row>
    <row r="14" spans="2:31" x14ac:dyDescent="0.35">
      <c r="B14" s="18" t="s">
        <v>56</v>
      </c>
      <c r="C14" s="17">
        <v>3.0830882122216099E-2</v>
      </c>
      <c r="D14" s="17">
        <v>1.8669858345343002E-2</v>
      </c>
      <c r="E14" s="17">
        <v>4.29953244528423E-2</v>
      </c>
      <c r="F14" s="17"/>
      <c r="G14" s="17">
        <v>3.06308291721967E-2</v>
      </c>
      <c r="H14" s="17">
        <v>3.2859666960405202E-2</v>
      </c>
      <c r="I14" s="17">
        <v>4.76408048101803E-2</v>
      </c>
      <c r="J14" s="17">
        <v>3.1842977455955802E-2</v>
      </c>
      <c r="K14" s="17">
        <v>3.7344118695592003E-2</v>
      </c>
      <c r="L14" s="17">
        <v>1.7701725728219299E-2</v>
      </c>
      <c r="M14" s="17"/>
      <c r="N14" s="17">
        <v>2.0447790946111301E-2</v>
      </c>
      <c r="O14" s="17">
        <v>1.8506473142797498E-2</v>
      </c>
      <c r="P14" s="17">
        <v>3.5543651888497403E-2</v>
      </c>
      <c r="Q14" s="17">
        <v>5.2220040182643403E-2</v>
      </c>
      <c r="R14" s="17">
        <v>2.3659034568647701E-2</v>
      </c>
      <c r="S14" s="17">
        <v>2.8975632561201E-2</v>
      </c>
      <c r="T14" s="17">
        <v>5.3663165283299001E-2</v>
      </c>
      <c r="U14" s="17">
        <v>4.1568196933453198E-2</v>
      </c>
      <c r="V14" s="17">
        <v>2.16808524239917E-2</v>
      </c>
      <c r="W14" s="17"/>
      <c r="X14" s="17">
        <v>2.7896017933917799E-2</v>
      </c>
      <c r="Y14" s="17">
        <v>6.0993213066249698E-2</v>
      </c>
      <c r="Z14" s="17"/>
      <c r="AA14" s="17">
        <v>3.1141551616686799E-2</v>
      </c>
      <c r="AB14" s="17">
        <v>2.46496975903574E-2</v>
      </c>
      <c r="AC14" s="17"/>
      <c r="AD14" s="17">
        <v>1.7508926454041202E-2</v>
      </c>
      <c r="AE14" s="17">
        <v>3.6813611240861903E-2</v>
      </c>
    </row>
    <row r="15" spans="2:31" x14ac:dyDescent="0.35">
      <c r="B15" s="18" t="s">
        <v>102</v>
      </c>
      <c r="C15" s="21">
        <v>0.13009913747824201</v>
      </c>
      <c r="D15" s="21">
        <v>0.14235238393338101</v>
      </c>
      <c r="E15" s="21">
        <v>0.117842446544874</v>
      </c>
      <c r="F15" s="21"/>
      <c r="G15" s="21">
        <v>0.109324403960025</v>
      </c>
      <c r="H15" s="21">
        <v>0.102025219294576</v>
      </c>
      <c r="I15" s="21">
        <v>0.129721804047876</v>
      </c>
      <c r="J15" s="21">
        <v>0.121142943063083</v>
      </c>
      <c r="K15" s="21">
        <v>0.106554602664979</v>
      </c>
      <c r="L15" s="21">
        <v>0.172684326162338</v>
      </c>
      <c r="M15" s="21"/>
      <c r="N15" s="21">
        <v>0.137645888554943</v>
      </c>
      <c r="O15" s="21">
        <v>0.150315127516434</v>
      </c>
      <c r="P15" s="21">
        <v>9.9248028730543406E-2</v>
      </c>
      <c r="Q15" s="21">
        <v>0.142910620715893</v>
      </c>
      <c r="R15" s="21">
        <v>0.104553754954942</v>
      </c>
      <c r="S15" s="21">
        <v>5.7745609149156697E-2</v>
      </c>
      <c r="T15" s="21">
        <v>0.138409503705508</v>
      </c>
      <c r="U15" s="21">
        <v>0.2396865465261</v>
      </c>
      <c r="V15" s="21">
        <v>0.133931514112026</v>
      </c>
      <c r="W15" s="21"/>
      <c r="X15" s="21">
        <v>0.13845373010589901</v>
      </c>
      <c r="Y15" s="21">
        <v>0.14903663468291101</v>
      </c>
      <c r="Z15" s="21"/>
      <c r="AA15" s="21">
        <v>0.12526043607353299</v>
      </c>
      <c r="AB15" s="21">
        <v>0.14834448395316199</v>
      </c>
      <c r="AC15" s="21"/>
      <c r="AD15" s="21">
        <v>0.14950160784340599</v>
      </c>
      <c r="AE15" s="21">
        <v>0.10381406668831</v>
      </c>
    </row>
    <row r="16" spans="2:31" x14ac:dyDescent="0.35">
      <c r="B16" s="18" t="s">
        <v>101</v>
      </c>
      <c r="C16" s="21">
        <v>0.64959681687997495</v>
      </c>
      <c r="D16" s="21">
        <v>0.67214657194919103</v>
      </c>
      <c r="E16" s="21">
        <v>0.62704072290778201</v>
      </c>
      <c r="F16" s="21"/>
      <c r="G16" s="21">
        <v>0.64579137181545898</v>
      </c>
      <c r="H16" s="21">
        <v>0.629393440210537</v>
      </c>
      <c r="I16" s="21">
        <v>0.63907879283930602</v>
      </c>
      <c r="J16" s="21">
        <v>0.70768687587599399</v>
      </c>
      <c r="K16" s="21">
        <v>0.70521017598707103</v>
      </c>
      <c r="L16" s="21">
        <v>0.61062976081273701</v>
      </c>
      <c r="M16" s="21"/>
      <c r="N16" s="21">
        <v>0.67234890526094304</v>
      </c>
      <c r="O16" s="21">
        <v>0.63366828113163198</v>
      </c>
      <c r="P16" s="21">
        <v>0.61427694834348401</v>
      </c>
      <c r="Q16" s="21">
        <v>0.62267807816232101</v>
      </c>
      <c r="R16" s="21">
        <v>0.73455665821931804</v>
      </c>
      <c r="S16" s="21">
        <v>0.71357899759315202</v>
      </c>
      <c r="T16" s="21">
        <v>0.61466610795059196</v>
      </c>
      <c r="U16" s="21">
        <v>0.53320806506963303</v>
      </c>
      <c r="V16" s="21">
        <v>0.65463912416997505</v>
      </c>
      <c r="W16" s="21"/>
      <c r="X16" s="21">
        <v>0.63470491263851103</v>
      </c>
      <c r="Y16" s="21">
        <v>0.62641237597027499</v>
      </c>
      <c r="Z16" s="21"/>
      <c r="AA16" s="21">
        <v>0.660472296296439</v>
      </c>
      <c r="AB16" s="21">
        <v>0.61482694721429099</v>
      </c>
      <c r="AC16" s="21"/>
      <c r="AD16" s="21">
        <v>0.63942223283502697</v>
      </c>
      <c r="AE16" s="21">
        <v>0.688551252848289</v>
      </c>
    </row>
    <row r="17" spans="2:31" x14ac:dyDescent="0.35">
      <c r="B17" s="18" t="s">
        <v>103</v>
      </c>
      <c r="C17" s="22">
        <v>0.51949767940173297</v>
      </c>
      <c r="D17" s="22">
        <v>0.52979418801581102</v>
      </c>
      <c r="E17" s="22">
        <v>0.50919827636290904</v>
      </c>
      <c r="F17" s="22"/>
      <c r="G17" s="22">
        <v>0.53646696785543402</v>
      </c>
      <c r="H17" s="22">
        <v>0.52736822091596003</v>
      </c>
      <c r="I17" s="22">
        <v>0.50935698879142999</v>
      </c>
      <c r="J17" s="22">
        <v>0.58654393281291095</v>
      </c>
      <c r="K17" s="22">
        <v>0.59865557332209296</v>
      </c>
      <c r="L17" s="22">
        <v>0.43794543465039798</v>
      </c>
      <c r="M17" s="22"/>
      <c r="N17" s="22">
        <v>0.53470301670599996</v>
      </c>
      <c r="O17" s="22">
        <v>0.48335315361519698</v>
      </c>
      <c r="P17" s="22">
        <v>0.51502891961294095</v>
      </c>
      <c r="Q17" s="22">
        <v>0.47976745744642801</v>
      </c>
      <c r="R17" s="22">
        <v>0.63000290326437602</v>
      </c>
      <c r="S17" s="22">
        <v>0.65583338844399497</v>
      </c>
      <c r="T17" s="22">
        <v>0.47625660424508398</v>
      </c>
      <c r="U17" s="22">
        <v>0.29352151854353398</v>
      </c>
      <c r="V17" s="22">
        <v>0.52070761005794897</v>
      </c>
      <c r="W17" s="22"/>
      <c r="X17" s="22">
        <v>0.49625118253261202</v>
      </c>
      <c r="Y17" s="22">
        <v>0.47737574128736399</v>
      </c>
      <c r="Z17" s="22"/>
      <c r="AA17" s="22">
        <v>0.53521186022290601</v>
      </c>
      <c r="AB17" s="22">
        <v>0.46648246326112902</v>
      </c>
      <c r="AC17" s="22"/>
      <c r="AD17" s="22">
        <v>0.48992062499162098</v>
      </c>
      <c r="AE17" s="22">
        <v>0.58473718615997905</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E22"/>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354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7.4288438101129603E-2</v>
      </c>
      <c r="D9" s="17">
        <v>6.3625357051202897E-2</v>
      </c>
      <c r="E9" s="17">
        <v>8.4954516622026702E-2</v>
      </c>
      <c r="F9" s="17"/>
      <c r="G9" s="17">
        <v>7.6809773878329601E-2</v>
      </c>
      <c r="H9" s="17">
        <v>7.5820254380694299E-2</v>
      </c>
      <c r="I9" s="17">
        <v>7.1640533264548306E-2</v>
      </c>
      <c r="J9" s="17">
        <v>7.3085939769610003E-2</v>
      </c>
      <c r="K9" s="17">
        <v>5.8814136015527797E-2</v>
      </c>
      <c r="L9" s="17">
        <v>8.1808174850003898E-2</v>
      </c>
      <c r="M9" s="17"/>
      <c r="N9" s="17">
        <v>6.21662133311882E-2</v>
      </c>
      <c r="O9" s="17">
        <v>8.5871292731916099E-2</v>
      </c>
      <c r="P9" s="17">
        <v>4.4409497858855403E-2</v>
      </c>
      <c r="Q9" s="17">
        <v>0.10138241555972199</v>
      </c>
      <c r="R9" s="17">
        <v>6.2999191460141102E-2</v>
      </c>
      <c r="S9" s="17">
        <v>7.3890484740205598E-2</v>
      </c>
      <c r="T9" s="17">
        <v>7.9448466107555807E-2</v>
      </c>
      <c r="U9" s="17">
        <v>0.114705581809391</v>
      </c>
      <c r="V9" s="17">
        <v>6.3729707174857805E-2</v>
      </c>
      <c r="W9" s="17"/>
      <c r="X9" s="17">
        <v>7.8809436355731996E-2</v>
      </c>
      <c r="Y9" s="17">
        <v>7.6861063839443897E-2</v>
      </c>
      <c r="Z9" s="17"/>
      <c r="AA9" s="17">
        <v>8.07412420233556E-2</v>
      </c>
      <c r="AB9" s="17">
        <v>5.0838851828525398E-2</v>
      </c>
      <c r="AC9" s="17"/>
      <c r="AD9" s="17">
        <v>7.87520246719631E-2</v>
      </c>
      <c r="AE9" s="17">
        <v>7.3964374611048198E-2</v>
      </c>
    </row>
    <row r="10" spans="2:31" x14ac:dyDescent="0.35">
      <c r="B10" s="18" t="s">
        <v>99</v>
      </c>
      <c r="C10" s="17">
        <v>0.15525378439360199</v>
      </c>
      <c r="D10" s="17">
        <v>0.134597834571835</v>
      </c>
      <c r="E10" s="17">
        <v>0.175915540755679</v>
      </c>
      <c r="F10" s="17"/>
      <c r="G10" s="17">
        <v>0.119858735384303</v>
      </c>
      <c r="H10" s="17">
        <v>0.152774190183596</v>
      </c>
      <c r="I10" s="17">
        <v>0.18844684051569199</v>
      </c>
      <c r="J10" s="17">
        <v>0.116041201957053</v>
      </c>
      <c r="K10" s="17">
        <v>0.15997049672251301</v>
      </c>
      <c r="L10" s="17">
        <v>0.176246482494785</v>
      </c>
      <c r="M10" s="17"/>
      <c r="N10" s="17">
        <v>0.160611759576653</v>
      </c>
      <c r="O10" s="17">
        <v>0.162921034744861</v>
      </c>
      <c r="P10" s="17">
        <v>0.16418951990807201</v>
      </c>
      <c r="Q10" s="17">
        <v>0.174901608694078</v>
      </c>
      <c r="R10" s="17">
        <v>0.11061687979798999</v>
      </c>
      <c r="S10" s="17">
        <v>0.14520129987670999</v>
      </c>
      <c r="T10" s="17">
        <v>8.4075413677845004E-2</v>
      </c>
      <c r="U10" s="17">
        <v>0.154077819315181</v>
      </c>
      <c r="V10" s="17">
        <v>0.21017661128597301</v>
      </c>
      <c r="W10" s="17"/>
      <c r="X10" s="17">
        <v>0.16390458722821999</v>
      </c>
      <c r="Y10" s="17">
        <v>0.13840750308470601</v>
      </c>
      <c r="Z10" s="17"/>
      <c r="AA10" s="17">
        <v>0.159856644394408</v>
      </c>
      <c r="AB10" s="17">
        <v>0.13791970666953399</v>
      </c>
      <c r="AC10" s="17"/>
      <c r="AD10" s="17">
        <v>0.16923804886216601</v>
      </c>
      <c r="AE10" s="17">
        <v>0.13807889090413999</v>
      </c>
    </row>
    <row r="11" spans="2:31" x14ac:dyDescent="0.35">
      <c r="B11" s="18" t="s">
        <v>98</v>
      </c>
      <c r="C11" s="17">
        <v>0.21125706153085999</v>
      </c>
      <c r="D11" s="17">
        <v>0.189406690234831</v>
      </c>
      <c r="E11" s="17">
        <v>0.233113575127913</v>
      </c>
      <c r="F11" s="17"/>
      <c r="G11" s="17">
        <v>0.25563037339730998</v>
      </c>
      <c r="H11" s="17">
        <v>0.14956547250194899</v>
      </c>
      <c r="I11" s="17">
        <v>0.21118798550551299</v>
      </c>
      <c r="J11" s="17">
        <v>0.22040398157059601</v>
      </c>
      <c r="K11" s="17">
        <v>0.163401260145355</v>
      </c>
      <c r="L11" s="17">
        <v>0.23996097793770901</v>
      </c>
      <c r="M11" s="17"/>
      <c r="N11" s="17">
        <v>0.172931899633681</v>
      </c>
      <c r="O11" s="17">
        <v>0.21188959485162501</v>
      </c>
      <c r="P11" s="17">
        <v>0.29305051775282798</v>
      </c>
      <c r="Q11" s="17">
        <v>0.21229585980916199</v>
      </c>
      <c r="R11" s="17">
        <v>0.26186172820745701</v>
      </c>
      <c r="S11" s="17">
        <v>0.184396947511136</v>
      </c>
      <c r="T11" s="17">
        <v>0.21128132705306399</v>
      </c>
      <c r="U11" s="17">
        <v>0.23742919361349801</v>
      </c>
      <c r="V11" s="17">
        <v>0.16884078049043</v>
      </c>
      <c r="W11" s="17"/>
      <c r="X11" s="17">
        <v>0.22991411383484001</v>
      </c>
      <c r="Y11" s="17">
        <v>0.162158625622392</v>
      </c>
      <c r="Z11" s="17"/>
      <c r="AA11" s="17">
        <v>0.210814790131747</v>
      </c>
      <c r="AB11" s="17">
        <v>0.21072324026890499</v>
      </c>
      <c r="AC11" s="17"/>
      <c r="AD11" s="17">
        <v>0.19197917492549099</v>
      </c>
      <c r="AE11" s="17">
        <v>0.22977419830819601</v>
      </c>
    </row>
    <row r="12" spans="2:31" x14ac:dyDescent="0.35">
      <c r="B12" s="18" t="s">
        <v>97</v>
      </c>
      <c r="C12" s="17">
        <v>0.36459609236489898</v>
      </c>
      <c r="D12" s="17">
        <v>0.38256705234955801</v>
      </c>
      <c r="E12" s="17">
        <v>0.34662008061043498</v>
      </c>
      <c r="F12" s="17"/>
      <c r="G12" s="17">
        <v>0.35743020837982797</v>
      </c>
      <c r="H12" s="17">
        <v>0.37703599855885001</v>
      </c>
      <c r="I12" s="17">
        <v>0.32634767603977</v>
      </c>
      <c r="J12" s="17">
        <v>0.37805754383024998</v>
      </c>
      <c r="K12" s="17">
        <v>0.415417614559347</v>
      </c>
      <c r="L12" s="17">
        <v>0.34859523748196097</v>
      </c>
      <c r="M12" s="17"/>
      <c r="N12" s="17">
        <v>0.361605069805849</v>
      </c>
      <c r="O12" s="17">
        <v>0.40778693762629498</v>
      </c>
      <c r="P12" s="17">
        <v>0.38340820473488801</v>
      </c>
      <c r="Q12" s="17">
        <v>0.30439568174208598</v>
      </c>
      <c r="R12" s="17">
        <v>0.30308971290605602</v>
      </c>
      <c r="S12" s="17">
        <v>0.34632594618659601</v>
      </c>
      <c r="T12" s="17">
        <v>0.42897042869597801</v>
      </c>
      <c r="U12" s="17">
        <v>0.28130790777367498</v>
      </c>
      <c r="V12" s="17">
        <v>0.39078108351465302</v>
      </c>
      <c r="W12" s="17"/>
      <c r="X12" s="17">
        <v>0.34805938385774299</v>
      </c>
      <c r="Y12" s="17">
        <v>0.391935576150372</v>
      </c>
      <c r="Z12" s="17"/>
      <c r="AA12" s="17">
        <v>0.36880410266911001</v>
      </c>
      <c r="AB12" s="17">
        <v>0.35323613624610001</v>
      </c>
      <c r="AC12" s="17"/>
      <c r="AD12" s="17">
        <v>0.37408855035428601</v>
      </c>
      <c r="AE12" s="17">
        <v>0.36220460274120098</v>
      </c>
    </row>
    <row r="13" spans="2:31" x14ac:dyDescent="0.35">
      <c r="B13" s="18" t="s">
        <v>96</v>
      </c>
      <c r="C13" s="17">
        <v>0.161536621020934</v>
      </c>
      <c r="D13" s="17">
        <v>0.20188123709776701</v>
      </c>
      <c r="E13" s="17">
        <v>0.121180663774047</v>
      </c>
      <c r="F13" s="17"/>
      <c r="G13" s="17">
        <v>0.154199581641148</v>
      </c>
      <c r="H13" s="17">
        <v>0.20176695619829499</v>
      </c>
      <c r="I13" s="17">
        <v>0.15946177209771101</v>
      </c>
      <c r="J13" s="17">
        <v>0.162038695932604</v>
      </c>
      <c r="K13" s="17">
        <v>0.169012561351429</v>
      </c>
      <c r="L13" s="17">
        <v>0.14099694300578</v>
      </c>
      <c r="M13" s="17"/>
      <c r="N13" s="17">
        <v>0.221408737623703</v>
      </c>
      <c r="O13" s="17">
        <v>0.117192437353816</v>
      </c>
      <c r="P13" s="17">
        <v>7.8209157042263694E-2</v>
      </c>
      <c r="Q13" s="17">
        <v>0.16585206319840901</v>
      </c>
      <c r="R13" s="17">
        <v>0.21969857279586999</v>
      </c>
      <c r="S13" s="17">
        <v>0.21357440910953601</v>
      </c>
      <c r="T13" s="17">
        <v>0.14256119918225901</v>
      </c>
      <c r="U13" s="17">
        <v>0.18398129610064701</v>
      </c>
      <c r="V13" s="17">
        <v>0.12844809334504301</v>
      </c>
      <c r="W13" s="17"/>
      <c r="X13" s="17">
        <v>0.14487906969901901</v>
      </c>
      <c r="Y13" s="17">
        <v>0.18013118024889199</v>
      </c>
      <c r="Z13" s="17"/>
      <c r="AA13" s="17">
        <v>0.14234326325161201</v>
      </c>
      <c r="AB13" s="17">
        <v>0.24027359809516799</v>
      </c>
      <c r="AC13" s="17"/>
      <c r="AD13" s="17">
        <v>0.168298803972672</v>
      </c>
      <c r="AE13" s="17">
        <v>0.15242528012388401</v>
      </c>
    </row>
    <row r="14" spans="2:31" x14ac:dyDescent="0.35">
      <c r="B14" s="18" t="s">
        <v>56</v>
      </c>
      <c r="C14" s="17">
        <v>3.3068002588575701E-2</v>
      </c>
      <c r="D14" s="17">
        <v>2.7921828694805601E-2</v>
      </c>
      <c r="E14" s="17">
        <v>3.8215623109899503E-2</v>
      </c>
      <c r="F14" s="17"/>
      <c r="G14" s="17">
        <v>3.6071327319082198E-2</v>
      </c>
      <c r="H14" s="17">
        <v>4.3037128176615598E-2</v>
      </c>
      <c r="I14" s="17">
        <v>4.2915192576765397E-2</v>
      </c>
      <c r="J14" s="17">
        <v>5.03726369398875E-2</v>
      </c>
      <c r="K14" s="17">
        <v>3.3383931205828402E-2</v>
      </c>
      <c r="L14" s="17">
        <v>1.23921842297618E-2</v>
      </c>
      <c r="M14" s="17"/>
      <c r="N14" s="17">
        <v>2.1276320028924999E-2</v>
      </c>
      <c r="O14" s="17">
        <v>1.43387026914868E-2</v>
      </c>
      <c r="P14" s="17">
        <v>3.67331027030934E-2</v>
      </c>
      <c r="Q14" s="17">
        <v>4.1172370996543903E-2</v>
      </c>
      <c r="R14" s="17">
        <v>4.1733914832486202E-2</v>
      </c>
      <c r="S14" s="17">
        <v>3.6610912575816203E-2</v>
      </c>
      <c r="T14" s="17">
        <v>5.3663165283299001E-2</v>
      </c>
      <c r="U14" s="17">
        <v>2.8498201387607999E-2</v>
      </c>
      <c r="V14" s="17">
        <v>3.8023724189042901E-2</v>
      </c>
      <c r="W14" s="17"/>
      <c r="X14" s="17">
        <v>3.4433409024445798E-2</v>
      </c>
      <c r="Y14" s="17">
        <v>5.0506051054194902E-2</v>
      </c>
      <c r="Z14" s="17"/>
      <c r="AA14" s="17">
        <v>3.7439957529767802E-2</v>
      </c>
      <c r="AB14" s="17">
        <v>7.0084668917673202E-3</v>
      </c>
      <c r="AC14" s="17"/>
      <c r="AD14" s="17">
        <v>1.7643397213421601E-2</v>
      </c>
      <c r="AE14" s="17">
        <v>4.3552653311531103E-2</v>
      </c>
    </row>
    <row r="15" spans="2:31" x14ac:dyDescent="0.35">
      <c r="B15" s="18" t="s">
        <v>102</v>
      </c>
      <c r="C15" s="21">
        <v>0.229542222494731</v>
      </c>
      <c r="D15" s="21">
        <v>0.198223191623038</v>
      </c>
      <c r="E15" s="21">
        <v>0.26087005737770602</v>
      </c>
      <c r="F15" s="21"/>
      <c r="G15" s="21">
        <v>0.19666850926263199</v>
      </c>
      <c r="H15" s="21">
        <v>0.22859444456429001</v>
      </c>
      <c r="I15" s="21">
        <v>0.26008737378023999</v>
      </c>
      <c r="J15" s="21">
        <v>0.18912714172666301</v>
      </c>
      <c r="K15" s="21">
        <v>0.21878463273804</v>
      </c>
      <c r="L15" s="21">
        <v>0.258054657344788</v>
      </c>
      <c r="M15" s="21"/>
      <c r="N15" s="21">
        <v>0.22277797290784199</v>
      </c>
      <c r="O15" s="21">
        <v>0.24879232747677699</v>
      </c>
      <c r="P15" s="21">
        <v>0.20859901776692699</v>
      </c>
      <c r="Q15" s="21">
        <v>0.2762840242538</v>
      </c>
      <c r="R15" s="21">
        <v>0.173616071258131</v>
      </c>
      <c r="S15" s="21">
        <v>0.219091784616916</v>
      </c>
      <c r="T15" s="21">
        <v>0.16352387978540101</v>
      </c>
      <c r="U15" s="21">
        <v>0.268783401124572</v>
      </c>
      <c r="V15" s="21">
        <v>0.27390631846083102</v>
      </c>
      <c r="W15" s="21"/>
      <c r="X15" s="21">
        <v>0.242714023583952</v>
      </c>
      <c r="Y15" s="21">
        <v>0.21526856692415</v>
      </c>
      <c r="Z15" s="21"/>
      <c r="AA15" s="21">
        <v>0.240597886417763</v>
      </c>
      <c r="AB15" s="21">
        <v>0.188758558498059</v>
      </c>
      <c r="AC15" s="21"/>
      <c r="AD15" s="21">
        <v>0.247990073534129</v>
      </c>
      <c r="AE15" s="21">
        <v>0.21204326551518801</v>
      </c>
    </row>
    <row r="16" spans="2:31" x14ac:dyDescent="0.35">
      <c r="B16" s="18" t="s">
        <v>101</v>
      </c>
      <c r="C16" s="21">
        <v>0.52613271338583301</v>
      </c>
      <c r="D16" s="21">
        <v>0.58444828944732496</v>
      </c>
      <c r="E16" s="21">
        <v>0.46780074438448199</v>
      </c>
      <c r="F16" s="21"/>
      <c r="G16" s="21">
        <v>0.51162979002097597</v>
      </c>
      <c r="H16" s="21">
        <v>0.57880295475714505</v>
      </c>
      <c r="I16" s="21">
        <v>0.485809448137482</v>
      </c>
      <c r="J16" s="21">
        <v>0.54009623976285404</v>
      </c>
      <c r="K16" s="21">
        <v>0.58443017591077595</v>
      </c>
      <c r="L16" s="21">
        <v>0.489592180487741</v>
      </c>
      <c r="M16" s="21"/>
      <c r="N16" s="21">
        <v>0.583013807429552</v>
      </c>
      <c r="O16" s="21">
        <v>0.52497937498011105</v>
      </c>
      <c r="P16" s="21">
        <v>0.46161736177715201</v>
      </c>
      <c r="Q16" s="21">
        <v>0.47024774494049398</v>
      </c>
      <c r="R16" s="21">
        <v>0.52278828570192604</v>
      </c>
      <c r="S16" s="21">
        <v>0.55990035529613202</v>
      </c>
      <c r="T16" s="21">
        <v>0.57153162787823697</v>
      </c>
      <c r="U16" s="21">
        <v>0.46528920387432199</v>
      </c>
      <c r="V16" s="21">
        <v>0.51922917685969605</v>
      </c>
      <c r="W16" s="21"/>
      <c r="X16" s="21">
        <v>0.49293845355676202</v>
      </c>
      <c r="Y16" s="21">
        <v>0.57206675639926396</v>
      </c>
      <c r="Z16" s="21"/>
      <c r="AA16" s="21">
        <v>0.51114736592072196</v>
      </c>
      <c r="AB16" s="21">
        <v>0.59350973434126797</v>
      </c>
      <c r="AC16" s="21"/>
      <c r="AD16" s="21">
        <v>0.54238735432695895</v>
      </c>
      <c r="AE16" s="21">
        <v>0.51462988286508504</v>
      </c>
    </row>
    <row r="17" spans="2:31" x14ac:dyDescent="0.35">
      <c r="B17" s="18" t="s">
        <v>103</v>
      </c>
      <c r="C17" s="22">
        <v>0.29659049089110201</v>
      </c>
      <c r="D17" s="22">
        <v>0.38622509782428599</v>
      </c>
      <c r="E17" s="22">
        <v>0.206930687006776</v>
      </c>
      <c r="F17" s="22"/>
      <c r="G17" s="22">
        <v>0.31496128075834401</v>
      </c>
      <c r="H17" s="22">
        <v>0.35020851019285498</v>
      </c>
      <c r="I17" s="22">
        <v>0.22572207435724201</v>
      </c>
      <c r="J17" s="22">
        <v>0.35096909803619097</v>
      </c>
      <c r="K17" s="22">
        <v>0.36564554317273601</v>
      </c>
      <c r="L17" s="22">
        <v>0.23153752314295301</v>
      </c>
      <c r="M17" s="22"/>
      <c r="N17" s="22">
        <v>0.36023583452171098</v>
      </c>
      <c r="O17" s="22">
        <v>0.276187047503334</v>
      </c>
      <c r="P17" s="22">
        <v>0.25301834401022499</v>
      </c>
      <c r="Q17" s="22">
        <v>0.19396372068669501</v>
      </c>
      <c r="R17" s="22">
        <v>0.34917221444379498</v>
      </c>
      <c r="S17" s="22">
        <v>0.34080857067921699</v>
      </c>
      <c r="T17" s="22">
        <v>0.40800774809283602</v>
      </c>
      <c r="U17" s="22">
        <v>0.19650580274974999</v>
      </c>
      <c r="V17" s="22">
        <v>0.245322858398865</v>
      </c>
      <c r="W17" s="22"/>
      <c r="X17" s="22">
        <v>0.25022442997281003</v>
      </c>
      <c r="Y17" s="22">
        <v>0.35679818947511399</v>
      </c>
      <c r="Z17" s="22"/>
      <c r="AA17" s="22">
        <v>0.27054947950295899</v>
      </c>
      <c r="AB17" s="22">
        <v>0.40475117584320902</v>
      </c>
      <c r="AC17" s="22"/>
      <c r="AD17" s="22">
        <v>0.29439728079283001</v>
      </c>
      <c r="AE17" s="22">
        <v>0.302586617349897</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E22"/>
  <sheetViews>
    <sheetView showGridLines="0" topLeftCell="A4" workbookViewId="0">
      <pane xSplit="2" topLeftCell="J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355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3.7703578244551603E-2</v>
      </c>
      <c r="D9" s="17">
        <v>5.15675720013231E-2</v>
      </c>
      <c r="E9" s="17">
        <v>2.38356872165668E-2</v>
      </c>
      <c r="F9" s="17"/>
      <c r="G9" s="17">
        <v>4.76651342108909E-2</v>
      </c>
      <c r="H9" s="17">
        <v>4.0436414443368603E-2</v>
      </c>
      <c r="I9" s="17">
        <v>2.8369189799847101E-2</v>
      </c>
      <c r="J9" s="17">
        <v>4.5844609284259298E-2</v>
      </c>
      <c r="K9" s="17">
        <v>2.3291963564510201E-2</v>
      </c>
      <c r="L9" s="17">
        <v>3.8719860401763999E-2</v>
      </c>
      <c r="M9" s="17"/>
      <c r="N9" s="17">
        <v>4.6692069044707699E-2</v>
      </c>
      <c r="O9" s="17">
        <v>1.88039197819731E-2</v>
      </c>
      <c r="P9" s="17">
        <v>7.5886232934577594E-2</v>
      </c>
      <c r="Q9" s="17">
        <v>3.2041734430317499E-2</v>
      </c>
      <c r="R9" s="17">
        <v>2.58102412279149E-2</v>
      </c>
      <c r="S9" s="17">
        <v>5.6925455964948503E-2</v>
      </c>
      <c r="T9" s="17">
        <v>2.0541160967307799E-2</v>
      </c>
      <c r="U9" s="17">
        <v>6.9877848552961794E-2</v>
      </c>
      <c r="V9" s="17">
        <v>1.93592010027684E-2</v>
      </c>
      <c r="W9" s="17"/>
      <c r="X9" s="17">
        <v>3.3789033024153203E-2</v>
      </c>
      <c r="Y9" s="17">
        <v>5.2641070150704898E-2</v>
      </c>
      <c r="Z9" s="17"/>
      <c r="AA9" s="17">
        <v>3.2343374004869203E-2</v>
      </c>
      <c r="AB9" s="17">
        <v>5.9518656592383999E-2</v>
      </c>
      <c r="AC9" s="17"/>
      <c r="AD9" s="17">
        <v>4.08694019541153E-2</v>
      </c>
      <c r="AE9" s="17">
        <v>3.6602928490902499E-2</v>
      </c>
    </row>
    <row r="10" spans="2:31" x14ac:dyDescent="0.35">
      <c r="B10" s="18" t="s">
        <v>99</v>
      </c>
      <c r="C10" s="17">
        <v>7.3960788756502596E-2</v>
      </c>
      <c r="D10" s="17">
        <v>8.8953531681415607E-2</v>
      </c>
      <c r="E10" s="17">
        <v>5.8963831260634397E-2</v>
      </c>
      <c r="F10" s="17"/>
      <c r="G10" s="17">
        <v>8.0858985180455797E-2</v>
      </c>
      <c r="H10" s="17">
        <v>5.8387121419635202E-2</v>
      </c>
      <c r="I10" s="17">
        <v>8.1483631361934997E-2</v>
      </c>
      <c r="J10" s="17">
        <v>6.8530192166001799E-2</v>
      </c>
      <c r="K10" s="17">
        <v>0.102482212163369</v>
      </c>
      <c r="L10" s="17">
        <v>6.3263647791862804E-2</v>
      </c>
      <c r="M10" s="17"/>
      <c r="N10" s="17">
        <v>8.8723961232925003E-2</v>
      </c>
      <c r="O10" s="17">
        <v>5.7950329152073099E-2</v>
      </c>
      <c r="P10" s="17">
        <v>2.8351591315035899E-2</v>
      </c>
      <c r="Q10" s="17">
        <v>8.9675736956285307E-2</v>
      </c>
      <c r="R10" s="17">
        <v>2.7630915883405299E-2</v>
      </c>
      <c r="S10" s="17">
        <v>9.4201131921043096E-2</v>
      </c>
      <c r="T10" s="17">
        <v>0.11583194128902299</v>
      </c>
      <c r="U10" s="17">
        <v>9.2023671366242996E-2</v>
      </c>
      <c r="V10" s="17">
        <v>7.47384473918037E-2</v>
      </c>
      <c r="W10" s="17"/>
      <c r="X10" s="17">
        <v>7.0134754641471106E-2</v>
      </c>
      <c r="Y10" s="17">
        <v>5.8506888108222403E-2</v>
      </c>
      <c r="Z10" s="17"/>
      <c r="AA10" s="17">
        <v>7.5000634655106702E-2</v>
      </c>
      <c r="AB10" s="17">
        <v>6.5945974135415503E-2</v>
      </c>
      <c r="AC10" s="17"/>
      <c r="AD10" s="17">
        <v>8.0378373637962394E-2</v>
      </c>
      <c r="AE10" s="17">
        <v>6.7217483252084306E-2</v>
      </c>
    </row>
    <row r="11" spans="2:31" x14ac:dyDescent="0.35">
      <c r="B11" s="18" t="s">
        <v>98</v>
      </c>
      <c r="C11" s="17">
        <v>0.16109381194250799</v>
      </c>
      <c r="D11" s="17">
        <v>0.18524153353193001</v>
      </c>
      <c r="E11" s="17">
        <v>0.136939302249898</v>
      </c>
      <c r="F11" s="17"/>
      <c r="G11" s="17">
        <v>0.12970294110362701</v>
      </c>
      <c r="H11" s="17">
        <v>0.15406075522215801</v>
      </c>
      <c r="I11" s="17">
        <v>0.15393391272319501</v>
      </c>
      <c r="J11" s="17">
        <v>0.147097171870023</v>
      </c>
      <c r="K11" s="17">
        <v>0.14247265368838299</v>
      </c>
      <c r="L11" s="17">
        <v>0.20154867906764901</v>
      </c>
      <c r="M11" s="17"/>
      <c r="N11" s="17">
        <v>0.14759678436993701</v>
      </c>
      <c r="O11" s="17">
        <v>0.158096939850281</v>
      </c>
      <c r="P11" s="17">
        <v>0.134101466881446</v>
      </c>
      <c r="Q11" s="17">
        <v>0.17522002768668499</v>
      </c>
      <c r="R11" s="17">
        <v>0.20776214467371801</v>
      </c>
      <c r="S11" s="17">
        <v>0.127746182863127</v>
      </c>
      <c r="T11" s="17">
        <v>0.132102480799277</v>
      </c>
      <c r="U11" s="17">
        <v>0.196754813880782</v>
      </c>
      <c r="V11" s="17">
        <v>0.19233472804284399</v>
      </c>
      <c r="W11" s="17"/>
      <c r="X11" s="17">
        <v>0.163396125243262</v>
      </c>
      <c r="Y11" s="17">
        <v>0.15556256058678</v>
      </c>
      <c r="Z11" s="17"/>
      <c r="AA11" s="17">
        <v>0.15549788557247499</v>
      </c>
      <c r="AB11" s="17">
        <v>0.180198318966311</v>
      </c>
      <c r="AC11" s="17"/>
      <c r="AD11" s="17">
        <v>0.163910080403432</v>
      </c>
      <c r="AE11" s="17">
        <v>0.138627965069679</v>
      </c>
    </row>
    <row r="12" spans="2:31" x14ac:dyDescent="0.35">
      <c r="B12" s="18" t="s">
        <v>97</v>
      </c>
      <c r="C12" s="17">
        <v>0.36936484091758198</v>
      </c>
      <c r="D12" s="17">
        <v>0.35350017208488599</v>
      </c>
      <c r="E12" s="17">
        <v>0.38523396942605698</v>
      </c>
      <c r="F12" s="17"/>
      <c r="G12" s="17">
        <v>0.36633845599757803</v>
      </c>
      <c r="H12" s="17">
        <v>0.42018298737362397</v>
      </c>
      <c r="I12" s="17">
        <v>0.27427347743535602</v>
      </c>
      <c r="J12" s="17">
        <v>0.36757229952908499</v>
      </c>
      <c r="K12" s="17">
        <v>0.41172328624176802</v>
      </c>
      <c r="L12" s="17">
        <v>0.37087610914527902</v>
      </c>
      <c r="M12" s="17"/>
      <c r="N12" s="17">
        <v>0.32351863546569598</v>
      </c>
      <c r="O12" s="17">
        <v>0.376174831297723</v>
      </c>
      <c r="P12" s="17">
        <v>0.46299706417366199</v>
      </c>
      <c r="Q12" s="17">
        <v>0.344764723926405</v>
      </c>
      <c r="R12" s="17">
        <v>0.343412709827566</v>
      </c>
      <c r="S12" s="17">
        <v>0.36253836722837002</v>
      </c>
      <c r="T12" s="17">
        <v>0.407010138812608</v>
      </c>
      <c r="U12" s="17">
        <v>0.33293050536068802</v>
      </c>
      <c r="V12" s="17">
        <v>0.37406122041919698</v>
      </c>
      <c r="W12" s="17"/>
      <c r="X12" s="17">
        <v>0.38035878493548098</v>
      </c>
      <c r="Y12" s="17">
        <v>0.32976015558921801</v>
      </c>
      <c r="Z12" s="17"/>
      <c r="AA12" s="17">
        <v>0.37025436593343503</v>
      </c>
      <c r="AB12" s="17">
        <v>0.36736947627986799</v>
      </c>
      <c r="AC12" s="17"/>
      <c r="AD12" s="17">
        <v>0.36376575751108298</v>
      </c>
      <c r="AE12" s="17">
        <v>0.39848542187953101</v>
      </c>
    </row>
    <row r="13" spans="2:31" x14ac:dyDescent="0.35">
      <c r="B13" s="18" t="s">
        <v>96</v>
      </c>
      <c r="C13" s="17">
        <v>0.320701933475731</v>
      </c>
      <c r="D13" s="17">
        <v>0.28163814432641299</v>
      </c>
      <c r="E13" s="17">
        <v>0.35977670374517901</v>
      </c>
      <c r="F13" s="17"/>
      <c r="G13" s="17">
        <v>0.32551512281320699</v>
      </c>
      <c r="H13" s="17">
        <v>0.28737310349883999</v>
      </c>
      <c r="I13" s="17">
        <v>0.40976849909746599</v>
      </c>
      <c r="J13" s="17">
        <v>0.31423322752586103</v>
      </c>
      <c r="K13" s="17">
        <v>0.28249038757874401</v>
      </c>
      <c r="L13" s="17">
        <v>0.31395963653313402</v>
      </c>
      <c r="M13" s="17"/>
      <c r="N13" s="17">
        <v>0.36285066677700301</v>
      </c>
      <c r="O13" s="17">
        <v>0.37486172600558998</v>
      </c>
      <c r="P13" s="17">
        <v>0.23534470128849999</v>
      </c>
      <c r="Q13" s="17">
        <v>0.317475470436204</v>
      </c>
      <c r="R13" s="17">
        <v>0.37878195744092502</v>
      </c>
      <c r="S13" s="17">
        <v>0.31084406517318303</v>
      </c>
      <c r="T13" s="17">
        <v>0.267086515387981</v>
      </c>
      <c r="U13" s="17">
        <v>0.27795674309803398</v>
      </c>
      <c r="V13" s="17">
        <v>0.29609350872954898</v>
      </c>
      <c r="W13" s="17"/>
      <c r="X13" s="17">
        <v>0.31667268294436202</v>
      </c>
      <c r="Y13" s="17">
        <v>0.33257284462266101</v>
      </c>
      <c r="Z13" s="17"/>
      <c r="AA13" s="17">
        <v>0.325647958749681</v>
      </c>
      <c r="AB13" s="17">
        <v>0.30892584628939901</v>
      </c>
      <c r="AC13" s="17"/>
      <c r="AD13" s="17">
        <v>0.33454217526549901</v>
      </c>
      <c r="AE13" s="17">
        <v>0.30199520819235498</v>
      </c>
    </row>
    <row r="14" spans="2:31" x14ac:dyDescent="0.35">
      <c r="B14" s="18" t="s">
        <v>56</v>
      </c>
      <c r="C14" s="17">
        <v>3.7175046663124899E-2</v>
      </c>
      <c r="D14" s="17">
        <v>3.9099046374031998E-2</v>
      </c>
      <c r="E14" s="17">
        <v>3.5250506101664997E-2</v>
      </c>
      <c r="F14" s="17"/>
      <c r="G14" s="17">
        <v>4.99193606942408E-2</v>
      </c>
      <c r="H14" s="17">
        <v>3.9559618042374199E-2</v>
      </c>
      <c r="I14" s="17">
        <v>5.21712895822002E-2</v>
      </c>
      <c r="J14" s="17">
        <v>5.6722499624769301E-2</v>
      </c>
      <c r="K14" s="17">
        <v>3.7539496763225898E-2</v>
      </c>
      <c r="L14" s="17">
        <v>1.16320670603115E-2</v>
      </c>
      <c r="M14" s="17"/>
      <c r="N14" s="17">
        <v>3.0617883109730699E-2</v>
      </c>
      <c r="O14" s="17">
        <v>1.4112253912359899E-2</v>
      </c>
      <c r="P14" s="17">
        <v>6.3318943406777906E-2</v>
      </c>
      <c r="Q14" s="17">
        <v>4.0822306564104301E-2</v>
      </c>
      <c r="R14" s="17">
        <v>1.660203094647E-2</v>
      </c>
      <c r="S14" s="17">
        <v>4.7744796849328398E-2</v>
      </c>
      <c r="T14" s="17">
        <v>5.7427762743802999E-2</v>
      </c>
      <c r="U14" s="17">
        <v>3.0456417741291202E-2</v>
      </c>
      <c r="V14" s="17">
        <v>4.3412894413837701E-2</v>
      </c>
      <c r="W14" s="17"/>
      <c r="X14" s="17">
        <v>3.5648619211270501E-2</v>
      </c>
      <c r="Y14" s="17">
        <v>7.0956480942413497E-2</v>
      </c>
      <c r="Z14" s="17"/>
      <c r="AA14" s="17">
        <v>4.1255781084433202E-2</v>
      </c>
      <c r="AB14" s="17">
        <v>1.80417277366225E-2</v>
      </c>
      <c r="AC14" s="17"/>
      <c r="AD14" s="17">
        <v>1.65342112279077E-2</v>
      </c>
      <c r="AE14" s="17">
        <v>5.7070993115447499E-2</v>
      </c>
    </row>
    <row r="15" spans="2:31" x14ac:dyDescent="0.35">
      <c r="B15" s="18" t="s">
        <v>102</v>
      </c>
      <c r="C15" s="21">
        <v>0.111664367001054</v>
      </c>
      <c r="D15" s="21">
        <v>0.14052110368273901</v>
      </c>
      <c r="E15" s="21">
        <v>8.2799518477201198E-2</v>
      </c>
      <c r="F15" s="21"/>
      <c r="G15" s="21">
        <v>0.128524119391347</v>
      </c>
      <c r="H15" s="21">
        <v>9.8823535863003797E-2</v>
      </c>
      <c r="I15" s="21">
        <v>0.10985282116178199</v>
      </c>
      <c r="J15" s="21">
        <v>0.11437480145026099</v>
      </c>
      <c r="K15" s="21">
        <v>0.125774175727879</v>
      </c>
      <c r="L15" s="21">
        <v>0.101983508193627</v>
      </c>
      <c r="M15" s="21"/>
      <c r="N15" s="21">
        <v>0.13541603027763299</v>
      </c>
      <c r="O15" s="21">
        <v>7.6754248934046101E-2</v>
      </c>
      <c r="P15" s="21">
        <v>0.104237824249613</v>
      </c>
      <c r="Q15" s="21">
        <v>0.12171747138660299</v>
      </c>
      <c r="R15" s="21">
        <v>5.3441157111320102E-2</v>
      </c>
      <c r="S15" s="21">
        <v>0.15112658788599201</v>
      </c>
      <c r="T15" s="21">
        <v>0.13637310225633101</v>
      </c>
      <c r="U15" s="21">
        <v>0.16190151991920501</v>
      </c>
      <c r="V15" s="21">
        <v>9.40976483945722E-2</v>
      </c>
      <c r="W15" s="21"/>
      <c r="X15" s="21">
        <v>0.103923787665624</v>
      </c>
      <c r="Y15" s="21">
        <v>0.111147958258927</v>
      </c>
      <c r="Z15" s="21"/>
      <c r="AA15" s="21">
        <v>0.107344008659976</v>
      </c>
      <c r="AB15" s="21">
        <v>0.12546463072780001</v>
      </c>
      <c r="AC15" s="21"/>
      <c r="AD15" s="21">
        <v>0.121247775592078</v>
      </c>
      <c r="AE15" s="21">
        <v>0.10382041174298701</v>
      </c>
    </row>
    <row r="16" spans="2:31" x14ac:dyDescent="0.35">
      <c r="B16" s="18" t="s">
        <v>101</v>
      </c>
      <c r="C16" s="21">
        <v>0.69006677439331299</v>
      </c>
      <c r="D16" s="21">
        <v>0.63513831641129903</v>
      </c>
      <c r="E16" s="21">
        <v>0.74501067317123604</v>
      </c>
      <c r="F16" s="21"/>
      <c r="G16" s="21">
        <v>0.69185357881078602</v>
      </c>
      <c r="H16" s="21">
        <v>0.70755609087246396</v>
      </c>
      <c r="I16" s="21">
        <v>0.68404197653282295</v>
      </c>
      <c r="J16" s="21">
        <v>0.68180552705494701</v>
      </c>
      <c r="K16" s="21">
        <v>0.69421367382051102</v>
      </c>
      <c r="L16" s="21">
        <v>0.68483574567841299</v>
      </c>
      <c r="M16" s="21"/>
      <c r="N16" s="21">
        <v>0.68636930224269899</v>
      </c>
      <c r="O16" s="21">
        <v>0.75103655730331298</v>
      </c>
      <c r="P16" s="21">
        <v>0.69834176546216198</v>
      </c>
      <c r="Q16" s="21">
        <v>0.66224019436260795</v>
      </c>
      <c r="R16" s="21">
        <v>0.72219466726849202</v>
      </c>
      <c r="S16" s="21">
        <v>0.67338243240155304</v>
      </c>
      <c r="T16" s="21">
        <v>0.67409665420058895</v>
      </c>
      <c r="U16" s="21">
        <v>0.610887248458722</v>
      </c>
      <c r="V16" s="21">
        <v>0.67015472914874596</v>
      </c>
      <c r="W16" s="21"/>
      <c r="X16" s="21">
        <v>0.69703146787984305</v>
      </c>
      <c r="Y16" s="21">
        <v>0.66233300021187902</v>
      </c>
      <c r="Z16" s="21"/>
      <c r="AA16" s="21">
        <v>0.69590232468311597</v>
      </c>
      <c r="AB16" s="21">
        <v>0.67629532256926606</v>
      </c>
      <c r="AC16" s="21"/>
      <c r="AD16" s="21">
        <v>0.69830793277658199</v>
      </c>
      <c r="AE16" s="21">
        <v>0.70048063007188599</v>
      </c>
    </row>
    <row r="17" spans="2:31" x14ac:dyDescent="0.35">
      <c r="B17" s="18" t="s">
        <v>103</v>
      </c>
      <c r="C17" s="22">
        <v>0.57840240739225901</v>
      </c>
      <c r="D17" s="22">
        <v>0.49461721272856002</v>
      </c>
      <c r="E17" s="22">
        <v>0.66221115469403402</v>
      </c>
      <c r="F17" s="22"/>
      <c r="G17" s="22">
        <v>0.56332945941943902</v>
      </c>
      <c r="H17" s="22">
        <v>0.60873255500946</v>
      </c>
      <c r="I17" s="22">
        <v>0.57418915537104098</v>
      </c>
      <c r="J17" s="22">
        <v>0.56743072560468499</v>
      </c>
      <c r="K17" s="22">
        <v>0.56843949809263195</v>
      </c>
      <c r="L17" s="22">
        <v>0.58285223748478598</v>
      </c>
      <c r="M17" s="22"/>
      <c r="N17" s="22">
        <v>0.55095327196506605</v>
      </c>
      <c r="O17" s="22">
        <v>0.67428230836926695</v>
      </c>
      <c r="P17" s="22">
        <v>0.59410394121254895</v>
      </c>
      <c r="Q17" s="22">
        <v>0.54052272297600501</v>
      </c>
      <c r="R17" s="22">
        <v>0.66875351015717099</v>
      </c>
      <c r="S17" s="22">
        <v>0.52225584451556195</v>
      </c>
      <c r="T17" s="22">
        <v>0.53772355194425803</v>
      </c>
      <c r="U17" s="22">
        <v>0.44898572853951702</v>
      </c>
      <c r="V17" s="22">
        <v>0.57605708075417394</v>
      </c>
      <c r="W17" s="22"/>
      <c r="X17" s="22">
        <v>0.593107680214219</v>
      </c>
      <c r="Y17" s="22">
        <v>0.55118504195295204</v>
      </c>
      <c r="Z17" s="22"/>
      <c r="AA17" s="22">
        <v>0.58855831602314002</v>
      </c>
      <c r="AB17" s="22">
        <v>0.55083069184146705</v>
      </c>
      <c r="AC17" s="22"/>
      <c r="AD17" s="22">
        <v>0.57706015718450498</v>
      </c>
      <c r="AE17" s="22">
        <v>0.59666021832889904</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356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3.15895202802828E-2</v>
      </c>
      <c r="D9" s="17">
        <v>3.3288253053005902E-2</v>
      </c>
      <c r="E9" s="17">
        <v>2.9890309981209701E-2</v>
      </c>
      <c r="F9" s="17"/>
      <c r="G9" s="17">
        <v>2.4633416807990499E-2</v>
      </c>
      <c r="H9" s="17">
        <v>1.4580723565095001E-2</v>
      </c>
      <c r="I9" s="17">
        <v>2.9561220376116699E-2</v>
      </c>
      <c r="J9" s="17">
        <v>4.5293059480452903E-2</v>
      </c>
      <c r="K9" s="17">
        <v>3.3349472110678402E-2</v>
      </c>
      <c r="L9" s="17">
        <v>3.7645741706301902E-2</v>
      </c>
      <c r="M9" s="17"/>
      <c r="N9" s="17">
        <v>3.02177649688136E-2</v>
      </c>
      <c r="O9" s="17">
        <v>1.6378587378718799E-2</v>
      </c>
      <c r="P9" s="17">
        <v>2.52491639193928E-2</v>
      </c>
      <c r="Q9" s="17">
        <v>3.0670934674124399E-2</v>
      </c>
      <c r="R9" s="17">
        <v>1.6519932073808401E-2</v>
      </c>
      <c r="S9" s="17">
        <v>7.3629504329606105E-2</v>
      </c>
      <c r="T9" s="17">
        <v>2.9904436840496498E-2</v>
      </c>
      <c r="U9" s="17">
        <v>2.9121792113717699E-2</v>
      </c>
      <c r="V9" s="17">
        <v>3.79149789019071E-2</v>
      </c>
      <c r="W9" s="17"/>
      <c r="X9" s="17">
        <v>2.7916759939044199E-2</v>
      </c>
      <c r="Y9" s="17">
        <v>4.6782057936334498E-2</v>
      </c>
      <c r="Z9" s="17"/>
      <c r="AA9" s="17">
        <v>2.8463925910186701E-2</v>
      </c>
      <c r="AB9" s="17">
        <v>4.4535811986540302E-2</v>
      </c>
      <c r="AC9" s="17"/>
      <c r="AD9" s="17">
        <v>2.8722364718335201E-2</v>
      </c>
      <c r="AE9" s="17">
        <v>3.6449700580167201E-2</v>
      </c>
    </row>
    <row r="10" spans="2:31" x14ac:dyDescent="0.35">
      <c r="B10" s="18" t="s">
        <v>99</v>
      </c>
      <c r="C10" s="17">
        <v>5.3366173979101802E-2</v>
      </c>
      <c r="D10" s="17">
        <v>5.8830039491488399E-2</v>
      </c>
      <c r="E10" s="17">
        <v>4.7900772533696998E-2</v>
      </c>
      <c r="F10" s="17"/>
      <c r="G10" s="17">
        <v>4.0830856235098002E-2</v>
      </c>
      <c r="H10" s="17">
        <v>7.2761450869243197E-2</v>
      </c>
      <c r="I10" s="17">
        <v>3.6199506447957601E-2</v>
      </c>
      <c r="J10" s="17">
        <v>5.94780102247668E-2</v>
      </c>
      <c r="K10" s="17">
        <v>4.4219548028532597E-2</v>
      </c>
      <c r="L10" s="17">
        <v>5.9778834482239702E-2</v>
      </c>
      <c r="M10" s="17"/>
      <c r="N10" s="17">
        <v>8.1187499224573703E-2</v>
      </c>
      <c r="O10" s="17">
        <v>4.2824901362326202E-2</v>
      </c>
      <c r="P10" s="17">
        <v>1.7750021825664E-2</v>
      </c>
      <c r="Q10" s="17">
        <v>3.98345493297231E-2</v>
      </c>
      <c r="R10" s="17">
        <v>4.58458311163807E-2</v>
      </c>
      <c r="S10" s="17">
        <v>6.7630368752499601E-2</v>
      </c>
      <c r="T10" s="17">
        <v>6.3537050713599996E-2</v>
      </c>
      <c r="U10" s="17">
        <v>9.5883428393625902E-2</v>
      </c>
      <c r="V10" s="17">
        <v>4.0942016018001202E-2</v>
      </c>
      <c r="W10" s="17"/>
      <c r="X10" s="17">
        <v>5.6682527265051699E-2</v>
      </c>
      <c r="Y10" s="17">
        <v>5.2353718932379001E-2</v>
      </c>
      <c r="Z10" s="17"/>
      <c r="AA10" s="17">
        <v>5.04427373676061E-2</v>
      </c>
      <c r="AB10" s="17">
        <v>6.3024649778388897E-2</v>
      </c>
      <c r="AC10" s="17"/>
      <c r="AD10" s="17">
        <v>5.9313427904201799E-2</v>
      </c>
      <c r="AE10" s="17">
        <v>4.8329428488970198E-2</v>
      </c>
    </row>
    <row r="11" spans="2:31" x14ac:dyDescent="0.35">
      <c r="B11" s="18" t="s">
        <v>98</v>
      </c>
      <c r="C11" s="17">
        <v>0.13591184396421099</v>
      </c>
      <c r="D11" s="17">
        <v>0.14947714199899001</v>
      </c>
      <c r="E11" s="17">
        <v>0.122342732623796</v>
      </c>
      <c r="F11" s="17"/>
      <c r="G11" s="17">
        <v>0.144824062594126</v>
      </c>
      <c r="H11" s="17">
        <v>0.149298576516362</v>
      </c>
      <c r="I11" s="17">
        <v>0.114627955309896</v>
      </c>
      <c r="J11" s="17">
        <v>0.105603854831294</v>
      </c>
      <c r="K11" s="17">
        <v>0.12061673954825</v>
      </c>
      <c r="L11" s="17">
        <v>0.157481777820979</v>
      </c>
      <c r="M11" s="17"/>
      <c r="N11" s="17">
        <v>0.115014336489408</v>
      </c>
      <c r="O11" s="17">
        <v>0.129792112225071</v>
      </c>
      <c r="P11" s="17">
        <v>0.18202069572589399</v>
      </c>
      <c r="Q11" s="17">
        <v>0.15484544508055001</v>
      </c>
      <c r="R11" s="17">
        <v>0.10235921790839</v>
      </c>
      <c r="S11" s="17">
        <v>0.114957949212087</v>
      </c>
      <c r="T11" s="17">
        <v>0.12687494392061099</v>
      </c>
      <c r="U11" s="17">
        <v>0.12297608538761499</v>
      </c>
      <c r="V11" s="17">
        <v>0.16912434511536001</v>
      </c>
      <c r="W11" s="17"/>
      <c r="X11" s="17">
        <v>0.13611921012601899</v>
      </c>
      <c r="Y11" s="17">
        <v>0.16187733667502099</v>
      </c>
      <c r="Z11" s="17"/>
      <c r="AA11" s="17">
        <v>0.130140109763136</v>
      </c>
      <c r="AB11" s="17">
        <v>0.16164145468073499</v>
      </c>
      <c r="AC11" s="17"/>
      <c r="AD11" s="17">
        <v>0.12968050198035599</v>
      </c>
      <c r="AE11" s="17">
        <v>0.134352063536512</v>
      </c>
    </row>
    <row r="12" spans="2:31" x14ac:dyDescent="0.35">
      <c r="B12" s="18" t="s">
        <v>97</v>
      </c>
      <c r="C12" s="17">
        <v>0.32619937107228397</v>
      </c>
      <c r="D12" s="17">
        <v>0.31925607151363</v>
      </c>
      <c r="E12" s="17">
        <v>0.33314462244381199</v>
      </c>
      <c r="F12" s="17"/>
      <c r="G12" s="17">
        <v>0.28440817036891602</v>
      </c>
      <c r="H12" s="17">
        <v>0.33855203934554501</v>
      </c>
      <c r="I12" s="17">
        <v>0.311966582451914</v>
      </c>
      <c r="J12" s="17">
        <v>0.360776211934841</v>
      </c>
      <c r="K12" s="17">
        <v>0.33848356954997499</v>
      </c>
      <c r="L12" s="17">
        <v>0.32551183527127697</v>
      </c>
      <c r="M12" s="17"/>
      <c r="N12" s="17">
        <v>0.28600294546581501</v>
      </c>
      <c r="O12" s="17">
        <v>0.350695672170107</v>
      </c>
      <c r="P12" s="17">
        <v>0.33145033017505099</v>
      </c>
      <c r="Q12" s="17">
        <v>0.36794056022933802</v>
      </c>
      <c r="R12" s="17">
        <v>0.32175201759544098</v>
      </c>
      <c r="S12" s="17">
        <v>0.32533352751017702</v>
      </c>
      <c r="T12" s="17">
        <v>0.25606236998036003</v>
      </c>
      <c r="U12" s="17">
        <v>0.31831724341340401</v>
      </c>
      <c r="V12" s="17">
        <v>0.36736198738391701</v>
      </c>
      <c r="W12" s="17"/>
      <c r="X12" s="17">
        <v>0.32115200238414499</v>
      </c>
      <c r="Y12" s="17">
        <v>0.29137514481265497</v>
      </c>
      <c r="Z12" s="17"/>
      <c r="AA12" s="17">
        <v>0.33135752060123802</v>
      </c>
      <c r="AB12" s="17">
        <v>0.31022731425605099</v>
      </c>
      <c r="AC12" s="17"/>
      <c r="AD12" s="17">
        <v>0.32729763282737401</v>
      </c>
      <c r="AE12" s="17">
        <v>0.33677747899760102</v>
      </c>
    </row>
    <row r="13" spans="2:31" x14ac:dyDescent="0.35">
      <c r="B13" s="18" t="s">
        <v>96</v>
      </c>
      <c r="C13" s="17">
        <v>0.42803581307439298</v>
      </c>
      <c r="D13" s="17">
        <v>0.41417755752928498</v>
      </c>
      <c r="E13" s="17">
        <v>0.44189796427765998</v>
      </c>
      <c r="F13" s="17"/>
      <c r="G13" s="17">
        <v>0.48021645141854802</v>
      </c>
      <c r="H13" s="17">
        <v>0.39012205458223498</v>
      </c>
      <c r="I13" s="17">
        <v>0.45028370697111503</v>
      </c>
      <c r="J13" s="17">
        <v>0.41401914739648399</v>
      </c>
      <c r="K13" s="17">
        <v>0.43406046615650701</v>
      </c>
      <c r="L13" s="17">
        <v>0.41333697348738202</v>
      </c>
      <c r="M13" s="17"/>
      <c r="N13" s="17">
        <v>0.46411149088105802</v>
      </c>
      <c r="O13" s="17">
        <v>0.43720667081046799</v>
      </c>
      <c r="P13" s="17">
        <v>0.41569350068232203</v>
      </c>
      <c r="Q13" s="17">
        <v>0.37474188852741203</v>
      </c>
      <c r="R13" s="17">
        <v>0.49787899513812001</v>
      </c>
      <c r="S13" s="17">
        <v>0.41227784258098199</v>
      </c>
      <c r="T13" s="17">
        <v>0.48072550216197202</v>
      </c>
      <c r="U13" s="17">
        <v>0.39007666685599202</v>
      </c>
      <c r="V13" s="17">
        <v>0.36427222547672</v>
      </c>
      <c r="W13" s="17"/>
      <c r="X13" s="17">
        <v>0.43282858961500698</v>
      </c>
      <c r="Y13" s="17">
        <v>0.40661220632893902</v>
      </c>
      <c r="Z13" s="17"/>
      <c r="AA13" s="17">
        <v>0.42963004739925298</v>
      </c>
      <c r="AB13" s="17">
        <v>0.42057076929828502</v>
      </c>
      <c r="AC13" s="17"/>
      <c r="AD13" s="17">
        <v>0.44122236763703299</v>
      </c>
      <c r="AE13" s="17">
        <v>0.42522316761512502</v>
      </c>
    </row>
    <row r="14" spans="2:31" x14ac:dyDescent="0.35">
      <c r="B14" s="18" t="s">
        <v>56</v>
      </c>
      <c r="C14" s="17">
        <v>2.48972776297272E-2</v>
      </c>
      <c r="D14" s="17">
        <v>2.4970936413599602E-2</v>
      </c>
      <c r="E14" s="17">
        <v>2.4823598139825601E-2</v>
      </c>
      <c r="F14" s="17"/>
      <c r="G14" s="17">
        <v>2.5087042575321902E-2</v>
      </c>
      <c r="H14" s="17">
        <v>3.4685155121519901E-2</v>
      </c>
      <c r="I14" s="17">
        <v>5.7361028443001498E-2</v>
      </c>
      <c r="J14" s="17">
        <v>1.48297161321617E-2</v>
      </c>
      <c r="K14" s="17">
        <v>2.92702046060558E-2</v>
      </c>
      <c r="L14" s="17">
        <v>6.2448372318208599E-3</v>
      </c>
      <c r="M14" s="17"/>
      <c r="N14" s="17">
        <v>2.3465962970331398E-2</v>
      </c>
      <c r="O14" s="17">
        <v>2.3102056053309498E-2</v>
      </c>
      <c r="P14" s="17">
        <v>2.7836287671676702E-2</v>
      </c>
      <c r="Q14" s="17">
        <v>3.1966622158852501E-2</v>
      </c>
      <c r="R14" s="17">
        <v>1.5644006167860401E-2</v>
      </c>
      <c r="S14" s="17">
        <v>6.1708076146477003E-3</v>
      </c>
      <c r="T14" s="17">
        <v>4.2895696382960598E-2</v>
      </c>
      <c r="U14" s="17">
        <v>4.3624783835644297E-2</v>
      </c>
      <c r="V14" s="17">
        <v>2.03844471040956E-2</v>
      </c>
      <c r="W14" s="17"/>
      <c r="X14" s="17">
        <v>2.5300910670733E-2</v>
      </c>
      <c r="Y14" s="17">
        <v>4.0999535314670897E-2</v>
      </c>
      <c r="Z14" s="17"/>
      <c r="AA14" s="17">
        <v>2.99656589585807E-2</v>
      </c>
      <c r="AB14" s="17">
        <v>0</v>
      </c>
      <c r="AC14" s="17"/>
      <c r="AD14" s="17">
        <v>1.3763704932699799E-2</v>
      </c>
      <c r="AE14" s="17">
        <v>1.8868160781623199E-2</v>
      </c>
    </row>
    <row r="15" spans="2:31" x14ac:dyDescent="0.35">
      <c r="B15" s="18" t="s">
        <v>102</v>
      </c>
      <c r="C15" s="21">
        <v>8.4955694259384498E-2</v>
      </c>
      <c r="D15" s="21">
        <v>9.2118292544494301E-2</v>
      </c>
      <c r="E15" s="21">
        <v>7.7791082514906698E-2</v>
      </c>
      <c r="F15" s="21"/>
      <c r="G15" s="21">
        <v>6.5464273043088494E-2</v>
      </c>
      <c r="H15" s="21">
        <v>8.7342174434338199E-2</v>
      </c>
      <c r="I15" s="21">
        <v>6.57607268240743E-2</v>
      </c>
      <c r="J15" s="21">
        <v>0.10477106970522</v>
      </c>
      <c r="K15" s="21">
        <v>7.7569020139211103E-2</v>
      </c>
      <c r="L15" s="21">
        <v>9.7424576188541598E-2</v>
      </c>
      <c r="M15" s="21"/>
      <c r="N15" s="21">
        <v>0.111405264193387</v>
      </c>
      <c r="O15" s="21">
        <v>5.9203488741045002E-2</v>
      </c>
      <c r="P15" s="21">
        <v>4.2999185745056803E-2</v>
      </c>
      <c r="Q15" s="21">
        <v>7.0505484003847499E-2</v>
      </c>
      <c r="R15" s="21">
        <v>6.2365763190189001E-2</v>
      </c>
      <c r="S15" s="21">
        <v>0.141259873082106</v>
      </c>
      <c r="T15" s="21">
        <v>9.3441487554096606E-2</v>
      </c>
      <c r="U15" s="21">
        <v>0.125005220507344</v>
      </c>
      <c r="V15" s="21">
        <v>7.8856994919908302E-2</v>
      </c>
      <c r="W15" s="21"/>
      <c r="X15" s="21">
        <v>8.4599287204095999E-2</v>
      </c>
      <c r="Y15" s="21">
        <v>9.9135776868713499E-2</v>
      </c>
      <c r="Z15" s="21"/>
      <c r="AA15" s="21">
        <v>7.8906663277792805E-2</v>
      </c>
      <c r="AB15" s="21">
        <v>0.10756046176492901</v>
      </c>
      <c r="AC15" s="21"/>
      <c r="AD15" s="21">
        <v>8.8035792622536996E-2</v>
      </c>
      <c r="AE15" s="21">
        <v>8.4779129069137399E-2</v>
      </c>
    </row>
    <row r="16" spans="2:31" x14ac:dyDescent="0.35">
      <c r="B16" s="18" t="s">
        <v>101</v>
      </c>
      <c r="C16" s="21">
        <v>0.75423518414667701</v>
      </c>
      <c r="D16" s="21">
        <v>0.73343362904291598</v>
      </c>
      <c r="E16" s="21">
        <v>0.77504258672147097</v>
      </c>
      <c r="F16" s="21"/>
      <c r="G16" s="21">
        <v>0.76462462178746404</v>
      </c>
      <c r="H16" s="21">
        <v>0.72867409392778004</v>
      </c>
      <c r="I16" s="21">
        <v>0.76225028942302797</v>
      </c>
      <c r="J16" s="21">
        <v>0.77479535933132504</v>
      </c>
      <c r="K16" s="21">
        <v>0.772544035706483</v>
      </c>
      <c r="L16" s="21">
        <v>0.73884880875865799</v>
      </c>
      <c r="M16" s="21"/>
      <c r="N16" s="21">
        <v>0.75011443634687303</v>
      </c>
      <c r="O16" s="21">
        <v>0.78790234298057504</v>
      </c>
      <c r="P16" s="21">
        <v>0.74714383085737301</v>
      </c>
      <c r="Q16" s="21">
        <v>0.74268244875675005</v>
      </c>
      <c r="R16" s="21">
        <v>0.81963101273356098</v>
      </c>
      <c r="S16" s="21">
        <v>0.73761137009115896</v>
      </c>
      <c r="T16" s="21">
        <v>0.73678787214233099</v>
      </c>
      <c r="U16" s="21">
        <v>0.70839391026939702</v>
      </c>
      <c r="V16" s="21">
        <v>0.73163421286063601</v>
      </c>
      <c r="W16" s="21"/>
      <c r="X16" s="21">
        <v>0.75398059199915202</v>
      </c>
      <c r="Y16" s="21">
        <v>0.69798735114159405</v>
      </c>
      <c r="Z16" s="21"/>
      <c r="AA16" s="21">
        <v>0.76098756800049105</v>
      </c>
      <c r="AB16" s="21">
        <v>0.73079808355433595</v>
      </c>
      <c r="AC16" s="21"/>
      <c r="AD16" s="21">
        <v>0.76852000046440705</v>
      </c>
      <c r="AE16" s="21">
        <v>0.76200064661272704</v>
      </c>
    </row>
    <row r="17" spans="2:31" x14ac:dyDescent="0.35">
      <c r="B17" s="18" t="s">
        <v>103</v>
      </c>
      <c r="C17" s="22">
        <v>0.66927948988729202</v>
      </c>
      <c r="D17" s="22">
        <v>0.64131533649842098</v>
      </c>
      <c r="E17" s="22">
        <v>0.69725150420656501</v>
      </c>
      <c r="F17" s="22"/>
      <c r="G17" s="22">
        <v>0.69916034874437505</v>
      </c>
      <c r="H17" s="22">
        <v>0.64133191949344204</v>
      </c>
      <c r="I17" s="22">
        <v>0.696489562598954</v>
      </c>
      <c r="J17" s="22">
        <v>0.67002428962610505</v>
      </c>
      <c r="K17" s="22">
        <v>0.69497501556727204</v>
      </c>
      <c r="L17" s="22">
        <v>0.64142423257011705</v>
      </c>
      <c r="M17" s="22"/>
      <c r="N17" s="22">
        <v>0.63870917215348599</v>
      </c>
      <c r="O17" s="22">
        <v>0.72869885423952996</v>
      </c>
      <c r="P17" s="22">
        <v>0.704144645112316</v>
      </c>
      <c r="Q17" s="22">
        <v>0.67217696475290201</v>
      </c>
      <c r="R17" s="22">
        <v>0.75726524954337204</v>
      </c>
      <c r="S17" s="22">
        <v>0.59635149700905299</v>
      </c>
      <c r="T17" s="22">
        <v>0.64334638458823501</v>
      </c>
      <c r="U17" s="22">
        <v>0.58338868976205305</v>
      </c>
      <c r="V17" s="22">
        <v>0.65277721794072796</v>
      </c>
      <c r="W17" s="22"/>
      <c r="X17" s="22">
        <v>0.66938130479505598</v>
      </c>
      <c r="Y17" s="22">
        <v>0.59885157427288105</v>
      </c>
      <c r="Z17" s="22"/>
      <c r="AA17" s="22">
        <v>0.682080904722698</v>
      </c>
      <c r="AB17" s="22">
        <v>0.623237621789406</v>
      </c>
      <c r="AC17" s="22"/>
      <c r="AD17" s="22">
        <v>0.68048420784187003</v>
      </c>
      <c r="AE17" s="22">
        <v>0.67722151754358995</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357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5.6290027183681902E-2</v>
      </c>
      <c r="D9" s="17">
        <v>6.1346475234801398E-2</v>
      </c>
      <c r="E9" s="17">
        <v>5.12321577276066E-2</v>
      </c>
      <c r="F9" s="17"/>
      <c r="G9" s="17">
        <v>5.8340243904035798E-2</v>
      </c>
      <c r="H9" s="17">
        <v>5.29319332431398E-2</v>
      </c>
      <c r="I9" s="17">
        <v>5.3109423762749297E-2</v>
      </c>
      <c r="J9" s="17">
        <v>6.9928164602608006E-2</v>
      </c>
      <c r="K9" s="17">
        <v>4.6278109721028998E-2</v>
      </c>
      <c r="L9" s="17">
        <v>5.6755026085097103E-2</v>
      </c>
      <c r="M9" s="17"/>
      <c r="N9" s="17">
        <v>8.58837535776516E-2</v>
      </c>
      <c r="O9" s="17">
        <v>3.0811098316198899E-2</v>
      </c>
      <c r="P9" s="17">
        <v>1.01090832243921E-2</v>
      </c>
      <c r="Q9" s="17">
        <v>6.4653060667532097E-2</v>
      </c>
      <c r="R9" s="17">
        <v>8.0198670094473207E-2</v>
      </c>
      <c r="S9" s="17">
        <v>7.7218576923484106E-2</v>
      </c>
      <c r="T9" s="17">
        <v>4.5896004695550399E-2</v>
      </c>
      <c r="U9" s="17">
        <v>2.9121792113717699E-2</v>
      </c>
      <c r="V9" s="17">
        <v>6.5619249249319694E-2</v>
      </c>
      <c r="W9" s="17"/>
      <c r="X9" s="17">
        <v>4.9293609775739003E-2</v>
      </c>
      <c r="Y9" s="17">
        <v>8.2429406482354001E-2</v>
      </c>
      <c r="Z9" s="17"/>
      <c r="AA9" s="17">
        <v>5.2984761740680002E-2</v>
      </c>
      <c r="AB9" s="17">
        <v>7.05182639526271E-2</v>
      </c>
      <c r="AC9" s="17"/>
      <c r="AD9" s="17">
        <v>5.8745070946086102E-2</v>
      </c>
      <c r="AE9" s="17">
        <v>5.7458722198478897E-2</v>
      </c>
    </row>
    <row r="10" spans="2:31" x14ac:dyDescent="0.35">
      <c r="B10" s="18" t="s">
        <v>99</v>
      </c>
      <c r="C10" s="17">
        <v>0.14745609745970101</v>
      </c>
      <c r="D10" s="17">
        <v>0.172841005429342</v>
      </c>
      <c r="E10" s="17">
        <v>0.12206405360462901</v>
      </c>
      <c r="F10" s="17"/>
      <c r="G10" s="17">
        <v>0.10661385885810799</v>
      </c>
      <c r="H10" s="17">
        <v>0.14566034720641999</v>
      </c>
      <c r="I10" s="17">
        <v>0.15600006121006299</v>
      </c>
      <c r="J10" s="17">
        <v>0.17154141696351799</v>
      </c>
      <c r="K10" s="17">
        <v>0.16837378952689899</v>
      </c>
      <c r="L10" s="17">
        <v>0.14340055657262901</v>
      </c>
      <c r="M10" s="17"/>
      <c r="N10" s="17">
        <v>0.15383459094482399</v>
      </c>
      <c r="O10" s="17">
        <v>0.12897485436151099</v>
      </c>
      <c r="P10" s="17">
        <v>0.14407781639376599</v>
      </c>
      <c r="Q10" s="17">
        <v>0.137667435218954</v>
      </c>
      <c r="R10" s="17">
        <v>0.119662015608674</v>
      </c>
      <c r="S10" s="17">
        <v>0.184070827723812</v>
      </c>
      <c r="T10" s="17">
        <v>0.16875724431990899</v>
      </c>
      <c r="U10" s="17">
        <v>0.148650770688522</v>
      </c>
      <c r="V10" s="17">
        <v>0.14731097182886499</v>
      </c>
      <c r="W10" s="17"/>
      <c r="X10" s="17">
        <v>0.144903363023934</v>
      </c>
      <c r="Y10" s="17">
        <v>0.21530844694474899</v>
      </c>
      <c r="Z10" s="17"/>
      <c r="AA10" s="17">
        <v>0.13043976096486001</v>
      </c>
      <c r="AB10" s="17">
        <v>0.21384175854472701</v>
      </c>
      <c r="AC10" s="17"/>
      <c r="AD10" s="17">
        <v>0.160391817147441</v>
      </c>
      <c r="AE10" s="17">
        <v>0.13930566607483799</v>
      </c>
    </row>
    <row r="11" spans="2:31" x14ac:dyDescent="0.35">
      <c r="B11" s="18" t="s">
        <v>98</v>
      </c>
      <c r="C11" s="17">
        <v>0.26617508241440802</v>
      </c>
      <c r="D11" s="17">
        <v>0.29570057337914701</v>
      </c>
      <c r="E11" s="17">
        <v>0.236641291615725</v>
      </c>
      <c r="F11" s="17"/>
      <c r="G11" s="17">
        <v>0.26720649867973401</v>
      </c>
      <c r="H11" s="17">
        <v>0.280803435524</v>
      </c>
      <c r="I11" s="17">
        <v>0.214744859248888</v>
      </c>
      <c r="J11" s="17">
        <v>0.26824890740033103</v>
      </c>
      <c r="K11" s="17">
        <v>0.24840088139664099</v>
      </c>
      <c r="L11" s="17">
        <v>0.29131610025159399</v>
      </c>
      <c r="M11" s="17"/>
      <c r="N11" s="17">
        <v>0.220946610008557</v>
      </c>
      <c r="O11" s="17">
        <v>0.24165148494682401</v>
      </c>
      <c r="P11" s="17">
        <v>0.28092194020394801</v>
      </c>
      <c r="Q11" s="17">
        <v>0.29025122216878801</v>
      </c>
      <c r="R11" s="17">
        <v>0.26869658641472099</v>
      </c>
      <c r="S11" s="17">
        <v>0.25372284521766703</v>
      </c>
      <c r="T11" s="17">
        <v>0.27371299822948503</v>
      </c>
      <c r="U11" s="17">
        <v>0.25860455359948498</v>
      </c>
      <c r="V11" s="17">
        <v>0.32534865031052901</v>
      </c>
      <c r="W11" s="17"/>
      <c r="X11" s="17">
        <v>0.26966285185711902</v>
      </c>
      <c r="Y11" s="17">
        <v>0.258114334022637</v>
      </c>
      <c r="Z11" s="17"/>
      <c r="AA11" s="17">
        <v>0.25926784624141802</v>
      </c>
      <c r="AB11" s="17">
        <v>0.29638903816593898</v>
      </c>
      <c r="AC11" s="17"/>
      <c r="AD11" s="17">
        <v>0.25902103785717701</v>
      </c>
      <c r="AE11" s="17">
        <v>0.26404623837039698</v>
      </c>
    </row>
    <row r="12" spans="2:31" x14ac:dyDescent="0.35">
      <c r="B12" s="18" t="s">
        <v>97</v>
      </c>
      <c r="C12" s="17">
        <v>0.32222953759278899</v>
      </c>
      <c r="D12" s="17">
        <v>0.28909763042113801</v>
      </c>
      <c r="E12" s="17">
        <v>0.355370758388661</v>
      </c>
      <c r="F12" s="17"/>
      <c r="G12" s="17">
        <v>0.33917171193479501</v>
      </c>
      <c r="H12" s="17">
        <v>0.28917054618336802</v>
      </c>
      <c r="I12" s="17">
        <v>0.34482262546466003</v>
      </c>
      <c r="J12" s="17">
        <v>0.30640117187049298</v>
      </c>
      <c r="K12" s="17">
        <v>0.31216718774490898</v>
      </c>
      <c r="L12" s="17">
        <v>0.33256694638801099</v>
      </c>
      <c r="M12" s="17"/>
      <c r="N12" s="17">
        <v>0.31875241467802301</v>
      </c>
      <c r="O12" s="17">
        <v>0.379387458921986</v>
      </c>
      <c r="P12" s="17">
        <v>0.35321471684192601</v>
      </c>
      <c r="Q12" s="17">
        <v>0.30328298928122399</v>
      </c>
      <c r="R12" s="17">
        <v>0.28828176460320498</v>
      </c>
      <c r="S12" s="17">
        <v>0.318856584333851</v>
      </c>
      <c r="T12" s="17">
        <v>0.30979224289727297</v>
      </c>
      <c r="U12" s="17">
        <v>0.40527418905499102</v>
      </c>
      <c r="V12" s="17">
        <v>0.25183219483218799</v>
      </c>
      <c r="W12" s="17"/>
      <c r="X12" s="17">
        <v>0.32292741456333302</v>
      </c>
      <c r="Y12" s="17">
        <v>0.26147887530631603</v>
      </c>
      <c r="Z12" s="17"/>
      <c r="AA12" s="17">
        <v>0.34135688560280097</v>
      </c>
      <c r="AB12" s="17">
        <v>0.24791631993923599</v>
      </c>
      <c r="AC12" s="17"/>
      <c r="AD12" s="17">
        <v>0.32390876368050597</v>
      </c>
      <c r="AE12" s="17">
        <v>0.32308433613556797</v>
      </c>
    </row>
    <row r="13" spans="2:31" x14ac:dyDescent="0.35">
      <c r="B13" s="18" t="s">
        <v>96</v>
      </c>
      <c r="C13" s="17">
        <v>0.15225668924165101</v>
      </c>
      <c r="D13" s="17">
        <v>0.13930522398989301</v>
      </c>
      <c r="E13" s="17">
        <v>0.16521179524610799</v>
      </c>
      <c r="F13" s="17"/>
      <c r="G13" s="17">
        <v>0.16045843843468199</v>
      </c>
      <c r="H13" s="17">
        <v>0.163566756479224</v>
      </c>
      <c r="I13" s="17">
        <v>0.16215139092637601</v>
      </c>
      <c r="J13" s="17">
        <v>0.11535753177900999</v>
      </c>
      <c r="K13" s="17">
        <v>0.15839182906753799</v>
      </c>
      <c r="L13" s="17">
        <v>0.15233370701660001</v>
      </c>
      <c r="M13" s="17"/>
      <c r="N13" s="17">
        <v>0.16652419501427601</v>
      </c>
      <c r="O13" s="17">
        <v>0.17028118505009601</v>
      </c>
      <c r="P13" s="17">
        <v>0.13104725288153801</v>
      </c>
      <c r="Q13" s="17">
        <v>0.16297292166695801</v>
      </c>
      <c r="R13" s="17">
        <v>0.18471831854052401</v>
      </c>
      <c r="S13" s="17">
        <v>0.124048566195396</v>
      </c>
      <c r="T13" s="17">
        <v>0.145370530806745</v>
      </c>
      <c r="U13" s="17">
        <v>0.12937091290094399</v>
      </c>
      <c r="V13" s="17">
        <v>0.13325230327662599</v>
      </c>
      <c r="W13" s="17"/>
      <c r="X13" s="17">
        <v>0.154957761591933</v>
      </c>
      <c r="Y13" s="17">
        <v>0.11845258127810999</v>
      </c>
      <c r="Z13" s="17"/>
      <c r="AA13" s="17">
        <v>0.15836303480158601</v>
      </c>
      <c r="AB13" s="17">
        <v>0.13199196090318999</v>
      </c>
      <c r="AC13" s="17"/>
      <c r="AD13" s="17">
        <v>0.164766895681389</v>
      </c>
      <c r="AE13" s="17">
        <v>0.124713626324631</v>
      </c>
    </row>
    <row r="14" spans="2:31" x14ac:dyDescent="0.35">
      <c r="B14" s="18" t="s">
        <v>56</v>
      </c>
      <c r="C14" s="17">
        <v>5.5592566107768901E-2</v>
      </c>
      <c r="D14" s="17">
        <v>4.17090915456792E-2</v>
      </c>
      <c r="E14" s="17">
        <v>6.9479943417270304E-2</v>
      </c>
      <c r="F14" s="17"/>
      <c r="G14" s="17">
        <v>6.8209248188646002E-2</v>
      </c>
      <c r="H14" s="17">
        <v>6.7866981363847598E-2</v>
      </c>
      <c r="I14" s="17">
        <v>6.9171639387263506E-2</v>
      </c>
      <c r="J14" s="17">
        <v>6.8522807384040194E-2</v>
      </c>
      <c r="K14" s="17">
        <v>6.6388202542983804E-2</v>
      </c>
      <c r="L14" s="17">
        <v>2.3627663686069202E-2</v>
      </c>
      <c r="M14" s="17"/>
      <c r="N14" s="17">
        <v>5.4058435776669397E-2</v>
      </c>
      <c r="O14" s="17">
        <v>4.8893918403384001E-2</v>
      </c>
      <c r="P14" s="17">
        <v>8.0629190454431302E-2</v>
      </c>
      <c r="Q14" s="17">
        <v>4.1172370996543903E-2</v>
      </c>
      <c r="R14" s="17">
        <v>5.84426447384035E-2</v>
      </c>
      <c r="S14" s="17">
        <v>4.2082599605790701E-2</v>
      </c>
      <c r="T14" s="17">
        <v>5.6470979051037901E-2</v>
      </c>
      <c r="U14" s="17">
        <v>2.8977781642340401E-2</v>
      </c>
      <c r="V14" s="17">
        <v>7.6636630502471006E-2</v>
      </c>
      <c r="W14" s="17"/>
      <c r="X14" s="17">
        <v>5.8254999187942101E-2</v>
      </c>
      <c r="Y14" s="17">
        <v>6.4216355965834096E-2</v>
      </c>
      <c r="Z14" s="17"/>
      <c r="AA14" s="17">
        <v>5.7587710648655498E-2</v>
      </c>
      <c r="AB14" s="17">
        <v>3.9342658494281403E-2</v>
      </c>
      <c r="AC14" s="17"/>
      <c r="AD14" s="17">
        <v>3.3166414687400697E-2</v>
      </c>
      <c r="AE14" s="17">
        <v>9.1391410896086905E-2</v>
      </c>
    </row>
    <row r="15" spans="2:31" x14ac:dyDescent="0.35">
      <c r="B15" s="18" t="s">
        <v>102</v>
      </c>
      <c r="C15" s="21">
        <v>0.20374612464338299</v>
      </c>
      <c r="D15" s="21">
        <v>0.23418748066414299</v>
      </c>
      <c r="E15" s="21">
        <v>0.173296211332235</v>
      </c>
      <c r="F15" s="21"/>
      <c r="G15" s="21">
        <v>0.16495410276214401</v>
      </c>
      <c r="H15" s="21">
        <v>0.19859228044955901</v>
      </c>
      <c r="I15" s="21">
        <v>0.20910948497281201</v>
      </c>
      <c r="J15" s="21">
        <v>0.241469581566126</v>
      </c>
      <c r="K15" s="21">
        <v>0.21465189924792799</v>
      </c>
      <c r="L15" s="21">
        <v>0.20015558265772601</v>
      </c>
      <c r="M15" s="21"/>
      <c r="N15" s="21">
        <v>0.23971834452247501</v>
      </c>
      <c r="O15" s="21">
        <v>0.15978595267771001</v>
      </c>
      <c r="P15" s="21">
        <v>0.15418689961815801</v>
      </c>
      <c r="Q15" s="21">
        <v>0.20232049588648601</v>
      </c>
      <c r="R15" s="21">
        <v>0.199860685703147</v>
      </c>
      <c r="S15" s="21">
        <v>0.261289404647296</v>
      </c>
      <c r="T15" s="21">
        <v>0.21465324901545901</v>
      </c>
      <c r="U15" s="21">
        <v>0.17777256280223899</v>
      </c>
      <c r="V15" s="21">
        <v>0.21293022107818499</v>
      </c>
      <c r="W15" s="21"/>
      <c r="X15" s="21">
        <v>0.19419697279967299</v>
      </c>
      <c r="Y15" s="21">
        <v>0.29773785342710302</v>
      </c>
      <c r="Z15" s="21"/>
      <c r="AA15" s="21">
        <v>0.18342452270553999</v>
      </c>
      <c r="AB15" s="21">
        <v>0.28436002249735398</v>
      </c>
      <c r="AC15" s="21"/>
      <c r="AD15" s="21">
        <v>0.21913688809352699</v>
      </c>
      <c r="AE15" s="21">
        <v>0.19676438827331699</v>
      </c>
    </row>
    <row r="16" spans="2:31" x14ac:dyDescent="0.35">
      <c r="B16" s="18" t="s">
        <v>101</v>
      </c>
      <c r="C16" s="21">
        <v>0.47448622683443997</v>
      </c>
      <c r="D16" s="21">
        <v>0.42840285441103099</v>
      </c>
      <c r="E16" s="21">
        <v>0.52058255363476902</v>
      </c>
      <c r="F16" s="21"/>
      <c r="G16" s="21">
        <v>0.499630150369477</v>
      </c>
      <c r="H16" s="21">
        <v>0.45273730266259299</v>
      </c>
      <c r="I16" s="21">
        <v>0.50697401639103601</v>
      </c>
      <c r="J16" s="21">
        <v>0.42175870364950302</v>
      </c>
      <c r="K16" s="21">
        <v>0.470559016812447</v>
      </c>
      <c r="L16" s="21">
        <v>0.48490065340461103</v>
      </c>
      <c r="M16" s="21"/>
      <c r="N16" s="21">
        <v>0.48527660969229902</v>
      </c>
      <c r="O16" s="21">
        <v>0.54966864397208204</v>
      </c>
      <c r="P16" s="21">
        <v>0.48426196972346303</v>
      </c>
      <c r="Q16" s="21">
        <v>0.46625591094818197</v>
      </c>
      <c r="R16" s="21">
        <v>0.47300008314372899</v>
      </c>
      <c r="S16" s="21">
        <v>0.442905150529247</v>
      </c>
      <c r="T16" s="21">
        <v>0.45516277370401798</v>
      </c>
      <c r="U16" s="21">
        <v>0.53464510195593495</v>
      </c>
      <c r="V16" s="21">
        <v>0.38508449810881501</v>
      </c>
      <c r="W16" s="21"/>
      <c r="X16" s="21">
        <v>0.47788517615526599</v>
      </c>
      <c r="Y16" s="21">
        <v>0.37993145658442601</v>
      </c>
      <c r="Z16" s="21"/>
      <c r="AA16" s="21">
        <v>0.49971992040438701</v>
      </c>
      <c r="AB16" s="21">
        <v>0.379908280842426</v>
      </c>
      <c r="AC16" s="21"/>
      <c r="AD16" s="21">
        <v>0.488675659361895</v>
      </c>
      <c r="AE16" s="21">
        <v>0.44779796246019798</v>
      </c>
    </row>
    <row r="17" spans="2:31" x14ac:dyDescent="0.35">
      <c r="B17" s="18" t="s">
        <v>103</v>
      </c>
      <c r="C17" s="22">
        <v>0.27074010219105599</v>
      </c>
      <c r="D17" s="22">
        <v>0.19421537374688699</v>
      </c>
      <c r="E17" s="22">
        <v>0.34728634230253402</v>
      </c>
      <c r="F17" s="22"/>
      <c r="G17" s="22">
        <v>0.33467604760733299</v>
      </c>
      <c r="H17" s="22">
        <v>0.25414502221303298</v>
      </c>
      <c r="I17" s="22">
        <v>0.297864531418224</v>
      </c>
      <c r="J17" s="22">
        <v>0.180289122083377</v>
      </c>
      <c r="K17" s="22">
        <v>0.25590711756451801</v>
      </c>
      <c r="L17" s="22">
        <v>0.28474507074688499</v>
      </c>
      <c r="M17" s="22"/>
      <c r="N17" s="22">
        <v>0.24555826516982401</v>
      </c>
      <c r="O17" s="22">
        <v>0.38988269129437197</v>
      </c>
      <c r="P17" s="22">
        <v>0.33007507010530501</v>
      </c>
      <c r="Q17" s="22">
        <v>0.26393541506169599</v>
      </c>
      <c r="R17" s="22">
        <v>0.27313939744058202</v>
      </c>
      <c r="S17" s="22">
        <v>0.18161574588195101</v>
      </c>
      <c r="T17" s="22">
        <v>0.24050952468855899</v>
      </c>
      <c r="U17" s="22">
        <v>0.35687253915369499</v>
      </c>
      <c r="V17" s="22">
        <v>0.17215427703062999</v>
      </c>
      <c r="W17" s="22"/>
      <c r="X17" s="22">
        <v>0.28368820335559197</v>
      </c>
      <c r="Y17" s="22">
        <v>8.2193603157322603E-2</v>
      </c>
      <c r="Z17" s="22"/>
      <c r="AA17" s="22">
        <v>0.31629539769884701</v>
      </c>
      <c r="AB17" s="22">
        <v>9.5548258345071996E-2</v>
      </c>
      <c r="AC17" s="22"/>
      <c r="AD17" s="22">
        <v>0.269538771268368</v>
      </c>
      <c r="AE17" s="22">
        <v>0.25103357418688099</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358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5.5024931224362097E-2</v>
      </c>
      <c r="D9" s="17">
        <v>6.3770823194620505E-2</v>
      </c>
      <c r="E9" s="17">
        <v>4.62765807191673E-2</v>
      </c>
      <c r="F9" s="17"/>
      <c r="G9" s="17">
        <v>4.0591327532150598E-2</v>
      </c>
      <c r="H9" s="17">
        <v>5.1540222612404603E-2</v>
      </c>
      <c r="I9" s="17">
        <v>9.3322380471294306E-2</v>
      </c>
      <c r="J9" s="17">
        <v>6.7490071668407703E-2</v>
      </c>
      <c r="K9" s="17">
        <v>2.0724585703421401E-2</v>
      </c>
      <c r="L9" s="17">
        <v>5.6463375479187401E-2</v>
      </c>
      <c r="M9" s="17"/>
      <c r="N9" s="17">
        <v>4.8875037340218301E-2</v>
      </c>
      <c r="O9" s="17">
        <v>9.3360103910061706E-2</v>
      </c>
      <c r="P9" s="17">
        <v>1.8350906114554699E-2</v>
      </c>
      <c r="Q9" s="17">
        <v>9.0946274462456303E-2</v>
      </c>
      <c r="R9" s="17">
        <v>3.3458878382627497E-2</v>
      </c>
      <c r="S9" s="17">
        <v>3.41579265445765E-2</v>
      </c>
      <c r="T9" s="17">
        <v>6.4911866174818006E-2</v>
      </c>
      <c r="U9" s="17">
        <v>6.1780855851359603E-2</v>
      </c>
      <c r="V9" s="17">
        <v>3.4337810311040898E-2</v>
      </c>
      <c r="W9" s="17"/>
      <c r="X9" s="17">
        <v>6.20913017026654E-2</v>
      </c>
      <c r="Y9" s="17">
        <v>3.2958368780166301E-2</v>
      </c>
      <c r="Z9" s="17"/>
      <c r="AA9" s="17">
        <v>5.1786501574261297E-2</v>
      </c>
      <c r="AB9" s="17">
        <v>6.8962477891359703E-2</v>
      </c>
      <c r="AC9" s="17"/>
      <c r="AD9" s="17">
        <v>6.4633294853341003E-2</v>
      </c>
      <c r="AE9" s="17">
        <v>4.1584058652721502E-2</v>
      </c>
    </row>
    <row r="10" spans="2:31" x14ac:dyDescent="0.35">
      <c r="B10" s="18" t="s">
        <v>99</v>
      </c>
      <c r="C10" s="17">
        <v>0.12816374601294001</v>
      </c>
      <c r="D10" s="17">
        <v>0.12101630347145401</v>
      </c>
      <c r="E10" s="17">
        <v>0.135313197753401</v>
      </c>
      <c r="F10" s="17"/>
      <c r="G10" s="17">
        <v>0.129331441720166</v>
      </c>
      <c r="H10" s="17">
        <v>0.104878965567234</v>
      </c>
      <c r="I10" s="17">
        <v>0.111701877523949</v>
      </c>
      <c r="J10" s="17">
        <v>0.132889813934708</v>
      </c>
      <c r="K10" s="17">
        <v>0.101457892012942</v>
      </c>
      <c r="L10" s="17">
        <v>0.15920811241459501</v>
      </c>
      <c r="M10" s="17"/>
      <c r="N10" s="17">
        <v>0.118054337963565</v>
      </c>
      <c r="O10" s="17">
        <v>0.155359713153951</v>
      </c>
      <c r="P10" s="17">
        <v>0.13151291138735499</v>
      </c>
      <c r="Q10" s="17">
        <v>0.11165626830768199</v>
      </c>
      <c r="R10" s="17">
        <v>6.2606196070705306E-2</v>
      </c>
      <c r="S10" s="17">
        <v>0.114380887574902</v>
      </c>
      <c r="T10" s="17">
        <v>0.1472109365274</v>
      </c>
      <c r="U10" s="17">
        <v>0.14451673115113101</v>
      </c>
      <c r="V10" s="17">
        <v>0.15375563351774699</v>
      </c>
      <c r="W10" s="17"/>
      <c r="X10" s="17">
        <v>0.129258655075283</v>
      </c>
      <c r="Y10" s="17">
        <v>0.16373153964869</v>
      </c>
      <c r="Z10" s="17"/>
      <c r="AA10" s="17">
        <v>0.131637602617346</v>
      </c>
      <c r="AB10" s="17">
        <v>0.113906918490464</v>
      </c>
      <c r="AC10" s="17"/>
      <c r="AD10" s="17">
        <v>0.123874512045829</v>
      </c>
      <c r="AE10" s="17">
        <v>0.149982854043092</v>
      </c>
    </row>
    <row r="11" spans="2:31" x14ac:dyDescent="0.35">
      <c r="B11" s="18" t="s">
        <v>98</v>
      </c>
      <c r="C11" s="17">
        <v>0.235949213996066</v>
      </c>
      <c r="D11" s="17">
        <v>0.215914074109337</v>
      </c>
      <c r="E11" s="17">
        <v>0.25598998590884198</v>
      </c>
      <c r="F11" s="17"/>
      <c r="G11" s="17">
        <v>0.281676981040557</v>
      </c>
      <c r="H11" s="17">
        <v>0.23147670831655201</v>
      </c>
      <c r="I11" s="17">
        <v>0.23018531480380799</v>
      </c>
      <c r="J11" s="17">
        <v>0.25679395058836302</v>
      </c>
      <c r="K11" s="17">
        <v>0.22953772669613701</v>
      </c>
      <c r="L11" s="17">
        <v>0.20954460264642999</v>
      </c>
      <c r="M11" s="17"/>
      <c r="N11" s="17">
        <v>0.29594489268855201</v>
      </c>
      <c r="O11" s="17">
        <v>0.25085388943194897</v>
      </c>
      <c r="P11" s="17">
        <v>0.34811811902654499</v>
      </c>
      <c r="Q11" s="17">
        <v>0.24151772461808799</v>
      </c>
      <c r="R11" s="17">
        <v>0.215573556293539</v>
      </c>
      <c r="S11" s="17">
        <v>0.18897458996889499</v>
      </c>
      <c r="T11" s="17">
        <v>0.158846932552414</v>
      </c>
      <c r="U11" s="17">
        <v>0.182481548724404</v>
      </c>
      <c r="V11" s="17">
        <v>0.18307603444552101</v>
      </c>
      <c r="W11" s="17"/>
      <c r="X11" s="17">
        <v>0.24700828719602</v>
      </c>
      <c r="Y11" s="17">
        <v>0.22750299836487201</v>
      </c>
      <c r="Z11" s="17"/>
      <c r="AA11" s="17">
        <v>0.23019986982098201</v>
      </c>
      <c r="AB11" s="17">
        <v>0.25741169908282802</v>
      </c>
      <c r="AC11" s="17"/>
      <c r="AD11" s="17">
        <v>0.22331246172288099</v>
      </c>
      <c r="AE11" s="17">
        <v>0.21097331259591101</v>
      </c>
    </row>
    <row r="12" spans="2:31" x14ac:dyDescent="0.35">
      <c r="B12" s="18" t="s">
        <v>97</v>
      </c>
      <c r="C12" s="17">
        <v>0.37254863726318299</v>
      </c>
      <c r="D12" s="17">
        <v>0.384242016093709</v>
      </c>
      <c r="E12" s="17">
        <v>0.36085197133735802</v>
      </c>
      <c r="F12" s="17"/>
      <c r="G12" s="17">
        <v>0.33004467418713801</v>
      </c>
      <c r="H12" s="17">
        <v>0.35000267213683001</v>
      </c>
      <c r="I12" s="17">
        <v>0.34863778907415399</v>
      </c>
      <c r="J12" s="17">
        <v>0.348724926629566</v>
      </c>
      <c r="K12" s="17">
        <v>0.39563007729812799</v>
      </c>
      <c r="L12" s="17">
        <v>0.41958574506651602</v>
      </c>
      <c r="M12" s="17"/>
      <c r="N12" s="17">
        <v>0.34091599188129401</v>
      </c>
      <c r="O12" s="17">
        <v>0.35834186537391899</v>
      </c>
      <c r="P12" s="17">
        <v>0.341216288304861</v>
      </c>
      <c r="Q12" s="17">
        <v>0.37830098308906102</v>
      </c>
      <c r="R12" s="17">
        <v>0.44963968908565299</v>
      </c>
      <c r="S12" s="17">
        <v>0.359632449233379</v>
      </c>
      <c r="T12" s="17">
        <v>0.36356462702433201</v>
      </c>
      <c r="U12" s="17">
        <v>0.43123410164632597</v>
      </c>
      <c r="V12" s="17">
        <v>0.38893935590273498</v>
      </c>
      <c r="W12" s="17"/>
      <c r="X12" s="17">
        <v>0.370325508954854</v>
      </c>
      <c r="Y12" s="17">
        <v>0.31089144116508199</v>
      </c>
      <c r="Z12" s="17"/>
      <c r="AA12" s="17">
        <v>0.37527916482289903</v>
      </c>
      <c r="AB12" s="17">
        <v>0.36714443715075301</v>
      </c>
      <c r="AC12" s="17"/>
      <c r="AD12" s="17">
        <v>0.40081206362890198</v>
      </c>
      <c r="AE12" s="17">
        <v>0.35633610351155398</v>
      </c>
    </row>
    <row r="13" spans="2:31" x14ac:dyDescent="0.35">
      <c r="B13" s="18" t="s">
        <v>96</v>
      </c>
      <c r="C13" s="17">
        <v>0.155776663567915</v>
      </c>
      <c r="D13" s="17">
        <v>0.17685337979898899</v>
      </c>
      <c r="E13" s="17">
        <v>0.13469402251597901</v>
      </c>
      <c r="F13" s="17"/>
      <c r="G13" s="17">
        <v>0.157542345026946</v>
      </c>
      <c r="H13" s="17">
        <v>0.20113687698572799</v>
      </c>
      <c r="I13" s="17">
        <v>0.14249567068996299</v>
      </c>
      <c r="J13" s="17">
        <v>0.13778614581002699</v>
      </c>
      <c r="K13" s="17">
        <v>0.17706484697354299</v>
      </c>
      <c r="L13" s="17">
        <v>0.13556641929913299</v>
      </c>
      <c r="M13" s="17"/>
      <c r="N13" s="17">
        <v>0.16689531785577999</v>
      </c>
      <c r="O13" s="17">
        <v>8.9757805922043798E-2</v>
      </c>
      <c r="P13" s="17">
        <v>9.7481587394832994E-2</v>
      </c>
      <c r="Q13" s="17">
        <v>0.13555902878840601</v>
      </c>
      <c r="R13" s="17">
        <v>0.15587197120177701</v>
      </c>
      <c r="S13" s="17">
        <v>0.27334178149450999</v>
      </c>
      <c r="T13" s="17">
        <v>0.17465655418706899</v>
      </c>
      <c r="U13" s="17">
        <v>0.10467188374200399</v>
      </c>
      <c r="V13" s="17">
        <v>0.19970966803883999</v>
      </c>
      <c r="W13" s="17"/>
      <c r="X13" s="17">
        <v>0.13292688585433701</v>
      </c>
      <c r="Y13" s="17">
        <v>0.23179026906327899</v>
      </c>
      <c r="Z13" s="17"/>
      <c r="AA13" s="17">
        <v>0.15764499362856799</v>
      </c>
      <c r="AB13" s="17">
        <v>0.15214213890352701</v>
      </c>
      <c r="AC13" s="17"/>
      <c r="AD13" s="17">
        <v>0.15425374486267401</v>
      </c>
      <c r="AE13" s="17">
        <v>0.17046870627542701</v>
      </c>
    </row>
    <row r="14" spans="2:31" x14ac:dyDescent="0.35">
      <c r="B14" s="18" t="s">
        <v>56</v>
      </c>
      <c r="C14" s="17">
        <v>5.2536807935534099E-2</v>
      </c>
      <c r="D14" s="17">
        <v>3.8203403331890901E-2</v>
      </c>
      <c r="E14" s="17">
        <v>6.6874241765252307E-2</v>
      </c>
      <c r="F14" s="17"/>
      <c r="G14" s="17">
        <v>6.0813230493041902E-2</v>
      </c>
      <c r="H14" s="17">
        <v>6.09645543812515E-2</v>
      </c>
      <c r="I14" s="17">
        <v>7.3656967436832199E-2</v>
      </c>
      <c r="J14" s="17">
        <v>5.6315091368927997E-2</v>
      </c>
      <c r="K14" s="17">
        <v>7.5584871315828403E-2</v>
      </c>
      <c r="L14" s="17">
        <v>1.963174509414E-2</v>
      </c>
      <c r="M14" s="17"/>
      <c r="N14" s="17">
        <v>2.93144222705897E-2</v>
      </c>
      <c r="O14" s="17">
        <v>5.2326622208074797E-2</v>
      </c>
      <c r="P14" s="17">
        <v>6.3320187771851597E-2</v>
      </c>
      <c r="Q14" s="17">
        <v>4.2019720734306397E-2</v>
      </c>
      <c r="R14" s="17">
        <v>8.2849708965698293E-2</v>
      </c>
      <c r="S14" s="17">
        <v>2.9512365183736702E-2</v>
      </c>
      <c r="T14" s="17">
        <v>9.0809083533966897E-2</v>
      </c>
      <c r="U14" s="17">
        <v>7.5314878884775893E-2</v>
      </c>
      <c r="V14" s="17">
        <v>4.0181497784115401E-2</v>
      </c>
      <c r="W14" s="17"/>
      <c r="X14" s="17">
        <v>5.8389361216840699E-2</v>
      </c>
      <c r="Y14" s="17">
        <v>3.3125382977910803E-2</v>
      </c>
      <c r="Z14" s="17"/>
      <c r="AA14" s="17">
        <v>5.3451867535942797E-2</v>
      </c>
      <c r="AB14" s="17">
        <v>4.0432328481069597E-2</v>
      </c>
      <c r="AC14" s="17"/>
      <c r="AD14" s="17">
        <v>3.3113922886373798E-2</v>
      </c>
      <c r="AE14" s="17">
        <v>7.0654964921293598E-2</v>
      </c>
    </row>
    <row r="15" spans="2:31" x14ac:dyDescent="0.35">
      <c r="B15" s="18" t="s">
        <v>102</v>
      </c>
      <c r="C15" s="21">
        <v>0.18318867723730201</v>
      </c>
      <c r="D15" s="21">
        <v>0.184787126666075</v>
      </c>
      <c r="E15" s="21">
        <v>0.18158977847256899</v>
      </c>
      <c r="F15" s="21"/>
      <c r="G15" s="21">
        <v>0.169922769252317</v>
      </c>
      <c r="H15" s="21">
        <v>0.15641918817963801</v>
      </c>
      <c r="I15" s="21">
        <v>0.20502425799524401</v>
      </c>
      <c r="J15" s="21">
        <v>0.20037988560311501</v>
      </c>
      <c r="K15" s="21">
        <v>0.12218247771636399</v>
      </c>
      <c r="L15" s="21">
        <v>0.21567148789378199</v>
      </c>
      <c r="M15" s="21"/>
      <c r="N15" s="21">
        <v>0.16692937530378399</v>
      </c>
      <c r="O15" s="21">
        <v>0.248719817064013</v>
      </c>
      <c r="P15" s="21">
        <v>0.14986381750191</v>
      </c>
      <c r="Q15" s="21">
        <v>0.20260254277013801</v>
      </c>
      <c r="R15" s="21">
        <v>9.6065074453332802E-2</v>
      </c>
      <c r="S15" s="21">
        <v>0.148538814119479</v>
      </c>
      <c r="T15" s="21">
        <v>0.212122802702219</v>
      </c>
      <c r="U15" s="21">
        <v>0.20629758700249001</v>
      </c>
      <c r="V15" s="21">
        <v>0.18809344382878801</v>
      </c>
      <c r="W15" s="21"/>
      <c r="X15" s="21">
        <v>0.191349956777949</v>
      </c>
      <c r="Y15" s="21">
        <v>0.196689908428856</v>
      </c>
      <c r="Z15" s="21"/>
      <c r="AA15" s="21">
        <v>0.18342410419160801</v>
      </c>
      <c r="AB15" s="21">
        <v>0.18286939638182301</v>
      </c>
      <c r="AC15" s="21"/>
      <c r="AD15" s="21">
        <v>0.18850780689916999</v>
      </c>
      <c r="AE15" s="21">
        <v>0.191566912695814</v>
      </c>
    </row>
    <row r="16" spans="2:31" x14ac:dyDescent="0.35">
      <c r="B16" s="18" t="s">
        <v>101</v>
      </c>
      <c r="C16" s="21">
        <v>0.52832530083109797</v>
      </c>
      <c r="D16" s="21">
        <v>0.56109539589269797</v>
      </c>
      <c r="E16" s="21">
        <v>0.49554599385333697</v>
      </c>
      <c r="F16" s="21"/>
      <c r="G16" s="21">
        <v>0.48758701921408398</v>
      </c>
      <c r="H16" s="21">
        <v>0.55113954912255803</v>
      </c>
      <c r="I16" s="21">
        <v>0.49113345976411599</v>
      </c>
      <c r="J16" s="21">
        <v>0.48651107243959302</v>
      </c>
      <c r="K16" s="21">
        <v>0.57269492427167001</v>
      </c>
      <c r="L16" s="21">
        <v>0.55515216436564796</v>
      </c>
      <c r="M16" s="21"/>
      <c r="N16" s="21">
        <v>0.507811309737075</v>
      </c>
      <c r="O16" s="21">
        <v>0.44809967129596301</v>
      </c>
      <c r="P16" s="21">
        <v>0.43869787569969398</v>
      </c>
      <c r="Q16" s="21">
        <v>0.51386001187746799</v>
      </c>
      <c r="R16" s="21">
        <v>0.60551166028742998</v>
      </c>
      <c r="S16" s="21">
        <v>0.63297423072788905</v>
      </c>
      <c r="T16" s="21">
        <v>0.53822118121139995</v>
      </c>
      <c r="U16" s="21">
        <v>0.53590598538833001</v>
      </c>
      <c r="V16" s="21">
        <v>0.58864902394157503</v>
      </c>
      <c r="W16" s="21"/>
      <c r="X16" s="21">
        <v>0.50325239480919104</v>
      </c>
      <c r="Y16" s="21">
        <v>0.54268171022836198</v>
      </c>
      <c r="Z16" s="21"/>
      <c r="AA16" s="21">
        <v>0.53292415845146701</v>
      </c>
      <c r="AB16" s="21">
        <v>0.51928657605427897</v>
      </c>
      <c r="AC16" s="21"/>
      <c r="AD16" s="21">
        <v>0.55506580849157505</v>
      </c>
      <c r="AE16" s="21">
        <v>0.52680480978698097</v>
      </c>
    </row>
    <row r="17" spans="2:31" x14ac:dyDescent="0.35">
      <c r="B17" s="18" t="s">
        <v>103</v>
      </c>
      <c r="C17" s="22">
        <v>0.34513662359379599</v>
      </c>
      <c r="D17" s="22">
        <v>0.37630826922662303</v>
      </c>
      <c r="E17" s="22">
        <v>0.31395621538076901</v>
      </c>
      <c r="F17" s="22"/>
      <c r="G17" s="22">
        <v>0.31766424996176701</v>
      </c>
      <c r="H17" s="22">
        <v>0.39472036094292001</v>
      </c>
      <c r="I17" s="22">
        <v>0.286109201768873</v>
      </c>
      <c r="J17" s="22">
        <v>0.28613118683647798</v>
      </c>
      <c r="K17" s="22">
        <v>0.45051244655530598</v>
      </c>
      <c r="L17" s="22">
        <v>0.33948067647186603</v>
      </c>
      <c r="M17" s="22"/>
      <c r="N17" s="22">
        <v>0.34088193443329101</v>
      </c>
      <c r="O17" s="22">
        <v>0.19937985423195001</v>
      </c>
      <c r="P17" s="22">
        <v>0.28883405819778402</v>
      </c>
      <c r="Q17" s="22">
        <v>0.31125746910732899</v>
      </c>
      <c r="R17" s="22">
        <v>0.50944658583409697</v>
      </c>
      <c r="S17" s="22">
        <v>0.48443541660841</v>
      </c>
      <c r="T17" s="22">
        <v>0.326098378509182</v>
      </c>
      <c r="U17" s="22">
        <v>0.329608398385839</v>
      </c>
      <c r="V17" s="22">
        <v>0.40055558011278702</v>
      </c>
      <c r="W17" s="22"/>
      <c r="X17" s="22">
        <v>0.31190243803124201</v>
      </c>
      <c r="Y17" s="22">
        <v>0.345991801799506</v>
      </c>
      <c r="Z17" s="22"/>
      <c r="AA17" s="22">
        <v>0.34950005425985903</v>
      </c>
      <c r="AB17" s="22">
        <v>0.33641717967245599</v>
      </c>
      <c r="AC17" s="22"/>
      <c r="AD17" s="22">
        <v>0.36655800159240498</v>
      </c>
      <c r="AE17" s="22">
        <v>0.33523789709116802</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359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6.2163727254041498E-2</v>
      </c>
      <c r="D9" s="17">
        <v>5.71011851003927E-2</v>
      </c>
      <c r="E9" s="17">
        <v>6.7227692525743205E-2</v>
      </c>
      <c r="F9" s="17"/>
      <c r="G9" s="17">
        <v>6.9851264250327796E-2</v>
      </c>
      <c r="H9" s="17">
        <v>3.2848161258070101E-2</v>
      </c>
      <c r="I9" s="17">
        <v>8.1966858686230798E-2</v>
      </c>
      <c r="J9" s="17">
        <v>5.9983645727520699E-2</v>
      </c>
      <c r="K9" s="17">
        <v>5.4836146795984399E-2</v>
      </c>
      <c r="L9" s="17">
        <v>6.8617620410387006E-2</v>
      </c>
      <c r="M9" s="17"/>
      <c r="N9" s="17">
        <v>3.8050614339405799E-2</v>
      </c>
      <c r="O9" s="17">
        <v>8.8115155229403594E-2</v>
      </c>
      <c r="P9" s="17">
        <v>2.7681149094656899E-2</v>
      </c>
      <c r="Q9" s="17">
        <v>0.10868593182085499</v>
      </c>
      <c r="R9" s="17">
        <v>6.2257322473607199E-2</v>
      </c>
      <c r="S9" s="17">
        <v>4.9829912934109301E-2</v>
      </c>
      <c r="T9" s="17">
        <v>4.6509019060532002E-2</v>
      </c>
      <c r="U9" s="17">
        <v>8.1319966816047307E-2</v>
      </c>
      <c r="V9" s="17">
        <v>6.1491841956287097E-2</v>
      </c>
      <c r="W9" s="17"/>
      <c r="X9" s="17">
        <v>6.8323049405802402E-2</v>
      </c>
      <c r="Y9" s="17">
        <v>5.3772913942971498E-2</v>
      </c>
      <c r="Z9" s="17"/>
      <c r="AA9" s="17">
        <v>6.8101986216231106E-2</v>
      </c>
      <c r="AB9" s="17">
        <v>4.0438294686969301E-2</v>
      </c>
      <c r="AC9" s="17"/>
      <c r="AD9" s="17">
        <v>7.2807835411742794E-2</v>
      </c>
      <c r="AE9" s="17">
        <v>4.5107804707645999E-2</v>
      </c>
    </row>
    <row r="10" spans="2:31" x14ac:dyDescent="0.35">
      <c r="B10" s="18" t="s">
        <v>99</v>
      </c>
      <c r="C10" s="17">
        <v>0.14740135971066501</v>
      </c>
      <c r="D10" s="17">
        <v>0.14005481488023699</v>
      </c>
      <c r="E10" s="17">
        <v>0.154749969709195</v>
      </c>
      <c r="F10" s="17"/>
      <c r="G10" s="17">
        <v>0.123111012517092</v>
      </c>
      <c r="H10" s="17">
        <v>0.141877978285784</v>
      </c>
      <c r="I10" s="17">
        <v>0.145813537045687</v>
      </c>
      <c r="J10" s="17">
        <v>0.16612445755864</v>
      </c>
      <c r="K10" s="17">
        <v>0.12776237143375299</v>
      </c>
      <c r="L10" s="17">
        <v>0.16457819037174801</v>
      </c>
      <c r="M10" s="17"/>
      <c r="N10" s="17">
        <v>0.131035893339955</v>
      </c>
      <c r="O10" s="17">
        <v>0.193480520137745</v>
      </c>
      <c r="P10" s="17">
        <v>0.111435905736036</v>
      </c>
      <c r="Q10" s="17">
        <v>0.20237610164542</v>
      </c>
      <c r="R10" s="17">
        <v>0.175009716829444</v>
      </c>
      <c r="S10" s="17">
        <v>8.1465672132342806E-2</v>
      </c>
      <c r="T10" s="17">
        <v>0.13411606880535001</v>
      </c>
      <c r="U10" s="17">
        <v>9.6971255566001197E-2</v>
      </c>
      <c r="V10" s="17">
        <v>0.1538384755668</v>
      </c>
      <c r="W10" s="17"/>
      <c r="X10" s="17">
        <v>0.14027045945007299</v>
      </c>
      <c r="Y10" s="17">
        <v>0.22189783928055101</v>
      </c>
      <c r="Z10" s="17"/>
      <c r="AA10" s="17">
        <v>0.14019338845885701</v>
      </c>
      <c r="AB10" s="17">
        <v>0.17180727602040499</v>
      </c>
      <c r="AC10" s="17"/>
      <c r="AD10" s="17">
        <v>0.164504460737675</v>
      </c>
      <c r="AE10" s="17">
        <v>0.123500322006919</v>
      </c>
    </row>
    <row r="11" spans="2:31" x14ac:dyDescent="0.35">
      <c r="B11" s="18" t="s">
        <v>98</v>
      </c>
      <c r="C11" s="17">
        <v>0.23699260868902</v>
      </c>
      <c r="D11" s="17">
        <v>0.24143171884261</v>
      </c>
      <c r="E11" s="17">
        <v>0.23255225066872401</v>
      </c>
      <c r="F11" s="17"/>
      <c r="G11" s="17">
        <v>0.219267696073629</v>
      </c>
      <c r="H11" s="17">
        <v>0.246156361204139</v>
      </c>
      <c r="I11" s="17">
        <v>0.252200382043066</v>
      </c>
      <c r="J11" s="17">
        <v>0.23251568376942799</v>
      </c>
      <c r="K11" s="17">
        <v>0.25499141665288599</v>
      </c>
      <c r="L11" s="17">
        <v>0.22720376438089401</v>
      </c>
      <c r="M11" s="17"/>
      <c r="N11" s="17">
        <v>0.20542169123067999</v>
      </c>
      <c r="O11" s="17">
        <v>0.26503897980278002</v>
      </c>
      <c r="P11" s="17">
        <v>0.337290000726297</v>
      </c>
      <c r="Q11" s="17">
        <v>0.203813990148245</v>
      </c>
      <c r="R11" s="17">
        <v>0.219824984739899</v>
      </c>
      <c r="S11" s="17">
        <v>0.21672133879015201</v>
      </c>
      <c r="T11" s="17">
        <v>0.186170312989519</v>
      </c>
      <c r="U11" s="17">
        <v>0.30498793149613801</v>
      </c>
      <c r="V11" s="17">
        <v>0.23238458716427399</v>
      </c>
      <c r="W11" s="17"/>
      <c r="X11" s="17">
        <v>0.25453771888638699</v>
      </c>
      <c r="Y11" s="17">
        <v>0.17825203123082201</v>
      </c>
      <c r="Z11" s="17"/>
      <c r="AA11" s="17">
        <v>0.25622984940830701</v>
      </c>
      <c r="AB11" s="17">
        <v>0.163928739843196</v>
      </c>
      <c r="AC11" s="17"/>
      <c r="AD11" s="17">
        <v>0.22112240089217</v>
      </c>
      <c r="AE11" s="17">
        <v>0.237639581028459</v>
      </c>
    </row>
    <row r="12" spans="2:31" x14ac:dyDescent="0.35">
      <c r="B12" s="18" t="s">
        <v>97</v>
      </c>
      <c r="C12" s="17">
        <v>0.36769275395199402</v>
      </c>
      <c r="D12" s="17">
        <v>0.36263388726913198</v>
      </c>
      <c r="E12" s="17">
        <v>0.372753042719707</v>
      </c>
      <c r="F12" s="17"/>
      <c r="G12" s="17">
        <v>0.39162323840718799</v>
      </c>
      <c r="H12" s="17">
        <v>0.36396832246495903</v>
      </c>
      <c r="I12" s="17">
        <v>0.32117044338636602</v>
      </c>
      <c r="J12" s="17">
        <v>0.36249129743922198</v>
      </c>
      <c r="K12" s="17">
        <v>0.38446704692948103</v>
      </c>
      <c r="L12" s="17">
        <v>0.374279199381781</v>
      </c>
      <c r="M12" s="17"/>
      <c r="N12" s="17">
        <v>0.37286478986216998</v>
      </c>
      <c r="O12" s="17">
        <v>0.371954311603099</v>
      </c>
      <c r="P12" s="17">
        <v>0.40052603608330001</v>
      </c>
      <c r="Q12" s="17">
        <v>0.36420262530928699</v>
      </c>
      <c r="R12" s="17">
        <v>0.36256177056453998</v>
      </c>
      <c r="S12" s="17">
        <v>0.41071156311775397</v>
      </c>
      <c r="T12" s="17">
        <v>0.33775752229580902</v>
      </c>
      <c r="U12" s="17">
        <v>0.36739683703015003</v>
      </c>
      <c r="V12" s="17">
        <v>0.32713870317356503</v>
      </c>
      <c r="W12" s="17"/>
      <c r="X12" s="17">
        <v>0.37968504891433502</v>
      </c>
      <c r="Y12" s="17">
        <v>0.29048821820272303</v>
      </c>
      <c r="Z12" s="17"/>
      <c r="AA12" s="17">
        <v>0.34904538041589001</v>
      </c>
      <c r="AB12" s="17">
        <v>0.44613198123338998</v>
      </c>
      <c r="AC12" s="17"/>
      <c r="AD12" s="17">
        <v>0.37911657953528699</v>
      </c>
      <c r="AE12" s="17">
        <v>0.37528344421779197</v>
      </c>
    </row>
    <row r="13" spans="2:31" x14ac:dyDescent="0.35">
      <c r="B13" s="18" t="s">
        <v>96</v>
      </c>
      <c r="C13" s="17">
        <v>0.14942706571942199</v>
      </c>
      <c r="D13" s="17">
        <v>0.17001301876906599</v>
      </c>
      <c r="E13" s="17">
        <v>0.12883532580607701</v>
      </c>
      <c r="F13" s="17"/>
      <c r="G13" s="17">
        <v>0.15054961209038401</v>
      </c>
      <c r="H13" s="17">
        <v>0.17804282051209699</v>
      </c>
      <c r="I13" s="17">
        <v>0.156065948846767</v>
      </c>
      <c r="J13" s="17">
        <v>0.13989205145390499</v>
      </c>
      <c r="K13" s="17">
        <v>0.13661619056080099</v>
      </c>
      <c r="L13" s="17">
        <v>0.14144110646431499</v>
      </c>
      <c r="M13" s="17"/>
      <c r="N13" s="17">
        <v>0.215842608415865</v>
      </c>
      <c r="O13" s="17">
        <v>5.6917071105173599E-2</v>
      </c>
      <c r="P13" s="17">
        <v>8.8753473068695299E-2</v>
      </c>
      <c r="Q13" s="17">
        <v>8.9452014222664106E-2</v>
      </c>
      <c r="R13" s="17">
        <v>0.144306196139832</v>
      </c>
      <c r="S13" s="17">
        <v>0.21701471741992001</v>
      </c>
      <c r="T13" s="17">
        <v>0.20969701340011099</v>
      </c>
      <c r="U13" s="17">
        <v>0.120346227449323</v>
      </c>
      <c r="V13" s="17">
        <v>0.19505880317090599</v>
      </c>
      <c r="W13" s="17"/>
      <c r="X13" s="17">
        <v>0.11614879025578299</v>
      </c>
      <c r="Y13" s="17">
        <v>0.22294839322715199</v>
      </c>
      <c r="Z13" s="17"/>
      <c r="AA13" s="17">
        <v>0.14716833287334299</v>
      </c>
      <c r="AB13" s="17">
        <v>0.16175761091200999</v>
      </c>
      <c r="AC13" s="17"/>
      <c r="AD13" s="17">
        <v>0.14113127129345401</v>
      </c>
      <c r="AE13" s="17">
        <v>0.17110066066507401</v>
      </c>
    </row>
    <row r="14" spans="2:31" x14ac:dyDescent="0.35">
      <c r="B14" s="18" t="s">
        <v>56</v>
      </c>
      <c r="C14" s="17">
        <v>3.6322484674857998E-2</v>
      </c>
      <c r="D14" s="17">
        <v>2.8765375138562501E-2</v>
      </c>
      <c r="E14" s="17">
        <v>4.3881718570552897E-2</v>
      </c>
      <c r="F14" s="17"/>
      <c r="G14" s="17">
        <v>4.5597176661379898E-2</v>
      </c>
      <c r="H14" s="17">
        <v>3.7106356274950403E-2</v>
      </c>
      <c r="I14" s="17">
        <v>4.2782829991882501E-2</v>
      </c>
      <c r="J14" s="17">
        <v>3.89928640512852E-2</v>
      </c>
      <c r="K14" s="17">
        <v>4.1326827627095303E-2</v>
      </c>
      <c r="L14" s="17">
        <v>2.3880118990874898E-2</v>
      </c>
      <c r="M14" s="17"/>
      <c r="N14" s="17">
        <v>3.67844028119238E-2</v>
      </c>
      <c r="O14" s="17">
        <v>2.4493962121798999E-2</v>
      </c>
      <c r="P14" s="17">
        <v>3.4313435291014799E-2</v>
      </c>
      <c r="Q14" s="17">
        <v>3.1469336853529699E-2</v>
      </c>
      <c r="R14" s="17">
        <v>3.6040009252678099E-2</v>
      </c>
      <c r="S14" s="17">
        <v>2.42567956057218E-2</v>
      </c>
      <c r="T14" s="17">
        <v>8.5750063448678401E-2</v>
      </c>
      <c r="U14" s="17">
        <v>2.8977781642340401E-2</v>
      </c>
      <c r="V14" s="17">
        <v>3.0087588968167499E-2</v>
      </c>
      <c r="W14" s="17"/>
      <c r="X14" s="17">
        <v>4.10349330876194E-2</v>
      </c>
      <c r="Y14" s="17">
        <v>3.26406041157805E-2</v>
      </c>
      <c r="Z14" s="17"/>
      <c r="AA14" s="17">
        <v>3.9261062627371397E-2</v>
      </c>
      <c r="AB14" s="17">
        <v>1.5936097304029E-2</v>
      </c>
      <c r="AC14" s="17"/>
      <c r="AD14" s="17">
        <v>2.1317452129671201E-2</v>
      </c>
      <c r="AE14" s="17">
        <v>4.7368187374111102E-2</v>
      </c>
    </row>
    <row r="15" spans="2:31" x14ac:dyDescent="0.35">
      <c r="B15" s="18" t="s">
        <v>102</v>
      </c>
      <c r="C15" s="21">
        <v>0.20956508696470599</v>
      </c>
      <c r="D15" s="21">
        <v>0.19715599998062999</v>
      </c>
      <c r="E15" s="21">
        <v>0.22197766223493801</v>
      </c>
      <c r="F15" s="21"/>
      <c r="G15" s="21">
        <v>0.19296227676742</v>
      </c>
      <c r="H15" s="21">
        <v>0.17472613954385399</v>
      </c>
      <c r="I15" s="21">
        <v>0.227780395731918</v>
      </c>
      <c r="J15" s="21">
        <v>0.22610810328615999</v>
      </c>
      <c r="K15" s="21">
        <v>0.18259851822973699</v>
      </c>
      <c r="L15" s="21">
        <v>0.233195810782135</v>
      </c>
      <c r="M15" s="21"/>
      <c r="N15" s="21">
        <v>0.16908650767936001</v>
      </c>
      <c r="O15" s="21">
        <v>0.28159567536714802</v>
      </c>
      <c r="P15" s="21">
        <v>0.139117054830693</v>
      </c>
      <c r="Q15" s="21">
        <v>0.31106203346627398</v>
      </c>
      <c r="R15" s="21">
        <v>0.23726703930305101</v>
      </c>
      <c r="S15" s="21">
        <v>0.131295585066452</v>
      </c>
      <c r="T15" s="21">
        <v>0.18062508786588199</v>
      </c>
      <c r="U15" s="21">
        <v>0.178291222382049</v>
      </c>
      <c r="V15" s="21">
        <v>0.21533031752308701</v>
      </c>
      <c r="W15" s="21"/>
      <c r="X15" s="21">
        <v>0.20859350885587499</v>
      </c>
      <c r="Y15" s="21">
        <v>0.27567075322352302</v>
      </c>
      <c r="Z15" s="21"/>
      <c r="AA15" s="21">
        <v>0.20829537467508799</v>
      </c>
      <c r="AB15" s="21">
        <v>0.21224557070737399</v>
      </c>
      <c r="AC15" s="21"/>
      <c r="AD15" s="21">
        <v>0.23731229614941801</v>
      </c>
      <c r="AE15" s="21">
        <v>0.16860812671456499</v>
      </c>
    </row>
    <row r="16" spans="2:31" x14ac:dyDescent="0.35">
      <c r="B16" s="18" t="s">
        <v>101</v>
      </c>
      <c r="C16" s="21">
        <v>0.51711981967141596</v>
      </c>
      <c r="D16" s="21">
        <v>0.53264690603819698</v>
      </c>
      <c r="E16" s="21">
        <v>0.50158836852578403</v>
      </c>
      <c r="F16" s="21"/>
      <c r="G16" s="21">
        <v>0.54217285049757202</v>
      </c>
      <c r="H16" s="21">
        <v>0.54201114297705599</v>
      </c>
      <c r="I16" s="21">
        <v>0.47723639223313302</v>
      </c>
      <c r="J16" s="21">
        <v>0.50238334889312697</v>
      </c>
      <c r="K16" s="21">
        <v>0.52108323749028196</v>
      </c>
      <c r="L16" s="21">
        <v>0.51572030584609596</v>
      </c>
      <c r="M16" s="21"/>
      <c r="N16" s="21">
        <v>0.58870739827803498</v>
      </c>
      <c r="O16" s="21">
        <v>0.42887138270827302</v>
      </c>
      <c r="P16" s="21">
        <v>0.48927950915199597</v>
      </c>
      <c r="Q16" s="21">
        <v>0.45365463953195101</v>
      </c>
      <c r="R16" s="21">
        <v>0.50686796670437195</v>
      </c>
      <c r="S16" s="21">
        <v>0.62772628053767399</v>
      </c>
      <c r="T16" s="21">
        <v>0.54745453569591995</v>
      </c>
      <c r="U16" s="21">
        <v>0.48774306447947302</v>
      </c>
      <c r="V16" s="21">
        <v>0.52219750634447104</v>
      </c>
      <c r="W16" s="21"/>
      <c r="X16" s="21">
        <v>0.49583383917011797</v>
      </c>
      <c r="Y16" s="21">
        <v>0.51343661142987496</v>
      </c>
      <c r="Z16" s="21"/>
      <c r="AA16" s="21">
        <v>0.49621371328923303</v>
      </c>
      <c r="AB16" s="21">
        <v>0.60788959214540095</v>
      </c>
      <c r="AC16" s="21"/>
      <c r="AD16" s="21">
        <v>0.52024785082874103</v>
      </c>
      <c r="AE16" s="21">
        <v>0.54638410488286504</v>
      </c>
    </row>
    <row r="17" spans="2:31" x14ac:dyDescent="0.35">
      <c r="B17" s="18" t="s">
        <v>103</v>
      </c>
      <c r="C17" s="22">
        <v>0.30755473270671002</v>
      </c>
      <c r="D17" s="22">
        <v>0.33549090605756698</v>
      </c>
      <c r="E17" s="22">
        <v>0.279610706290846</v>
      </c>
      <c r="F17" s="22"/>
      <c r="G17" s="22">
        <v>0.34921057373015202</v>
      </c>
      <c r="H17" s="22">
        <v>0.36728500343320297</v>
      </c>
      <c r="I17" s="22">
        <v>0.249455996501215</v>
      </c>
      <c r="J17" s="22">
        <v>0.27627524560696598</v>
      </c>
      <c r="K17" s="22">
        <v>0.33848471926054502</v>
      </c>
      <c r="L17" s="22">
        <v>0.28252449506395999</v>
      </c>
      <c r="M17" s="22"/>
      <c r="N17" s="22">
        <v>0.41962089059867502</v>
      </c>
      <c r="O17" s="22">
        <v>0.147275707341125</v>
      </c>
      <c r="P17" s="22">
        <v>0.350162454321303</v>
      </c>
      <c r="Q17" s="22">
        <v>0.142592606065677</v>
      </c>
      <c r="R17" s="22">
        <v>0.26960092740132102</v>
      </c>
      <c r="S17" s="22">
        <v>0.49643069547122198</v>
      </c>
      <c r="T17" s="22">
        <v>0.36682944783003801</v>
      </c>
      <c r="U17" s="22">
        <v>0.30945184209742399</v>
      </c>
      <c r="V17" s="22">
        <v>0.30686718882138297</v>
      </c>
      <c r="W17" s="22"/>
      <c r="X17" s="22">
        <v>0.28724033031424301</v>
      </c>
      <c r="Y17" s="22">
        <v>0.23776585820635199</v>
      </c>
      <c r="Z17" s="22"/>
      <c r="AA17" s="22">
        <v>0.28791833861414601</v>
      </c>
      <c r="AB17" s="22">
        <v>0.39564402143802702</v>
      </c>
      <c r="AC17" s="22"/>
      <c r="AD17" s="22">
        <v>0.28293555467932302</v>
      </c>
      <c r="AE17" s="22">
        <v>0.377775978168301</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E22"/>
  <sheetViews>
    <sheetView showGridLines="0" topLeftCell="A6" workbookViewId="0">
      <pane xSplit="2" topLeftCell="C1" activePane="topRight" state="frozen"/>
      <selection pane="topRight" activeCell="C10"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360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4.2297981667658503E-2</v>
      </c>
      <c r="D9" s="17">
        <v>4.6002295492426598E-2</v>
      </c>
      <c r="E9" s="17">
        <v>3.8592626532868997E-2</v>
      </c>
      <c r="F9" s="17"/>
      <c r="G9" s="17">
        <v>3.8775917087839402E-2</v>
      </c>
      <c r="H9" s="17">
        <v>4.1144571805538599E-2</v>
      </c>
      <c r="I9" s="17">
        <v>5.0455901955022503E-2</v>
      </c>
      <c r="J9" s="17">
        <v>4.9612085157700103E-2</v>
      </c>
      <c r="K9" s="17">
        <v>4.7504928552556296E-3</v>
      </c>
      <c r="L9" s="17">
        <v>5.5895386101040598E-2</v>
      </c>
      <c r="M9" s="17"/>
      <c r="N9" s="17">
        <v>3.1845143365247103E-2</v>
      </c>
      <c r="O9" s="17">
        <v>4.6442585749275303E-2</v>
      </c>
      <c r="P9" s="17">
        <v>0</v>
      </c>
      <c r="Q9" s="17">
        <v>5.8314117354641801E-2</v>
      </c>
      <c r="R9" s="17">
        <v>2.63043226995671E-2</v>
      </c>
      <c r="S9" s="17">
        <v>3.3861429441615902E-2</v>
      </c>
      <c r="T9" s="17">
        <v>6.5757492971887793E-2</v>
      </c>
      <c r="U9" s="17">
        <v>2.9121792113717699E-2</v>
      </c>
      <c r="V9" s="17">
        <v>7.3919952472945305E-2</v>
      </c>
      <c r="W9" s="17"/>
      <c r="X9" s="17">
        <v>4.72491385481267E-2</v>
      </c>
      <c r="Y9" s="17">
        <v>2.2697833668825902E-2</v>
      </c>
      <c r="Z9" s="17"/>
      <c r="AA9" s="17">
        <v>3.9332983628185297E-2</v>
      </c>
      <c r="AB9" s="17">
        <v>5.1858655213870002E-2</v>
      </c>
      <c r="AC9" s="17"/>
      <c r="AD9" s="17">
        <v>5.4555133618774398E-2</v>
      </c>
      <c r="AE9" s="17">
        <v>2.0408884014592201E-2</v>
      </c>
    </row>
    <row r="10" spans="2:31" x14ac:dyDescent="0.35">
      <c r="B10" s="18" t="s">
        <v>99</v>
      </c>
      <c r="C10" s="17">
        <v>8.3881734487277398E-2</v>
      </c>
      <c r="D10" s="17">
        <v>9.0766339335647594E-2</v>
      </c>
      <c r="E10" s="17">
        <v>7.6995194325550895E-2</v>
      </c>
      <c r="F10" s="17"/>
      <c r="G10" s="17">
        <v>0.111398892539201</v>
      </c>
      <c r="H10" s="17">
        <v>7.4771637097434798E-2</v>
      </c>
      <c r="I10" s="17">
        <v>8.6882873267479704E-2</v>
      </c>
      <c r="J10" s="17">
        <v>5.3719196070745802E-2</v>
      </c>
      <c r="K10" s="17">
        <v>6.9900995421030704E-2</v>
      </c>
      <c r="L10" s="17">
        <v>9.4696165718847702E-2</v>
      </c>
      <c r="M10" s="17"/>
      <c r="N10" s="17">
        <v>9.96774655602259E-2</v>
      </c>
      <c r="O10" s="17">
        <v>0.14302322550786201</v>
      </c>
      <c r="P10" s="17">
        <v>7.2928545514096596E-2</v>
      </c>
      <c r="Q10" s="17">
        <v>6.2044500245726601E-2</v>
      </c>
      <c r="R10" s="17">
        <v>8.15612438604012E-2</v>
      </c>
      <c r="S10" s="17">
        <v>4.4160630584959101E-2</v>
      </c>
      <c r="T10" s="17">
        <v>5.7028472557214098E-2</v>
      </c>
      <c r="U10" s="17">
        <v>9.9100059837969601E-2</v>
      </c>
      <c r="V10" s="17">
        <v>6.5763466522505198E-2</v>
      </c>
      <c r="W10" s="17"/>
      <c r="X10" s="17">
        <v>8.2777932679855004E-2</v>
      </c>
      <c r="Y10" s="17">
        <v>7.5128940105719896E-2</v>
      </c>
      <c r="Z10" s="17"/>
      <c r="AA10" s="17">
        <v>8.03773729739235E-2</v>
      </c>
      <c r="AB10" s="17">
        <v>9.5831083874421297E-2</v>
      </c>
      <c r="AC10" s="17"/>
      <c r="AD10" s="17">
        <v>8.3169121603692303E-2</v>
      </c>
      <c r="AE10" s="17">
        <v>9.9834125664979595E-2</v>
      </c>
    </row>
    <row r="11" spans="2:31" x14ac:dyDescent="0.35">
      <c r="B11" s="18" t="s">
        <v>98</v>
      </c>
      <c r="C11" s="17">
        <v>0.24306441834457401</v>
      </c>
      <c r="D11" s="17">
        <v>0.24302768735865901</v>
      </c>
      <c r="E11" s="17">
        <v>0.243101159655841</v>
      </c>
      <c r="F11" s="17"/>
      <c r="G11" s="17">
        <v>0.24778188718833899</v>
      </c>
      <c r="H11" s="17">
        <v>0.27193235826816498</v>
      </c>
      <c r="I11" s="17">
        <v>0.25148642315436198</v>
      </c>
      <c r="J11" s="17">
        <v>0.18784092357264701</v>
      </c>
      <c r="K11" s="17">
        <v>0.20383866608368001</v>
      </c>
      <c r="L11" s="17">
        <v>0.26830217317787403</v>
      </c>
      <c r="M11" s="17"/>
      <c r="N11" s="17">
        <v>0.24368038735514999</v>
      </c>
      <c r="O11" s="17">
        <v>0.19470163106721</v>
      </c>
      <c r="P11" s="17">
        <v>0.40152597159472397</v>
      </c>
      <c r="Q11" s="17">
        <v>0.25813293830666501</v>
      </c>
      <c r="R11" s="17">
        <v>0.20008529851630999</v>
      </c>
      <c r="S11" s="17">
        <v>0.19391128785709899</v>
      </c>
      <c r="T11" s="17">
        <v>0.23056687931877801</v>
      </c>
      <c r="U11" s="17">
        <v>0.33568926703527602</v>
      </c>
      <c r="V11" s="17">
        <v>0.20826751535295401</v>
      </c>
      <c r="W11" s="17"/>
      <c r="X11" s="17">
        <v>0.26144733645183099</v>
      </c>
      <c r="Y11" s="17">
        <v>0.221531361997203</v>
      </c>
      <c r="Z11" s="17"/>
      <c r="AA11" s="17">
        <v>0.24592486575685099</v>
      </c>
      <c r="AB11" s="17">
        <v>0.234087031837312</v>
      </c>
      <c r="AC11" s="17"/>
      <c r="AD11" s="17">
        <v>0.23322821959378001</v>
      </c>
      <c r="AE11" s="17">
        <v>0.238441375083353</v>
      </c>
    </row>
    <row r="12" spans="2:31" x14ac:dyDescent="0.35">
      <c r="B12" s="18" t="s">
        <v>97</v>
      </c>
      <c r="C12" s="17">
        <v>0.35967590010983902</v>
      </c>
      <c r="D12" s="17">
        <v>0.34729937265469202</v>
      </c>
      <c r="E12" s="17">
        <v>0.37205590669841798</v>
      </c>
      <c r="F12" s="17"/>
      <c r="G12" s="17">
        <v>0.29666627058642497</v>
      </c>
      <c r="H12" s="17">
        <v>0.31329010774320099</v>
      </c>
      <c r="I12" s="17">
        <v>0.37429569621079301</v>
      </c>
      <c r="J12" s="17">
        <v>0.421163414414917</v>
      </c>
      <c r="K12" s="17">
        <v>0.412237893153654</v>
      </c>
      <c r="L12" s="17">
        <v>0.35361963887643499</v>
      </c>
      <c r="M12" s="17"/>
      <c r="N12" s="17">
        <v>0.30267043479462902</v>
      </c>
      <c r="O12" s="17">
        <v>0.42994917298054902</v>
      </c>
      <c r="P12" s="17">
        <v>0.392006706575598</v>
      </c>
      <c r="Q12" s="17">
        <v>0.37372974506204998</v>
      </c>
      <c r="R12" s="17">
        <v>0.371166063367592</v>
      </c>
      <c r="S12" s="17">
        <v>0.36181899314532001</v>
      </c>
      <c r="T12" s="17">
        <v>0.25652604403536799</v>
      </c>
      <c r="U12" s="17">
        <v>0.32423669369880398</v>
      </c>
      <c r="V12" s="17">
        <v>0.39036363036805999</v>
      </c>
      <c r="W12" s="17"/>
      <c r="X12" s="17">
        <v>0.35023855897652001</v>
      </c>
      <c r="Y12" s="17">
        <v>0.35069764631626599</v>
      </c>
      <c r="Z12" s="17"/>
      <c r="AA12" s="17">
        <v>0.37017049505362998</v>
      </c>
      <c r="AB12" s="17">
        <v>0.32365412254446202</v>
      </c>
      <c r="AC12" s="17"/>
      <c r="AD12" s="17">
        <v>0.37076912308036902</v>
      </c>
      <c r="AE12" s="17">
        <v>0.34887844714574001</v>
      </c>
    </row>
    <row r="13" spans="2:31" x14ac:dyDescent="0.35">
      <c r="B13" s="18" t="s">
        <v>96</v>
      </c>
      <c r="C13" s="17">
        <v>0.21457646505006001</v>
      </c>
      <c r="D13" s="17">
        <v>0.22735883831137499</v>
      </c>
      <c r="E13" s="17">
        <v>0.20179049856905601</v>
      </c>
      <c r="F13" s="17"/>
      <c r="G13" s="17">
        <v>0.249207550876721</v>
      </c>
      <c r="H13" s="17">
        <v>0.244704651218182</v>
      </c>
      <c r="I13" s="17">
        <v>0.15510326434727201</v>
      </c>
      <c r="J13" s="17">
        <v>0.24497409140749299</v>
      </c>
      <c r="K13" s="17">
        <v>0.23035656556959999</v>
      </c>
      <c r="L13" s="17">
        <v>0.186459175328715</v>
      </c>
      <c r="M13" s="17"/>
      <c r="N13" s="17">
        <v>0.26109783535495801</v>
      </c>
      <c r="O13" s="17">
        <v>0.144508618823003</v>
      </c>
      <c r="P13" s="17">
        <v>9.7561696478398893E-2</v>
      </c>
      <c r="Q13" s="17">
        <v>0.183900092787217</v>
      </c>
      <c r="R13" s="17">
        <v>0.27887575300592898</v>
      </c>
      <c r="S13" s="17">
        <v>0.29733078132723501</v>
      </c>
      <c r="T13" s="17">
        <v>0.30436435783018201</v>
      </c>
      <c r="U13" s="17">
        <v>0.122165992914319</v>
      </c>
      <c r="V13" s="17">
        <v>0.217468901418612</v>
      </c>
      <c r="W13" s="17"/>
      <c r="X13" s="17">
        <v>0.19822509760958901</v>
      </c>
      <c r="Y13" s="17">
        <v>0.28482620727551999</v>
      </c>
      <c r="Z13" s="17"/>
      <c r="AA13" s="17">
        <v>0.20935313672556499</v>
      </c>
      <c r="AB13" s="17">
        <v>0.24001326584315499</v>
      </c>
      <c r="AC13" s="17"/>
      <c r="AD13" s="17">
        <v>0.22079245413576001</v>
      </c>
      <c r="AE13" s="17">
        <v>0.217916594068994</v>
      </c>
    </row>
    <row r="14" spans="2:31" x14ac:dyDescent="0.35">
      <c r="B14" s="18" t="s">
        <v>56</v>
      </c>
      <c r="C14" s="17">
        <v>5.6503500340590297E-2</v>
      </c>
      <c r="D14" s="17">
        <v>4.5545466847199199E-2</v>
      </c>
      <c r="E14" s="17">
        <v>6.74646142182658E-2</v>
      </c>
      <c r="F14" s="17"/>
      <c r="G14" s="17">
        <v>5.6169481721474603E-2</v>
      </c>
      <c r="H14" s="17">
        <v>5.41566738674778E-2</v>
      </c>
      <c r="I14" s="17">
        <v>8.1775841065069799E-2</v>
      </c>
      <c r="J14" s="17">
        <v>4.2690289376496701E-2</v>
      </c>
      <c r="K14" s="17">
        <v>7.8915386916779795E-2</v>
      </c>
      <c r="L14" s="17">
        <v>4.1027460797087703E-2</v>
      </c>
      <c r="M14" s="17"/>
      <c r="N14" s="17">
        <v>6.10287335697903E-2</v>
      </c>
      <c r="O14" s="17">
        <v>4.1374765872101198E-2</v>
      </c>
      <c r="P14" s="17">
        <v>3.5977079837182797E-2</v>
      </c>
      <c r="Q14" s="17">
        <v>6.3878606243700203E-2</v>
      </c>
      <c r="R14" s="17">
        <v>4.20073185502002E-2</v>
      </c>
      <c r="S14" s="17">
        <v>6.8916877643771801E-2</v>
      </c>
      <c r="T14" s="17">
        <v>8.5756753286570397E-2</v>
      </c>
      <c r="U14" s="17">
        <v>8.9686194399913696E-2</v>
      </c>
      <c r="V14" s="17">
        <v>4.4216533864923399E-2</v>
      </c>
      <c r="W14" s="17"/>
      <c r="X14" s="17">
        <v>6.00619357340786E-2</v>
      </c>
      <c r="Y14" s="17">
        <v>4.5118010636465297E-2</v>
      </c>
      <c r="Z14" s="17"/>
      <c r="AA14" s="17">
        <v>5.4841145861845499E-2</v>
      </c>
      <c r="AB14" s="17">
        <v>5.4555840686779003E-2</v>
      </c>
      <c r="AC14" s="17"/>
      <c r="AD14" s="17">
        <v>3.7485947967623702E-2</v>
      </c>
      <c r="AE14" s="17">
        <v>7.4520574022341898E-2</v>
      </c>
    </row>
    <row r="15" spans="2:31" x14ac:dyDescent="0.35">
      <c r="B15" s="18" t="s">
        <v>102</v>
      </c>
      <c r="C15" s="21">
        <v>0.12617971615493601</v>
      </c>
      <c r="D15" s="21">
        <v>0.136768634828074</v>
      </c>
      <c r="E15" s="21">
        <v>0.11558782085842</v>
      </c>
      <c r="F15" s="21"/>
      <c r="G15" s="21">
        <v>0.15017480962704099</v>
      </c>
      <c r="H15" s="21">
        <v>0.11591620890297299</v>
      </c>
      <c r="I15" s="21">
        <v>0.13733877522250201</v>
      </c>
      <c r="J15" s="21">
        <v>0.103331281228446</v>
      </c>
      <c r="K15" s="21">
        <v>7.4651488276286398E-2</v>
      </c>
      <c r="L15" s="21">
        <v>0.15059155181988801</v>
      </c>
      <c r="M15" s="21"/>
      <c r="N15" s="21">
        <v>0.13152260892547299</v>
      </c>
      <c r="O15" s="21">
        <v>0.18946581125713699</v>
      </c>
      <c r="P15" s="21">
        <v>7.2928545514096596E-2</v>
      </c>
      <c r="Q15" s="21">
        <v>0.12035861760036801</v>
      </c>
      <c r="R15" s="21">
        <v>0.107865566559968</v>
      </c>
      <c r="S15" s="21">
        <v>7.8022060026574996E-2</v>
      </c>
      <c r="T15" s="21">
        <v>0.122785965529102</v>
      </c>
      <c r="U15" s="21">
        <v>0.128221851951687</v>
      </c>
      <c r="V15" s="21">
        <v>0.13968341899545</v>
      </c>
      <c r="W15" s="21"/>
      <c r="X15" s="21">
        <v>0.13002707122798199</v>
      </c>
      <c r="Y15" s="21">
        <v>9.7826773774545794E-2</v>
      </c>
      <c r="Z15" s="21"/>
      <c r="AA15" s="21">
        <v>0.11971035660210901</v>
      </c>
      <c r="AB15" s="21">
        <v>0.147689739088291</v>
      </c>
      <c r="AC15" s="21"/>
      <c r="AD15" s="21">
        <v>0.13772425522246701</v>
      </c>
      <c r="AE15" s="21">
        <v>0.12024300967957199</v>
      </c>
    </row>
    <row r="16" spans="2:31" x14ac:dyDescent="0.35">
      <c r="B16" s="18" t="s">
        <v>101</v>
      </c>
      <c r="C16" s="21">
        <v>0.57425236515989997</v>
      </c>
      <c r="D16" s="21">
        <v>0.57465821096606695</v>
      </c>
      <c r="E16" s="21">
        <v>0.57384640526747299</v>
      </c>
      <c r="F16" s="21"/>
      <c r="G16" s="21">
        <v>0.545873821463146</v>
      </c>
      <c r="H16" s="21">
        <v>0.55799475896138295</v>
      </c>
      <c r="I16" s="21">
        <v>0.52939896055806601</v>
      </c>
      <c r="J16" s="21">
        <v>0.66613750582241005</v>
      </c>
      <c r="K16" s="21">
        <v>0.64259445872325405</v>
      </c>
      <c r="L16" s="21">
        <v>0.54007881420515003</v>
      </c>
      <c r="M16" s="21"/>
      <c r="N16" s="21">
        <v>0.56376827014958597</v>
      </c>
      <c r="O16" s="21">
        <v>0.57445779180355205</v>
      </c>
      <c r="P16" s="21">
        <v>0.48956840305399701</v>
      </c>
      <c r="Q16" s="21">
        <v>0.55762983784926701</v>
      </c>
      <c r="R16" s="21">
        <v>0.65004181637352199</v>
      </c>
      <c r="S16" s="21">
        <v>0.65914977447255396</v>
      </c>
      <c r="T16" s="21">
        <v>0.56089040186554995</v>
      </c>
      <c r="U16" s="21">
        <v>0.44640268661312299</v>
      </c>
      <c r="V16" s="21">
        <v>0.60783253178667196</v>
      </c>
      <c r="W16" s="21"/>
      <c r="X16" s="21">
        <v>0.54846365658610796</v>
      </c>
      <c r="Y16" s="21">
        <v>0.63552385359178598</v>
      </c>
      <c r="Z16" s="21"/>
      <c r="AA16" s="21">
        <v>0.57952363177919397</v>
      </c>
      <c r="AB16" s="21">
        <v>0.56366738838761798</v>
      </c>
      <c r="AC16" s="21"/>
      <c r="AD16" s="21">
        <v>0.59156157721612901</v>
      </c>
      <c r="AE16" s="21">
        <v>0.56679504121473301</v>
      </c>
    </row>
    <row r="17" spans="2:31" x14ac:dyDescent="0.35">
      <c r="B17" s="18" t="s">
        <v>103</v>
      </c>
      <c r="C17" s="22">
        <v>0.44807264900496402</v>
      </c>
      <c r="D17" s="22">
        <v>0.43788957613799301</v>
      </c>
      <c r="E17" s="22">
        <v>0.45825858440905398</v>
      </c>
      <c r="F17" s="22"/>
      <c r="G17" s="22">
        <v>0.39569901183610501</v>
      </c>
      <c r="H17" s="22">
        <v>0.44207855005841001</v>
      </c>
      <c r="I17" s="22">
        <v>0.39206018533556403</v>
      </c>
      <c r="J17" s="22">
        <v>0.56280622459396501</v>
      </c>
      <c r="K17" s="22">
        <v>0.56794297044696795</v>
      </c>
      <c r="L17" s="22">
        <v>0.38948726238526199</v>
      </c>
      <c r="M17" s="22"/>
      <c r="N17" s="22">
        <v>0.43224566122411301</v>
      </c>
      <c r="O17" s="22">
        <v>0.38499198054641398</v>
      </c>
      <c r="P17" s="22">
        <v>0.41663985753990002</v>
      </c>
      <c r="Q17" s="22">
        <v>0.43727122024889797</v>
      </c>
      <c r="R17" s="22">
        <v>0.54217624981355295</v>
      </c>
      <c r="S17" s="22">
        <v>0.58112771444597899</v>
      </c>
      <c r="T17" s="22">
        <v>0.43810443633644802</v>
      </c>
      <c r="U17" s="22">
        <v>0.31818083466143499</v>
      </c>
      <c r="V17" s="22">
        <v>0.46814911279122201</v>
      </c>
      <c r="W17" s="22"/>
      <c r="X17" s="22">
        <v>0.418436585358127</v>
      </c>
      <c r="Y17" s="22">
        <v>0.53769707981724002</v>
      </c>
      <c r="Z17" s="22"/>
      <c r="AA17" s="22">
        <v>0.45981327517708498</v>
      </c>
      <c r="AB17" s="22">
        <v>0.41597764929932601</v>
      </c>
      <c r="AC17" s="22"/>
      <c r="AD17" s="22">
        <v>0.453837321993662</v>
      </c>
      <c r="AE17" s="22">
        <v>0.44655203153516099</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E17"/>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364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554</v>
      </c>
      <c r="D7" s="10">
        <v>249</v>
      </c>
      <c r="E7" s="10">
        <v>305</v>
      </c>
      <c r="F7" s="10"/>
      <c r="G7" s="10">
        <v>99</v>
      </c>
      <c r="H7" s="10">
        <v>94</v>
      </c>
      <c r="I7" s="10">
        <v>95</v>
      </c>
      <c r="J7" s="10">
        <v>102</v>
      </c>
      <c r="K7" s="10">
        <v>90</v>
      </c>
      <c r="L7" s="10">
        <v>74</v>
      </c>
      <c r="M7" s="10"/>
      <c r="N7" s="10">
        <v>101</v>
      </c>
      <c r="O7" s="10">
        <v>85</v>
      </c>
      <c r="P7" s="10">
        <v>54</v>
      </c>
      <c r="Q7" s="10">
        <v>38</v>
      </c>
      <c r="R7" s="10">
        <v>57</v>
      </c>
      <c r="S7" s="10">
        <v>64</v>
      </c>
      <c r="T7" s="10">
        <v>50</v>
      </c>
      <c r="U7" s="10">
        <v>32</v>
      </c>
      <c r="V7" s="10">
        <v>73</v>
      </c>
      <c r="W7" s="10"/>
      <c r="X7" s="10">
        <v>431</v>
      </c>
      <c r="Y7" s="10">
        <v>55</v>
      </c>
      <c r="Z7" s="10"/>
      <c r="AA7" s="10">
        <v>429</v>
      </c>
      <c r="AB7" s="10">
        <v>121</v>
      </c>
      <c r="AC7" s="10"/>
      <c r="AD7" s="10">
        <v>356</v>
      </c>
      <c r="AE7" s="10">
        <v>165</v>
      </c>
    </row>
    <row r="8" spans="2:31" ht="30" customHeight="1" x14ac:dyDescent="0.35">
      <c r="B8" s="11" t="s">
        <v>20</v>
      </c>
      <c r="C8" s="11">
        <v>550</v>
      </c>
      <c r="D8" s="11">
        <v>266</v>
      </c>
      <c r="E8" s="11">
        <v>284</v>
      </c>
      <c r="F8" s="11"/>
      <c r="G8" s="11">
        <v>85</v>
      </c>
      <c r="H8" s="11">
        <v>77</v>
      </c>
      <c r="I8" s="11">
        <v>73</v>
      </c>
      <c r="J8" s="11">
        <v>85</v>
      </c>
      <c r="K8" s="11">
        <v>79</v>
      </c>
      <c r="L8" s="11">
        <v>150</v>
      </c>
      <c r="M8" s="11"/>
      <c r="N8" s="11">
        <v>91</v>
      </c>
      <c r="O8" s="11">
        <v>84</v>
      </c>
      <c r="P8" s="11">
        <v>61</v>
      </c>
      <c r="Q8" s="11">
        <v>55</v>
      </c>
      <c r="R8" s="11">
        <v>59</v>
      </c>
      <c r="S8" s="11">
        <v>56</v>
      </c>
      <c r="T8" s="11">
        <v>48</v>
      </c>
      <c r="U8" s="11">
        <v>30</v>
      </c>
      <c r="V8" s="11">
        <v>66</v>
      </c>
      <c r="W8" s="11"/>
      <c r="X8" s="11">
        <v>422</v>
      </c>
      <c r="Y8" s="11">
        <v>55</v>
      </c>
      <c r="Z8" s="11"/>
      <c r="AA8" s="11">
        <v>421</v>
      </c>
      <c r="AB8" s="11">
        <v>126</v>
      </c>
      <c r="AC8" s="11"/>
      <c r="AD8" s="11">
        <v>358</v>
      </c>
      <c r="AE8" s="11">
        <v>159</v>
      </c>
    </row>
    <row r="9" spans="2:31" ht="58" x14ac:dyDescent="0.35">
      <c r="B9" s="18" t="s">
        <v>361</v>
      </c>
      <c r="C9" s="17">
        <v>0.39821089654743602</v>
      </c>
      <c r="D9" s="17">
        <v>0.40094473243557699</v>
      </c>
      <c r="E9" s="17">
        <v>0.39564327884876599</v>
      </c>
      <c r="F9" s="17"/>
      <c r="G9" s="17">
        <v>0.39857494982798503</v>
      </c>
      <c r="H9" s="17">
        <v>0.39193068948845899</v>
      </c>
      <c r="I9" s="17">
        <v>0.41702317967714297</v>
      </c>
      <c r="J9" s="17">
        <v>0.398902100978279</v>
      </c>
      <c r="K9" s="17">
        <v>0.46540123495629998</v>
      </c>
      <c r="L9" s="17">
        <v>0.35608852739202801</v>
      </c>
      <c r="M9" s="17"/>
      <c r="N9" s="17">
        <v>0.378407898598833</v>
      </c>
      <c r="O9" s="17">
        <v>0.41846175565730498</v>
      </c>
      <c r="P9" s="17">
        <v>0.29038119600325002</v>
      </c>
      <c r="Q9" s="17">
        <v>0.42652821404762098</v>
      </c>
      <c r="R9" s="17">
        <v>0.589316196179832</v>
      </c>
      <c r="S9" s="17">
        <v>0.54555557800094101</v>
      </c>
      <c r="T9" s="17">
        <v>0.33498519729168003</v>
      </c>
      <c r="U9" s="17">
        <v>0.19386108835221799</v>
      </c>
      <c r="V9" s="17">
        <v>0.31751092026275002</v>
      </c>
      <c r="W9" s="17"/>
      <c r="X9" s="17">
        <v>0.39377888046904602</v>
      </c>
      <c r="Y9" s="17">
        <v>0.37801317405356899</v>
      </c>
      <c r="Z9" s="17"/>
      <c r="AA9" s="17">
        <v>0.40859270942810799</v>
      </c>
      <c r="AB9" s="17">
        <v>0.37393135128940802</v>
      </c>
      <c r="AC9" s="17"/>
      <c r="AD9" s="17">
        <v>0.39882313479835602</v>
      </c>
      <c r="AE9" s="17">
        <v>0.418188915644502</v>
      </c>
    </row>
    <row r="10" spans="2:31" ht="72.5" x14ac:dyDescent="0.35">
      <c r="B10" s="18" t="s">
        <v>362</v>
      </c>
      <c r="C10" s="17">
        <v>0.38977971776716702</v>
      </c>
      <c r="D10" s="17">
        <v>0.37513511852002501</v>
      </c>
      <c r="E10" s="17">
        <v>0.40353392019753498</v>
      </c>
      <c r="F10" s="17"/>
      <c r="G10" s="17">
        <v>0.36800774304488298</v>
      </c>
      <c r="H10" s="17">
        <v>0.32948920277710703</v>
      </c>
      <c r="I10" s="17">
        <v>0.341602864639451</v>
      </c>
      <c r="J10" s="17">
        <v>0.45091712229910202</v>
      </c>
      <c r="K10" s="17">
        <v>0.37264098521595901</v>
      </c>
      <c r="L10" s="17">
        <v>0.43116537410153999</v>
      </c>
      <c r="M10" s="17"/>
      <c r="N10" s="17">
        <v>0.31355554134054903</v>
      </c>
      <c r="O10" s="17">
        <v>0.44400445019041301</v>
      </c>
      <c r="P10" s="17">
        <v>0.464710256008041</v>
      </c>
      <c r="Q10" s="17">
        <v>0.39921173577578101</v>
      </c>
      <c r="R10" s="17">
        <v>0.283223973498126</v>
      </c>
      <c r="S10" s="17">
        <v>0.26719636590896001</v>
      </c>
      <c r="T10" s="17">
        <v>0.39485015567975901</v>
      </c>
      <c r="U10" s="17">
        <v>0.46375559881447198</v>
      </c>
      <c r="V10" s="17">
        <v>0.512780276891451</v>
      </c>
      <c r="W10" s="17"/>
      <c r="X10" s="17">
        <v>0.38848442008834999</v>
      </c>
      <c r="Y10" s="17">
        <v>0.38401690847263498</v>
      </c>
      <c r="Z10" s="17"/>
      <c r="AA10" s="17">
        <v>0.369818383198597</v>
      </c>
      <c r="AB10" s="17">
        <v>0.46009914632316401</v>
      </c>
      <c r="AC10" s="17"/>
      <c r="AD10" s="17">
        <v>0.39410895777599603</v>
      </c>
      <c r="AE10" s="17">
        <v>0.38784445584028099</v>
      </c>
    </row>
    <row r="11" spans="2:31" ht="58" x14ac:dyDescent="0.35">
      <c r="B11" s="18" t="s">
        <v>363</v>
      </c>
      <c r="C11" s="17">
        <v>0.124004831119168</v>
      </c>
      <c r="D11" s="17">
        <v>0.14325751676501</v>
      </c>
      <c r="E11" s="17">
        <v>0.105922715573885</v>
      </c>
      <c r="F11" s="17"/>
      <c r="G11" s="17">
        <v>0.107020156701568</v>
      </c>
      <c r="H11" s="17">
        <v>0.14964723662292501</v>
      </c>
      <c r="I11" s="17">
        <v>0.14606650990564399</v>
      </c>
      <c r="J11" s="17">
        <v>8.3257571163718E-2</v>
      </c>
      <c r="K11" s="17">
        <v>7.8508422171631995E-2</v>
      </c>
      <c r="L11" s="17">
        <v>0.15669555172911101</v>
      </c>
      <c r="M11" s="17"/>
      <c r="N11" s="17">
        <v>0.257790300795182</v>
      </c>
      <c r="O11" s="17">
        <v>6.8369325956950194E-2</v>
      </c>
      <c r="P11" s="17">
        <v>0.115088436609887</v>
      </c>
      <c r="Q11" s="17">
        <v>0.105843741604754</v>
      </c>
      <c r="R11" s="17">
        <v>3.0399231841687201E-2</v>
      </c>
      <c r="S11" s="17">
        <v>0.123066006879405</v>
      </c>
      <c r="T11" s="17">
        <v>0.141689928374471</v>
      </c>
      <c r="U11" s="17">
        <v>0.18148491464606301</v>
      </c>
      <c r="V11" s="17">
        <v>7.8614950526101901E-2</v>
      </c>
      <c r="W11" s="17"/>
      <c r="X11" s="17">
        <v>0.12019586679652</v>
      </c>
      <c r="Y11" s="17">
        <v>0.14408128387902</v>
      </c>
      <c r="Z11" s="17"/>
      <c r="AA11" s="17">
        <v>0.131919443275967</v>
      </c>
      <c r="AB11" s="17">
        <v>9.4591445410728101E-2</v>
      </c>
      <c r="AC11" s="17"/>
      <c r="AD11" s="17">
        <v>0.135557704362369</v>
      </c>
      <c r="AE11" s="17">
        <v>0.114377603039203</v>
      </c>
    </row>
    <row r="12" spans="2:31" x14ac:dyDescent="0.35">
      <c r="B12" s="18" t="s">
        <v>56</v>
      </c>
      <c r="C12" s="19">
        <v>8.8004554566229201E-2</v>
      </c>
      <c r="D12" s="19">
        <v>8.0662632279387303E-2</v>
      </c>
      <c r="E12" s="19">
        <v>9.4900085379813703E-2</v>
      </c>
      <c r="F12" s="19"/>
      <c r="G12" s="19">
        <v>0.12639715042556399</v>
      </c>
      <c r="H12" s="19">
        <v>0.12893287111151</v>
      </c>
      <c r="I12" s="19">
        <v>9.5307445777761901E-2</v>
      </c>
      <c r="J12" s="19">
        <v>6.6923205558900606E-2</v>
      </c>
      <c r="K12" s="19">
        <v>8.3449357656109502E-2</v>
      </c>
      <c r="L12" s="19">
        <v>5.6050546777320999E-2</v>
      </c>
      <c r="M12" s="19"/>
      <c r="N12" s="19">
        <v>5.0246259265436001E-2</v>
      </c>
      <c r="O12" s="19">
        <v>6.9164468195331702E-2</v>
      </c>
      <c r="P12" s="19">
        <v>0.12982011137882299</v>
      </c>
      <c r="Q12" s="19">
        <v>6.8416308571844206E-2</v>
      </c>
      <c r="R12" s="19">
        <v>9.7060598480354199E-2</v>
      </c>
      <c r="S12" s="19">
        <v>6.4182049210694106E-2</v>
      </c>
      <c r="T12" s="19">
        <v>0.12847471865408999</v>
      </c>
      <c r="U12" s="19">
        <v>0.16089839818724599</v>
      </c>
      <c r="V12" s="19">
        <v>9.1093852319696605E-2</v>
      </c>
      <c r="W12" s="19"/>
      <c r="X12" s="19">
        <v>9.7540832646083597E-2</v>
      </c>
      <c r="Y12" s="19">
        <v>9.38886335947752E-2</v>
      </c>
      <c r="Z12" s="19"/>
      <c r="AA12" s="19">
        <v>8.9669464097327303E-2</v>
      </c>
      <c r="AB12" s="19">
        <v>7.1378056976699994E-2</v>
      </c>
      <c r="AC12" s="19"/>
      <c r="AD12" s="19">
        <v>7.1510203063279904E-2</v>
      </c>
      <c r="AE12" s="19">
        <v>7.95890254760135E-2</v>
      </c>
    </row>
    <row r="13" spans="2:31" x14ac:dyDescent="0.35">
      <c r="B13" s="16" t="s">
        <v>365</v>
      </c>
    </row>
    <row r="14" spans="2:31" x14ac:dyDescent="0.35">
      <c r="B14" t="s">
        <v>67</v>
      </c>
    </row>
    <row r="15" spans="2:31" x14ac:dyDescent="0.35">
      <c r="B15" t="s">
        <v>68</v>
      </c>
    </row>
    <row r="17" spans="2:2" x14ac:dyDescent="0.35">
      <c r="B17"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E17"/>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364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542</v>
      </c>
      <c r="D7" s="10">
        <v>252</v>
      </c>
      <c r="E7" s="10">
        <v>290</v>
      </c>
      <c r="F7" s="10"/>
      <c r="G7" s="10">
        <v>93</v>
      </c>
      <c r="H7" s="10">
        <v>103</v>
      </c>
      <c r="I7" s="10">
        <v>104</v>
      </c>
      <c r="J7" s="10">
        <v>85</v>
      </c>
      <c r="K7" s="10">
        <v>80</v>
      </c>
      <c r="L7" s="10">
        <v>77</v>
      </c>
      <c r="M7" s="10"/>
      <c r="N7" s="10">
        <v>90</v>
      </c>
      <c r="O7" s="10">
        <v>86</v>
      </c>
      <c r="P7" s="10">
        <v>42</v>
      </c>
      <c r="Q7" s="10">
        <v>47</v>
      </c>
      <c r="R7" s="10">
        <v>40</v>
      </c>
      <c r="S7" s="10">
        <v>61</v>
      </c>
      <c r="T7" s="10">
        <v>70</v>
      </c>
      <c r="U7" s="10">
        <v>27</v>
      </c>
      <c r="V7" s="10">
        <v>79</v>
      </c>
      <c r="W7" s="10"/>
      <c r="X7" s="10">
        <v>438</v>
      </c>
      <c r="Y7" s="10">
        <v>62</v>
      </c>
      <c r="Z7" s="10"/>
      <c r="AA7" s="10">
        <v>448</v>
      </c>
      <c r="AB7" s="10">
        <v>92</v>
      </c>
      <c r="AC7" s="10"/>
      <c r="AD7" s="10">
        <v>362</v>
      </c>
      <c r="AE7" s="10">
        <v>162</v>
      </c>
    </row>
    <row r="8" spans="2:31" ht="30" customHeight="1" x14ac:dyDescent="0.35">
      <c r="B8" s="11" t="s">
        <v>20</v>
      </c>
      <c r="C8" s="11">
        <v>546</v>
      </c>
      <c r="D8" s="11">
        <v>282</v>
      </c>
      <c r="E8" s="11">
        <v>264</v>
      </c>
      <c r="F8" s="11"/>
      <c r="G8" s="11">
        <v>79</v>
      </c>
      <c r="H8" s="11">
        <v>87</v>
      </c>
      <c r="I8" s="11">
        <v>80</v>
      </c>
      <c r="J8" s="11">
        <v>69</v>
      </c>
      <c r="K8" s="11">
        <v>74</v>
      </c>
      <c r="L8" s="11">
        <v>157</v>
      </c>
      <c r="M8" s="11"/>
      <c r="N8" s="11">
        <v>84</v>
      </c>
      <c r="O8" s="11">
        <v>91</v>
      </c>
      <c r="P8" s="11">
        <v>49</v>
      </c>
      <c r="Q8" s="11">
        <v>65</v>
      </c>
      <c r="R8" s="11">
        <v>40</v>
      </c>
      <c r="S8" s="11">
        <v>54</v>
      </c>
      <c r="T8" s="11">
        <v>62</v>
      </c>
      <c r="U8" s="11">
        <v>25</v>
      </c>
      <c r="V8" s="11">
        <v>76</v>
      </c>
      <c r="W8" s="11"/>
      <c r="X8" s="11">
        <v>438</v>
      </c>
      <c r="Y8" s="11">
        <v>61</v>
      </c>
      <c r="Z8" s="11"/>
      <c r="AA8" s="11">
        <v>448</v>
      </c>
      <c r="AB8" s="11">
        <v>96</v>
      </c>
      <c r="AC8" s="11"/>
      <c r="AD8" s="11">
        <v>376</v>
      </c>
      <c r="AE8" s="11">
        <v>151</v>
      </c>
    </row>
    <row r="9" spans="2:31" ht="87" x14ac:dyDescent="0.35">
      <c r="B9" s="18" t="s">
        <v>366</v>
      </c>
      <c r="C9" s="17">
        <v>0.74705169255003501</v>
      </c>
      <c r="D9" s="17">
        <v>0.70941552803572505</v>
      </c>
      <c r="E9" s="17">
        <v>0.78716666897381904</v>
      </c>
      <c r="F9" s="17"/>
      <c r="G9" s="17">
        <v>0.81153638860480604</v>
      </c>
      <c r="H9" s="17">
        <v>0.73565005128957095</v>
      </c>
      <c r="I9" s="17">
        <v>0.64647934083597802</v>
      </c>
      <c r="J9" s="17">
        <v>0.74036770829628495</v>
      </c>
      <c r="K9" s="17">
        <v>0.76329351596964901</v>
      </c>
      <c r="L9" s="17">
        <v>0.76694019048152196</v>
      </c>
      <c r="M9" s="17"/>
      <c r="N9" s="17">
        <v>0.755123136453699</v>
      </c>
      <c r="O9" s="17">
        <v>0.71729032408972904</v>
      </c>
      <c r="P9" s="17">
        <v>0.74973198754832304</v>
      </c>
      <c r="Q9" s="17">
        <v>0.80061262966319602</v>
      </c>
      <c r="R9" s="17">
        <v>0.78478767488519996</v>
      </c>
      <c r="S9" s="17">
        <v>0.75427052714950704</v>
      </c>
      <c r="T9" s="17">
        <v>0.73328609751551399</v>
      </c>
      <c r="U9" s="17">
        <v>0.83102419288535201</v>
      </c>
      <c r="V9" s="17">
        <v>0.68548250525955701</v>
      </c>
      <c r="W9" s="17"/>
      <c r="X9" s="17">
        <v>0.75859243322356495</v>
      </c>
      <c r="Y9" s="17">
        <v>0.74669858367339004</v>
      </c>
      <c r="Z9" s="17"/>
      <c r="AA9" s="17">
        <v>0.71829462207888395</v>
      </c>
      <c r="AB9" s="17">
        <v>0.87545641946813402</v>
      </c>
      <c r="AC9" s="17"/>
      <c r="AD9" s="17">
        <v>0.76699202294718705</v>
      </c>
      <c r="AE9" s="17">
        <v>0.69706790658805395</v>
      </c>
    </row>
    <row r="10" spans="2:31" ht="72.5" x14ac:dyDescent="0.35">
      <c r="B10" s="18" t="s">
        <v>367</v>
      </c>
      <c r="C10" s="17">
        <v>0.13907536230307399</v>
      </c>
      <c r="D10" s="17">
        <v>0.18205448037003</v>
      </c>
      <c r="E10" s="17">
        <v>9.3265532044853106E-2</v>
      </c>
      <c r="F10" s="17"/>
      <c r="G10" s="17">
        <v>9.9984015994108305E-2</v>
      </c>
      <c r="H10" s="17">
        <v>0.172444595582676</v>
      </c>
      <c r="I10" s="17">
        <v>0.16736380386216701</v>
      </c>
      <c r="J10" s="17">
        <v>0.13676379751444701</v>
      </c>
      <c r="K10" s="17">
        <v>7.7858294285904101E-2</v>
      </c>
      <c r="L10" s="17">
        <v>0.156193398392201</v>
      </c>
      <c r="M10" s="17"/>
      <c r="N10" s="17">
        <v>0.14875139220589501</v>
      </c>
      <c r="O10" s="17">
        <v>0.122965837640968</v>
      </c>
      <c r="P10" s="17">
        <v>0.11616009087366901</v>
      </c>
      <c r="Q10" s="17">
        <v>0.121620130060659</v>
      </c>
      <c r="R10" s="17">
        <v>0.17178640792713801</v>
      </c>
      <c r="S10" s="17">
        <v>0.120402698591371</v>
      </c>
      <c r="T10" s="17">
        <v>0.120691754999074</v>
      </c>
      <c r="U10" s="17">
        <v>6.5269186853246397E-2</v>
      </c>
      <c r="V10" s="17">
        <v>0.21252312766626899</v>
      </c>
      <c r="W10" s="17"/>
      <c r="X10" s="17">
        <v>0.121441063702244</v>
      </c>
      <c r="Y10" s="17">
        <v>0.15115292882999401</v>
      </c>
      <c r="Z10" s="17"/>
      <c r="AA10" s="17">
        <v>0.15508820641673501</v>
      </c>
      <c r="AB10" s="17">
        <v>6.75399401561078E-2</v>
      </c>
      <c r="AC10" s="17"/>
      <c r="AD10" s="17">
        <v>0.137131153820717</v>
      </c>
      <c r="AE10" s="17">
        <v>0.15691528360412199</v>
      </c>
    </row>
    <row r="11" spans="2:31" x14ac:dyDescent="0.35">
      <c r="B11" s="18" t="s">
        <v>64</v>
      </c>
      <c r="C11" s="17">
        <v>3.7593153557833797E-2</v>
      </c>
      <c r="D11" s="17">
        <v>4.7574408677038403E-2</v>
      </c>
      <c r="E11" s="17">
        <v>2.69545080169355E-2</v>
      </c>
      <c r="F11" s="17"/>
      <c r="G11" s="17">
        <v>2.3216830471939998E-2</v>
      </c>
      <c r="H11" s="17">
        <v>4.2612780565577699E-2</v>
      </c>
      <c r="I11" s="17">
        <v>2.37768702715918E-2</v>
      </c>
      <c r="J11" s="17">
        <v>1.1549987272435201E-2</v>
      </c>
      <c r="K11" s="17">
        <v>8.3329583197768994E-2</v>
      </c>
      <c r="L11" s="17">
        <v>3.8844066056759503E-2</v>
      </c>
      <c r="M11" s="17"/>
      <c r="N11" s="17">
        <v>5.6697777502664103E-2</v>
      </c>
      <c r="O11" s="17">
        <v>5.54506415707339E-2</v>
      </c>
      <c r="P11" s="17">
        <v>1.9814983074966899E-2</v>
      </c>
      <c r="Q11" s="17">
        <v>2.0589438115975599E-2</v>
      </c>
      <c r="R11" s="17">
        <v>4.3425917187662602E-2</v>
      </c>
      <c r="S11" s="17">
        <v>2.50275901201376E-2</v>
      </c>
      <c r="T11" s="17">
        <v>5.9062721092628397E-2</v>
      </c>
      <c r="U11" s="17">
        <v>0</v>
      </c>
      <c r="V11" s="17">
        <v>2.1820021906922199E-2</v>
      </c>
      <c r="W11" s="17"/>
      <c r="X11" s="17">
        <v>4.2502861050313999E-2</v>
      </c>
      <c r="Y11" s="17">
        <v>1.50259807323662E-2</v>
      </c>
      <c r="Z11" s="17"/>
      <c r="AA11" s="17">
        <v>4.2486537563023702E-2</v>
      </c>
      <c r="AB11" s="17">
        <v>1.5634046516170098E-2</v>
      </c>
      <c r="AC11" s="17"/>
      <c r="AD11" s="17">
        <v>3.82534452439134E-2</v>
      </c>
      <c r="AE11" s="17">
        <v>3.4062986099248398E-2</v>
      </c>
    </row>
    <row r="12" spans="2:31" x14ac:dyDescent="0.35">
      <c r="B12" s="18" t="s">
        <v>56</v>
      </c>
      <c r="C12" s="19">
        <v>7.6279791589057802E-2</v>
      </c>
      <c r="D12" s="19">
        <v>6.0955582917206999E-2</v>
      </c>
      <c r="E12" s="19">
        <v>9.2613290964391901E-2</v>
      </c>
      <c r="F12" s="19"/>
      <c r="G12" s="19">
        <v>6.5262764929145206E-2</v>
      </c>
      <c r="H12" s="19">
        <v>4.9292572562175598E-2</v>
      </c>
      <c r="I12" s="19">
        <v>0.16237998503026299</v>
      </c>
      <c r="J12" s="19">
        <v>0.111318506916832</v>
      </c>
      <c r="K12" s="19">
        <v>7.5518606546678205E-2</v>
      </c>
      <c r="L12" s="19">
        <v>3.8022345069517502E-2</v>
      </c>
      <c r="M12" s="19"/>
      <c r="N12" s="19">
        <v>3.9427693837742403E-2</v>
      </c>
      <c r="O12" s="19">
        <v>0.104293196698569</v>
      </c>
      <c r="P12" s="19">
        <v>0.11429293850304099</v>
      </c>
      <c r="Q12" s="19">
        <v>5.7177802160168899E-2</v>
      </c>
      <c r="R12" s="19">
        <v>0</v>
      </c>
      <c r="S12" s="19">
        <v>0.100299184138984</v>
      </c>
      <c r="T12" s="19">
        <v>8.6959426392783798E-2</v>
      </c>
      <c r="U12" s="19">
        <v>0.103706620261401</v>
      </c>
      <c r="V12" s="19">
        <v>8.0174345167252303E-2</v>
      </c>
      <c r="W12" s="19"/>
      <c r="X12" s="19">
        <v>7.7463642023877594E-2</v>
      </c>
      <c r="Y12" s="19">
        <v>8.7122506764249805E-2</v>
      </c>
      <c r="Z12" s="19"/>
      <c r="AA12" s="19">
        <v>8.4130633941357502E-2</v>
      </c>
      <c r="AB12" s="19">
        <v>4.1369593859588299E-2</v>
      </c>
      <c r="AC12" s="19"/>
      <c r="AD12" s="19">
        <v>5.76233779881824E-2</v>
      </c>
      <c r="AE12" s="19">
        <v>0.111953823708575</v>
      </c>
    </row>
    <row r="13" spans="2:31" x14ac:dyDescent="0.35">
      <c r="B13" s="16" t="s">
        <v>365</v>
      </c>
    </row>
    <row r="14" spans="2:31" x14ac:dyDescent="0.35">
      <c r="B14" t="s">
        <v>67</v>
      </c>
    </row>
    <row r="15" spans="2:31" x14ac:dyDescent="0.35">
      <c r="B15" t="s">
        <v>68</v>
      </c>
    </row>
    <row r="17" spans="2:2" x14ac:dyDescent="0.35">
      <c r="B17"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M19"/>
  <sheetViews>
    <sheetView showGridLines="0" topLeftCell="A6" workbookViewId="0">
      <pane xSplit="2" topLeftCell="H1" activePane="topRight" state="frozen"/>
      <selection pane="topRight" activeCell="C11" sqref="C11"/>
    </sheetView>
  </sheetViews>
  <sheetFormatPr defaultColWidth="10.90625" defaultRowHeight="14.5" x14ac:dyDescent="0.35"/>
  <cols>
    <col min="2" max="2" width="25.7265625" customWidth="1"/>
    <col min="3" max="13" width="20.7265625" customWidth="1"/>
  </cols>
  <sheetData>
    <row r="2" spans="2:13" ht="40" customHeight="1" x14ac:dyDescent="0.35">
      <c r="D2" s="32" t="s">
        <v>383</v>
      </c>
      <c r="E2" s="28"/>
      <c r="F2" s="28"/>
      <c r="G2" s="28"/>
      <c r="H2" s="28"/>
      <c r="I2" s="28"/>
      <c r="J2" s="28"/>
      <c r="K2" s="28"/>
      <c r="L2" s="28"/>
      <c r="M2" s="28"/>
    </row>
    <row r="6" spans="2:13" ht="50" customHeight="1" x14ac:dyDescent="0.35">
      <c r="B6" s="20" t="s">
        <v>15</v>
      </c>
      <c r="C6" s="20" t="s">
        <v>368</v>
      </c>
      <c r="D6" s="20" t="s">
        <v>369</v>
      </c>
      <c r="E6" s="20" t="s">
        <v>370</v>
      </c>
      <c r="F6" s="20" t="s">
        <v>371</v>
      </c>
      <c r="G6" s="20" t="s">
        <v>372</v>
      </c>
      <c r="H6" s="20" t="s">
        <v>373</v>
      </c>
      <c r="I6" s="20" t="s">
        <v>374</v>
      </c>
      <c r="J6" s="20" t="s">
        <v>375</v>
      </c>
      <c r="K6" s="20" t="s">
        <v>376</v>
      </c>
      <c r="L6" s="20" t="s">
        <v>377</v>
      </c>
    </row>
    <row r="7" spans="2:13" ht="43.5" x14ac:dyDescent="0.35">
      <c r="B7" s="18" t="s">
        <v>378</v>
      </c>
      <c r="C7" s="17">
        <v>0.172513409066234</v>
      </c>
      <c r="D7" s="17">
        <v>0.594230706536229</v>
      </c>
      <c r="E7" s="17">
        <v>0.107924988987086</v>
      </c>
      <c r="F7" s="17">
        <v>0.29257902588734302</v>
      </c>
      <c r="G7" s="17">
        <v>0.161270487277447</v>
      </c>
      <c r="H7" s="17">
        <v>4.24108438884018E-2</v>
      </c>
      <c r="I7" s="17">
        <v>3.5125355251533201E-2</v>
      </c>
      <c r="J7" s="17">
        <v>5.4027324833637098E-2</v>
      </c>
      <c r="K7" s="17">
        <v>0.52779612970314405</v>
      </c>
      <c r="L7" s="17">
        <v>0.47635408176725402</v>
      </c>
    </row>
    <row r="8" spans="2:13" ht="29" x14ac:dyDescent="0.35">
      <c r="B8" s="18" t="s">
        <v>379</v>
      </c>
      <c r="C8" s="17">
        <v>0.40072541713580601</v>
      </c>
      <c r="D8" s="17">
        <v>0.23591974315668501</v>
      </c>
      <c r="E8" s="17">
        <v>0.3381718211434</v>
      </c>
      <c r="F8" s="17">
        <v>0.45817507315553202</v>
      </c>
      <c r="G8" s="17">
        <v>0.39196873474724298</v>
      </c>
      <c r="H8" s="17">
        <v>0.12708708900311999</v>
      </c>
      <c r="I8" s="17">
        <v>8.2924714699674704E-2</v>
      </c>
      <c r="J8" s="17">
        <v>0.12318480333470801</v>
      </c>
      <c r="K8" s="17">
        <v>0.266697610332498</v>
      </c>
      <c r="L8" s="17">
        <v>0.29777321517423799</v>
      </c>
    </row>
    <row r="9" spans="2:13" ht="43.5" x14ac:dyDescent="0.35">
      <c r="B9" s="18" t="s">
        <v>380</v>
      </c>
      <c r="C9" s="17">
        <v>0.21803014204472099</v>
      </c>
      <c r="D9" s="17">
        <v>5.05917599280521E-2</v>
      </c>
      <c r="E9" s="17">
        <v>0.30731429934034898</v>
      </c>
      <c r="F9" s="17">
        <v>0.10392778890517</v>
      </c>
      <c r="G9" s="17">
        <v>0.198657737418488</v>
      </c>
      <c r="H9" s="17">
        <v>0.53696982453269004</v>
      </c>
      <c r="I9" s="17">
        <v>0.47128614157202797</v>
      </c>
      <c r="J9" s="17">
        <v>0.24001089860407099</v>
      </c>
      <c r="K9" s="17">
        <v>7.2939856842682199E-2</v>
      </c>
      <c r="L9" s="17">
        <v>7.8577938935530806E-2</v>
      </c>
    </row>
    <row r="10" spans="2:13" ht="87" x14ac:dyDescent="0.35">
      <c r="B10" s="18" t="s">
        <v>381</v>
      </c>
      <c r="C10" s="17">
        <v>0.17922473014636001</v>
      </c>
      <c r="D10" s="17">
        <v>8.4723421721721107E-2</v>
      </c>
      <c r="E10" s="17">
        <v>0.213788959215121</v>
      </c>
      <c r="F10" s="17">
        <v>0.116251720585511</v>
      </c>
      <c r="G10" s="17">
        <v>0.203664960317095</v>
      </c>
      <c r="H10" s="17">
        <v>0.250887890644025</v>
      </c>
      <c r="I10" s="17">
        <v>0.257726049368592</v>
      </c>
      <c r="J10" s="17">
        <v>0.51865838810723996</v>
      </c>
      <c r="K10" s="17">
        <v>0.10543282197569</v>
      </c>
      <c r="L10" s="17">
        <v>0.117916278599744</v>
      </c>
    </row>
    <row r="11" spans="2:13" ht="29" x14ac:dyDescent="0.35">
      <c r="B11" s="18" t="s">
        <v>382</v>
      </c>
      <c r="C11" s="17">
        <v>4.3825408611478404E-3</v>
      </c>
      <c r="D11" s="17">
        <v>5.9042400721309599E-3</v>
      </c>
      <c r="E11" s="17">
        <v>8.5116756844506904E-3</v>
      </c>
      <c r="F11" s="17">
        <v>4.0073063581425499E-3</v>
      </c>
      <c r="G11" s="17">
        <v>9.7360872646018396E-3</v>
      </c>
      <c r="H11" s="17">
        <v>2.13327281864076E-2</v>
      </c>
      <c r="I11" s="17">
        <v>0.12683903392645199</v>
      </c>
      <c r="J11" s="17">
        <v>3.27364046452331E-2</v>
      </c>
      <c r="K11" s="17">
        <v>1.47545451918032E-3</v>
      </c>
      <c r="L11" s="17">
        <v>2.7565921252916499E-3</v>
      </c>
    </row>
    <row r="12" spans="2:13" x14ac:dyDescent="0.35">
      <c r="B12" s="18" t="s">
        <v>56</v>
      </c>
      <c r="C12" s="17">
        <v>2.5123760745730899E-2</v>
      </c>
      <c r="D12" s="17">
        <v>2.86301285851818E-2</v>
      </c>
      <c r="E12" s="17">
        <v>2.4288255629593601E-2</v>
      </c>
      <c r="F12" s="17">
        <v>2.50590851083002E-2</v>
      </c>
      <c r="G12" s="17">
        <v>3.4701992975125197E-2</v>
      </c>
      <c r="H12" s="17">
        <v>2.13116237453564E-2</v>
      </c>
      <c r="I12" s="17">
        <v>2.60987051817206E-2</v>
      </c>
      <c r="J12" s="17">
        <v>3.13821804751101E-2</v>
      </c>
      <c r="K12" s="17">
        <v>2.5658126626804501E-2</v>
      </c>
      <c r="L12" s="17">
        <v>2.6621893397941802E-2</v>
      </c>
    </row>
    <row r="13" spans="2:13" x14ac:dyDescent="0.35">
      <c r="B13" s="16"/>
      <c r="C13" s="16"/>
      <c r="D13" s="16"/>
      <c r="E13" s="16"/>
      <c r="F13" s="16"/>
      <c r="G13" s="16"/>
      <c r="H13" s="16"/>
      <c r="I13" s="16"/>
      <c r="J13" s="16"/>
      <c r="K13" s="16"/>
      <c r="L13" s="16"/>
    </row>
    <row r="14" spans="2:13" x14ac:dyDescent="0.35">
      <c r="B14" t="s">
        <v>67</v>
      </c>
    </row>
    <row r="15" spans="2:13" x14ac:dyDescent="0.35">
      <c r="B15" t="s">
        <v>68</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E19"/>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384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378</v>
      </c>
      <c r="C9" s="17">
        <v>0.172513409066234</v>
      </c>
      <c r="D9" s="17">
        <v>0.19283987789780399</v>
      </c>
      <c r="E9" s="17">
        <v>0.152181226313896</v>
      </c>
      <c r="F9" s="17"/>
      <c r="G9" s="17">
        <v>0.18642817525563701</v>
      </c>
      <c r="H9" s="17">
        <v>0.17056364652516201</v>
      </c>
      <c r="I9" s="17">
        <v>0.162425601867217</v>
      </c>
      <c r="J9" s="17">
        <v>0.18106212999447599</v>
      </c>
      <c r="K9" s="17">
        <v>0.18557576047292701</v>
      </c>
      <c r="L9" s="17">
        <v>0.16030917467171199</v>
      </c>
      <c r="M9" s="17"/>
      <c r="N9" s="17">
        <v>0.18807130760744201</v>
      </c>
      <c r="O9" s="17">
        <v>0.17360464306329901</v>
      </c>
      <c r="P9" s="17">
        <v>0.148853798844089</v>
      </c>
      <c r="Q9" s="17">
        <v>0.13182081734770101</v>
      </c>
      <c r="R9" s="17">
        <v>0.19502743739255801</v>
      </c>
      <c r="S9" s="17">
        <v>0.19363240307961199</v>
      </c>
      <c r="T9" s="17">
        <v>0.143730133516453</v>
      </c>
      <c r="U9" s="17">
        <v>0.154028662373073</v>
      </c>
      <c r="V9" s="17">
        <v>0.202111389131616</v>
      </c>
      <c r="W9" s="17"/>
      <c r="X9" s="17">
        <v>0.15604031551393299</v>
      </c>
      <c r="Y9" s="17">
        <v>0.188450598782687</v>
      </c>
      <c r="Z9" s="17"/>
      <c r="AA9" s="17">
        <v>0.174870412802033</v>
      </c>
      <c r="AB9" s="17">
        <v>0.167364119707481</v>
      </c>
      <c r="AC9" s="17"/>
      <c r="AD9" s="17">
        <v>0.144007493782461</v>
      </c>
      <c r="AE9" s="17">
        <v>0.228224094561988</v>
      </c>
    </row>
    <row r="10" spans="2:31" ht="29" x14ac:dyDescent="0.35">
      <c r="B10" s="18" t="s">
        <v>379</v>
      </c>
      <c r="C10" s="17">
        <v>0.40072541713580601</v>
      </c>
      <c r="D10" s="17">
        <v>0.40960929706075999</v>
      </c>
      <c r="E10" s="17">
        <v>0.391839039886481</v>
      </c>
      <c r="F10" s="17"/>
      <c r="G10" s="17">
        <v>0.41012468937317598</v>
      </c>
      <c r="H10" s="17">
        <v>0.37251801654018901</v>
      </c>
      <c r="I10" s="17">
        <v>0.402103901803259</v>
      </c>
      <c r="J10" s="17">
        <v>0.41687724471500298</v>
      </c>
      <c r="K10" s="17">
        <v>0.43542607666550398</v>
      </c>
      <c r="L10" s="17">
        <v>0.384578006450638</v>
      </c>
      <c r="M10" s="17"/>
      <c r="N10" s="17">
        <v>0.38683039777613498</v>
      </c>
      <c r="O10" s="17">
        <v>0.33620248595824698</v>
      </c>
      <c r="P10" s="17">
        <v>0.44831777234622</v>
      </c>
      <c r="Q10" s="17">
        <v>0.40350766453241399</v>
      </c>
      <c r="R10" s="17">
        <v>0.487150534397365</v>
      </c>
      <c r="S10" s="17">
        <v>0.40898660983482099</v>
      </c>
      <c r="T10" s="17">
        <v>0.39558859297562798</v>
      </c>
      <c r="U10" s="17">
        <v>0.37670688766303601</v>
      </c>
      <c r="V10" s="17">
        <v>0.40477728020702403</v>
      </c>
      <c r="W10" s="17"/>
      <c r="X10" s="17">
        <v>0.39370925545183799</v>
      </c>
      <c r="Y10" s="17">
        <v>0.46911160223954101</v>
      </c>
      <c r="Z10" s="17"/>
      <c r="AA10" s="17">
        <v>0.403060496386693</v>
      </c>
      <c r="AB10" s="17">
        <v>0.39125815438367401</v>
      </c>
      <c r="AC10" s="17"/>
      <c r="AD10" s="17">
        <v>0.422624150615936</v>
      </c>
      <c r="AE10" s="17">
        <v>0.38169720312341798</v>
      </c>
    </row>
    <row r="11" spans="2:31" ht="43.5" x14ac:dyDescent="0.35">
      <c r="B11" s="18" t="s">
        <v>380</v>
      </c>
      <c r="C11" s="17">
        <v>0.21803014204472099</v>
      </c>
      <c r="D11" s="17">
        <v>0.19940730520149599</v>
      </c>
      <c r="E11" s="17">
        <v>0.23665821390515801</v>
      </c>
      <c r="F11" s="17"/>
      <c r="G11" s="17">
        <v>0.20470405458763999</v>
      </c>
      <c r="H11" s="17">
        <v>0.28952047775685102</v>
      </c>
      <c r="I11" s="17">
        <v>0.25033411496647101</v>
      </c>
      <c r="J11" s="17">
        <v>0.187326763134994</v>
      </c>
      <c r="K11" s="17">
        <v>0.19108404514928601</v>
      </c>
      <c r="L11" s="17">
        <v>0.19977651616505801</v>
      </c>
      <c r="M11" s="17"/>
      <c r="N11" s="17">
        <v>0.20768573263962201</v>
      </c>
      <c r="O11" s="17">
        <v>0.214706146883726</v>
      </c>
      <c r="P11" s="17">
        <v>0.198762574393266</v>
      </c>
      <c r="Q11" s="17">
        <v>0.29806536495879199</v>
      </c>
      <c r="R11" s="17">
        <v>0.16764339816847801</v>
      </c>
      <c r="S11" s="17">
        <v>0.25301203466746103</v>
      </c>
      <c r="T11" s="17">
        <v>0.216816194381661</v>
      </c>
      <c r="U11" s="17">
        <v>0.24229701994570499</v>
      </c>
      <c r="V11" s="17">
        <v>0.18173656390857501</v>
      </c>
      <c r="W11" s="17"/>
      <c r="X11" s="17">
        <v>0.22249467422275099</v>
      </c>
      <c r="Y11" s="17">
        <v>0.188779263022332</v>
      </c>
      <c r="Z11" s="17"/>
      <c r="AA11" s="17">
        <v>0.22298376411367901</v>
      </c>
      <c r="AB11" s="17">
        <v>0.19007991268347099</v>
      </c>
      <c r="AC11" s="17"/>
      <c r="AD11" s="17">
        <v>0.223098970663727</v>
      </c>
      <c r="AE11" s="17">
        <v>0.21837632949847799</v>
      </c>
    </row>
    <row r="12" spans="2:31" ht="87" x14ac:dyDescent="0.35">
      <c r="B12" s="18" t="s">
        <v>381</v>
      </c>
      <c r="C12" s="17">
        <v>0.17922473014636001</v>
      </c>
      <c r="D12" s="17">
        <v>0.170646761026569</v>
      </c>
      <c r="E12" s="17">
        <v>0.187805110596731</v>
      </c>
      <c r="F12" s="17"/>
      <c r="G12" s="17">
        <v>0.15236653188211199</v>
      </c>
      <c r="H12" s="17">
        <v>0.14245739003114599</v>
      </c>
      <c r="I12" s="17">
        <v>0.14782287644681</v>
      </c>
      <c r="J12" s="17">
        <v>0.191903731394439</v>
      </c>
      <c r="K12" s="17">
        <v>0.165733694949039</v>
      </c>
      <c r="L12" s="17">
        <v>0.229269916990924</v>
      </c>
      <c r="M12" s="17"/>
      <c r="N12" s="17">
        <v>0.18771356170030301</v>
      </c>
      <c r="O12" s="17">
        <v>0.261778624155865</v>
      </c>
      <c r="P12" s="17">
        <v>0.14270074255871701</v>
      </c>
      <c r="Q12" s="17">
        <v>0.15690311901807899</v>
      </c>
      <c r="R12" s="17">
        <v>0.13295539135936699</v>
      </c>
      <c r="S12" s="17">
        <v>0.11509248104844599</v>
      </c>
      <c r="T12" s="17">
        <v>0.20780561510131601</v>
      </c>
      <c r="U12" s="17">
        <v>0.183822226437273</v>
      </c>
      <c r="V12" s="17">
        <v>0.17219802096374201</v>
      </c>
      <c r="W12" s="17"/>
      <c r="X12" s="17">
        <v>0.196565414838965</v>
      </c>
      <c r="Y12" s="17">
        <v>0.118132151670336</v>
      </c>
      <c r="Z12" s="17"/>
      <c r="AA12" s="17">
        <v>0.16792746445898801</v>
      </c>
      <c r="AB12" s="17">
        <v>0.22754675321310699</v>
      </c>
      <c r="AC12" s="17"/>
      <c r="AD12" s="17">
        <v>0.19245859512392499</v>
      </c>
      <c r="AE12" s="17">
        <v>0.15264335134182899</v>
      </c>
    </row>
    <row r="13" spans="2:31" ht="29" x14ac:dyDescent="0.35">
      <c r="B13" s="18" t="s">
        <v>382</v>
      </c>
      <c r="C13" s="17">
        <v>4.3825408611478404E-3</v>
      </c>
      <c r="D13" s="17">
        <v>7.5303709555045503E-3</v>
      </c>
      <c r="E13" s="17">
        <v>1.23382588846342E-3</v>
      </c>
      <c r="F13" s="17"/>
      <c r="G13" s="17">
        <v>9.5477399241455704E-3</v>
      </c>
      <c r="H13" s="17">
        <v>4.1221141542352397E-3</v>
      </c>
      <c r="I13" s="17">
        <v>4.5659898848507902E-3</v>
      </c>
      <c r="J13" s="17">
        <v>0</v>
      </c>
      <c r="K13" s="17">
        <v>0</v>
      </c>
      <c r="L13" s="17">
        <v>6.06773059115544E-3</v>
      </c>
      <c r="M13" s="17"/>
      <c r="N13" s="17">
        <v>1.68024606193025E-2</v>
      </c>
      <c r="O13" s="17">
        <v>0</v>
      </c>
      <c r="P13" s="17">
        <v>0</v>
      </c>
      <c r="Q13" s="17">
        <v>0</v>
      </c>
      <c r="R13" s="17">
        <v>0</v>
      </c>
      <c r="S13" s="17">
        <v>1.6934856140364499E-2</v>
      </c>
      <c r="T13" s="17">
        <v>0</v>
      </c>
      <c r="U13" s="17">
        <v>0</v>
      </c>
      <c r="V13" s="17">
        <v>0</v>
      </c>
      <c r="W13" s="17"/>
      <c r="X13" s="17">
        <v>4.6792480717980497E-3</v>
      </c>
      <c r="Y13" s="17">
        <v>0</v>
      </c>
      <c r="Z13" s="17"/>
      <c r="AA13" s="17">
        <v>4.7528228659796798E-3</v>
      </c>
      <c r="AB13" s="17">
        <v>3.0397417702877202E-3</v>
      </c>
      <c r="AC13" s="17"/>
      <c r="AD13" s="17">
        <v>5.5920423571381101E-3</v>
      </c>
      <c r="AE13" s="17">
        <v>2.2580683594431001E-3</v>
      </c>
    </row>
    <row r="14" spans="2:31" x14ac:dyDescent="0.35">
      <c r="B14" s="18" t="s">
        <v>56</v>
      </c>
      <c r="C14" s="19">
        <v>2.5123760745730899E-2</v>
      </c>
      <c r="D14" s="19">
        <v>1.9966387857865701E-2</v>
      </c>
      <c r="E14" s="19">
        <v>3.0282583409270002E-2</v>
      </c>
      <c r="F14" s="19"/>
      <c r="G14" s="19">
        <v>3.6828808977289899E-2</v>
      </c>
      <c r="H14" s="19">
        <v>2.0818354992415598E-2</v>
      </c>
      <c r="I14" s="19">
        <v>3.2747515031391401E-2</v>
      </c>
      <c r="J14" s="19">
        <v>2.2830130761088301E-2</v>
      </c>
      <c r="K14" s="19">
        <v>2.21804227632439E-2</v>
      </c>
      <c r="L14" s="19">
        <v>1.99986551305135E-2</v>
      </c>
      <c r="M14" s="19"/>
      <c r="N14" s="19">
        <v>1.28965396571947E-2</v>
      </c>
      <c r="O14" s="19">
        <v>1.37080999388629E-2</v>
      </c>
      <c r="P14" s="19">
        <v>6.1365111857708599E-2</v>
      </c>
      <c r="Q14" s="19">
        <v>9.7030341430142508E-3</v>
      </c>
      <c r="R14" s="19">
        <v>1.72232386822322E-2</v>
      </c>
      <c r="S14" s="19">
        <v>1.2341615229295401E-2</v>
      </c>
      <c r="T14" s="19">
        <v>3.6059464024941597E-2</v>
      </c>
      <c r="U14" s="19">
        <v>4.3145203580911902E-2</v>
      </c>
      <c r="V14" s="19">
        <v>3.9176745789042802E-2</v>
      </c>
      <c r="W14" s="19"/>
      <c r="X14" s="19">
        <v>2.6511091900715399E-2</v>
      </c>
      <c r="Y14" s="19">
        <v>3.5526384285103497E-2</v>
      </c>
      <c r="Z14" s="19"/>
      <c r="AA14" s="19">
        <v>2.6405039372626799E-2</v>
      </c>
      <c r="AB14" s="19">
        <v>2.07113182419781E-2</v>
      </c>
      <c r="AC14" s="19"/>
      <c r="AD14" s="19">
        <v>1.22187474568129E-2</v>
      </c>
      <c r="AE14" s="19">
        <v>1.6800953114843999E-2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E19"/>
  <sheetViews>
    <sheetView showGridLines="0" topLeftCell="A11"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385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378</v>
      </c>
      <c r="C9" s="17">
        <v>0.594230706536229</v>
      </c>
      <c r="D9" s="17">
        <v>0.58744105885112596</v>
      </c>
      <c r="E9" s="17">
        <v>0.60102226284152604</v>
      </c>
      <c r="F9" s="17"/>
      <c r="G9" s="17">
        <v>0.59268083590030995</v>
      </c>
      <c r="H9" s="17">
        <v>0.60386971891103003</v>
      </c>
      <c r="I9" s="17">
        <v>0.56202430816793603</v>
      </c>
      <c r="J9" s="17">
        <v>0.60536739749988699</v>
      </c>
      <c r="K9" s="17">
        <v>0.64907147012549404</v>
      </c>
      <c r="L9" s="17">
        <v>0.57286503919751697</v>
      </c>
      <c r="M9" s="17"/>
      <c r="N9" s="17">
        <v>0.47338487740790902</v>
      </c>
      <c r="O9" s="17">
        <v>0.61096583766051604</v>
      </c>
      <c r="P9" s="17">
        <v>0.62456401649029203</v>
      </c>
      <c r="Q9" s="17">
        <v>0.582186317721477</v>
      </c>
      <c r="R9" s="17">
        <v>0.74034115089877695</v>
      </c>
      <c r="S9" s="17">
        <v>0.60576529104621701</v>
      </c>
      <c r="T9" s="17">
        <v>0.59190655366393397</v>
      </c>
      <c r="U9" s="17">
        <v>0.62250628661753904</v>
      </c>
      <c r="V9" s="17">
        <v>0.58926448355748395</v>
      </c>
      <c r="W9" s="17"/>
      <c r="X9" s="17">
        <v>0.58436994322038505</v>
      </c>
      <c r="Y9" s="17">
        <v>0.60619050530392005</v>
      </c>
      <c r="Z9" s="17"/>
      <c r="AA9" s="17">
        <v>0.60640232874772804</v>
      </c>
      <c r="AB9" s="17">
        <v>0.54587419976175</v>
      </c>
      <c r="AC9" s="17"/>
      <c r="AD9" s="17">
        <v>0.56880256861746503</v>
      </c>
      <c r="AE9" s="17">
        <v>0.65099022626078296</v>
      </c>
    </row>
    <row r="10" spans="2:31" ht="29" x14ac:dyDescent="0.35">
      <c r="B10" s="18" t="s">
        <v>379</v>
      </c>
      <c r="C10" s="17">
        <v>0.23591974315668501</v>
      </c>
      <c r="D10" s="17">
        <v>0.236664674353217</v>
      </c>
      <c r="E10" s="17">
        <v>0.235174602554483</v>
      </c>
      <c r="F10" s="17"/>
      <c r="G10" s="17">
        <v>0.18174997980334701</v>
      </c>
      <c r="H10" s="17">
        <v>0.19871178877863399</v>
      </c>
      <c r="I10" s="17">
        <v>0.32024032925350499</v>
      </c>
      <c r="J10" s="17">
        <v>0.25367713947282799</v>
      </c>
      <c r="K10" s="17">
        <v>0.208344554254035</v>
      </c>
      <c r="L10" s="17">
        <v>0.247635022950461</v>
      </c>
      <c r="M10" s="17"/>
      <c r="N10" s="17">
        <v>0.31741751320031802</v>
      </c>
      <c r="O10" s="17">
        <v>0.229016041273545</v>
      </c>
      <c r="P10" s="17">
        <v>0.21223628296879701</v>
      </c>
      <c r="Q10" s="17">
        <v>0.282301790744931</v>
      </c>
      <c r="R10" s="17">
        <v>0.19016775835774699</v>
      </c>
      <c r="S10" s="17">
        <v>0.23056143054567499</v>
      </c>
      <c r="T10" s="17">
        <v>0.18398879934876899</v>
      </c>
      <c r="U10" s="17">
        <v>0.13454465554339801</v>
      </c>
      <c r="V10" s="17">
        <v>0.23868219035316099</v>
      </c>
      <c r="W10" s="17"/>
      <c r="X10" s="17">
        <v>0.23621271876214101</v>
      </c>
      <c r="Y10" s="17">
        <v>0.236210240989638</v>
      </c>
      <c r="Z10" s="17"/>
      <c r="AA10" s="17">
        <v>0.226215369498135</v>
      </c>
      <c r="AB10" s="17">
        <v>0.27366185088536799</v>
      </c>
      <c r="AC10" s="17"/>
      <c r="AD10" s="17">
        <v>0.26098232679264</v>
      </c>
      <c r="AE10" s="17">
        <v>0.195924494927156</v>
      </c>
    </row>
    <row r="11" spans="2:31" ht="43.5" x14ac:dyDescent="0.35">
      <c r="B11" s="18" t="s">
        <v>380</v>
      </c>
      <c r="C11" s="17">
        <v>5.05917599280521E-2</v>
      </c>
      <c r="D11" s="17">
        <v>5.1492209608080701E-2</v>
      </c>
      <c r="E11" s="17">
        <v>4.9691057124956799E-2</v>
      </c>
      <c r="F11" s="17"/>
      <c r="G11" s="17">
        <v>6.6231152503651303E-2</v>
      </c>
      <c r="H11" s="17">
        <v>7.8887157351467299E-2</v>
      </c>
      <c r="I11" s="17">
        <v>5.2069849235877701E-2</v>
      </c>
      <c r="J11" s="17">
        <v>5.3749837821848598E-2</v>
      </c>
      <c r="K11" s="17">
        <v>3.9272598114422602E-2</v>
      </c>
      <c r="L11" s="17">
        <v>3.0479206803731999E-2</v>
      </c>
      <c r="M11" s="17"/>
      <c r="N11" s="17">
        <v>7.6186431999151094E-2</v>
      </c>
      <c r="O11" s="17">
        <v>4.9474299197089802E-2</v>
      </c>
      <c r="P11" s="17">
        <v>3.75055961180581E-2</v>
      </c>
      <c r="Q11" s="17">
        <v>5.1190512211125E-2</v>
      </c>
      <c r="R11" s="17">
        <v>4.4093600031575399E-2</v>
      </c>
      <c r="S11" s="17">
        <v>3.6244741695413397E-2</v>
      </c>
      <c r="T11" s="17">
        <v>2.0492291513487401E-2</v>
      </c>
      <c r="U11" s="17">
        <v>9.5098948640573999E-2</v>
      </c>
      <c r="V11" s="17">
        <v>5.1779448254541699E-2</v>
      </c>
      <c r="W11" s="17"/>
      <c r="X11" s="17">
        <v>5.2662871744634403E-2</v>
      </c>
      <c r="Y11" s="17">
        <v>4.6984581417942199E-2</v>
      </c>
      <c r="Z11" s="17"/>
      <c r="AA11" s="17">
        <v>4.6816833815873003E-2</v>
      </c>
      <c r="AB11" s="17">
        <v>6.3509715397720795E-2</v>
      </c>
      <c r="AC11" s="17"/>
      <c r="AD11" s="17">
        <v>5.8134067568525197E-2</v>
      </c>
      <c r="AE11" s="17">
        <v>3.87851843777808E-2</v>
      </c>
    </row>
    <row r="12" spans="2:31" ht="87" x14ac:dyDescent="0.35">
      <c r="B12" s="18" t="s">
        <v>381</v>
      </c>
      <c r="C12" s="17">
        <v>8.4723421721721107E-2</v>
      </c>
      <c r="D12" s="17">
        <v>8.2366428729616498E-2</v>
      </c>
      <c r="E12" s="17">
        <v>8.7081077281993297E-2</v>
      </c>
      <c r="F12" s="17"/>
      <c r="G12" s="17">
        <v>0.105191009897651</v>
      </c>
      <c r="H12" s="17">
        <v>8.3699419951371701E-2</v>
      </c>
      <c r="I12" s="17">
        <v>4.7270581511721102E-2</v>
      </c>
      <c r="J12" s="17">
        <v>5.9965562081889599E-2</v>
      </c>
      <c r="K12" s="17">
        <v>7.8642520843243593E-2</v>
      </c>
      <c r="L12" s="17">
        <v>0.108471123696096</v>
      </c>
      <c r="M12" s="17"/>
      <c r="N12" s="17">
        <v>8.5238933814276496E-2</v>
      </c>
      <c r="O12" s="17">
        <v>9.0979374796467297E-2</v>
      </c>
      <c r="P12" s="17">
        <v>8.2122622627977301E-2</v>
      </c>
      <c r="Q12" s="17">
        <v>6.4067961298676104E-2</v>
      </c>
      <c r="R12" s="17">
        <v>2.5397490711901099E-2</v>
      </c>
      <c r="S12" s="17">
        <v>9.7537666114860797E-2</v>
      </c>
      <c r="T12" s="17">
        <v>0.13679982265160401</v>
      </c>
      <c r="U12" s="17">
        <v>8.8099687070589697E-2</v>
      </c>
      <c r="V12" s="17">
        <v>8.5634255081237995E-2</v>
      </c>
      <c r="W12" s="17"/>
      <c r="X12" s="17">
        <v>9.2446005393620703E-2</v>
      </c>
      <c r="Y12" s="17">
        <v>6.8062439464225397E-2</v>
      </c>
      <c r="Z12" s="17"/>
      <c r="AA12" s="17">
        <v>9.2136520197692306E-2</v>
      </c>
      <c r="AB12" s="17">
        <v>5.7769530433058297E-2</v>
      </c>
      <c r="AC12" s="17"/>
      <c r="AD12" s="17">
        <v>8.5769985573926399E-2</v>
      </c>
      <c r="AE12" s="17">
        <v>8.9092823744597802E-2</v>
      </c>
    </row>
    <row r="13" spans="2:31" ht="29" x14ac:dyDescent="0.35">
      <c r="B13" s="18" t="s">
        <v>382</v>
      </c>
      <c r="C13" s="17">
        <v>5.9042400721309599E-3</v>
      </c>
      <c r="D13" s="17">
        <v>1.1806820885127099E-2</v>
      </c>
      <c r="E13" s="17">
        <v>0</v>
      </c>
      <c r="F13" s="17"/>
      <c r="G13" s="17">
        <v>0</v>
      </c>
      <c r="H13" s="17">
        <v>1.4710988520378001E-2</v>
      </c>
      <c r="I13" s="17">
        <v>0</v>
      </c>
      <c r="J13" s="17">
        <v>0</v>
      </c>
      <c r="K13" s="17">
        <v>0</v>
      </c>
      <c r="L13" s="17">
        <v>1.3219227853726E-2</v>
      </c>
      <c r="M13" s="17"/>
      <c r="N13" s="17">
        <v>4.3894748126249404E-3</v>
      </c>
      <c r="O13" s="17">
        <v>0</v>
      </c>
      <c r="P13" s="17">
        <v>0</v>
      </c>
      <c r="Q13" s="17">
        <v>0</v>
      </c>
      <c r="R13" s="17">
        <v>0</v>
      </c>
      <c r="S13" s="17">
        <v>6.7852068428215801E-3</v>
      </c>
      <c r="T13" s="17">
        <v>1.9248491573772199E-2</v>
      </c>
      <c r="U13" s="17">
        <v>1.6329531868820999E-2</v>
      </c>
      <c r="V13" s="17">
        <v>1.3669422170673899E-2</v>
      </c>
      <c r="W13" s="17"/>
      <c r="X13" s="17">
        <v>4.4036930249955197E-3</v>
      </c>
      <c r="Y13" s="17">
        <v>1.6645827763782799E-2</v>
      </c>
      <c r="Z13" s="17"/>
      <c r="AA13" s="17">
        <v>4.3571325518944196E-3</v>
      </c>
      <c r="AB13" s="17">
        <v>1.20837175676527E-2</v>
      </c>
      <c r="AC13" s="17"/>
      <c r="AD13" s="17">
        <v>8.8159167383480494E-3</v>
      </c>
      <c r="AE13" s="17">
        <v>0</v>
      </c>
    </row>
    <row r="14" spans="2:31" x14ac:dyDescent="0.35">
      <c r="B14" s="18" t="s">
        <v>56</v>
      </c>
      <c r="C14" s="19">
        <v>2.86301285851818E-2</v>
      </c>
      <c r="D14" s="19">
        <v>3.0228807572832101E-2</v>
      </c>
      <c r="E14" s="19">
        <v>2.70310001970408E-2</v>
      </c>
      <c r="F14" s="19"/>
      <c r="G14" s="19">
        <v>5.4147021895040601E-2</v>
      </c>
      <c r="H14" s="19">
        <v>2.0120926487118999E-2</v>
      </c>
      <c r="I14" s="19">
        <v>1.83949318309596E-2</v>
      </c>
      <c r="J14" s="19">
        <v>2.72400631235468E-2</v>
      </c>
      <c r="K14" s="19">
        <v>2.4668856662805601E-2</v>
      </c>
      <c r="L14" s="19">
        <v>2.7330379498467301E-2</v>
      </c>
      <c r="M14" s="19"/>
      <c r="N14" s="19">
        <v>4.3382768765720302E-2</v>
      </c>
      <c r="O14" s="19">
        <v>1.9564447072381599E-2</v>
      </c>
      <c r="P14" s="19">
        <v>4.3571481794875203E-2</v>
      </c>
      <c r="Q14" s="19">
        <v>2.0253418023790899E-2</v>
      </c>
      <c r="R14" s="19">
        <v>0</v>
      </c>
      <c r="S14" s="19">
        <v>2.3105663755012201E-2</v>
      </c>
      <c r="T14" s="19">
        <v>4.7564041248432699E-2</v>
      </c>
      <c r="U14" s="19">
        <v>4.3420890259077999E-2</v>
      </c>
      <c r="V14" s="19">
        <v>2.09702005829017E-2</v>
      </c>
      <c r="W14" s="19"/>
      <c r="X14" s="19">
        <v>2.9904767854223299E-2</v>
      </c>
      <c r="Y14" s="19">
        <v>2.5906405060491602E-2</v>
      </c>
      <c r="Z14" s="19"/>
      <c r="AA14" s="19">
        <v>2.40718151886768E-2</v>
      </c>
      <c r="AB14" s="19">
        <v>4.7100985954449698E-2</v>
      </c>
      <c r="AC14" s="19"/>
      <c r="AD14" s="19">
        <v>1.7495134709095101E-2</v>
      </c>
      <c r="AE14" s="19">
        <v>2.5207270689681899E-2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E19"/>
  <sheetViews>
    <sheetView showGridLines="0" workbookViewId="0">
      <pane xSplit="2" topLeftCell="N1" activePane="topRight" state="frozen"/>
      <selection pane="topRight" activeCell="G12" sqref="G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386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378</v>
      </c>
      <c r="C9" s="17">
        <v>0.107924988987086</v>
      </c>
      <c r="D9" s="17">
        <v>0.112898274664072</v>
      </c>
      <c r="E9" s="17">
        <v>0.10295030528270201</v>
      </c>
      <c r="F9" s="17"/>
      <c r="G9" s="17">
        <v>8.9545585385624196E-2</v>
      </c>
      <c r="H9" s="17">
        <v>0.110030289194176</v>
      </c>
      <c r="I9" s="17">
        <v>6.6422236805416299E-2</v>
      </c>
      <c r="J9" s="17">
        <v>0.10709132341130401</v>
      </c>
      <c r="K9" s="17">
        <v>0.109696197800461</v>
      </c>
      <c r="L9" s="17">
        <v>0.136831357489063</v>
      </c>
      <c r="M9" s="17"/>
      <c r="N9" s="17">
        <v>0.102858885555284</v>
      </c>
      <c r="O9" s="17">
        <v>6.2621633806367302E-2</v>
      </c>
      <c r="P9" s="17">
        <v>6.5850710946994698E-2</v>
      </c>
      <c r="Q9" s="17">
        <v>9.0334746373622599E-2</v>
      </c>
      <c r="R9" s="17">
        <v>0.16907275354589801</v>
      </c>
      <c r="S9" s="17">
        <v>0.129866731001442</v>
      </c>
      <c r="T9" s="17">
        <v>0.1453270737531</v>
      </c>
      <c r="U9" s="17">
        <v>0.14292350653774899</v>
      </c>
      <c r="V9" s="17">
        <v>0.11530024851361199</v>
      </c>
      <c r="W9" s="17"/>
      <c r="X9" s="17">
        <v>0.10011425340391999</v>
      </c>
      <c r="Y9" s="17">
        <v>9.6586924386999104E-2</v>
      </c>
      <c r="Z9" s="17"/>
      <c r="AA9" s="17">
        <v>0.11284817468875399</v>
      </c>
      <c r="AB9" s="17">
        <v>9.1238246501450404E-2</v>
      </c>
      <c r="AC9" s="17"/>
      <c r="AD9" s="17">
        <v>9.9920671509866402E-2</v>
      </c>
      <c r="AE9" s="17">
        <v>0.121595333142624</v>
      </c>
    </row>
    <row r="10" spans="2:31" ht="29" x14ac:dyDescent="0.35">
      <c r="B10" s="18" t="s">
        <v>379</v>
      </c>
      <c r="C10" s="17">
        <v>0.3381718211434</v>
      </c>
      <c r="D10" s="17">
        <v>0.331998398649474</v>
      </c>
      <c r="E10" s="17">
        <v>0.34434697903206002</v>
      </c>
      <c r="F10" s="17"/>
      <c r="G10" s="17">
        <v>0.31879536361094601</v>
      </c>
      <c r="H10" s="17">
        <v>0.35410803746781599</v>
      </c>
      <c r="I10" s="17">
        <v>0.32166153348580001</v>
      </c>
      <c r="J10" s="17">
        <v>0.391261434622863</v>
      </c>
      <c r="K10" s="17">
        <v>0.36339083668455802</v>
      </c>
      <c r="L10" s="17">
        <v>0.30895727550470697</v>
      </c>
      <c r="M10" s="17"/>
      <c r="N10" s="17">
        <v>0.32677411240715398</v>
      </c>
      <c r="O10" s="17">
        <v>0.29465697716198902</v>
      </c>
      <c r="P10" s="17">
        <v>0.355345107981</v>
      </c>
      <c r="Q10" s="17">
        <v>0.36673240165500398</v>
      </c>
      <c r="R10" s="17">
        <v>0.36388234327657598</v>
      </c>
      <c r="S10" s="17">
        <v>0.33251318805774099</v>
      </c>
      <c r="T10" s="17">
        <v>0.30514604876267998</v>
      </c>
      <c r="U10" s="17">
        <v>0.32363816042828403</v>
      </c>
      <c r="V10" s="17">
        <v>0.38607787580192099</v>
      </c>
      <c r="W10" s="17"/>
      <c r="X10" s="17">
        <v>0.33028397374954399</v>
      </c>
      <c r="Y10" s="17">
        <v>0.43511155335836299</v>
      </c>
      <c r="Z10" s="17"/>
      <c r="AA10" s="17">
        <v>0.355437719580247</v>
      </c>
      <c r="AB10" s="17">
        <v>0.26893672734504398</v>
      </c>
      <c r="AC10" s="17"/>
      <c r="AD10" s="17">
        <v>0.34770000845045501</v>
      </c>
      <c r="AE10" s="17">
        <v>0.32535298768076099</v>
      </c>
    </row>
    <row r="11" spans="2:31" ht="43.5" x14ac:dyDescent="0.35">
      <c r="B11" s="18" t="s">
        <v>380</v>
      </c>
      <c r="C11" s="17">
        <v>0.30731429934034898</v>
      </c>
      <c r="D11" s="17">
        <v>0.32321651719552302</v>
      </c>
      <c r="E11" s="17">
        <v>0.29140761125408898</v>
      </c>
      <c r="F11" s="17"/>
      <c r="G11" s="17">
        <v>0.328047035442321</v>
      </c>
      <c r="H11" s="17">
        <v>0.27426542531197101</v>
      </c>
      <c r="I11" s="17">
        <v>0.346548638092529</v>
      </c>
      <c r="J11" s="17">
        <v>0.24450945665590201</v>
      </c>
      <c r="K11" s="17">
        <v>0.28130085593227699</v>
      </c>
      <c r="L11" s="17">
        <v>0.33889278630740699</v>
      </c>
      <c r="M11" s="17"/>
      <c r="N11" s="17">
        <v>0.32903573808594599</v>
      </c>
      <c r="O11" s="17">
        <v>0.39577782601868899</v>
      </c>
      <c r="P11" s="17">
        <v>0.29543053528030899</v>
      </c>
      <c r="Q11" s="17">
        <v>0.24498495405075699</v>
      </c>
      <c r="R11" s="17">
        <v>0.30921726252915699</v>
      </c>
      <c r="S11" s="17">
        <v>0.31925736096290402</v>
      </c>
      <c r="T11" s="17">
        <v>0.282350640370575</v>
      </c>
      <c r="U11" s="17">
        <v>0.342289188911576</v>
      </c>
      <c r="V11" s="17">
        <v>0.228614439891415</v>
      </c>
      <c r="W11" s="17"/>
      <c r="X11" s="17">
        <v>0.310600176826688</v>
      </c>
      <c r="Y11" s="17">
        <v>0.26781903403182</v>
      </c>
      <c r="Z11" s="17"/>
      <c r="AA11" s="17">
        <v>0.29024739065671701</v>
      </c>
      <c r="AB11" s="17">
        <v>0.36744206195599699</v>
      </c>
      <c r="AC11" s="17"/>
      <c r="AD11" s="17">
        <v>0.309872242214628</v>
      </c>
      <c r="AE11" s="17">
        <v>0.31827355085535702</v>
      </c>
    </row>
    <row r="12" spans="2:31" ht="87" x14ac:dyDescent="0.35">
      <c r="B12" s="18" t="s">
        <v>381</v>
      </c>
      <c r="C12" s="17">
        <v>0.213788959215121</v>
      </c>
      <c r="D12" s="17">
        <v>0.19666442843684501</v>
      </c>
      <c r="E12" s="17">
        <v>0.23091830382568901</v>
      </c>
      <c r="F12" s="17"/>
      <c r="G12" s="17">
        <v>0.222158827507767</v>
      </c>
      <c r="H12" s="17">
        <v>0.22012732963839399</v>
      </c>
      <c r="I12" s="17">
        <v>0.23589694091765301</v>
      </c>
      <c r="J12" s="17">
        <v>0.217394226227937</v>
      </c>
      <c r="K12" s="17">
        <v>0.22957584207682799</v>
      </c>
      <c r="L12" s="17">
        <v>0.18518690575013899</v>
      </c>
      <c r="M12" s="17"/>
      <c r="N12" s="17">
        <v>0.229029475237048</v>
      </c>
      <c r="O12" s="17">
        <v>0.22735695613409099</v>
      </c>
      <c r="P12" s="17">
        <v>0.221155240164876</v>
      </c>
      <c r="Q12" s="17">
        <v>0.21976045473599601</v>
      </c>
      <c r="R12" s="17">
        <v>0.15782764064836899</v>
      </c>
      <c r="S12" s="17">
        <v>0.18982624388083699</v>
      </c>
      <c r="T12" s="17">
        <v>0.23728954153376799</v>
      </c>
      <c r="U12" s="17">
        <v>0.14824837018414699</v>
      </c>
      <c r="V12" s="17">
        <v>0.232291617207356</v>
      </c>
      <c r="W12" s="17"/>
      <c r="X12" s="17">
        <v>0.22138687137052099</v>
      </c>
      <c r="Y12" s="17">
        <v>0.187998339514209</v>
      </c>
      <c r="Z12" s="17"/>
      <c r="AA12" s="17">
        <v>0.20428742982249601</v>
      </c>
      <c r="AB12" s="17">
        <v>0.25591165256945297</v>
      </c>
      <c r="AC12" s="17"/>
      <c r="AD12" s="17">
        <v>0.220236480184474</v>
      </c>
      <c r="AE12" s="17">
        <v>0.20825233433380999</v>
      </c>
    </row>
    <row r="13" spans="2:31" ht="29" x14ac:dyDescent="0.35">
      <c r="B13" s="18" t="s">
        <v>382</v>
      </c>
      <c r="C13" s="17">
        <v>8.5116756844506904E-3</v>
      </c>
      <c r="D13" s="17">
        <v>1.4427711558086901E-2</v>
      </c>
      <c r="E13" s="17">
        <v>2.5939767693625099E-3</v>
      </c>
      <c r="F13" s="17"/>
      <c r="G13" s="17">
        <v>4.77386996207278E-3</v>
      </c>
      <c r="H13" s="17">
        <v>2.96435009954997E-2</v>
      </c>
      <c r="I13" s="17">
        <v>1.1904669819893E-2</v>
      </c>
      <c r="J13" s="17">
        <v>0</v>
      </c>
      <c r="K13" s="17">
        <v>0</v>
      </c>
      <c r="L13" s="17">
        <v>6.06773059115544E-3</v>
      </c>
      <c r="M13" s="17"/>
      <c r="N13" s="17">
        <v>4.4736786371608302E-3</v>
      </c>
      <c r="O13" s="17">
        <v>4.7080579604646096E-3</v>
      </c>
      <c r="P13" s="17">
        <v>0</v>
      </c>
      <c r="Q13" s="17">
        <v>4.3848075937553202E-2</v>
      </c>
      <c r="R13" s="17">
        <v>0</v>
      </c>
      <c r="S13" s="17">
        <v>2.23656684824283E-2</v>
      </c>
      <c r="T13" s="17">
        <v>0</v>
      </c>
      <c r="U13" s="17">
        <v>0</v>
      </c>
      <c r="V13" s="17">
        <v>0</v>
      </c>
      <c r="W13" s="17"/>
      <c r="X13" s="17">
        <v>9.9464449732705792E-3</v>
      </c>
      <c r="Y13" s="17">
        <v>0</v>
      </c>
      <c r="Z13" s="17"/>
      <c r="AA13" s="17">
        <v>1.0742844576988901E-2</v>
      </c>
      <c r="AB13" s="17">
        <v>0</v>
      </c>
      <c r="AC13" s="17"/>
      <c r="AD13" s="17">
        <v>9.0419721889507202E-3</v>
      </c>
      <c r="AE13" s="17">
        <v>4.3503446395492399E-3</v>
      </c>
    </row>
    <row r="14" spans="2:31" x14ac:dyDescent="0.35">
      <c r="B14" s="18" t="s">
        <v>56</v>
      </c>
      <c r="C14" s="19">
        <v>2.4288255629593601E-2</v>
      </c>
      <c r="D14" s="19">
        <v>2.0794669495998699E-2</v>
      </c>
      <c r="E14" s="19">
        <v>2.7782823836096902E-2</v>
      </c>
      <c r="F14" s="19"/>
      <c r="G14" s="19">
        <v>3.6679318091268502E-2</v>
      </c>
      <c r="H14" s="19">
        <v>1.18254173921428E-2</v>
      </c>
      <c r="I14" s="19">
        <v>1.7565980878708101E-2</v>
      </c>
      <c r="J14" s="19">
        <v>3.9743559081994902E-2</v>
      </c>
      <c r="K14" s="19">
        <v>1.6036267505875602E-2</v>
      </c>
      <c r="L14" s="19">
        <v>2.4063944357528198E-2</v>
      </c>
      <c r="M14" s="19"/>
      <c r="N14" s="19">
        <v>7.8281100774074408E-3</v>
      </c>
      <c r="O14" s="19">
        <v>1.48785489183996E-2</v>
      </c>
      <c r="P14" s="19">
        <v>6.2218405626820197E-2</v>
      </c>
      <c r="Q14" s="19">
        <v>3.43393672470673E-2</v>
      </c>
      <c r="R14" s="19">
        <v>0</v>
      </c>
      <c r="S14" s="19">
        <v>6.1708076146477003E-3</v>
      </c>
      <c r="T14" s="19">
        <v>2.9886695579876901E-2</v>
      </c>
      <c r="U14" s="19">
        <v>4.2900773938244402E-2</v>
      </c>
      <c r="V14" s="19">
        <v>3.7715818585696601E-2</v>
      </c>
      <c r="W14" s="19"/>
      <c r="X14" s="19">
        <v>2.7668279676055601E-2</v>
      </c>
      <c r="Y14" s="19">
        <v>1.2484148708609E-2</v>
      </c>
      <c r="Z14" s="19"/>
      <c r="AA14" s="19">
        <v>2.6436440674797699E-2</v>
      </c>
      <c r="AB14" s="19">
        <v>1.6471311628055499E-2</v>
      </c>
      <c r="AC14" s="19"/>
      <c r="AD14" s="19">
        <v>1.3228625451626E-2</v>
      </c>
      <c r="AE14" s="19">
        <v>2.21754493478993E-2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E19"/>
  <sheetViews>
    <sheetView showGridLines="0" workbookViewId="0">
      <pane xSplit="2" topLeftCell="N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387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378</v>
      </c>
      <c r="C9" s="17">
        <v>0.29257902588734302</v>
      </c>
      <c r="D9" s="17">
        <v>0.278746806003768</v>
      </c>
      <c r="E9" s="17">
        <v>0.306415134110261</v>
      </c>
      <c r="F9" s="17"/>
      <c r="G9" s="17">
        <v>0.28407780388342702</v>
      </c>
      <c r="H9" s="17">
        <v>0.334002807019533</v>
      </c>
      <c r="I9" s="17">
        <v>0.28985921739471399</v>
      </c>
      <c r="J9" s="17">
        <v>0.37867629534257202</v>
      </c>
      <c r="K9" s="17">
        <v>0.31291517207332598</v>
      </c>
      <c r="L9" s="17">
        <v>0.222959617234537</v>
      </c>
      <c r="M9" s="17"/>
      <c r="N9" s="17">
        <v>0.28569361777471203</v>
      </c>
      <c r="O9" s="17">
        <v>0.25736678605417601</v>
      </c>
      <c r="P9" s="17">
        <v>0.20601165467830901</v>
      </c>
      <c r="Q9" s="17">
        <v>0.302125700986352</v>
      </c>
      <c r="R9" s="17">
        <v>0.33682617894268302</v>
      </c>
      <c r="S9" s="17">
        <v>0.327782945515111</v>
      </c>
      <c r="T9" s="17">
        <v>0.25421050553135299</v>
      </c>
      <c r="U9" s="17">
        <v>0.27957215926054202</v>
      </c>
      <c r="V9" s="17">
        <v>0.38009250337838002</v>
      </c>
      <c r="W9" s="17"/>
      <c r="X9" s="17">
        <v>0.29078105439172502</v>
      </c>
      <c r="Y9" s="17">
        <v>0.29541326032607201</v>
      </c>
      <c r="Z9" s="17"/>
      <c r="AA9" s="17">
        <v>0.301938395608842</v>
      </c>
      <c r="AB9" s="17">
        <v>0.25513194434939401</v>
      </c>
      <c r="AC9" s="17"/>
      <c r="AD9" s="17">
        <v>0.275123066931661</v>
      </c>
      <c r="AE9" s="17">
        <v>0.32745765116009201</v>
      </c>
    </row>
    <row r="10" spans="2:31" ht="29" x14ac:dyDescent="0.35">
      <c r="B10" s="18" t="s">
        <v>379</v>
      </c>
      <c r="C10" s="17">
        <v>0.45817507315553202</v>
      </c>
      <c r="D10" s="17">
        <v>0.44867670663252501</v>
      </c>
      <c r="E10" s="17">
        <v>0.46767610973964002</v>
      </c>
      <c r="F10" s="17"/>
      <c r="G10" s="17">
        <v>0.46545655098163002</v>
      </c>
      <c r="H10" s="17">
        <v>0.42500335440197701</v>
      </c>
      <c r="I10" s="17">
        <v>0.45673159692014698</v>
      </c>
      <c r="J10" s="17">
        <v>0.35756914474010698</v>
      </c>
      <c r="K10" s="17">
        <v>0.44453228306928999</v>
      </c>
      <c r="L10" s="17">
        <v>0.53003270766639698</v>
      </c>
      <c r="M10" s="17"/>
      <c r="N10" s="17">
        <v>0.43411966435987498</v>
      </c>
      <c r="O10" s="17">
        <v>0.47920665083271602</v>
      </c>
      <c r="P10" s="17">
        <v>0.50351559986055805</v>
      </c>
      <c r="Q10" s="17">
        <v>0.499181079376537</v>
      </c>
      <c r="R10" s="17">
        <v>0.468940378654289</v>
      </c>
      <c r="S10" s="17">
        <v>0.42818158162485898</v>
      </c>
      <c r="T10" s="17">
        <v>0.49342293138098398</v>
      </c>
      <c r="U10" s="17">
        <v>0.49831314061377702</v>
      </c>
      <c r="V10" s="17">
        <v>0.365003611681262</v>
      </c>
      <c r="W10" s="17"/>
      <c r="X10" s="17">
        <v>0.46199823492220998</v>
      </c>
      <c r="Y10" s="17">
        <v>0.464090939187419</v>
      </c>
      <c r="Z10" s="17"/>
      <c r="AA10" s="17">
        <v>0.4650099777201</v>
      </c>
      <c r="AB10" s="17">
        <v>0.433064600583561</v>
      </c>
      <c r="AC10" s="17"/>
      <c r="AD10" s="17">
        <v>0.47368978825388902</v>
      </c>
      <c r="AE10" s="17">
        <v>0.45612856990991901</v>
      </c>
    </row>
    <row r="11" spans="2:31" ht="43.5" x14ac:dyDescent="0.35">
      <c r="B11" s="18" t="s">
        <v>380</v>
      </c>
      <c r="C11" s="17">
        <v>0.10392778890517</v>
      </c>
      <c r="D11" s="17">
        <v>0.12812549285875799</v>
      </c>
      <c r="E11" s="17">
        <v>7.9723282797982797E-2</v>
      </c>
      <c r="F11" s="17"/>
      <c r="G11" s="17">
        <v>0.109954873242583</v>
      </c>
      <c r="H11" s="17">
        <v>0.10368510009465</v>
      </c>
      <c r="I11" s="17">
        <v>0.125021839373265</v>
      </c>
      <c r="J11" s="17">
        <v>0.10294307651884201</v>
      </c>
      <c r="K11" s="17">
        <v>9.7428996876809906E-2</v>
      </c>
      <c r="L11" s="17">
        <v>9.4079192213215895E-2</v>
      </c>
      <c r="M11" s="17"/>
      <c r="N11" s="17">
        <v>9.6514314972342197E-2</v>
      </c>
      <c r="O11" s="17">
        <v>0.13502789815902899</v>
      </c>
      <c r="P11" s="17">
        <v>0.12643493863170399</v>
      </c>
      <c r="Q11" s="17">
        <v>5.4323156418524601E-2</v>
      </c>
      <c r="R11" s="17">
        <v>9.6628528629466803E-2</v>
      </c>
      <c r="S11" s="17">
        <v>0.113916128896278</v>
      </c>
      <c r="T11" s="17">
        <v>8.6728568260652103E-2</v>
      </c>
      <c r="U11" s="17">
        <v>5.85057667612226E-2</v>
      </c>
      <c r="V11" s="17">
        <v>0.127488655837461</v>
      </c>
      <c r="W11" s="17"/>
      <c r="X11" s="17">
        <v>9.16569562821508E-2</v>
      </c>
      <c r="Y11" s="17">
        <v>0.148157433487348</v>
      </c>
      <c r="Z11" s="17"/>
      <c r="AA11" s="17">
        <v>9.86656162341078E-2</v>
      </c>
      <c r="AB11" s="17">
        <v>0.12038585464922601</v>
      </c>
      <c r="AC11" s="17"/>
      <c r="AD11" s="17">
        <v>0.113384117623629</v>
      </c>
      <c r="AE11" s="17">
        <v>8.2335967467159502E-2</v>
      </c>
    </row>
    <row r="12" spans="2:31" ht="87" x14ac:dyDescent="0.35">
      <c r="B12" s="18" t="s">
        <v>381</v>
      </c>
      <c r="C12" s="17">
        <v>0.116251720585511</v>
      </c>
      <c r="D12" s="17">
        <v>0.112109046832708</v>
      </c>
      <c r="E12" s="17">
        <v>0.120395558874555</v>
      </c>
      <c r="F12" s="17"/>
      <c r="G12" s="17">
        <v>8.8813697870074398E-2</v>
      </c>
      <c r="H12" s="17">
        <v>0.112252999416199</v>
      </c>
      <c r="I12" s="17">
        <v>0.102871163969201</v>
      </c>
      <c r="J12" s="17">
        <v>0.133665996731267</v>
      </c>
      <c r="K12" s="17">
        <v>0.12890830615153501</v>
      </c>
      <c r="L12" s="17">
        <v>0.12462925866258601</v>
      </c>
      <c r="M12" s="17"/>
      <c r="N12" s="17">
        <v>0.14509406490225599</v>
      </c>
      <c r="O12" s="17">
        <v>9.6114151409350104E-2</v>
      </c>
      <c r="P12" s="17">
        <v>0.120466325034554</v>
      </c>
      <c r="Q12" s="17">
        <v>0.103190515400822</v>
      </c>
      <c r="R12" s="17">
        <v>9.7604913773560606E-2</v>
      </c>
      <c r="S12" s="17">
        <v>0.12394853634910399</v>
      </c>
      <c r="T12" s="17">
        <v>0.143994367498057</v>
      </c>
      <c r="U12" s="17">
        <v>0.119474482118373</v>
      </c>
      <c r="V12" s="17">
        <v>9.75956894507682E-2</v>
      </c>
      <c r="W12" s="17"/>
      <c r="X12" s="17">
        <v>0.124066452684782</v>
      </c>
      <c r="Y12" s="17">
        <v>7.9854218290552004E-2</v>
      </c>
      <c r="Z12" s="17"/>
      <c r="AA12" s="17">
        <v>0.107198286450171</v>
      </c>
      <c r="AB12" s="17">
        <v>0.154332878791231</v>
      </c>
      <c r="AC12" s="17"/>
      <c r="AD12" s="17">
        <v>0.122040674181286</v>
      </c>
      <c r="AE12" s="17">
        <v>0.108539245563309</v>
      </c>
    </row>
    <row r="13" spans="2:31" ht="29" x14ac:dyDescent="0.35">
      <c r="B13" s="18" t="s">
        <v>382</v>
      </c>
      <c r="C13" s="17">
        <v>4.0073063581425499E-3</v>
      </c>
      <c r="D13" s="17">
        <v>4.6890282465323497E-3</v>
      </c>
      <c r="E13" s="17">
        <v>3.3253928326864302E-3</v>
      </c>
      <c r="F13" s="17"/>
      <c r="G13" s="17">
        <v>7.36137374769488E-3</v>
      </c>
      <c r="H13" s="17">
        <v>8.2065896600008893E-3</v>
      </c>
      <c r="I13" s="17">
        <v>1.2018634809931599E-2</v>
      </c>
      <c r="J13" s="17">
        <v>0</v>
      </c>
      <c r="K13" s="17">
        <v>0</v>
      </c>
      <c r="L13" s="17">
        <v>0</v>
      </c>
      <c r="M13" s="17"/>
      <c r="N13" s="17">
        <v>3.5132921574530201E-3</v>
      </c>
      <c r="O13" s="17">
        <v>0</v>
      </c>
      <c r="P13" s="17">
        <v>0</v>
      </c>
      <c r="Q13" s="17">
        <v>3.1476513674749601E-2</v>
      </c>
      <c r="R13" s="17">
        <v>0</v>
      </c>
      <c r="S13" s="17">
        <v>0</v>
      </c>
      <c r="T13" s="17">
        <v>0</v>
      </c>
      <c r="U13" s="17">
        <v>0</v>
      </c>
      <c r="V13" s="17">
        <v>0</v>
      </c>
      <c r="W13" s="17"/>
      <c r="X13" s="17">
        <v>5.1117903716149703E-3</v>
      </c>
      <c r="Y13" s="17">
        <v>0</v>
      </c>
      <c r="Z13" s="17"/>
      <c r="AA13" s="17">
        <v>3.5078213925148699E-3</v>
      </c>
      <c r="AB13" s="17">
        <v>6.0517279356481404E-3</v>
      </c>
      <c r="AC13" s="17"/>
      <c r="AD13" s="17">
        <v>4.1498912806187801E-3</v>
      </c>
      <c r="AE13" s="17">
        <v>4.3503446395492399E-3</v>
      </c>
    </row>
    <row r="14" spans="2:31" x14ac:dyDescent="0.35">
      <c r="B14" s="18" t="s">
        <v>56</v>
      </c>
      <c r="C14" s="19">
        <v>2.50590851083002E-2</v>
      </c>
      <c r="D14" s="19">
        <v>2.76529194257095E-2</v>
      </c>
      <c r="E14" s="19">
        <v>2.2464521644874599E-2</v>
      </c>
      <c r="F14" s="19"/>
      <c r="G14" s="19">
        <v>4.4335700274591001E-2</v>
      </c>
      <c r="H14" s="19">
        <v>1.6849149407639801E-2</v>
      </c>
      <c r="I14" s="19">
        <v>1.3497547532741599E-2</v>
      </c>
      <c r="J14" s="19">
        <v>2.7145486667212601E-2</v>
      </c>
      <c r="K14" s="19">
        <v>1.62152418290403E-2</v>
      </c>
      <c r="L14" s="19">
        <v>2.8299224223263302E-2</v>
      </c>
      <c r="M14" s="19"/>
      <c r="N14" s="19">
        <v>3.5065045833361598E-2</v>
      </c>
      <c r="O14" s="19">
        <v>3.2284513544728603E-2</v>
      </c>
      <c r="P14" s="19">
        <v>4.3571481794875203E-2</v>
      </c>
      <c r="Q14" s="19">
        <v>9.7030341430142508E-3</v>
      </c>
      <c r="R14" s="19">
        <v>0</v>
      </c>
      <c r="S14" s="19">
        <v>6.1708076146477003E-3</v>
      </c>
      <c r="T14" s="19">
        <v>2.1643627328953498E-2</v>
      </c>
      <c r="U14" s="19">
        <v>4.4134451246084803E-2</v>
      </c>
      <c r="V14" s="19">
        <v>2.98195396521297E-2</v>
      </c>
      <c r="W14" s="19"/>
      <c r="X14" s="19">
        <v>2.6385511347517099E-2</v>
      </c>
      <c r="Y14" s="19">
        <v>1.2484148708609E-2</v>
      </c>
      <c r="Z14" s="19"/>
      <c r="AA14" s="19">
        <v>2.3679902594264699E-2</v>
      </c>
      <c r="AB14" s="19">
        <v>3.1032993690939498E-2</v>
      </c>
      <c r="AC14" s="19"/>
      <c r="AD14" s="19">
        <v>1.16124617289169E-2</v>
      </c>
      <c r="AE14" s="19">
        <v>2.1188221259971302E-2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388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378</v>
      </c>
      <c r="C9" s="17">
        <v>0.161270487277447</v>
      </c>
      <c r="D9" s="17">
        <v>0.14772077500936701</v>
      </c>
      <c r="E9" s="17">
        <v>0.17482400846988899</v>
      </c>
      <c r="F9" s="17"/>
      <c r="G9" s="17">
        <v>0.15262289932908599</v>
      </c>
      <c r="H9" s="17">
        <v>0.180035549757843</v>
      </c>
      <c r="I9" s="17">
        <v>0.15492560595316099</v>
      </c>
      <c r="J9" s="17">
        <v>0.17866312166244799</v>
      </c>
      <c r="K9" s="17">
        <v>0.153837406498264</v>
      </c>
      <c r="L9" s="17">
        <v>0.15403189141094301</v>
      </c>
      <c r="M9" s="17"/>
      <c r="N9" s="17">
        <v>0.16618873471426801</v>
      </c>
      <c r="O9" s="17">
        <v>0.142049377719067</v>
      </c>
      <c r="P9" s="17">
        <v>0.121224390652708</v>
      </c>
      <c r="Q9" s="17">
        <v>0.166299788560896</v>
      </c>
      <c r="R9" s="17">
        <v>0.21659085568778799</v>
      </c>
      <c r="S9" s="17">
        <v>0.102735960057143</v>
      </c>
      <c r="T9" s="17">
        <v>0.206155204741923</v>
      </c>
      <c r="U9" s="17">
        <v>0.17079179408348899</v>
      </c>
      <c r="V9" s="17">
        <v>0.173986304687064</v>
      </c>
      <c r="W9" s="17"/>
      <c r="X9" s="17">
        <v>0.15025702097775601</v>
      </c>
      <c r="Y9" s="17">
        <v>0.16082374443898101</v>
      </c>
      <c r="Z9" s="17"/>
      <c r="AA9" s="17">
        <v>0.16622057010802899</v>
      </c>
      <c r="AB9" s="17">
        <v>0.13813856958294801</v>
      </c>
      <c r="AC9" s="17"/>
      <c r="AD9" s="17">
        <v>0.15183914951930999</v>
      </c>
      <c r="AE9" s="17">
        <v>0.172516207054561</v>
      </c>
    </row>
    <row r="10" spans="2:31" ht="29" x14ac:dyDescent="0.35">
      <c r="B10" s="18" t="s">
        <v>379</v>
      </c>
      <c r="C10" s="17">
        <v>0.39196873474724298</v>
      </c>
      <c r="D10" s="17">
        <v>0.40342947126713602</v>
      </c>
      <c r="E10" s="17">
        <v>0.38050477652952502</v>
      </c>
      <c r="F10" s="17"/>
      <c r="G10" s="17">
        <v>0.39680179486274503</v>
      </c>
      <c r="H10" s="17">
        <v>0.31242573803594598</v>
      </c>
      <c r="I10" s="17">
        <v>0.361274122756647</v>
      </c>
      <c r="J10" s="17">
        <v>0.45993132917723101</v>
      </c>
      <c r="K10" s="17">
        <v>0.398354865555758</v>
      </c>
      <c r="L10" s="17">
        <v>0.40988265653657702</v>
      </c>
      <c r="M10" s="17"/>
      <c r="N10" s="17">
        <v>0.42191360331310701</v>
      </c>
      <c r="O10" s="17">
        <v>0.36990373812774902</v>
      </c>
      <c r="P10" s="17">
        <v>0.42937070456432902</v>
      </c>
      <c r="Q10" s="17">
        <v>0.33083302868762299</v>
      </c>
      <c r="R10" s="17">
        <v>0.44109201021216798</v>
      </c>
      <c r="S10" s="17">
        <v>0.40158660512776201</v>
      </c>
      <c r="T10" s="17">
        <v>0.350395261979081</v>
      </c>
      <c r="U10" s="17">
        <v>0.42506356102741999</v>
      </c>
      <c r="V10" s="17">
        <v>0.382636248851915</v>
      </c>
      <c r="W10" s="17"/>
      <c r="X10" s="17">
        <v>0.383050771998309</v>
      </c>
      <c r="Y10" s="17">
        <v>0.45124757628692203</v>
      </c>
      <c r="Z10" s="17"/>
      <c r="AA10" s="17">
        <v>0.39639711570046299</v>
      </c>
      <c r="AB10" s="17">
        <v>0.37168871642635298</v>
      </c>
      <c r="AC10" s="17"/>
      <c r="AD10" s="17">
        <v>0.39586874380932802</v>
      </c>
      <c r="AE10" s="17">
        <v>0.41702295299249398</v>
      </c>
    </row>
    <row r="11" spans="2:31" ht="43.5" x14ac:dyDescent="0.35">
      <c r="B11" s="18" t="s">
        <v>380</v>
      </c>
      <c r="C11" s="17">
        <v>0.198657737418488</v>
      </c>
      <c r="D11" s="17">
        <v>0.21185850610006701</v>
      </c>
      <c r="E11" s="17">
        <v>0.18545325790317099</v>
      </c>
      <c r="F11" s="17"/>
      <c r="G11" s="17">
        <v>0.18321688594871</v>
      </c>
      <c r="H11" s="17">
        <v>0.21682432676607899</v>
      </c>
      <c r="I11" s="17">
        <v>0.19422748354268499</v>
      </c>
      <c r="J11" s="17">
        <v>0.15704578319696</v>
      </c>
      <c r="K11" s="17">
        <v>0.21646935536544501</v>
      </c>
      <c r="L11" s="17">
        <v>0.21134723666263899</v>
      </c>
      <c r="M11" s="17"/>
      <c r="N11" s="17">
        <v>0.17041001950467999</v>
      </c>
      <c r="O11" s="17">
        <v>0.19230467300592599</v>
      </c>
      <c r="P11" s="17">
        <v>0.185994660631675</v>
      </c>
      <c r="Q11" s="17">
        <v>0.21321498095790201</v>
      </c>
      <c r="R11" s="17">
        <v>0.20935540723165</v>
      </c>
      <c r="S11" s="17">
        <v>0.28474499728489</v>
      </c>
      <c r="T11" s="17">
        <v>0.16105790367262199</v>
      </c>
      <c r="U11" s="17">
        <v>0.16747330642548</v>
      </c>
      <c r="V11" s="17">
        <v>0.20586663635361499</v>
      </c>
      <c r="W11" s="17"/>
      <c r="X11" s="17">
        <v>0.20430030186475501</v>
      </c>
      <c r="Y11" s="17">
        <v>0.154599816398486</v>
      </c>
      <c r="Z11" s="17"/>
      <c r="AA11" s="17">
        <v>0.19919322667775</v>
      </c>
      <c r="AB11" s="17">
        <v>0.197530344001622</v>
      </c>
      <c r="AC11" s="17"/>
      <c r="AD11" s="17">
        <v>0.21388699193457</v>
      </c>
      <c r="AE11" s="17">
        <v>0.17410806362421699</v>
      </c>
    </row>
    <row r="12" spans="2:31" ht="87" x14ac:dyDescent="0.35">
      <c r="B12" s="18" t="s">
        <v>381</v>
      </c>
      <c r="C12" s="17">
        <v>0.203664960317095</v>
      </c>
      <c r="D12" s="17">
        <v>0.18849420963191801</v>
      </c>
      <c r="E12" s="17">
        <v>0.218839975612525</v>
      </c>
      <c r="F12" s="17"/>
      <c r="G12" s="17">
        <v>0.199887407863855</v>
      </c>
      <c r="H12" s="17">
        <v>0.225909425341873</v>
      </c>
      <c r="I12" s="17">
        <v>0.242861327342978</v>
      </c>
      <c r="J12" s="17">
        <v>0.15541997476918401</v>
      </c>
      <c r="K12" s="17">
        <v>0.18157570390679201</v>
      </c>
      <c r="L12" s="17">
        <v>0.20954570763578501</v>
      </c>
      <c r="M12" s="17"/>
      <c r="N12" s="17">
        <v>0.203730690857237</v>
      </c>
      <c r="O12" s="17">
        <v>0.26682180350067097</v>
      </c>
      <c r="P12" s="17">
        <v>0.18327436035859901</v>
      </c>
      <c r="Q12" s="17">
        <v>0.22612365998231901</v>
      </c>
      <c r="R12" s="17">
        <v>0.11731772070053401</v>
      </c>
      <c r="S12" s="17">
        <v>0.18529334504275699</v>
      </c>
      <c r="T12" s="17">
        <v>0.23089099194825199</v>
      </c>
      <c r="U12" s="17">
        <v>0.14446871754033799</v>
      </c>
      <c r="V12" s="17">
        <v>0.19883507235560099</v>
      </c>
      <c r="W12" s="17"/>
      <c r="X12" s="17">
        <v>0.21991411547261799</v>
      </c>
      <c r="Y12" s="17">
        <v>0.19310227931035301</v>
      </c>
      <c r="Z12" s="17"/>
      <c r="AA12" s="17">
        <v>0.19191464972657399</v>
      </c>
      <c r="AB12" s="17">
        <v>0.25433021089056101</v>
      </c>
      <c r="AC12" s="17"/>
      <c r="AD12" s="17">
        <v>0.20909818913685299</v>
      </c>
      <c r="AE12" s="17">
        <v>0.186290959232153</v>
      </c>
    </row>
    <row r="13" spans="2:31" ht="29" x14ac:dyDescent="0.35">
      <c r="B13" s="18" t="s">
        <v>382</v>
      </c>
      <c r="C13" s="17">
        <v>9.7360872646018396E-3</v>
      </c>
      <c r="D13" s="17">
        <v>1.22833595449915E-2</v>
      </c>
      <c r="E13" s="17">
        <v>7.1880989271290103E-3</v>
      </c>
      <c r="F13" s="17"/>
      <c r="G13" s="17">
        <v>1.0355440261291199E-2</v>
      </c>
      <c r="H13" s="17">
        <v>2.55890907844641E-2</v>
      </c>
      <c r="I13" s="17">
        <v>1.7259343156214298E-2</v>
      </c>
      <c r="J13" s="17">
        <v>8.6843966052063005E-3</v>
      </c>
      <c r="K13" s="17">
        <v>5.1802602126380598E-3</v>
      </c>
      <c r="L13" s="17">
        <v>0</v>
      </c>
      <c r="M13" s="17"/>
      <c r="N13" s="17">
        <v>1.26605439822378E-2</v>
      </c>
      <c r="O13" s="17">
        <v>0</v>
      </c>
      <c r="P13" s="17">
        <v>0</v>
      </c>
      <c r="Q13" s="17">
        <v>3.12871586197737E-2</v>
      </c>
      <c r="R13" s="17">
        <v>7.4510685906632604E-3</v>
      </c>
      <c r="S13" s="17">
        <v>7.2522656879152299E-3</v>
      </c>
      <c r="T13" s="17">
        <v>6.1727684450647302E-3</v>
      </c>
      <c r="U13" s="17">
        <v>3.29723151162079E-2</v>
      </c>
      <c r="V13" s="17">
        <v>4.7381023538327896E-3</v>
      </c>
      <c r="W13" s="17"/>
      <c r="X13" s="17">
        <v>9.8594967065061406E-3</v>
      </c>
      <c r="Y13" s="17">
        <v>1.2148778813377401E-2</v>
      </c>
      <c r="Z13" s="17"/>
      <c r="AA13" s="17">
        <v>1.06734688140633E-2</v>
      </c>
      <c r="AB13" s="17">
        <v>6.3048242690413999E-3</v>
      </c>
      <c r="AC13" s="17"/>
      <c r="AD13" s="17">
        <v>9.4533411936303102E-3</v>
      </c>
      <c r="AE13" s="17">
        <v>1.2062257862366201E-2</v>
      </c>
    </row>
    <row r="14" spans="2:31" x14ac:dyDescent="0.35">
      <c r="B14" s="18" t="s">
        <v>56</v>
      </c>
      <c r="C14" s="19">
        <v>3.4701992975125197E-2</v>
      </c>
      <c r="D14" s="19">
        <v>3.62136784465205E-2</v>
      </c>
      <c r="E14" s="19">
        <v>3.3189882557760099E-2</v>
      </c>
      <c r="F14" s="19"/>
      <c r="G14" s="19">
        <v>5.71155717343131E-2</v>
      </c>
      <c r="H14" s="19">
        <v>3.9215869313795101E-2</v>
      </c>
      <c r="I14" s="19">
        <v>2.9452117248314699E-2</v>
      </c>
      <c r="J14" s="19">
        <v>4.0255394588970497E-2</v>
      </c>
      <c r="K14" s="19">
        <v>4.4582408461103298E-2</v>
      </c>
      <c r="L14" s="19">
        <v>1.5192507754055401E-2</v>
      </c>
      <c r="M14" s="19"/>
      <c r="N14" s="19">
        <v>2.5096407628469999E-2</v>
      </c>
      <c r="O14" s="19">
        <v>2.8920407646585902E-2</v>
      </c>
      <c r="P14" s="19">
        <v>8.0135883792689599E-2</v>
      </c>
      <c r="Q14" s="19">
        <v>3.2241383191486797E-2</v>
      </c>
      <c r="R14" s="19">
        <v>8.1929375771971208E-3</v>
      </c>
      <c r="S14" s="19">
        <v>1.8386826799533001E-2</v>
      </c>
      <c r="T14" s="19">
        <v>4.5327869213056801E-2</v>
      </c>
      <c r="U14" s="19">
        <v>5.9230305807065398E-2</v>
      </c>
      <c r="V14" s="19">
        <v>3.3937635397972801E-2</v>
      </c>
      <c r="W14" s="19"/>
      <c r="X14" s="19">
        <v>3.2618292980055599E-2</v>
      </c>
      <c r="Y14" s="19">
        <v>2.8077804751880001E-2</v>
      </c>
      <c r="Z14" s="19"/>
      <c r="AA14" s="19">
        <v>3.5600968973120498E-2</v>
      </c>
      <c r="AB14" s="19">
        <v>3.2007334829474501E-2</v>
      </c>
      <c r="AC14" s="19"/>
      <c r="AD14" s="19">
        <v>1.9853584406308401E-2</v>
      </c>
      <c r="AE14" s="19">
        <v>3.7999559234208002E-2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E19"/>
  <sheetViews>
    <sheetView showGridLines="0" topLeftCell="A8" workbookViewId="0">
      <pane xSplit="2" topLeftCell="E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389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378</v>
      </c>
      <c r="C9" s="17">
        <v>4.24108438884018E-2</v>
      </c>
      <c r="D9" s="17">
        <v>5.2130246259937403E-2</v>
      </c>
      <c r="E9" s="17">
        <v>3.2688709320953802E-2</v>
      </c>
      <c r="F9" s="17"/>
      <c r="G9" s="17">
        <v>2.9108234041284299E-2</v>
      </c>
      <c r="H9" s="17">
        <v>7.1094374664092394E-2</v>
      </c>
      <c r="I9" s="17">
        <v>4.6815150993692399E-2</v>
      </c>
      <c r="J9" s="17">
        <v>4.2903264674990997E-2</v>
      </c>
      <c r="K9" s="17">
        <v>4.2305617794349701E-2</v>
      </c>
      <c r="L9" s="17">
        <v>3.1804815317263403E-2</v>
      </c>
      <c r="M9" s="17"/>
      <c r="N9" s="17">
        <v>5.0767498775993597E-2</v>
      </c>
      <c r="O9" s="17">
        <v>2.08736995513082E-2</v>
      </c>
      <c r="P9" s="17">
        <v>3.9264870243310199E-2</v>
      </c>
      <c r="Q9" s="17">
        <v>3.9981212280652899E-2</v>
      </c>
      <c r="R9" s="17">
        <v>5.6844019592323498E-2</v>
      </c>
      <c r="S9" s="17">
        <v>4.5721761048998201E-2</v>
      </c>
      <c r="T9" s="17">
        <v>3.5432299762493603E-2</v>
      </c>
      <c r="U9" s="17">
        <v>9.0034098447857203E-2</v>
      </c>
      <c r="V9" s="17">
        <v>3.74775630312102E-2</v>
      </c>
      <c r="W9" s="17"/>
      <c r="X9" s="17">
        <v>3.0165327662083099E-2</v>
      </c>
      <c r="Y9" s="17">
        <v>5.0215448705918E-2</v>
      </c>
      <c r="Z9" s="17"/>
      <c r="AA9" s="17">
        <v>4.7178545702180302E-2</v>
      </c>
      <c r="AB9" s="17">
        <v>2.4791742530249301E-2</v>
      </c>
      <c r="AC9" s="17"/>
      <c r="AD9" s="17">
        <v>4.47303042351E-2</v>
      </c>
      <c r="AE9" s="17">
        <v>3.3786364624175898E-2</v>
      </c>
    </row>
    <row r="10" spans="2:31" ht="29" x14ac:dyDescent="0.35">
      <c r="B10" s="18" t="s">
        <v>379</v>
      </c>
      <c r="C10" s="17">
        <v>0.12708708900311999</v>
      </c>
      <c r="D10" s="17">
        <v>0.145421794242307</v>
      </c>
      <c r="E10" s="17">
        <v>0.108747229742646</v>
      </c>
      <c r="F10" s="17"/>
      <c r="G10" s="17">
        <v>0.1151851049461</v>
      </c>
      <c r="H10" s="17">
        <v>0.120445169283141</v>
      </c>
      <c r="I10" s="17">
        <v>0.11408420516822899</v>
      </c>
      <c r="J10" s="17">
        <v>0.13102648680676901</v>
      </c>
      <c r="K10" s="17">
        <v>0.182954172374062</v>
      </c>
      <c r="L10" s="17">
        <v>0.113473596690637</v>
      </c>
      <c r="M10" s="17"/>
      <c r="N10" s="17">
        <v>0.14945870514996701</v>
      </c>
      <c r="O10" s="17">
        <v>9.5473849689631393E-2</v>
      </c>
      <c r="P10" s="17">
        <v>0.13929726565070699</v>
      </c>
      <c r="Q10" s="17">
        <v>0.134098571551163</v>
      </c>
      <c r="R10" s="17">
        <v>0.136263054475288</v>
      </c>
      <c r="S10" s="17">
        <v>0.14764723146952499</v>
      </c>
      <c r="T10" s="17">
        <v>0.144852781936395</v>
      </c>
      <c r="U10" s="17">
        <v>6.2560010877036096E-2</v>
      </c>
      <c r="V10" s="17">
        <v>0.111999156174862</v>
      </c>
      <c r="W10" s="17"/>
      <c r="X10" s="17">
        <v>0.13002101506847499</v>
      </c>
      <c r="Y10" s="17">
        <v>0.14985470532571199</v>
      </c>
      <c r="Z10" s="17"/>
      <c r="AA10" s="17">
        <v>0.123419772589782</v>
      </c>
      <c r="AB10" s="17">
        <v>0.14439255700436099</v>
      </c>
      <c r="AC10" s="17"/>
      <c r="AD10" s="17">
        <v>0.139695682886401</v>
      </c>
      <c r="AE10" s="17">
        <v>0.101093819842433</v>
      </c>
    </row>
    <row r="11" spans="2:31" ht="43.5" x14ac:dyDescent="0.35">
      <c r="B11" s="18" t="s">
        <v>380</v>
      </c>
      <c r="C11" s="17">
        <v>0.53696982453269004</v>
      </c>
      <c r="D11" s="17">
        <v>0.51180303540432304</v>
      </c>
      <c r="E11" s="17">
        <v>0.56214368823166905</v>
      </c>
      <c r="F11" s="17"/>
      <c r="G11" s="17">
        <v>0.56855580159977503</v>
      </c>
      <c r="H11" s="17">
        <v>0.53869823321952004</v>
      </c>
      <c r="I11" s="17">
        <v>0.54255279590525296</v>
      </c>
      <c r="J11" s="17">
        <v>0.58800815185268496</v>
      </c>
      <c r="K11" s="17">
        <v>0.48892885831205901</v>
      </c>
      <c r="L11" s="17">
        <v>0.51488865360528202</v>
      </c>
      <c r="M11" s="17"/>
      <c r="N11" s="17">
        <v>0.55506227595525304</v>
      </c>
      <c r="O11" s="17">
        <v>0.593276614379321</v>
      </c>
      <c r="P11" s="17">
        <v>0.46403134703488902</v>
      </c>
      <c r="Q11" s="17">
        <v>0.48029195381446999</v>
      </c>
      <c r="R11" s="17">
        <v>0.52502223331589004</v>
      </c>
      <c r="S11" s="17">
        <v>0.58381500300175704</v>
      </c>
      <c r="T11" s="17">
        <v>0.52136227626645903</v>
      </c>
      <c r="U11" s="17">
        <v>0.47313985425260202</v>
      </c>
      <c r="V11" s="17">
        <v>0.55853341863403605</v>
      </c>
      <c r="W11" s="17"/>
      <c r="X11" s="17">
        <v>0.54384993252724401</v>
      </c>
      <c r="Y11" s="17">
        <v>0.48693798609047001</v>
      </c>
      <c r="Z11" s="17"/>
      <c r="AA11" s="17">
        <v>0.53809629782450996</v>
      </c>
      <c r="AB11" s="17">
        <v>0.53247946624000098</v>
      </c>
      <c r="AC11" s="17"/>
      <c r="AD11" s="17">
        <v>0.51376349297380197</v>
      </c>
      <c r="AE11" s="17">
        <v>0.63392117710557105</v>
      </c>
    </row>
    <row r="12" spans="2:31" ht="87" x14ac:dyDescent="0.35">
      <c r="B12" s="18" t="s">
        <v>381</v>
      </c>
      <c r="C12" s="17">
        <v>0.250887890644025</v>
      </c>
      <c r="D12" s="17">
        <v>0.25068614382272397</v>
      </c>
      <c r="E12" s="17">
        <v>0.25108969417784899</v>
      </c>
      <c r="F12" s="17"/>
      <c r="G12" s="17">
        <v>0.23811001743340199</v>
      </c>
      <c r="H12" s="17">
        <v>0.237029274869064</v>
      </c>
      <c r="I12" s="17">
        <v>0.23905785500069099</v>
      </c>
      <c r="J12" s="17">
        <v>0.19508481853030599</v>
      </c>
      <c r="K12" s="17">
        <v>0.263736043279584</v>
      </c>
      <c r="L12" s="17">
        <v>0.29255861654016502</v>
      </c>
      <c r="M12" s="17"/>
      <c r="N12" s="17">
        <v>0.21703315448438801</v>
      </c>
      <c r="O12" s="17">
        <v>0.26543301440545902</v>
      </c>
      <c r="P12" s="17">
        <v>0.28410895154902799</v>
      </c>
      <c r="Q12" s="17">
        <v>0.31450898993262399</v>
      </c>
      <c r="R12" s="17">
        <v>0.239244006407173</v>
      </c>
      <c r="S12" s="17">
        <v>0.19631033444051099</v>
      </c>
      <c r="T12" s="17">
        <v>0.24521018572251799</v>
      </c>
      <c r="U12" s="17">
        <v>0.27575831027514602</v>
      </c>
      <c r="V12" s="17">
        <v>0.24034763528481501</v>
      </c>
      <c r="W12" s="17"/>
      <c r="X12" s="17">
        <v>0.24849075616059299</v>
      </c>
      <c r="Y12" s="17">
        <v>0.28549883301375201</v>
      </c>
      <c r="Z12" s="17"/>
      <c r="AA12" s="17">
        <v>0.24256569093925301</v>
      </c>
      <c r="AB12" s="17">
        <v>0.28256279086277503</v>
      </c>
      <c r="AC12" s="17"/>
      <c r="AD12" s="17">
        <v>0.26694497087003899</v>
      </c>
      <c r="AE12" s="17">
        <v>0.197449547877592</v>
      </c>
    </row>
    <row r="13" spans="2:31" ht="29" x14ac:dyDescent="0.35">
      <c r="B13" s="18" t="s">
        <v>382</v>
      </c>
      <c r="C13" s="17">
        <v>2.13327281864076E-2</v>
      </c>
      <c r="D13" s="17">
        <v>2.27146177171237E-2</v>
      </c>
      <c r="E13" s="17">
        <v>1.9950450196320999E-2</v>
      </c>
      <c r="F13" s="17"/>
      <c r="G13" s="17">
        <v>1.93138448113667E-2</v>
      </c>
      <c r="H13" s="17">
        <v>1.70124917651443E-2</v>
      </c>
      <c r="I13" s="17">
        <v>3.2946250191665798E-2</v>
      </c>
      <c r="J13" s="17">
        <v>9.2187164732300108E-3</v>
      </c>
      <c r="K13" s="17">
        <v>5.7184147163652204E-3</v>
      </c>
      <c r="L13" s="17">
        <v>3.2839999185294601E-2</v>
      </c>
      <c r="M13" s="17"/>
      <c r="N13" s="17">
        <v>2.03019788098877E-2</v>
      </c>
      <c r="O13" s="17">
        <v>1.0484329687962099E-2</v>
      </c>
      <c r="P13" s="17">
        <v>2.1787166855451599E-2</v>
      </c>
      <c r="Q13" s="17">
        <v>2.1416238278075799E-2</v>
      </c>
      <c r="R13" s="17">
        <v>2.52827862763223E-2</v>
      </c>
      <c r="S13" s="17">
        <v>2.0334862424561201E-2</v>
      </c>
      <c r="T13" s="17">
        <v>3.0967960685881299E-2</v>
      </c>
      <c r="U13" s="17">
        <v>4.0756056439244098E-2</v>
      </c>
      <c r="V13" s="17">
        <v>1.8581969507375201E-2</v>
      </c>
      <c r="W13" s="17"/>
      <c r="X13" s="17">
        <v>2.5527602508055299E-2</v>
      </c>
      <c r="Y13" s="17">
        <v>6.6163241942730402E-3</v>
      </c>
      <c r="Z13" s="17"/>
      <c r="AA13" s="17">
        <v>2.60551353435007E-2</v>
      </c>
      <c r="AB13" s="17">
        <v>3.3951878980130602E-3</v>
      </c>
      <c r="AC13" s="17"/>
      <c r="AD13" s="17">
        <v>2.6204417068250298E-2</v>
      </c>
      <c r="AE13" s="17">
        <v>1.34014410817561E-2</v>
      </c>
    </row>
    <row r="14" spans="2:31" x14ac:dyDescent="0.35">
      <c r="B14" s="18" t="s">
        <v>56</v>
      </c>
      <c r="C14" s="19">
        <v>2.13116237453564E-2</v>
      </c>
      <c r="D14" s="19">
        <v>1.7244162553584699E-2</v>
      </c>
      <c r="E14" s="19">
        <v>2.5380228330560799E-2</v>
      </c>
      <c r="F14" s="19"/>
      <c r="G14" s="19">
        <v>2.9726997168071399E-2</v>
      </c>
      <c r="H14" s="19">
        <v>1.5720456199037901E-2</v>
      </c>
      <c r="I14" s="19">
        <v>2.45437427404686E-2</v>
      </c>
      <c r="J14" s="19">
        <v>3.3758561662018703E-2</v>
      </c>
      <c r="K14" s="19">
        <v>1.6356893523579798E-2</v>
      </c>
      <c r="L14" s="19">
        <v>1.44343186613575E-2</v>
      </c>
      <c r="M14" s="19"/>
      <c r="N14" s="19">
        <v>7.3763868245102296E-3</v>
      </c>
      <c r="O14" s="19">
        <v>1.4458492286318399E-2</v>
      </c>
      <c r="P14" s="19">
        <v>5.15103986666147E-2</v>
      </c>
      <c r="Q14" s="19">
        <v>9.7030341430142508E-3</v>
      </c>
      <c r="R14" s="19">
        <v>1.7343899933003799E-2</v>
      </c>
      <c r="S14" s="19">
        <v>6.1708076146477003E-3</v>
      </c>
      <c r="T14" s="19">
        <v>2.2174495626252601E-2</v>
      </c>
      <c r="U14" s="19">
        <v>5.7751669708114503E-2</v>
      </c>
      <c r="V14" s="19">
        <v>3.30602573677009E-2</v>
      </c>
      <c r="W14" s="19"/>
      <c r="X14" s="19">
        <v>2.1945366073549601E-2</v>
      </c>
      <c r="Y14" s="19">
        <v>2.0876702669874601E-2</v>
      </c>
      <c r="Z14" s="19"/>
      <c r="AA14" s="19">
        <v>2.2684557600773501E-2</v>
      </c>
      <c r="AB14" s="19">
        <v>1.2378255464601501E-2</v>
      </c>
      <c r="AC14" s="19"/>
      <c r="AD14" s="19">
        <v>8.6611319664082094E-3</v>
      </c>
      <c r="AE14" s="19">
        <v>2.0347649468472499E-2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E19"/>
  <sheetViews>
    <sheetView showGridLines="0" topLeftCell="A6" workbookViewId="0">
      <pane xSplit="2" topLeftCell="I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390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378</v>
      </c>
      <c r="C9" s="17">
        <v>3.5125355251533201E-2</v>
      </c>
      <c r="D9" s="17">
        <v>4.3187550702213702E-2</v>
      </c>
      <c r="E9" s="17">
        <v>2.7060893458066001E-2</v>
      </c>
      <c r="F9" s="17"/>
      <c r="G9" s="17">
        <v>4.3467472613800101E-2</v>
      </c>
      <c r="H9" s="17">
        <v>5.98808300899231E-2</v>
      </c>
      <c r="I9" s="17">
        <v>1.8193031125722601E-2</v>
      </c>
      <c r="J9" s="17">
        <v>3.6630807133387101E-2</v>
      </c>
      <c r="K9" s="17">
        <v>5.8879859519589102E-3</v>
      </c>
      <c r="L9" s="17">
        <v>3.9793878835787597E-2</v>
      </c>
      <c r="M9" s="17"/>
      <c r="N9" s="17">
        <v>5.0495296545087699E-2</v>
      </c>
      <c r="O9" s="17">
        <v>0</v>
      </c>
      <c r="P9" s="17">
        <v>3.0368055211893501E-2</v>
      </c>
      <c r="Q9" s="17">
        <v>2.1491350549540801E-2</v>
      </c>
      <c r="R9" s="17">
        <v>7.2025032907096706E-2</v>
      </c>
      <c r="S9" s="17">
        <v>6.8323035610484806E-2</v>
      </c>
      <c r="T9" s="17">
        <v>3.7467725197921298E-2</v>
      </c>
      <c r="U9" s="17">
        <v>1.6051796567872499E-2</v>
      </c>
      <c r="V9" s="17">
        <v>2.8809532134342699E-2</v>
      </c>
      <c r="W9" s="17"/>
      <c r="X9" s="17">
        <v>3.1941313388238302E-2</v>
      </c>
      <c r="Y9" s="17">
        <v>4.3429851115414801E-2</v>
      </c>
      <c r="Z9" s="17"/>
      <c r="AA9" s="17">
        <v>3.3745820878056103E-2</v>
      </c>
      <c r="AB9" s="17">
        <v>3.8326983738866498E-2</v>
      </c>
      <c r="AC9" s="17"/>
      <c r="AD9" s="17">
        <v>3.74944247476484E-2</v>
      </c>
      <c r="AE9" s="17">
        <v>2.5099559701032201E-2</v>
      </c>
    </row>
    <row r="10" spans="2:31" ht="29" x14ac:dyDescent="0.35">
      <c r="B10" s="18" t="s">
        <v>379</v>
      </c>
      <c r="C10" s="17">
        <v>8.2924714699674704E-2</v>
      </c>
      <c r="D10" s="17">
        <v>0.104196525624385</v>
      </c>
      <c r="E10" s="17">
        <v>6.16469241115414E-2</v>
      </c>
      <c r="F10" s="17"/>
      <c r="G10" s="17">
        <v>8.5280565049709503E-2</v>
      </c>
      <c r="H10" s="17">
        <v>6.0119434901517201E-2</v>
      </c>
      <c r="I10" s="17">
        <v>8.6804014991980094E-2</v>
      </c>
      <c r="J10" s="17">
        <v>6.7296598760587398E-2</v>
      </c>
      <c r="K10" s="17">
        <v>7.3424709546313804E-2</v>
      </c>
      <c r="L10" s="17">
        <v>0.10451998876943</v>
      </c>
      <c r="M10" s="17"/>
      <c r="N10" s="17">
        <v>0.120965684212393</v>
      </c>
      <c r="O10" s="17">
        <v>6.5962961958428698E-2</v>
      </c>
      <c r="P10" s="17">
        <v>4.3761755513459899E-2</v>
      </c>
      <c r="Q10" s="17">
        <v>4.8414551335431599E-2</v>
      </c>
      <c r="R10" s="17">
        <v>6.0543812404861203E-2</v>
      </c>
      <c r="S10" s="17">
        <v>0.122504288968518</v>
      </c>
      <c r="T10" s="17">
        <v>4.8499928049306203E-2</v>
      </c>
      <c r="U10" s="17">
        <v>0.104353328592246</v>
      </c>
      <c r="V10" s="17">
        <v>0.119758454870436</v>
      </c>
      <c r="W10" s="17"/>
      <c r="X10" s="17">
        <v>7.3188944487125498E-2</v>
      </c>
      <c r="Y10" s="17">
        <v>9.4307146793279201E-2</v>
      </c>
      <c r="Z10" s="17"/>
      <c r="AA10" s="17">
        <v>7.4754490803039295E-2</v>
      </c>
      <c r="AB10" s="17">
        <v>0.11108159920859299</v>
      </c>
      <c r="AC10" s="17"/>
      <c r="AD10" s="17">
        <v>8.8031932844070002E-2</v>
      </c>
      <c r="AE10" s="17">
        <v>7.0407495292640204E-2</v>
      </c>
    </row>
    <row r="11" spans="2:31" ht="43.5" x14ac:dyDescent="0.35">
      <c r="B11" s="18" t="s">
        <v>380</v>
      </c>
      <c r="C11" s="17">
        <v>0.47128614157202797</v>
      </c>
      <c r="D11" s="17">
        <v>0.44731444928002401</v>
      </c>
      <c r="E11" s="17">
        <v>0.49526457248408101</v>
      </c>
      <c r="F11" s="17"/>
      <c r="G11" s="17">
        <v>0.530805238530071</v>
      </c>
      <c r="H11" s="17">
        <v>0.46104165429247901</v>
      </c>
      <c r="I11" s="17">
        <v>0.45760607465636</v>
      </c>
      <c r="J11" s="17">
        <v>0.44802333314745901</v>
      </c>
      <c r="K11" s="17">
        <v>0.49820182803226198</v>
      </c>
      <c r="L11" s="17">
        <v>0.44995020748466302</v>
      </c>
      <c r="M11" s="17"/>
      <c r="N11" s="17">
        <v>0.508820279368701</v>
      </c>
      <c r="O11" s="17">
        <v>0.49610199554005502</v>
      </c>
      <c r="P11" s="17">
        <v>0.45308529164223399</v>
      </c>
      <c r="Q11" s="17">
        <v>0.478171156268132</v>
      </c>
      <c r="R11" s="17">
        <v>0.44711416714308599</v>
      </c>
      <c r="S11" s="17">
        <v>0.43785439719296798</v>
      </c>
      <c r="T11" s="17">
        <v>0.52906504497165496</v>
      </c>
      <c r="U11" s="17">
        <v>0.40555220813864701</v>
      </c>
      <c r="V11" s="17">
        <v>0.42617943371963901</v>
      </c>
      <c r="W11" s="17"/>
      <c r="X11" s="17">
        <v>0.467364902865608</v>
      </c>
      <c r="Y11" s="17">
        <v>0.46757146395388999</v>
      </c>
      <c r="Z11" s="17"/>
      <c r="AA11" s="17">
        <v>0.46927103803787801</v>
      </c>
      <c r="AB11" s="17">
        <v>0.48670828228958302</v>
      </c>
      <c r="AC11" s="17"/>
      <c r="AD11" s="17">
        <v>0.47100578515552</v>
      </c>
      <c r="AE11" s="17">
        <v>0.49926265527102398</v>
      </c>
    </row>
    <row r="12" spans="2:31" ht="87" x14ac:dyDescent="0.35">
      <c r="B12" s="18" t="s">
        <v>381</v>
      </c>
      <c r="C12" s="17">
        <v>0.257726049368592</v>
      </c>
      <c r="D12" s="17">
        <v>0.288958920453948</v>
      </c>
      <c r="E12" s="17">
        <v>0.226484398492108</v>
      </c>
      <c r="F12" s="17"/>
      <c r="G12" s="17">
        <v>0.23015057330497601</v>
      </c>
      <c r="H12" s="17">
        <v>0.223887675883578</v>
      </c>
      <c r="I12" s="17">
        <v>0.26935363599115802</v>
      </c>
      <c r="J12" s="17">
        <v>0.274633284580176</v>
      </c>
      <c r="K12" s="17">
        <v>0.28190454972059398</v>
      </c>
      <c r="L12" s="17">
        <v>0.26412906908351702</v>
      </c>
      <c r="M12" s="17"/>
      <c r="N12" s="17">
        <v>0.203626084587713</v>
      </c>
      <c r="O12" s="17">
        <v>0.30354594473394098</v>
      </c>
      <c r="P12" s="17">
        <v>0.26618054421467702</v>
      </c>
      <c r="Q12" s="17">
        <v>0.26827223529807198</v>
      </c>
      <c r="R12" s="17">
        <v>0.28194671030701102</v>
      </c>
      <c r="S12" s="17">
        <v>0.23653180342375499</v>
      </c>
      <c r="T12" s="17">
        <v>0.21588650856491401</v>
      </c>
      <c r="U12" s="17">
        <v>0.298507765027623</v>
      </c>
      <c r="V12" s="17">
        <v>0.26861585325096798</v>
      </c>
      <c r="W12" s="17"/>
      <c r="X12" s="17">
        <v>0.25678320962636098</v>
      </c>
      <c r="Y12" s="17">
        <v>0.28120654135262002</v>
      </c>
      <c r="Z12" s="17"/>
      <c r="AA12" s="17">
        <v>0.25941752564779502</v>
      </c>
      <c r="AB12" s="17">
        <v>0.249976147132632</v>
      </c>
      <c r="AC12" s="17"/>
      <c r="AD12" s="17">
        <v>0.24541138934947801</v>
      </c>
      <c r="AE12" s="17">
        <v>0.29523636608808501</v>
      </c>
    </row>
    <row r="13" spans="2:31" ht="29" x14ac:dyDescent="0.35">
      <c r="B13" s="18" t="s">
        <v>382</v>
      </c>
      <c r="C13" s="17">
        <v>0.12683903392645199</v>
      </c>
      <c r="D13" s="17">
        <v>9.1194627875331002E-2</v>
      </c>
      <c r="E13" s="17">
        <v>0.162493459883817</v>
      </c>
      <c r="F13" s="17"/>
      <c r="G13" s="17">
        <v>7.7847734178427205E-2</v>
      </c>
      <c r="H13" s="17">
        <v>0.15058211332913099</v>
      </c>
      <c r="I13" s="17">
        <v>0.13412644666328799</v>
      </c>
      <c r="J13" s="17">
        <v>0.13702168849576701</v>
      </c>
      <c r="K13" s="17">
        <v>0.124544659242996</v>
      </c>
      <c r="L13" s="17">
        <v>0.13273687363440101</v>
      </c>
      <c r="M13" s="17"/>
      <c r="N13" s="17">
        <v>0.104724259783672</v>
      </c>
      <c r="O13" s="17">
        <v>0.12433213925657299</v>
      </c>
      <c r="P13" s="17">
        <v>0.12867557038764199</v>
      </c>
      <c r="Q13" s="17">
        <v>0.16388739700913599</v>
      </c>
      <c r="R13" s="17">
        <v>0.12102637730494099</v>
      </c>
      <c r="S13" s="17">
        <v>0.122644133580641</v>
      </c>
      <c r="T13" s="17">
        <v>0.139938894896352</v>
      </c>
      <c r="U13" s="17">
        <v>0.13238969809269999</v>
      </c>
      <c r="V13" s="17">
        <v>0.11945586680883399</v>
      </c>
      <c r="W13" s="17"/>
      <c r="X13" s="17">
        <v>0.14169749716990701</v>
      </c>
      <c r="Y13" s="17">
        <v>9.3109088099686099E-2</v>
      </c>
      <c r="Z13" s="17"/>
      <c r="AA13" s="17">
        <v>0.135041893834285</v>
      </c>
      <c r="AB13" s="17">
        <v>9.7791122129995495E-2</v>
      </c>
      <c r="AC13" s="17"/>
      <c r="AD13" s="17">
        <v>0.14468208046804101</v>
      </c>
      <c r="AE13" s="17">
        <v>9.2687114786187297E-2</v>
      </c>
    </row>
    <row r="14" spans="2:31" x14ac:dyDescent="0.35">
      <c r="B14" s="18" t="s">
        <v>56</v>
      </c>
      <c r="C14" s="19">
        <v>2.60987051817206E-2</v>
      </c>
      <c r="D14" s="19">
        <v>2.5147926064097902E-2</v>
      </c>
      <c r="E14" s="19">
        <v>2.70497515703872E-2</v>
      </c>
      <c r="F14" s="19"/>
      <c r="G14" s="19">
        <v>3.2448416323016802E-2</v>
      </c>
      <c r="H14" s="19">
        <v>4.4488291503371601E-2</v>
      </c>
      <c r="I14" s="19">
        <v>3.3916796571490902E-2</v>
      </c>
      <c r="J14" s="19">
        <v>3.6394287882623402E-2</v>
      </c>
      <c r="K14" s="19">
        <v>1.6036267505875602E-2</v>
      </c>
      <c r="L14" s="19">
        <v>8.8699821922014702E-3</v>
      </c>
      <c r="M14" s="19"/>
      <c r="N14" s="19">
        <v>1.1368395502433799E-2</v>
      </c>
      <c r="O14" s="19">
        <v>1.0056958511001799E-2</v>
      </c>
      <c r="P14" s="19">
        <v>7.7928783030093901E-2</v>
      </c>
      <c r="Q14" s="19">
        <v>1.97633095396881E-2</v>
      </c>
      <c r="R14" s="19">
        <v>1.7343899933003799E-2</v>
      </c>
      <c r="S14" s="19">
        <v>1.2142341223633E-2</v>
      </c>
      <c r="T14" s="19">
        <v>2.9141898319851499E-2</v>
      </c>
      <c r="U14" s="19">
        <v>4.3145203580911902E-2</v>
      </c>
      <c r="V14" s="19">
        <v>3.7180859215780099E-2</v>
      </c>
      <c r="W14" s="19"/>
      <c r="X14" s="19">
        <v>2.9024132462758999E-2</v>
      </c>
      <c r="Y14" s="19">
        <v>2.0375908685109599E-2</v>
      </c>
      <c r="Z14" s="19"/>
      <c r="AA14" s="19">
        <v>2.7769230798946901E-2</v>
      </c>
      <c r="AB14" s="19">
        <v>1.6115865500330201E-2</v>
      </c>
      <c r="AC14" s="19"/>
      <c r="AD14" s="19">
        <v>1.3374387435242699E-2</v>
      </c>
      <c r="AE14" s="19">
        <v>1.7306808861031399E-2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391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378</v>
      </c>
      <c r="C9" s="17">
        <v>5.4027324833637098E-2</v>
      </c>
      <c r="D9" s="17">
        <v>6.0934973806187898E-2</v>
      </c>
      <c r="E9" s="17">
        <v>4.7117734069856101E-2</v>
      </c>
      <c r="F9" s="17"/>
      <c r="G9" s="17">
        <v>5.2893479860404699E-2</v>
      </c>
      <c r="H9" s="17">
        <v>7.6569907129365802E-2</v>
      </c>
      <c r="I9" s="17">
        <v>4.4041704089209301E-2</v>
      </c>
      <c r="J9" s="17">
        <v>4.0357779537649803E-2</v>
      </c>
      <c r="K9" s="17">
        <v>3.0845083039856201E-2</v>
      </c>
      <c r="L9" s="17">
        <v>6.6052307338822003E-2</v>
      </c>
      <c r="M9" s="17"/>
      <c r="N9" s="17">
        <v>3.3609414872422999E-2</v>
      </c>
      <c r="O9" s="17">
        <v>1.4864721896785499E-2</v>
      </c>
      <c r="P9" s="17">
        <v>6.40207275009613E-2</v>
      </c>
      <c r="Q9" s="17">
        <v>5.9912408019024699E-2</v>
      </c>
      <c r="R9" s="17">
        <v>9.55430919174729E-2</v>
      </c>
      <c r="S9" s="17">
        <v>5.2109384193287402E-2</v>
      </c>
      <c r="T9" s="17">
        <v>7.4861454589154899E-2</v>
      </c>
      <c r="U9" s="17">
        <v>6.0302219752408799E-2</v>
      </c>
      <c r="V9" s="17">
        <v>6.8711441150599198E-2</v>
      </c>
      <c r="W9" s="17"/>
      <c r="X9" s="17">
        <v>4.0839005959508297E-2</v>
      </c>
      <c r="Y9" s="17">
        <v>0.10782970768346201</v>
      </c>
      <c r="Z9" s="17"/>
      <c r="AA9" s="17">
        <v>5.3941482920122498E-2</v>
      </c>
      <c r="AB9" s="17">
        <v>5.5632032060145102E-2</v>
      </c>
      <c r="AC9" s="17"/>
      <c r="AD9" s="17">
        <v>5.3017972317333899E-2</v>
      </c>
      <c r="AE9" s="17">
        <v>5.48874056166141E-2</v>
      </c>
    </row>
    <row r="10" spans="2:31" ht="29" x14ac:dyDescent="0.35">
      <c r="B10" s="18" t="s">
        <v>379</v>
      </c>
      <c r="C10" s="17">
        <v>0.12318480333470801</v>
      </c>
      <c r="D10" s="17">
        <v>0.145672961609527</v>
      </c>
      <c r="E10" s="17">
        <v>0.10069032347222701</v>
      </c>
      <c r="F10" s="17"/>
      <c r="G10" s="17">
        <v>0.104798284967918</v>
      </c>
      <c r="H10" s="17">
        <v>0.123244790923937</v>
      </c>
      <c r="I10" s="17">
        <v>9.8770836132111198E-2</v>
      </c>
      <c r="J10" s="17">
        <v>0.138881826682419</v>
      </c>
      <c r="K10" s="17">
        <v>0.14483115955487599</v>
      </c>
      <c r="L10" s="17">
        <v>0.126409740094756</v>
      </c>
      <c r="M10" s="17"/>
      <c r="N10" s="17">
        <v>0.139758252602876</v>
      </c>
      <c r="O10" s="17">
        <v>0.136935751616447</v>
      </c>
      <c r="P10" s="17">
        <v>8.8990134322637096E-2</v>
      </c>
      <c r="Q10" s="17">
        <v>0.113160730106935</v>
      </c>
      <c r="R10" s="17">
        <v>0.121659363746092</v>
      </c>
      <c r="S10" s="17">
        <v>0.167165105048517</v>
      </c>
      <c r="T10" s="17">
        <v>9.7306996126611395E-2</v>
      </c>
      <c r="U10" s="17">
        <v>6.1155216502467601E-2</v>
      </c>
      <c r="V10" s="17">
        <v>0.13183905831248999</v>
      </c>
      <c r="W10" s="17"/>
      <c r="X10" s="17">
        <v>0.11459856183556801</v>
      </c>
      <c r="Y10" s="17">
        <v>0.152900719414959</v>
      </c>
      <c r="Z10" s="17"/>
      <c r="AA10" s="17">
        <v>0.123430876092474</v>
      </c>
      <c r="AB10" s="17">
        <v>0.12511859984690299</v>
      </c>
      <c r="AC10" s="17"/>
      <c r="AD10" s="17">
        <v>0.14713883628276</v>
      </c>
      <c r="AE10" s="17">
        <v>8.2346598200788504E-2</v>
      </c>
    </row>
    <row r="11" spans="2:31" ht="43.5" x14ac:dyDescent="0.35">
      <c r="B11" s="18" t="s">
        <v>380</v>
      </c>
      <c r="C11" s="17">
        <v>0.24001089860407099</v>
      </c>
      <c r="D11" s="17">
        <v>0.275474589043254</v>
      </c>
      <c r="E11" s="17">
        <v>0.20453723905913901</v>
      </c>
      <c r="F11" s="17"/>
      <c r="G11" s="17">
        <v>0.27025719554660299</v>
      </c>
      <c r="H11" s="17">
        <v>0.209239139385449</v>
      </c>
      <c r="I11" s="17">
        <v>0.27684506005604398</v>
      </c>
      <c r="J11" s="17">
        <v>0.22333104153514299</v>
      </c>
      <c r="K11" s="17">
        <v>0.25459791246487201</v>
      </c>
      <c r="L11" s="17">
        <v>0.22298520382501799</v>
      </c>
      <c r="M11" s="17"/>
      <c r="N11" s="17">
        <v>0.226593241191201</v>
      </c>
      <c r="O11" s="17">
        <v>0.216885277332379</v>
      </c>
      <c r="P11" s="17">
        <v>0.18941709778456201</v>
      </c>
      <c r="Q11" s="17">
        <v>0.160821923025217</v>
      </c>
      <c r="R11" s="17">
        <v>0.295116230085542</v>
      </c>
      <c r="S11" s="17">
        <v>0.29070675707611598</v>
      </c>
      <c r="T11" s="17">
        <v>0.270538512403659</v>
      </c>
      <c r="U11" s="17">
        <v>0.32355057880190202</v>
      </c>
      <c r="V11" s="17">
        <v>0.25746425601238598</v>
      </c>
      <c r="W11" s="17"/>
      <c r="X11" s="17">
        <v>0.23496116049926</v>
      </c>
      <c r="Y11" s="17">
        <v>0.295571117635341</v>
      </c>
      <c r="Z11" s="17"/>
      <c r="AA11" s="17">
        <v>0.239326508870985</v>
      </c>
      <c r="AB11" s="17">
        <v>0.244802710769424</v>
      </c>
      <c r="AC11" s="17"/>
      <c r="AD11" s="17">
        <v>0.22762617713455499</v>
      </c>
      <c r="AE11" s="17">
        <v>0.27197370299953999</v>
      </c>
    </row>
    <row r="12" spans="2:31" ht="87" x14ac:dyDescent="0.35">
      <c r="B12" s="18" t="s">
        <v>381</v>
      </c>
      <c r="C12" s="17">
        <v>0.51865838810723996</v>
      </c>
      <c r="D12" s="17">
        <v>0.45898208092323101</v>
      </c>
      <c r="E12" s="17">
        <v>0.578351470742695</v>
      </c>
      <c r="F12" s="17"/>
      <c r="G12" s="17">
        <v>0.53050545228236601</v>
      </c>
      <c r="H12" s="17">
        <v>0.52238541283156203</v>
      </c>
      <c r="I12" s="17">
        <v>0.51133645237758096</v>
      </c>
      <c r="J12" s="17">
        <v>0.541806692787976</v>
      </c>
      <c r="K12" s="17">
        <v>0.52858474449802495</v>
      </c>
      <c r="L12" s="17">
        <v>0.497397585399529</v>
      </c>
      <c r="M12" s="17"/>
      <c r="N12" s="17">
        <v>0.530331631141296</v>
      </c>
      <c r="O12" s="17">
        <v>0.595294738732977</v>
      </c>
      <c r="P12" s="17">
        <v>0.50185897531005297</v>
      </c>
      <c r="Q12" s="17">
        <v>0.60384572868084296</v>
      </c>
      <c r="R12" s="17">
        <v>0.47853035189508603</v>
      </c>
      <c r="S12" s="17">
        <v>0.40369024406829501</v>
      </c>
      <c r="T12" s="17">
        <v>0.48358850070432302</v>
      </c>
      <c r="U12" s="17">
        <v>0.52621809687744803</v>
      </c>
      <c r="V12" s="17">
        <v>0.49212564662584202</v>
      </c>
      <c r="W12" s="17"/>
      <c r="X12" s="17">
        <v>0.54299899464064405</v>
      </c>
      <c r="Y12" s="17">
        <v>0.38550019413177</v>
      </c>
      <c r="Z12" s="17"/>
      <c r="AA12" s="17">
        <v>0.52457630638712904</v>
      </c>
      <c r="AB12" s="17">
        <v>0.49183475346700101</v>
      </c>
      <c r="AC12" s="17"/>
      <c r="AD12" s="17">
        <v>0.51657659884465401</v>
      </c>
      <c r="AE12" s="17">
        <v>0.53758282652612799</v>
      </c>
    </row>
    <row r="13" spans="2:31" ht="29" x14ac:dyDescent="0.35">
      <c r="B13" s="18" t="s">
        <v>382</v>
      </c>
      <c r="C13" s="17">
        <v>3.27364046452331E-2</v>
      </c>
      <c r="D13" s="17">
        <v>3.02162827357936E-2</v>
      </c>
      <c r="E13" s="17">
        <v>3.5257234979585703E-2</v>
      </c>
      <c r="F13" s="17"/>
      <c r="G13" s="17">
        <v>1.37795100451924E-2</v>
      </c>
      <c r="H13" s="17">
        <v>4.7871161994073E-2</v>
      </c>
      <c r="I13" s="17">
        <v>2.86037537223763E-2</v>
      </c>
      <c r="J13" s="17">
        <v>7.5610500581172104E-3</v>
      </c>
      <c r="K13" s="17">
        <v>1.3939604847842599E-2</v>
      </c>
      <c r="L13" s="17">
        <v>5.8893942342554698E-2</v>
      </c>
      <c r="M13" s="17"/>
      <c r="N13" s="17">
        <v>3.5519993799735701E-2</v>
      </c>
      <c r="O13" s="17">
        <v>3.1221137217476901E-2</v>
      </c>
      <c r="P13" s="17">
        <v>5.5272382804313999E-2</v>
      </c>
      <c r="Q13" s="17">
        <v>5.25561760249664E-2</v>
      </c>
      <c r="R13" s="17">
        <v>0</v>
      </c>
      <c r="S13" s="17">
        <v>4.6085731465614399E-2</v>
      </c>
      <c r="T13" s="17">
        <v>3.0973149805603201E-2</v>
      </c>
      <c r="U13" s="17">
        <v>0</v>
      </c>
      <c r="V13" s="17">
        <v>2.34945168440765E-2</v>
      </c>
      <c r="W13" s="17"/>
      <c r="X13" s="17">
        <v>3.6733140889762303E-2</v>
      </c>
      <c r="Y13" s="17">
        <v>1.44696729637701E-2</v>
      </c>
      <c r="Z13" s="17"/>
      <c r="AA13" s="17">
        <v>2.6821365892873501E-2</v>
      </c>
      <c r="AB13" s="17">
        <v>5.6601136607361102E-2</v>
      </c>
      <c r="AC13" s="17"/>
      <c r="AD13" s="17">
        <v>4.1432143392283398E-2</v>
      </c>
      <c r="AE13" s="17">
        <v>1.76712515868921E-2</v>
      </c>
    </row>
    <row r="14" spans="2:31" x14ac:dyDescent="0.35">
      <c r="B14" s="18" t="s">
        <v>56</v>
      </c>
      <c r="C14" s="19">
        <v>3.13821804751101E-2</v>
      </c>
      <c r="D14" s="19">
        <v>2.8719111882006602E-2</v>
      </c>
      <c r="E14" s="19">
        <v>3.4045997676496798E-2</v>
      </c>
      <c r="F14" s="19"/>
      <c r="G14" s="19">
        <v>2.7766077297514801E-2</v>
      </c>
      <c r="H14" s="19">
        <v>2.0689587735612899E-2</v>
      </c>
      <c r="I14" s="19">
        <v>4.0402193622678599E-2</v>
      </c>
      <c r="J14" s="19">
        <v>4.8061609398694999E-2</v>
      </c>
      <c r="K14" s="19">
        <v>2.72014955945288E-2</v>
      </c>
      <c r="L14" s="19">
        <v>2.82612209993192E-2</v>
      </c>
      <c r="M14" s="19"/>
      <c r="N14" s="19">
        <v>3.4187466392467801E-2</v>
      </c>
      <c r="O14" s="19">
        <v>4.7983732039346303E-3</v>
      </c>
      <c r="P14" s="19">
        <v>0.10044068227747199</v>
      </c>
      <c r="Q14" s="19">
        <v>9.7030341430142508E-3</v>
      </c>
      <c r="R14" s="19">
        <v>9.15096235580669E-3</v>
      </c>
      <c r="S14" s="19">
        <v>4.0242778148170802E-2</v>
      </c>
      <c r="T14" s="19">
        <v>4.2731386370648598E-2</v>
      </c>
      <c r="U14" s="19">
        <v>2.8773888065774099E-2</v>
      </c>
      <c r="V14" s="19">
        <v>2.6365081054605499E-2</v>
      </c>
      <c r="W14" s="19"/>
      <c r="X14" s="19">
        <v>2.9869136175257601E-2</v>
      </c>
      <c r="Y14" s="19">
        <v>4.3728588170697802E-2</v>
      </c>
      <c r="Z14" s="19"/>
      <c r="AA14" s="19">
        <v>3.19034598364158E-2</v>
      </c>
      <c r="AB14" s="19">
        <v>2.6010767249165598E-2</v>
      </c>
      <c r="AC14" s="19"/>
      <c r="AD14" s="19">
        <v>1.42082720284144E-2</v>
      </c>
      <c r="AE14" s="19">
        <v>3.55382150700366E-2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E19"/>
  <sheetViews>
    <sheetView showGridLines="0" workbookViewId="0">
      <pane xSplit="2" topLeftCell="K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392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378</v>
      </c>
      <c r="C9" s="17">
        <v>0.52779612970314405</v>
      </c>
      <c r="D9" s="17">
        <v>0.53775137481832802</v>
      </c>
      <c r="E9" s="17">
        <v>0.517838086094909</v>
      </c>
      <c r="F9" s="17"/>
      <c r="G9" s="17">
        <v>0.55658562192773398</v>
      </c>
      <c r="H9" s="17">
        <v>0.53092055637292901</v>
      </c>
      <c r="I9" s="17">
        <v>0.50083017906653404</v>
      </c>
      <c r="J9" s="17">
        <v>0.521695204340765</v>
      </c>
      <c r="K9" s="17">
        <v>0.53192039786714596</v>
      </c>
      <c r="L9" s="17">
        <v>0.52517871492500101</v>
      </c>
      <c r="M9" s="17"/>
      <c r="N9" s="17">
        <v>0.45601337741509201</v>
      </c>
      <c r="O9" s="17">
        <v>0.50714119798271295</v>
      </c>
      <c r="P9" s="17">
        <v>0.56963766729102205</v>
      </c>
      <c r="Q9" s="17">
        <v>0.53036139258489601</v>
      </c>
      <c r="R9" s="17">
        <v>0.62795256927211296</v>
      </c>
      <c r="S9" s="17">
        <v>0.54482209654325797</v>
      </c>
      <c r="T9" s="17">
        <v>0.56070534403010697</v>
      </c>
      <c r="U9" s="17">
        <v>0.51298098580931994</v>
      </c>
      <c r="V9" s="17">
        <v>0.50436422469935605</v>
      </c>
      <c r="W9" s="17"/>
      <c r="X9" s="17">
        <v>0.51703997892044895</v>
      </c>
      <c r="Y9" s="17">
        <v>0.56819353322280397</v>
      </c>
      <c r="Z9" s="17"/>
      <c r="AA9" s="17">
        <v>0.54515078199918499</v>
      </c>
      <c r="AB9" s="17">
        <v>0.45833563098563501</v>
      </c>
      <c r="AC9" s="17"/>
      <c r="AD9" s="17">
        <v>0.51475786638345</v>
      </c>
      <c r="AE9" s="17">
        <v>0.56727789844139098</v>
      </c>
    </row>
    <row r="10" spans="2:31" ht="29" x14ac:dyDescent="0.35">
      <c r="B10" s="18" t="s">
        <v>379</v>
      </c>
      <c r="C10" s="17">
        <v>0.266697610332498</v>
      </c>
      <c r="D10" s="17">
        <v>0.25113351883087498</v>
      </c>
      <c r="E10" s="17">
        <v>0.28226607701538903</v>
      </c>
      <c r="F10" s="17"/>
      <c r="G10" s="17">
        <v>0.229664175168101</v>
      </c>
      <c r="H10" s="17">
        <v>0.22064561114095199</v>
      </c>
      <c r="I10" s="17">
        <v>0.32151404569373698</v>
      </c>
      <c r="J10" s="17">
        <v>0.29688654918708401</v>
      </c>
      <c r="K10" s="17">
        <v>0.28384625040498501</v>
      </c>
      <c r="L10" s="17">
        <v>0.26001775157165302</v>
      </c>
      <c r="M10" s="17"/>
      <c r="N10" s="17">
        <v>0.25940077554756602</v>
      </c>
      <c r="O10" s="17">
        <v>0.31047070258174497</v>
      </c>
      <c r="P10" s="17">
        <v>0.23099140748352601</v>
      </c>
      <c r="Q10" s="17">
        <v>0.30314086861281803</v>
      </c>
      <c r="R10" s="17">
        <v>0.28504630915172302</v>
      </c>
      <c r="S10" s="17">
        <v>0.24453928789121401</v>
      </c>
      <c r="T10" s="17">
        <v>0.24418429983170001</v>
      </c>
      <c r="U10" s="17">
        <v>0.25573772454490201</v>
      </c>
      <c r="V10" s="17">
        <v>0.24466450063064701</v>
      </c>
      <c r="W10" s="17"/>
      <c r="X10" s="17">
        <v>0.27051827755194902</v>
      </c>
      <c r="Y10" s="17">
        <v>0.27851658327925199</v>
      </c>
      <c r="Z10" s="17"/>
      <c r="AA10" s="17">
        <v>0.259256865604438</v>
      </c>
      <c r="AB10" s="17">
        <v>0.29632451196814402</v>
      </c>
      <c r="AC10" s="17"/>
      <c r="AD10" s="17">
        <v>0.277387073900213</v>
      </c>
      <c r="AE10" s="17">
        <v>0.25246122897502599</v>
      </c>
    </row>
    <row r="11" spans="2:31" ht="43.5" x14ac:dyDescent="0.35">
      <c r="B11" s="18" t="s">
        <v>380</v>
      </c>
      <c r="C11" s="17">
        <v>7.2939856842682199E-2</v>
      </c>
      <c r="D11" s="17">
        <v>9.1636730876908198E-2</v>
      </c>
      <c r="E11" s="17">
        <v>5.42377269788425E-2</v>
      </c>
      <c r="F11" s="17"/>
      <c r="G11" s="17">
        <v>6.6593922965508395E-2</v>
      </c>
      <c r="H11" s="17">
        <v>0.103210704624617</v>
      </c>
      <c r="I11" s="17">
        <v>7.0999488115872603E-2</v>
      </c>
      <c r="J11" s="17">
        <v>5.3827853654935302E-2</v>
      </c>
      <c r="K11" s="17">
        <v>6.1701749264589302E-2</v>
      </c>
      <c r="L11" s="17">
        <v>7.6349730949492697E-2</v>
      </c>
      <c r="M11" s="17"/>
      <c r="N11" s="17">
        <v>0.12942240155218099</v>
      </c>
      <c r="O11" s="17">
        <v>4.4206845952711502E-2</v>
      </c>
      <c r="P11" s="17">
        <v>4.9183679749117602E-2</v>
      </c>
      <c r="Q11" s="17">
        <v>4.4122836970187602E-2</v>
      </c>
      <c r="R11" s="17">
        <v>2.77257382466247E-2</v>
      </c>
      <c r="S11" s="17">
        <v>8.4538047884523307E-2</v>
      </c>
      <c r="T11" s="17">
        <v>7.0112677094157999E-2</v>
      </c>
      <c r="U11" s="17">
        <v>0.10131861906135201</v>
      </c>
      <c r="V11" s="17">
        <v>9.52328710912171E-2</v>
      </c>
      <c r="W11" s="17"/>
      <c r="X11" s="17">
        <v>6.3966072025344101E-2</v>
      </c>
      <c r="Y11" s="17">
        <v>7.5171920503072406E-2</v>
      </c>
      <c r="Z11" s="17"/>
      <c r="AA11" s="17">
        <v>6.9568388114326002E-2</v>
      </c>
      <c r="AB11" s="17">
        <v>8.7817824581953197E-2</v>
      </c>
      <c r="AC11" s="17"/>
      <c r="AD11" s="17">
        <v>8.6538137435307402E-2</v>
      </c>
      <c r="AE11" s="17">
        <v>5.0564860093467397E-2</v>
      </c>
    </row>
    <row r="12" spans="2:31" ht="87" x14ac:dyDescent="0.35">
      <c r="B12" s="18" t="s">
        <v>381</v>
      </c>
      <c r="C12" s="17">
        <v>0.10543282197569</v>
      </c>
      <c r="D12" s="17">
        <v>9.7177916492911603E-2</v>
      </c>
      <c r="E12" s="17">
        <v>0.113690047973471</v>
      </c>
      <c r="F12" s="17"/>
      <c r="G12" s="17">
        <v>0.107594449626138</v>
      </c>
      <c r="H12" s="17">
        <v>0.110422520650336</v>
      </c>
      <c r="I12" s="17">
        <v>7.7987688788024506E-2</v>
      </c>
      <c r="J12" s="17">
        <v>9.9501021090763905E-2</v>
      </c>
      <c r="K12" s="17">
        <v>8.2869258093026005E-2</v>
      </c>
      <c r="L12" s="17">
        <v>0.129583820361652</v>
      </c>
      <c r="M12" s="17"/>
      <c r="N12" s="17">
        <v>0.12546444520866301</v>
      </c>
      <c r="O12" s="17">
        <v>0.104982524729709</v>
      </c>
      <c r="P12" s="17">
        <v>8.9947488118508695E-2</v>
      </c>
      <c r="Q12" s="17">
        <v>9.0133518640611102E-2</v>
      </c>
      <c r="R12" s="17">
        <v>5.9275383329539397E-2</v>
      </c>
      <c r="S12" s="17">
        <v>0.113958226457372</v>
      </c>
      <c r="T12" s="17">
        <v>0.103354051715081</v>
      </c>
      <c r="U12" s="17">
        <v>8.6817467003513504E-2</v>
      </c>
      <c r="V12" s="17">
        <v>0.140622063256652</v>
      </c>
      <c r="W12" s="17"/>
      <c r="X12" s="17">
        <v>0.11865826061372201</v>
      </c>
      <c r="Y12" s="17">
        <v>6.5633814286262707E-2</v>
      </c>
      <c r="Z12" s="17"/>
      <c r="AA12" s="17">
        <v>9.9308780075074196E-2</v>
      </c>
      <c r="AB12" s="17">
        <v>0.12811721972474099</v>
      </c>
      <c r="AC12" s="17"/>
      <c r="AD12" s="17">
        <v>0.109204561196017</v>
      </c>
      <c r="AE12" s="17">
        <v>0.102259147375322</v>
      </c>
    </row>
    <row r="13" spans="2:31" ht="29" x14ac:dyDescent="0.35">
      <c r="B13" s="18" t="s">
        <v>382</v>
      </c>
      <c r="C13" s="17">
        <v>1.47545451918032E-3</v>
      </c>
      <c r="D13" s="17">
        <v>0</v>
      </c>
      <c r="E13" s="17">
        <v>2.95132379954165E-3</v>
      </c>
      <c r="F13" s="17"/>
      <c r="G13" s="17">
        <v>0</v>
      </c>
      <c r="H13" s="17">
        <v>9.8601380645148094E-3</v>
      </c>
      <c r="I13" s="17">
        <v>0</v>
      </c>
      <c r="J13" s="17">
        <v>0</v>
      </c>
      <c r="K13" s="17">
        <v>0</v>
      </c>
      <c r="L13" s="17">
        <v>0</v>
      </c>
      <c r="M13" s="17"/>
      <c r="N13" s="17">
        <v>0</v>
      </c>
      <c r="O13" s="17">
        <v>0</v>
      </c>
      <c r="P13" s="17">
        <v>8.7293586912113707E-3</v>
      </c>
      <c r="Q13" s="17">
        <v>0</v>
      </c>
      <c r="R13" s="17">
        <v>0</v>
      </c>
      <c r="S13" s="17">
        <v>5.9715336089852704E-3</v>
      </c>
      <c r="T13" s="17">
        <v>0</v>
      </c>
      <c r="U13" s="17">
        <v>0</v>
      </c>
      <c r="V13" s="17">
        <v>0</v>
      </c>
      <c r="W13" s="17"/>
      <c r="X13" s="17">
        <v>1.88211569838591E-3</v>
      </c>
      <c r="Y13" s="17">
        <v>0</v>
      </c>
      <c r="Z13" s="17"/>
      <c r="AA13" s="17">
        <v>1.86221599219602E-3</v>
      </c>
      <c r="AB13" s="17">
        <v>0</v>
      </c>
      <c r="AC13" s="17"/>
      <c r="AD13" s="17">
        <v>2.2030750839063399E-3</v>
      </c>
      <c r="AE13" s="17">
        <v>0</v>
      </c>
    </row>
    <row r="14" spans="2:31" x14ac:dyDescent="0.35">
      <c r="B14" s="18" t="s">
        <v>56</v>
      </c>
      <c r="C14" s="19">
        <v>2.5658126626804501E-2</v>
      </c>
      <c r="D14" s="19">
        <v>2.23004589809776E-2</v>
      </c>
      <c r="E14" s="19">
        <v>2.9016738137847199E-2</v>
      </c>
      <c r="F14" s="19"/>
      <c r="G14" s="19">
        <v>3.9561830312518198E-2</v>
      </c>
      <c r="H14" s="19">
        <v>2.4940469146650799E-2</v>
      </c>
      <c r="I14" s="19">
        <v>2.8668598335831699E-2</v>
      </c>
      <c r="J14" s="19">
        <v>2.8089371726452299E-2</v>
      </c>
      <c r="K14" s="19">
        <v>3.9662344370254003E-2</v>
      </c>
      <c r="L14" s="19">
        <v>8.8699821922014702E-3</v>
      </c>
      <c r="M14" s="19"/>
      <c r="N14" s="19">
        <v>2.96990002764972E-2</v>
      </c>
      <c r="O14" s="19">
        <v>3.3198728753121701E-2</v>
      </c>
      <c r="P14" s="19">
        <v>5.15103986666147E-2</v>
      </c>
      <c r="Q14" s="19">
        <v>3.2241383191486797E-2</v>
      </c>
      <c r="R14" s="19">
        <v>0</v>
      </c>
      <c r="S14" s="19">
        <v>6.1708076146477003E-3</v>
      </c>
      <c r="T14" s="19">
        <v>2.1643627328953498E-2</v>
      </c>
      <c r="U14" s="19">
        <v>4.3145203580911902E-2</v>
      </c>
      <c r="V14" s="19">
        <v>1.51163403221276E-2</v>
      </c>
      <c r="W14" s="19"/>
      <c r="X14" s="19">
        <v>2.7935295190150099E-2</v>
      </c>
      <c r="Y14" s="19">
        <v>1.2484148708609E-2</v>
      </c>
      <c r="Z14" s="19"/>
      <c r="AA14" s="19">
        <v>2.4852968214779999E-2</v>
      </c>
      <c r="AB14" s="19">
        <v>2.9404812739527001E-2</v>
      </c>
      <c r="AC14" s="19"/>
      <c r="AD14" s="19">
        <v>9.9092860011054003E-3</v>
      </c>
      <c r="AE14" s="19">
        <v>2.7436865114793998E-2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E19"/>
  <sheetViews>
    <sheetView showGridLines="0" topLeftCell="A8" workbookViewId="0">
      <pane xSplit="2" topLeftCell="N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393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378</v>
      </c>
      <c r="C9" s="17">
        <v>0.47635408176725402</v>
      </c>
      <c r="D9" s="17">
        <v>0.481479170536524</v>
      </c>
      <c r="E9" s="17">
        <v>0.47122755229761498</v>
      </c>
      <c r="F9" s="17"/>
      <c r="G9" s="17">
        <v>0.46606186443881997</v>
      </c>
      <c r="H9" s="17">
        <v>0.50486226839707604</v>
      </c>
      <c r="I9" s="17">
        <v>0.45511550296980602</v>
      </c>
      <c r="J9" s="17">
        <v>0.50105868647838803</v>
      </c>
      <c r="K9" s="17">
        <v>0.52438420148382003</v>
      </c>
      <c r="L9" s="17">
        <v>0.44072305694796698</v>
      </c>
      <c r="M9" s="17"/>
      <c r="N9" s="17">
        <v>0.44486141428019899</v>
      </c>
      <c r="O9" s="17">
        <v>0.38976378572523301</v>
      </c>
      <c r="P9" s="17">
        <v>0.48766043755247201</v>
      </c>
      <c r="Q9" s="17">
        <v>0.49911707590752802</v>
      </c>
      <c r="R9" s="17">
        <v>0.61242987892106404</v>
      </c>
      <c r="S9" s="17">
        <v>0.44689811387963602</v>
      </c>
      <c r="T9" s="17">
        <v>0.43044509794678598</v>
      </c>
      <c r="U9" s="17">
        <v>0.48957686383915999</v>
      </c>
      <c r="V9" s="17">
        <v>0.55227413768337197</v>
      </c>
      <c r="W9" s="17"/>
      <c r="X9" s="17">
        <v>0.46604977828153998</v>
      </c>
      <c r="Y9" s="17">
        <v>0.46924995296027699</v>
      </c>
      <c r="Z9" s="17"/>
      <c r="AA9" s="17">
        <v>0.48765599972969098</v>
      </c>
      <c r="AB9" s="17">
        <v>0.43212040403056401</v>
      </c>
      <c r="AC9" s="17"/>
      <c r="AD9" s="17">
        <v>0.45942256062947801</v>
      </c>
      <c r="AE9" s="17">
        <v>0.516376399145974</v>
      </c>
    </row>
    <row r="10" spans="2:31" ht="29" x14ac:dyDescent="0.35">
      <c r="B10" s="18" t="s">
        <v>379</v>
      </c>
      <c r="C10" s="17">
        <v>0.29777321517423799</v>
      </c>
      <c r="D10" s="17">
        <v>0.29112066767102401</v>
      </c>
      <c r="E10" s="17">
        <v>0.30442763275777202</v>
      </c>
      <c r="F10" s="17"/>
      <c r="G10" s="17">
        <v>0.27746435921972601</v>
      </c>
      <c r="H10" s="17">
        <v>0.234732572684171</v>
      </c>
      <c r="I10" s="17">
        <v>0.312271879092333</v>
      </c>
      <c r="J10" s="17">
        <v>0.30474144251614999</v>
      </c>
      <c r="K10" s="17">
        <v>0.267937839832598</v>
      </c>
      <c r="L10" s="17">
        <v>0.34654301492509798</v>
      </c>
      <c r="M10" s="17"/>
      <c r="N10" s="17">
        <v>0.30382592869844999</v>
      </c>
      <c r="O10" s="17">
        <v>0.38230445689220799</v>
      </c>
      <c r="P10" s="17">
        <v>0.28521233170923099</v>
      </c>
      <c r="Q10" s="17">
        <v>0.227603592111289</v>
      </c>
      <c r="R10" s="17">
        <v>0.26082177058588402</v>
      </c>
      <c r="S10" s="17">
        <v>0.36452061021522097</v>
      </c>
      <c r="T10" s="17">
        <v>0.30192026277079997</v>
      </c>
      <c r="U10" s="17">
        <v>0.19896816451718399</v>
      </c>
      <c r="V10" s="17">
        <v>0.26427984821351602</v>
      </c>
      <c r="W10" s="17"/>
      <c r="X10" s="17">
        <v>0.29131880276370098</v>
      </c>
      <c r="Y10" s="17">
        <v>0.35780618527713798</v>
      </c>
      <c r="Z10" s="17"/>
      <c r="AA10" s="17">
        <v>0.28520820628926102</v>
      </c>
      <c r="AB10" s="17">
        <v>0.348138214070073</v>
      </c>
      <c r="AC10" s="17"/>
      <c r="AD10" s="17">
        <v>0.31301213149182999</v>
      </c>
      <c r="AE10" s="17">
        <v>0.28294541070572699</v>
      </c>
    </row>
    <row r="11" spans="2:31" ht="43.5" x14ac:dyDescent="0.35">
      <c r="B11" s="18" t="s">
        <v>380</v>
      </c>
      <c r="C11" s="17">
        <v>7.8577938935530806E-2</v>
      </c>
      <c r="D11" s="17">
        <v>9.6128478260939204E-2</v>
      </c>
      <c r="E11" s="17">
        <v>6.1022466023676197E-2</v>
      </c>
      <c r="F11" s="17"/>
      <c r="G11" s="17">
        <v>8.6447660229398496E-2</v>
      </c>
      <c r="H11" s="17">
        <v>9.0430968803046102E-2</v>
      </c>
      <c r="I11" s="17">
        <v>8.9291555432251299E-2</v>
      </c>
      <c r="J11" s="17">
        <v>6.5010776502747503E-2</v>
      </c>
      <c r="K11" s="17">
        <v>6.6680642975083804E-2</v>
      </c>
      <c r="L11" s="17">
        <v>7.5476051236676306E-2</v>
      </c>
      <c r="M11" s="17"/>
      <c r="N11" s="17">
        <v>0.123172907291223</v>
      </c>
      <c r="O11" s="17">
        <v>9.1303818755829894E-2</v>
      </c>
      <c r="P11" s="17">
        <v>6.4894057152391202E-2</v>
      </c>
      <c r="Q11" s="17">
        <v>9.3838845517535102E-2</v>
      </c>
      <c r="R11" s="17">
        <v>1.7204553134703999E-2</v>
      </c>
      <c r="S11" s="17">
        <v>6.5661206110455894E-2</v>
      </c>
      <c r="T11" s="17">
        <v>6.1993295198279001E-2</v>
      </c>
      <c r="U11" s="17">
        <v>5.720444679193E-2</v>
      </c>
      <c r="V11" s="17">
        <v>7.9559829495687601E-2</v>
      </c>
      <c r="W11" s="17"/>
      <c r="X11" s="17">
        <v>7.9509566843009999E-2</v>
      </c>
      <c r="Y11" s="17">
        <v>5.4733099135267201E-2</v>
      </c>
      <c r="Z11" s="17"/>
      <c r="AA11" s="17">
        <v>7.7615030711448305E-2</v>
      </c>
      <c r="AB11" s="17">
        <v>7.7676982570710304E-2</v>
      </c>
      <c r="AC11" s="17"/>
      <c r="AD11" s="17">
        <v>9.1298811918130898E-2</v>
      </c>
      <c r="AE11" s="17">
        <v>5.8731038492007899E-2</v>
      </c>
    </row>
    <row r="12" spans="2:31" ht="87" x14ac:dyDescent="0.35">
      <c r="B12" s="18" t="s">
        <v>381</v>
      </c>
      <c r="C12" s="17">
        <v>0.117916278599744</v>
      </c>
      <c r="D12" s="17">
        <v>0.102858055727436</v>
      </c>
      <c r="E12" s="17">
        <v>0.13297873444990499</v>
      </c>
      <c r="F12" s="17"/>
      <c r="G12" s="17">
        <v>0.13286321872236601</v>
      </c>
      <c r="H12" s="17">
        <v>0.13012186514888099</v>
      </c>
      <c r="I12" s="17">
        <v>0.106923336856419</v>
      </c>
      <c r="J12" s="17">
        <v>9.3752434324510595E-2</v>
      </c>
      <c r="K12" s="17">
        <v>0.103209549717397</v>
      </c>
      <c r="L12" s="17">
        <v>0.128387894698057</v>
      </c>
      <c r="M12" s="17"/>
      <c r="N12" s="17">
        <v>0.111816005631296</v>
      </c>
      <c r="O12" s="17">
        <v>0.11334661177500301</v>
      </c>
      <c r="P12" s="17">
        <v>0.10993233309981899</v>
      </c>
      <c r="Q12" s="17">
        <v>9.4031590286701203E-2</v>
      </c>
      <c r="R12" s="17">
        <v>0.109543797358348</v>
      </c>
      <c r="S12" s="17">
        <v>0.11674926218004</v>
      </c>
      <c r="T12" s="17">
        <v>0.184742514015207</v>
      </c>
      <c r="U12" s="17">
        <v>0.18161787221803299</v>
      </c>
      <c r="V12" s="17">
        <v>8.7736067125968098E-2</v>
      </c>
      <c r="W12" s="17"/>
      <c r="X12" s="17">
        <v>0.13310287527224299</v>
      </c>
      <c r="Y12" s="17">
        <v>9.2775220008196102E-2</v>
      </c>
      <c r="Z12" s="17"/>
      <c r="AA12" s="17">
        <v>0.12015709897989001</v>
      </c>
      <c r="AB12" s="17">
        <v>0.111937708000661</v>
      </c>
      <c r="AC12" s="17"/>
      <c r="AD12" s="17">
        <v>0.120605586940602</v>
      </c>
      <c r="AE12" s="17">
        <v>0.110064782847846</v>
      </c>
    </row>
    <row r="13" spans="2:31" ht="29" x14ac:dyDescent="0.35">
      <c r="B13" s="18" t="s">
        <v>382</v>
      </c>
      <c r="C13" s="17">
        <v>2.7565921252916499E-3</v>
      </c>
      <c r="D13" s="17">
        <v>4.0091351684388198E-3</v>
      </c>
      <c r="E13" s="17">
        <v>1.50369698302852E-3</v>
      </c>
      <c r="F13" s="17"/>
      <c r="G13" s="17">
        <v>0</v>
      </c>
      <c r="H13" s="17">
        <v>1.32303216754979E-2</v>
      </c>
      <c r="I13" s="17">
        <v>5.5646953744336704E-3</v>
      </c>
      <c r="J13" s="17">
        <v>0</v>
      </c>
      <c r="K13" s="17">
        <v>0</v>
      </c>
      <c r="L13" s="17">
        <v>0</v>
      </c>
      <c r="M13" s="17"/>
      <c r="N13" s="17">
        <v>0</v>
      </c>
      <c r="O13" s="17">
        <v>9.5732269128628502E-3</v>
      </c>
      <c r="P13" s="17">
        <v>0</v>
      </c>
      <c r="Q13" s="17">
        <v>1.12159188297387E-2</v>
      </c>
      <c r="R13" s="17">
        <v>0</v>
      </c>
      <c r="S13" s="17">
        <v>0</v>
      </c>
      <c r="T13" s="17">
        <v>0</v>
      </c>
      <c r="U13" s="17">
        <v>0</v>
      </c>
      <c r="V13" s="17">
        <v>0</v>
      </c>
      <c r="W13" s="17"/>
      <c r="X13" s="17">
        <v>3.51635732963201E-3</v>
      </c>
      <c r="Y13" s="17">
        <v>0</v>
      </c>
      <c r="Z13" s="17"/>
      <c r="AA13" s="17">
        <v>3.4791787025272398E-3</v>
      </c>
      <c r="AB13" s="17">
        <v>0</v>
      </c>
      <c r="AC13" s="17"/>
      <c r="AD13" s="17">
        <v>2.95608356035627E-3</v>
      </c>
      <c r="AE13" s="17">
        <v>2.7519689863173399E-3</v>
      </c>
    </row>
    <row r="14" spans="2:31" x14ac:dyDescent="0.35">
      <c r="B14" s="18" t="s">
        <v>56</v>
      </c>
      <c r="C14" s="19">
        <v>2.6621893397941802E-2</v>
      </c>
      <c r="D14" s="19">
        <v>2.4404492635639201E-2</v>
      </c>
      <c r="E14" s="19">
        <v>2.8839917488003401E-2</v>
      </c>
      <c r="F14" s="19"/>
      <c r="G14" s="19">
        <v>3.7162897389689899E-2</v>
      </c>
      <c r="H14" s="19">
        <v>2.66220032913277E-2</v>
      </c>
      <c r="I14" s="19">
        <v>3.0833030274756701E-2</v>
      </c>
      <c r="J14" s="19">
        <v>3.5436660178203801E-2</v>
      </c>
      <c r="K14" s="19">
        <v>3.7787765991100203E-2</v>
      </c>
      <c r="L14" s="19">
        <v>8.8699821922014702E-3</v>
      </c>
      <c r="M14" s="19"/>
      <c r="N14" s="19">
        <v>1.6323744098831899E-2</v>
      </c>
      <c r="O14" s="19">
        <v>1.37080999388629E-2</v>
      </c>
      <c r="P14" s="19">
        <v>5.2300840486086603E-2</v>
      </c>
      <c r="Q14" s="19">
        <v>7.4192977347207797E-2</v>
      </c>
      <c r="R14" s="19">
        <v>0</v>
      </c>
      <c r="S14" s="19">
        <v>6.1708076146477003E-3</v>
      </c>
      <c r="T14" s="19">
        <v>2.08988300689281E-2</v>
      </c>
      <c r="U14" s="19">
        <v>7.2632652633692799E-2</v>
      </c>
      <c r="V14" s="19">
        <v>1.6150117481455801E-2</v>
      </c>
      <c r="W14" s="19"/>
      <c r="X14" s="19">
        <v>2.65026195098742E-2</v>
      </c>
      <c r="Y14" s="19">
        <v>2.5435542619120999E-2</v>
      </c>
      <c r="Z14" s="19"/>
      <c r="AA14" s="19">
        <v>2.5884485587183301E-2</v>
      </c>
      <c r="AB14" s="19">
        <v>3.0126691327991301E-2</v>
      </c>
      <c r="AC14" s="19"/>
      <c r="AD14" s="19">
        <v>1.2704825459602701E-2</v>
      </c>
      <c r="AE14" s="19">
        <v>2.9130399822127499E-2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M19"/>
  <sheetViews>
    <sheetView showGridLines="0" topLeftCell="A6" workbookViewId="0">
      <pane xSplit="2" topLeftCell="H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2" t="s">
        <v>399</v>
      </c>
      <c r="E2" s="28"/>
      <c r="F2" s="28"/>
      <c r="G2" s="28"/>
      <c r="H2" s="28"/>
      <c r="I2" s="28"/>
      <c r="J2" s="28"/>
      <c r="K2" s="28"/>
      <c r="L2" s="28"/>
      <c r="M2" s="28"/>
    </row>
    <row r="6" spans="2:13" ht="50" customHeight="1" x14ac:dyDescent="0.35">
      <c r="B6" s="20" t="s">
        <v>15</v>
      </c>
      <c r="C6" s="20" t="s">
        <v>368</v>
      </c>
      <c r="D6" s="20" t="s">
        <v>369</v>
      </c>
      <c r="E6" s="20" t="s">
        <v>370</v>
      </c>
      <c r="F6" s="20" t="s">
        <v>371</v>
      </c>
      <c r="G6" s="20" t="s">
        <v>372</v>
      </c>
      <c r="H6" s="20" t="s">
        <v>373</v>
      </c>
      <c r="I6" s="20" t="s">
        <v>374</v>
      </c>
      <c r="J6" s="20" t="s">
        <v>375</v>
      </c>
      <c r="K6" s="20" t="s">
        <v>376</v>
      </c>
      <c r="L6" s="20" t="s">
        <v>377</v>
      </c>
    </row>
    <row r="7" spans="2:13" x14ac:dyDescent="0.35">
      <c r="B7" s="18" t="s">
        <v>394</v>
      </c>
      <c r="C7" s="17">
        <v>0.159765349003998</v>
      </c>
      <c r="D7" s="17">
        <v>0.53753345726463797</v>
      </c>
      <c r="E7" s="17">
        <v>0.107888439148818</v>
      </c>
      <c r="F7" s="17">
        <v>0.23660460644005499</v>
      </c>
      <c r="G7" s="17">
        <v>0.136740159068062</v>
      </c>
      <c r="H7" s="17">
        <v>4.79684729967585E-2</v>
      </c>
      <c r="I7" s="17">
        <v>4.0631242375457399E-2</v>
      </c>
      <c r="J7" s="17">
        <v>4.8204313216634397E-2</v>
      </c>
      <c r="K7" s="17">
        <v>0.44398766370357501</v>
      </c>
      <c r="L7" s="17">
        <v>0.44599686640261599</v>
      </c>
    </row>
    <row r="8" spans="2:13" x14ac:dyDescent="0.35">
      <c r="B8" s="18" t="s">
        <v>395</v>
      </c>
      <c r="C8" s="17">
        <v>0.40035707008305399</v>
      </c>
      <c r="D8" s="17">
        <v>0.24424275027063799</v>
      </c>
      <c r="E8" s="17">
        <v>0.248077884305583</v>
      </c>
      <c r="F8" s="17">
        <v>0.41048161142843098</v>
      </c>
      <c r="G8" s="17">
        <v>0.27869488807450699</v>
      </c>
      <c r="H8" s="17">
        <v>9.0387523566445999E-2</v>
      </c>
      <c r="I8" s="17">
        <v>8.4508938730938593E-2</v>
      </c>
      <c r="J8" s="17">
        <v>0.12070993948999301</v>
      </c>
      <c r="K8" s="17">
        <v>0.29836068680510103</v>
      </c>
      <c r="L8" s="17">
        <v>0.29979265688179502</v>
      </c>
    </row>
    <row r="9" spans="2:13" ht="29" x14ac:dyDescent="0.35">
      <c r="B9" s="18" t="s">
        <v>396</v>
      </c>
      <c r="C9" s="17">
        <v>0.26547024428414401</v>
      </c>
      <c r="D9" s="17">
        <v>7.2192027245053206E-2</v>
      </c>
      <c r="E9" s="17">
        <v>0.40774391788764702</v>
      </c>
      <c r="F9" s="17">
        <v>0.198547869838405</v>
      </c>
      <c r="G9" s="17">
        <v>0.28735212747304401</v>
      </c>
      <c r="H9" s="17">
        <v>0.62161311646034001</v>
      </c>
      <c r="I9" s="17">
        <v>0.559459505801571</v>
      </c>
      <c r="J9" s="17">
        <v>0.324386637916661</v>
      </c>
      <c r="K9" s="17">
        <v>0.10792276689755501</v>
      </c>
      <c r="L9" s="17">
        <v>7.9732845037066402E-2</v>
      </c>
    </row>
    <row r="10" spans="2:13" ht="58" x14ac:dyDescent="0.35">
      <c r="B10" s="18" t="s">
        <v>397</v>
      </c>
      <c r="C10" s="17">
        <v>9.0713472340503198E-2</v>
      </c>
      <c r="D10" s="17">
        <v>5.2376451624749798E-2</v>
      </c>
      <c r="E10" s="17">
        <v>0.11432595015102701</v>
      </c>
      <c r="F10" s="17">
        <v>6.4746402447842605E-2</v>
      </c>
      <c r="G10" s="17">
        <v>0.124656600891474</v>
      </c>
      <c r="H10" s="17">
        <v>0.156091769775689</v>
      </c>
      <c r="I10" s="17">
        <v>0.170859587684489</v>
      </c>
      <c r="J10" s="17">
        <v>0.35225876786035398</v>
      </c>
      <c r="K10" s="17">
        <v>5.4886767748505601E-2</v>
      </c>
      <c r="L10" s="17">
        <v>7.3082149293488705E-2</v>
      </c>
    </row>
    <row r="11" spans="2:13" ht="29" x14ac:dyDescent="0.35">
      <c r="B11" s="18" t="s">
        <v>398</v>
      </c>
      <c r="C11" s="17">
        <v>1.7918722993751201E-2</v>
      </c>
      <c r="D11" s="17">
        <v>8.0645774768035895E-3</v>
      </c>
      <c r="E11" s="17">
        <v>6.5418991342353197E-2</v>
      </c>
      <c r="F11" s="17">
        <v>2.02005733003588E-2</v>
      </c>
      <c r="G11" s="17">
        <v>7.1997435196763798E-2</v>
      </c>
      <c r="H11" s="17">
        <v>4.7022211403556197E-2</v>
      </c>
      <c r="I11" s="17">
        <v>9.3239393051155695E-2</v>
      </c>
      <c r="J11" s="17">
        <v>7.4940019998443894E-2</v>
      </c>
      <c r="K11" s="17">
        <v>1.3599098815928501E-2</v>
      </c>
      <c r="L11" s="17">
        <v>1.3765496294337799E-2</v>
      </c>
    </row>
    <row r="12" spans="2:13" x14ac:dyDescent="0.35">
      <c r="B12" s="18" t="s">
        <v>56</v>
      </c>
      <c r="C12" s="17">
        <v>6.5775141294548506E-2</v>
      </c>
      <c r="D12" s="17">
        <v>8.5590736118117294E-2</v>
      </c>
      <c r="E12" s="17">
        <v>5.6544817164571902E-2</v>
      </c>
      <c r="F12" s="17">
        <v>6.94189365449073E-2</v>
      </c>
      <c r="G12" s="17">
        <v>0.100558789296149</v>
      </c>
      <c r="H12" s="17">
        <v>3.6916905797210499E-2</v>
      </c>
      <c r="I12" s="17">
        <v>5.1301332356387799E-2</v>
      </c>
      <c r="J12" s="17">
        <v>7.9500321517913794E-2</v>
      </c>
      <c r="K12" s="17">
        <v>8.1243016029334994E-2</v>
      </c>
      <c r="L12" s="17">
        <v>8.7629986090696402E-2</v>
      </c>
    </row>
    <row r="13" spans="2:13" x14ac:dyDescent="0.35">
      <c r="B13" s="16"/>
      <c r="C13" s="16"/>
      <c r="D13" s="16"/>
      <c r="E13" s="16"/>
      <c r="F13" s="16"/>
      <c r="G13" s="16"/>
      <c r="H13" s="16"/>
      <c r="I13" s="16"/>
      <c r="J13" s="16"/>
      <c r="K13" s="16"/>
      <c r="L13" s="16"/>
    </row>
    <row r="14" spans="2:13" x14ac:dyDescent="0.35">
      <c r="B14" t="s">
        <v>67</v>
      </c>
    </row>
    <row r="15" spans="2:13" x14ac:dyDescent="0.35">
      <c r="B15" t="s">
        <v>68</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E19"/>
  <sheetViews>
    <sheetView showGridLines="0" topLeftCell="A7" workbookViewId="0">
      <pane xSplit="2" topLeftCell="C1" activePane="topRight" state="frozen"/>
      <selection pane="topRight" activeCell="H12" sqref="H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400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394</v>
      </c>
      <c r="C9" s="17">
        <v>0.159765349003998</v>
      </c>
      <c r="D9" s="17">
        <v>0.16124778261189501</v>
      </c>
      <c r="E9" s="17">
        <v>0.158282498673048</v>
      </c>
      <c r="F9" s="17"/>
      <c r="G9" s="17">
        <v>0.144633651174849</v>
      </c>
      <c r="H9" s="17">
        <v>0.15242755524134399</v>
      </c>
      <c r="I9" s="17">
        <v>0.153381845803158</v>
      </c>
      <c r="J9" s="17">
        <v>0.175473937020211</v>
      </c>
      <c r="K9" s="17">
        <v>0.15507039955469101</v>
      </c>
      <c r="L9" s="17">
        <v>0.16942509727354399</v>
      </c>
      <c r="M9" s="17"/>
      <c r="N9" s="17">
        <v>0.188362925747486</v>
      </c>
      <c r="O9" s="17">
        <v>0.108051180478883</v>
      </c>
      <c r="P9" s="17">
        <v>7.1662509214970596E-2</v>
      </c>
      <c r="Q9" s="17">
        <v>0.148402085165769</v>
      </c>
      <c r="R9" s="17">
        <v>0.216856259085415</v>
      </c>
      <c r="S9" s="17">
        <v>0.12597812107619299</v>
      </c>
      <c r="T9" s="17">
        <v>0.16713782064837099</v>
      </c>
      <c r="U9" s="17">
        <v>0.25726064282518002</v>
      </c>
      <c r="V9" s="17">
        <v>0.209002599230179</v>
      </c>
      <c r="W9" s="17"/>
      <c r="X9" s="17">
        <v>0.14901163539420201</v>
      </c>
      <c r="Y9" s="17">
        <v>0.18185112135786399</v>
      </c>
      <c r="Z9" s="17"/>
      <c r="AA9" s="17">
        <v>0.15528575164135</v>
      </c>
      <c r="AB9" s="17">
        <v>0.17693679557314199</v>
      </c>
      <c r="AC9" s="17"/>
      <c r="AD9" s="17">
        <v>0.159738569703643</v>
      </c>
      <c r="AE9" s="17">
        <v>0.15131313155538501</v>
      </c>
    </row>
    <row r="10" spans="2:31" x14ac:dyDescent="0.35">
      <c r="B10" s="18" t="s">
        <v>395</v>
      </c>
      <c r="C10" s="17">
        <v>0.40035707008305399</v>
      </c>
      <c r="D10" s="17">
        <v>0.42310251849895603</v>
      </c>
      <c r="E10" s="17">
        <v>0.377605227753328</v>
      </c>
      <c r="F10" s="17"/>
      <c r="G10" s="17">
        <v>0.40940774352420101</v>
      </c>
      <c r="H10" s="17">
        <v>0.39976396449343399</v>
      </c>
      <c r="I10" s="17">
        <v>0.33272535138907899</v>
      </c>
      <c r="J10" s="17">
        <v>0.36671260030773301</v>
      </c>
      <c r="K10" s="17">
        <v>0.44653047804464202</v>
      </c>
      <c r="L10" s="17">
        <v>0.42325950390636502</v>
      </c>
      <c r="M10" s="17"/>
      <c r="N10" s="17">
        <v>0.412728107341442</v>
      </c>
      <c r="O10" s="17">
        <v>0.33740767145110101</v>
      </c>
      <c r="P10" s="17">
        <v>0.39129867505614901</v>
      </c>
      <c r="Q10" s="17">
        <v>0.43435724986739899</v>
      </c>
      <c r="R10" s="17">
        <v>0.523541416490791</v>
      </c>
      <c r="S10" s="17">
        <v>0.36173878411030302</v>
      </c>
      <c r="T10" s="17">
        <v>0.43072710226028299</v>
      </c>
      <c r="U10" s="17">
        <v>0.320720487483516</v>
      </c>
      <c r="V10" s="17">
        <v>0.39232668124733899</v>
      </c>
      <c r="W10" s="17"/>
      <c r="X10" s="17">
        <v>0.39225333250603001</v>
      </c>
      <c r="Y10" s="17">
        <v>0.42570913514450298</v>
      </c>
      <c r="Z10" s="17"/>
      <c r="AA10" s="17">
        <v>0.397643544613837</v>
      </c>
      <c r="AB10" s="17">
        <v>0.41466709626784498</v>
      </c>
      <c r="AC10" s="17"/>
      <c r="AD10" s="17">
        <v>0.43596855380976701</v>
      </c>
      <c r="AE10" s="17">
        <v>0.35181729539834899</v>
      </c>
    </row>
    <row r="11" spans="2:31" ht="29" x14ac:dyDescent="0.35">
      <c r="B11" s="18" t="s">
        <v>396</v>
      </c>
      <c r="C11" s="17">
        <v>0.26547024428414401</v>
      </c>
      <c r="D11" s="17">
        <v>0.23825134865131001</v>
      </c>
      <c r="E11" s="17">
        <v>0.292696791349911</v>
      </c>
      <c r="F11" s="17"/>
      <c r="G11" s="17">
        <v>0.25769531871082202</v>
      </c>
      <c r="H11" s="17">
        <v>0.28473526920759001</v>
      </c>
      <c r="I11" s="17">
        <v>0.30782658852480099</v>
      </c>
      <c r="J11" s="17">
        <v>0.246500633414591</v>
      </c>
      <c r="K11" s="17">
        <v>0.238594366114843</v>
      </c>
      <c r="L11" s="17">
        <v>0.26121954693856397</v>
      </c>
      <c r="M11" s="17"/>
      <c r="N11" s="17">
        <v>0.216536705932204</v>
      </c>
      <c r="O11" s="17">
        <v>0.30008391881677399</v>
      </c>
      <c r="P11" s="17">
        <v>0.31899902019808202</v>
      </c>
      <c r="Q11" s="17">
        <v>0.21637241234551799</v>
      </c>
      <c r="R11" s="17">
        <v>0.15464417765442401</v>
      </c>
      <c r="S11" s="17">
        <v>0.40210344458108399</v>
      </c>
      <c r="T11" s="17">
        <v>0.29821032589306101</v>
      </c>
      <c r="U11" s="17">
        <v>0.20052379323625999</v>
      </c>
      <c r="V11" s="17">
        <v>0.25435985727578497</v>
      </c>
      <c r="W11" s="17"/>
      <c r="X11" s="17">
        <v>0.27929248072476898</v>
      </c>
      <c r="Y11" s="17">
        <v>0.25841698033077398</v>
      </c>
      <c r="Z11" s="17"/>
      <c r="AA11" s="17">
        <v>0.268625960375318</v>
      </c>
      <c r="AB11" s="17">
        <v>0.249151655547171</v>
      </c>
      <c r="AC11" s="17"/>
      <c r="AD11" s="17">
        <v>0.26184684499573402</v>
      </c>
      <c r="AE11" s="17">
        <v>0.27403440632434301</v>
      </c>
    </row>
    <row r="12" spans="2:31" ht="58" x14ac:dyDescent="0.35">
      <c r="B12" s="18" t="s">
        <v>397</v>
      </c>
      <c r="C12" s="17">
        <v>9.0713472340503198E-2</v>
      </c>
      <c r="D12" s="17">
        <v>0.103253973607254</v>
      </c>
      <c r="E12" s="17">
        <v>7.8169445846069704E-2</v>
      </c>
      <c r="F12" s="17"/>
      <c r="G12" s="17">
        <v>8.4172003433166095E-2</v>
      </c>
      <c r="H12" s="17">
        <v>8.0308204056007707E-2</v>
      </c>
      <c r="I12" s="17">
        <v>0.12531579570131199</v>
      </c>
      <c r="J12" s="17">
        <v>0.10486555378126999</v>
      </c>
      <c r="K12" s="17">
        <v>8.3049958358645704E-2</v>
      </c>
      <c r="L12" s="17">
        <v>7.9267126860396206E-2</v>
      </c>
      <c r="M12" s="17"/>
      <c r="N12" s="17">
        <v>0.112232462512955</v>
      </c>
      <c r="O12" s="17">
        <v>0.13814446606007799</v>
      </c>
      <c r="P12" s="17">
        <v>9.4842692238728002E-2</v>
      </c>
      <c r="Q12" s="17">
        <v>0.119154026608946</v>
      </c>
      <c r="R12" s="17">
        <v>5.40812537371353E-2</v>
      </c>
      <c r="S12" s="17">
        <v>6.5860944169051E-2</v>
      </c>
      <c r="T12" s="17">
        <v>6.8190321349810498E-2</v>
      </c>
      <c r="U12" s="17">
        <v>8.9116643884284197E-2</v>
      </c>
      <c r="V12" s="17">
        <v>4.1364261302044202E-2</v>
      </c>
      <c r="W12" s="17"/>
      <c r="X12" s="17">
        <v>9.6235876042013904E-2</v>
      </c>
      <c r="Y12" s="17">
        <v>8.0580946579194707E-2</v>
      </c>
      <c r="Z12" s="17"/>
      <c r="AA12" s="17">
        <v>8.4540129017427093E-2</v>
      </c>
      <c r="AB12" s="17">
        <v>0.116949109546146</v>
      </c>
      <c r="AC12" s="17"/>
      <c r="AD12" s="17">
        <v>8.8902444755237703E-2</v>
      </c>
      <c r="AE12" s="17">
        <v>9.4045598420685106E-2</v>
      </c>
    </row>
    <row r="13" spans="2:31" ht="29" x14ac:dyDescent="0.35">
      <c r="B13" s="18" t="s">
        <v>398</v>
      </c>
      <c r="C13" s="17">
        <v>1.7918722993751201E-2</v>
      </c>
      <c r="D13" s="17">
        <v>1.26269709269807E-2</v>
      </c>
      <c r="E13" s="17">
        <v>2.32119626111769E-2</v>
      </c>
      <c r="F13" s="17"/>
      <c r="G13" s="17">
        <v>1.75109438186162E-2</v>
      </c>
      <c r="H13" s="17">
        <v>1.8512435930834799E-2</v>
      </c>
      <c r="I13" s="17">
        <v>4.6983303393916898E-3</v>
      </c>
      <c r="J13" s="17">
        <v>2.2039007496711199E-2</v>
      </c>
      <c r="K13" s="17">
        <v>2.2838960471886001E-2</v>
      </c>
      <c r="L13" s="17">
        <v>1.98731690136211E-2</v>
      </c>
      <c r="M13" s="17"/>
      <c r="N13" s="17">
        <v>8.1122084524065004E-3</v>
      </c>
      <c r="O13" s="17">
        <v>3.5182507160691899E-2</v>
      </c>
      <c r="P13" s="17">
        <v>1.01090832243921E-2</v>
      </c>
      <c r="Q13" s="17">
        <v>3.08038019045676E-2</v>
      </c>
      <c r="R13" s="17">
        <v>1.8143038165249401E-2</v>
      </c>
      <c r="S13" s="17">
        <v>5.9715336089852704E-3</v>
      </c>
      <c r="T13" s="17">
        <v>0</v>
      </c>
      <c r="U13" s="17">
        <v>4.2088313254286802E-2</v>
      </c>
      <c r="V13" s="17">
        <v>1.7507063952774501E-2</v>
      </c>
      <c r="W13" s="17"/>
      <c r="X13" s="17">
        <v>1.4378365852438801E-2</v>
      </c>
      <c r="Y13" s="17">
        <v>1.4649681615228999E-2</v>
      </c>
      <c r="Z13" s="17"/>
      <c r="AA13" s="17">
        <v>2.0022804158614502E-2</v>
      </c>
      <c r="AB13" s="17">
        <v>6.62741167598737E-3</v>
      </c>
      <c r="AC13" s="17"/>
      <c r="AD13" s="17">
        <v>1.1530009588917801E-2</v>
      </c>
      <c r="AE13" s="17">
        <v>3.3518936438652898E-2</v>
      </c>
    </row>
    <row r="14" spans="2:31" x14ac:dyDescent="0.35">
      <c r="B14" s="18" t="s">
        <v>56</v>
      </c>
      <c r="C14" s="19">
        <v>6.5775141294548506E-2</v>
      </c>
      <c r="D14" s="19">
        <v>6.1517405703604401E-2</v>
      </c>
      <c r="E14" s="19">
        <v>7.0034073766466504E-2</v>
      </c>
      <c r="F14" s="19"/>
      <c r="G14" s="19">
        <v>8.6580339338345996E-2</v>
      </c>
      <c r="H14" s="19">
        <v>6.4252571070789397E-2</v>
      </c>
      <c r="I14" s="19">
        <v>7.6052088242258301E-2</v>
      </c>
      <c r="J14" s="19">
        <v>8.4408267979485502E-2</v>
      </c>
      <c r="K14" s="19">
        <v>5.3915837455292201E-2</v>
      </c>
      <c r="L14" s="19">
        <v>4.6955556007509003E-2</v>
      </c>
      <c r="M14" s="19"/>
      <c r="N14" s="19">
        <v>6.2027590013505003E-2</v>
      </c>
      <c r="O14" s="19">
        <v>8.1130256032472606E-2</v>
      </c>
      <c r="P14" s="19">
        <v>0.113088020067679</v>
      </c>
      <c r="Q14" s="19">
        <v>5.0910424107798703E-2</v>
      </c>
      <c r="R14" s="19">
        <v>3.2733854866985497E-2</v>
      </c>
      <c r="S14" s="19">
        <v>3.8347172454383002E-2</v>
      </c>
      <c r="T14" s="19">
        <v>3.57344298484739E-2</v>
      </c>
      <c r="U14" s="19">
        <v>9.0290119316472905E-2</v>
      </c>
      <c r="V14" s="19">
        <v>8.5439536991877701E-2</v>
      </c>
      <c r="W14" s="19"/>
      <c r="X14" s="19">
        <v>6.8828309480547398E-2</v>
      </c>
      <c r="Y14" s="19">
        <v>3.8792134972435902E-2</v>
      </c>
      <c r="Z14" s="19"/>
      <c r="AA14" s="19">
        <v>7.3881810193452496E-2</v>
      </c>
      <c r="AB14" s="19">
        <v>3.5667931389709799E-2</v>
      </c>
      <c r="AC14" s="19"/>
      <c r="AD14" s="19">
        <v>4.2013577146700003E-2</v>
      </c>
      <c r="AE14" s="19">
        <v>9.5270631862585803E-2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E19"/>
  <sheetViews>
    <sheetView showGridLines="0" topLeftCell="A2" workbookViewId="0">
      <pane xSplit="2" topLeftCell="X1" activePane="topRight" state="frozen"/>
      <selection pane="topRight" activeCell="T9" sqref="T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401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394</v>
      </c>
      <c r="C9" s="17">
        <v>0.53753345726463797</v>
      </c>
      <c r="D9" s="17">
        <v>0.53535328954154704</v>
      </c>
      <c r="E9" s="17">
        <v>0.53971423784900496</v>
      </c>
      <c r="F9" s="17"/>
      <c r="G9" s="17">
        <v>0.54512801742867201</v>
      </c>
      <c r="H9" s="17">
        <v>0.52667595346799301</v>
      </c>
      <c r="I9" s="17">
        <v>0.48165301458055898</v>
      </c>
      <c r="J9" s="17">
        <v>0.55346507658440502</v>
      </c>
      <c r="K9" s="17">
        <v>0.52346644055911096</v>
      </c>
      <c r="L9" s="17">
        <v>0.56619037180675102</v>
      </c>
      <c r="M9" s="17"/>
      <c r="N9" s="17">
        <v>0.50766885168324605</v>
      </c>
      <c r="O9" s="17">
        <v>0.44126017416547297</v>
      </c>
      <c r="P9" s="17">
        <v>0.49967599910010102</v>
      </c>
      <c r="Q9" s="17">
        <v>0.59153746336812796</v>
      </c>
      <c r="R9" s="17">
        <v>0.61692883859212699</v>
      </c>
      <c r="S9" s="17">
        <v>0.49607423622209001</v>
      </c>
      <c r="T9" s="17">
        <v>0.59243691722180603</v>
      </c>
      <c r="U9" s="17">
        <v>0.59340615132825103</v>
      </c>
      <c r="V9" s="17">
        <v>0.58926559092132602</v>
      </c>
      <c r="W9" s="17"/>
      <c r="X9" s="17">
        <v>0.53887555756185501</v>
      </c>
      <c r="Y9" s="17">
        <v>0.50969752007788505</v>
      </c>
      <c r="Z9" s="17"/>
      <c r="AA9" s="17">
        <v>0.52493802260846301</v>
      </c>
      <c r="AB9" s="17">
        <v>0.58454858571540302</v>
      </c>
      <c r="AC9" s="17"/>
      <c r="AD9" s="17">
        <v>0.56642887081861704</v>
      </c>
      <c r="AE9" s="17">
        <v>0.487800875252627</v>
      </c>
    </row>
    <row r="10" spans="2:31" x14ac:dyDescent="0.35">
      <c r="B10" s="18" t="s">
        <v>395</v>
      </c>
      <c r="C10" s="17">
        <v>0.24424275027063799</v>
      </c>
      <c r="D10" s="17">
        <v>0.25443728919719999</v>
      </c>
      <c r="E10" s="17">
        <v>0.234045345583763</v>
      </c>
      <c r="F10" s="17"/>
      <c r="G10" s="17">
        <v>0.22428848160682699</v>
      </c>
      <c r="H10" s="17">
        <v>0.20781632948219</v>
      </c>
      <c r="I10" s="17">
        <v>0.28731119311748998</v>
      </c>
      <c r="J10" s="17">
        <v>0.23670059463058199</v>
      </c>
      <c r="K10" s="17">
        <v>0.265165686538815</v>
      </c>
      <c r="L10" s="17">
        <v>0.246185129071576</v>
      </c>
      <c r="M10" s="17"/>
      <c r="N10" s="17">
        <v>0.28339250470639099</v>
      </c>
      <c r="O10" s="17">
        <v>0.24811322931813401</v>
      </c>
      <c r="P10" s="17">
        <v>0.260105841244064</v>
      </c>
      <c r="Q10" s="17">
        <v>0.20652209652489101</v>
      </c>
      <c r="R10" s="17">
        <v>0.271473407789114</v>
      </c>
      <c r="S10" s="17">
        <v>0.26098762131535502</v>
      </c>
      <c r="T10" s="17">
        <v>0.22040975871597099</v>
      </c>
      <c r="U10" s="17">
        <v>0.13482550820977801</v>
      </c>
      <c r="V10" s="17">
        <v>0.23969911687596901</v>
      </c>
      <c r="W10" s="17"/>
      <c r="X10" s="17">
        <v>0.23974177127171101</v>
      </c>
      <c r="Y10" s="17">
        <v>0.26869256646377199</v>
      </c>
      <c r="Z10" s="17"/>
      <c r="AA10" s="17">
        <v>0.244753274893759</v>
      </c>
      <c r="AB10" s="17">
        <v>0.24229597656208801</v>
      </c>
      <c r="AC10" s="17"/>
      <c r="AD10" s="17">
        <v>0.24332081521912699</v>
      </c>
      <c r="AE10" s="17">
        <v>0.263234960549598</v>
      </c>
    </row>
    <row r="11" spans="2:31" ht="29" x14ac:dyDescent="0.35">
      <c r="B11" s="18" t="s">
        <v>396</v>
      </c>
      <c r="C11" s="17">
        <v>7.2192027245053206E-2</v>
      </c>
      <c r="D11" s="17">
        <v>7.9895142937492794E-2</v>
      </c>
      <c r="E11" s="17">
        <v>6.4486746149803403E-2</v>
      </c>
      <c r="F11" s="17"/>
      <c r="G11" s="17">
        <v>7.5988717734689404E-2</v>
      </c>
      <c r="H11" s="17">
        <v>8.1379516196421503E-2</v>
      </c>
      <c r="I11" s="17">
        <v>7.2791836427498396E-2</v>
      </c>
      <c r="J11" s="17">
        <v>6.7218777037645297E-2</v>
      </c>
      <c r="K11" s="17">
        <v>7.81227476970979E-2</v>
      </c>
      <c r="L11" s="17">
        <v>6.4476704417954403E-2</v>
      </c>
      <c r="M11" s="17"/>
      <c r="N11" s="17">
        <v>7.0820895713938403E-2</v>
      </c>
      <c r="O11" s="17">
        <v>8.5460873528969694E-2</v>
      </c>
      <c r="P11" s="17">
        <v>5.7857274407958403E-2</v>
      </c>
      <c r="Q11" s="17">
        <v>5.4230019046350303E-2</v>
      </c>
      <c r="R11" s="17">
        <v>3.37475943984012E-2</v>
      </c>
      <c r="S11" s="17">
        <v>0.12199658606647</v>
      </c>
      <c r="T11" s="17">
        <v>7.0196171009310193E-2</v>
      </c>
      <c r="U11" s="17">
        <v>0.105153837506111</v>
      </c>
      <c r="V11" s="17">
        <v>6.0813898493086403E-2</v>
      </c>
      <c r="W11" s="17"/>
      <c r="X11" s="17">
        <v>6.5762154503380896E-2</v>
      </c>
      <c r="Y11" s="17">
        <v>0.102674088104466</v>
      </c>
      <c r="Z11" s="17"/>
      <c r="AA11" s="17">
        <v>8.0313466840795197E-2</v>
      </c>
      <c r="AB11" s="17">
        <v>3.9167737413188498E-2</v>
      </c>
      <c r="AC11" s="17"/>
      <c r="AD11" s="17">
        <v>7.2306018706166694E-2</v>
      </c>
      <c r="AE11" s="17">
        <v>7.1245979709847307E-2</v>
      </c>
    </row>
    <row r="12" spans="2:31" ht="58" x14ac:dyDescent="0.35">
      <c r="B12" s="18" t="s">
        <v>397</v>
      </c>
      <c r="C12" s="17">
        <v>5.2376451624749798E-2</v>
      </c>
      <c r="D12" s="17">
        <v>5.5227277862396798E-2</v>
      </c>
      <c r="E12" s="17">
        <v>4.9524823998756497E-2</v>
      </c>
      <c r="F12" s="17"/>
      <c r="G12" s="17">
        <v>5.6566254302465299E-2</v>
      </c>
      <c r="H12" s="17">
        <v>7.7564437548661894E-2</v>
      </c>
      <c r="I12" s="17">
        <v>2.4657138054083299E-2</v>
      </c>
      <c r="J12" s="17">
        <v>4.3950010155827002E-2</v>
      </c>
      <c r="K12" s="17">
        <v>5.1279023303484501E-2</v>
      </c>
      <c r="L12" s="17">
        <v>5.5274393808303499E-2</v>
      </c>
      <c r="M12" s="17"/>
      <c r="N12" s="17">
        <v>4.7889922194765802E-2</v>
      </c>
      <c r="O12" s="17">
        <v>6.7325621976866201E-2</v>
      </c>
      <c r="P12" s="17">
        <v>3.6417176028118697E-2</v>
      </c>
      <c r="Q12" s="17">
        <v>4.8246665136747899E-2</v>
      </c>
      <c r="R12" s="17">
        <v>4.6288743166922601E-2</v>
      </c>
      <c r="S12" s="17">
        <v>7.02402669716084E-2</v>
      </c>
      <c r="T12" s="17">
        <v>5.5955691446277302E-2</v>
      </c>
      <c r="U12" s="17">
        <v>6.1677381446083597E-2</v>
      </c>
      <c r="V12" s="17">
        <v>3.9366088677182901E-2</v>
      </c>
      <c r="W12" s="17"/>
      <c r="X12" s="17">
        <v>5.3927608280323801E-2</v>
      </c>
      <c r="Y12" s="17">
        <v>5.4218574668593297E-2</v>
      </c>
      <c r="Z12" s="17"/>
      <c r="AA12" s="17">
        <v>4.9287861831269701E-2</v>
      </c>
      <c r="AB12" s="17">
        <v>6.5666708940555193E-2</v>
      </c>
      <c r="AC12" s="17"/>
      <c r="AD12" s="17">
        <v>5.2944263335108897E-2</v>
      </c>
      <c r="AE12" s="17">
        <v>5.0773927976085903E-2</v>
      </c>
    </row>
    <row r="13" spans="2:31" ht="29" x14ac:dyDescent="0.35">
      <c r="B13" s="18" t="s">
        <v>398</v>
      </c>
      <c r="C13" s="17">
        <v>8.0645774768035895E-3</v>
      </c>
      <c r="D13" s="17">
        <v>9.5045141027262393E-3</v>
      </c>
      <c r="E13" s="17">
        <v>6.6242360740424904E-3</v>
      </c>
      <c r="F13" s="17"/>
      <c r="G13" s="17">
        <v>0</v>
      </c>
      <c r="H13" s="17">
        <v>9.7075199664052106E-3</v>
      </c>
      <c r="I13" s="17">
        <v>1.8652156734962101E-2</v>
      </c>
      <c r="J13" s="17">
        <v>0</v>
      </c>
      <c r="K13" s="17">
        <v>0</v>
      </c>
      <c r="L13" s="17">
        <v>1.4308832544465E-2</v>
      </c>
      <c r="M13" s="17"/>
      <c r="N13" s="17">
        <v>1.2373492168472101E-2</v>
      </c>
      <c r="O13" s="17">
        <v>3.4092133587176401E-2</v>
      </c>
      <c r="P13" s="17">
        <v>0</v>
      </c>
      <c r="Q13" s="17">
        <v>0</v>
      </c>
      <c r="R13" s="17">
        <v>0</v>
      </c>
      <c r="S13" s="17">
        <v>0</v>
      </c>
      <c r="T13" s="17">
        <v>0</v>
      </c>
      <c r="U13" s="17">
        <v>0</v>
      </c>
      <c r="V13" s="17">
        <v>4.98093244604396E-3</v>
      </c>
      <c r="W13" s="17"/>
      <c r="X13" s="17">
        <v>8.5211644180472699E-3</v>
      </c>
      <c r="Y13" s="17">
        <v>6.5874526362777498E-3</v>
      </c>
      <c r="Z13" s="17"/>
      <c r="AA13" s="17">
        <v>8.4310697078972593E-3</v>
      </c>
      <c r="AB13" s="17">
        <v>6.82309620767E-3</v>
      </c>
      <c r="AC13" s="17"/>
      <c r="AD13" s="17">
        <v>1.20416247809851E-2</v>
      </c>
      <c r="AE13" s="17">
        <v>0</v>
      </c>
    </row>
    <row r="14" spans="2:31" x14ac:dyDescent="0.35">
      <c r="B14" s="18" t="s">
        <v>56</v>
      </c>
      <c r="C14" s="19">
        <v>8.5590736118117294E-2</v>
      </c>
      <c r="D14" s="19">
        <v>6.5582486358637407E-2</v>
      </c>
      <c r="E14" s="19">
        <v>0.10560461034462899</v>
      </c>
      <c r="F14" s="19"/>
      <c r="G14" s="19">
        <v>9.8028528927345898E-2</v>
      </c>
      <c r="H14" s="19">
        <v>9.6856243338327597E-2</v>
      </c>
      <c r="I14" s="19">
        <v>0.11493466108540799</v>
      </c>
      <c r="J14" s="19">
        <v>9.8665541591541103E-2</v>
      </c>
      <c r="K14" s="19">
        <v>8.19661019014917E-2</v>
      </c>
      <c r="L14" s="19">
        <v>5.3564568350949998E-2</v>
      </c>
      <c r="M14" s="19"/>
      <c r="N14" s="19">
        <v>7.7854333533187103E-2</v>
      </c>
      <c r="O14" s="19">
        <v>0.123747967423381</v>
      </c>
      <c r="P14" s="19">
        <v>0.14594370921975799</v>
      </c>
      <c r="Q14" s="19">
        <v>9.9463755923882999E-2</v>
      </c>
      <c r="R14" s="19">
        <v>3.1561416053434703E-2</v>
      </c>
      <c r="S14" s="19">
        <v>5.0701289424477297E-2</v>
      </c>
      <c r="T14" s="19">
        <v>6.10014616066352E-2</v>
      </c>
      <c r="U14" s="19">
        <v>0.10493712150977701</v>
      </c>
      <c r="V14" s="19">
        <v>6.5874372586391505E-2</v>
      </c>
      <c r="W14" s="19"/>
      <c r="X14" s="19">
        <v>9.3171743964682405E-2</v>
      </c>
      <c r="Y14" s="19">
        <v>5.8129798049006802E-2</v>
      </c>
      <c r="Z14" s="19"/>
      <c r="AA14" s="19">
        <v>9.2276304117816094E-2</v>
      </c>
      <c r="AB14" s="19">
        <v>6.1497895161096001E-2</v>
      </c>
      <c r="AC14" s="19"/>
      <c r="AD14" s="19">
        <v>5.2958407139995597E-2</v>
      </c>
      <c r="AE14" s="19">
        <v>0.12694425651184199</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E19"/>
  <sheetViews>
    <sheetView showGridLines="0" topLeftCell="A5" workbookViewId="0">
      <pane xSplit="2" topLeftCell="AA1" activePane="topRight" state="frozen"/>
      <selection pane="topRight" activeCell="M6" sqref="M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402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394</v>
      </c>
      <c r="C9" s="17">
        <v>0.107888439148818</v>
      </c>
      <c r="D9" s="17">
        <v>0.104146395927855</v>
      </c>
      <c r="E9" s="17">
        <v>0.111631534285815</v>
      </c>
      <c r="F9" s="17"/>
      <c r="G9" s="17">
        <v>0.107188334366165</v>
      </c>
      <c r="H9" s="17">
        <v>0.12867861355279001</v>
      </c>
      <c r="I9" s="17">
        <v>8.6070546005514906E-2</v>
      </c>
      <c r="J9" s="17">
        <v>0.14242576626923101</v>
      </c>
      <c r="K9" s="17">
        <v>8.5107862515789307E-2</v>
      </c>
      <c r="L9" s="17">
        <v>0.102132529736658</v>
      </c>
      <c r="M9" s="17"/>
      <c r="N9" s="17">
        <v>0.15996090686282799</v>
      </c>
      <c r="O9" s="17">
        <v>4.6510109508816802E-2</v>
      </c>
      <c r="P9" s="17">
        <v>9.14957837001944E-2</v>
      </c>
      <c r="Q9" s="17">
        <v>6.2629133945505497E-2</v>
      </c>
      <c r="R9" s="17">
        <v>0.12812531583971501</v>
      </c>
      <c r="S9" s="17">
        <v>9.8809153950595099E-2</v>
      </c>
      <c r="T9" s="17">
        <v>0.14544628371960699</v>
      </c>
      <c r="U9" s="17">
        <v>0.146953357879756</v>
      </c>
      <c r="V9" s="17">
        <v>0.11900232441087399</v>
      </c>
      <c r="W9" s="17"/>
      <c r="X9" s="17">
        <v>9.6861384867862096E-2</v>
      </c>
      <c r="Y9" s="17">
        <v>0.115178274398252</v>
      </c>
      <c r="Z9" s="17"/>
      <c r="AA9" s="17">
        <v>0.101123897874089</v>
      </c>
      <c r="AB9" s="17">
        <v>0.13683600846801999</v>
      </c>
      <c r="AC9" s="17"/>
      <c r="AD9" s="17">
        <v>0.102045695436534</v>
      </c>
      <c r="AE9" s="17">
        <v>0.11409562780516</v>
      </c>
    </row>
    <row r="10" spans="2:31" x14ac:dyDescent="0.35">
      <c r="B10" s="18" t="s">
        <v>395</v>
      </c>
      <c r="C10" s="17">
        <v>0.248077884305583</v>
      </c>
      <c r="D10" s="17">
        <v>0.26149989946019198</v>
      </c>
      <c r="E10" s="17">
        <v>0.234652096123216</v>
      </c>
      <c r="F10" s="17"/>
      <c r="G10" s="17">
        <v>0.29771069256080801</v>
      </c>
      <c r="H10" s="17">
        <v>0.28729560035912699</v>
      </c>
      <c r="I10" s="17">
        <v>0.22346668088757801</v>
      </c>
      <c r="J10" s="17">
        <v>0.27059929299146401</v>
      </c>
      <c r="K10" s="17">
        <v>0.24491521086142701</v>
      </c>
      <c r="L10" s="17">
        <v>0.20317004844863701</v>
      </c>
      <c r="M10" s="17"/>
      <c r="N10" s="17">
        <v>0.230106825695335</v>
      </c>
      <c r="O10" s="17">
        <v>0.24418377612021699</v>
      </c>
      <c r="P10" s="17">
        <v>0.18294002315364</v>
      </c>
      <c r="Q10" s="17">
        <v>0.30356804078629102</v>
      </c>
      <c r="R10" s="17">
        <v>0.311634702478504</v>
      </c>
      <c r="S10" s="17">
        <v>0.25120456533196001</v>
      </c>
      <c r="T10" s="17">
        <v>0.264197927147095</v>
      </c>
      <c r="U10" s="17">
        <v>0.20111638438330501</v>
      </c>
      <c r="V10" s="17">
        <v>0.237559349160508</v>
      </c>
      <c r="W10" s="17"/>
      <c r="X10" s="17">
        <v>0.227494495614358</v>
      </c>
      <c r="Y10" s="17">
        <v>0.27984821997714199</v>
      </c>
      <c r="Z10" s="17"/>
      <c r="AA10" s="17">
        <v>0.26299418034036998</v>
      </c>
      <c r="AB10" s="17">
        <v>0.19265578770341901</v>
      </c>
      <c r="AC10" s="17"/>
      <c r="AD10" s="17">
        <v>0.27083067585880999</v>
      </c>
      <c r="AE10" s="17">
        <v>0.21900611899474701</v>
      </c>
    </row>
    <row r="11" spans="2:31" ht="29" x14ac:dyDescent="0.35">
      <c r="B11" s="18" t="s">
        <v>396</v>
      </c>
      <c r="C11" s="17">
        <v>0.40774391788764702</v>
      </c>
      <c r="D11" s="17">
        <v>0.410068626720623</v>
      </c>
      <c r="E11" s="17">
        <v>0.40541855556181899</v>
      </c>
      <c r="F11" s="17"/>
      <c r="G11" s="17">
        <v>0.35651915805315898</v>
      </c>
      <c r="H11" s="17">
        <v>0.37873596671520698</v>
      </c>
      <c r="I11" s="17">
        <v>0.42736281488737599</v>
      </c>
      <c r="J11" s="17">
        <v>0.37179113017911503</v>
      </c>
      <c r="K11" s="17">
        <v>0.37995016145666999</v>
      </c>
      <c r="L11" s="17">
        <v>0.47280132529727698</v>
      </c>
      <c r="M11" s="17"/>
      <c r="N11" s="17">
        <v>0.41201877797460001</v>
      </c>
      <c r="O11" s="17">
        <v>0.44295943911055602</v>
      </c>
      <c r="P11" s="17">
        <v>0.52400130520940602</v>
      </c>
      <c r="Q11" s="17">
        <v>0.31367285862198802</v>
      </c>
      <c r="R11" s="17">
        <v>0.37581645504700001</v>
      </c>
      <c r="S11" s="17">
        <v>0.466648219114771</v>
      </c>
      <c r="T11" s="17">
        <v>0.35004849835141399</v>
      </c>
      <c r="U11" s="17">
        <v>0.33824353841745802</v>
      </c>
      <c r="V11" s="17">
        <v>0.39675631565769098</v>
      </c>
      <c r="W11" s="17"/>
      <c r="X11" s="17">
        <v>0.431951797816922</v>
      </c>
      <c r="Y11" s="17">
        <v>0.37832654654763598</v>
      </c>
      <c r="Z11" s="17"/>
      <c r="AA11" s="17">
        <v>0.39343231689382202</v>
      </c>
      <c r="AB11" s="17">
        <v>0.46598046568837798</v>
      </c>
      <c r="AC11" s="17"/>
      <c r="AD11" s="17">
        <v>0.40785229333204698</v>
      </c>
      <c r="AE11" s="17">
        <v>0.41319385787539398</v>
      </c>
    </row>
    <row r="12" spans="2:31" ht="58" x14ac:dyDescent="0.35">
      <c r="B12" s="18" t="s">
        <v>397</v>
      </c>
      <c r="C12" s="17">
        <v>0.11432595015102701</v>
      </c>
      <c r="D12" s="17">
        <v>0.12892411631383999</v>
      </c>
      <c r="E12" s="17">
        <v>9.9723680335705403E-2</v>
      </c>
      <c r="F12" s="17"/>
      <c r="G12" s="17">
        <v>0.12557574079425701</v>
      </c>
      <c r="H12" s="17">
        <v>0.100533796883048</v>
      </c>
      <c r="I12" s="17">
        <v>0.114510167855449</v>
      </c>
      <c r="J12" s="17">
        <v>7.7943752507775493E-2</v>
      </c>
      <c r="K12" s="17">
        <v>0.17206570552918299</v>
      </c>
      <c r="L12" s="17">
        <v>0.104879046545429</v>
      </c>
      <c r="M12" s="17"/>
      <c r="N12" s="17">
        <v>0.117515646107073</v>
      </c>
      <c r="O12" s="17">
        <v>0.12775016944018899</v>
      </c>
      <c r="P12" s="17">
        <v>6.1072002561113198E-2</v>
      </c>
      <c r="Q12" s="17">
        <v>0.177423280865009</v>
      </c>
      <c r="R12" s="17">
        <v>0.110799077278339</v>
      </c>
      <c r="S12" s="17">
        <v>9.87455702351204E-2</v>
      </c>
      <c r="T12" s="17">
        <v>0.123575850798451</v>
      </c>
      <c r="U12" s="17">
        <v>0.12437952663495799</v>
      </c>
      <c r="V12" s="17">
        <v>8.5251202324362604E-2</v>
      </c>
      <c r="W12" s="17"/>
      <c r="X12" s="17">
        <v>0.120033874632957</v>
      </c>
      <c r="Y12" s="17">
        <v>0.11808517844100699</v>
      </c>
      <c r="Z12" s="17"/>
      <c r="AA12" s="17">
        <v>0.106693812779622</v>
      </c>
      <c r="AB12" s="17">
        <v>0.14681234979406699</v>
      </c>
      <c r="AC12" s="17"/>
      <c r="AD12" s="17">
        <v>0.122368574067501</v>
      </c>
      <c r="AE12" s="17">
        <v>0.10391607604997</v>
      </c>
    </row>
    <row r="13" spans="2:31" ht="29" x14ac:dyDescent="0.35">
      <c r="B13" s="18" t="s">
        <v>398</v>
      </c>
      <c r="C13" s="17">
        <v>6.5418991342353197E-2</v>
      </c>
      <c r="D13" s="17">
        <v>5.1667696850646497E-2</v>
      </c>
      <c r="E13" s="17">
        <v>7.9174151424676001E-2</v>
      </c>
      <c r="F13" s="17"/>
      <c r="G13" s="17">
        <v>6.4693474599925596E-2</v>
      </c>
      <c r="H13" s="17">
        <v>6.2508457267669501E-2</v>
      </c>
      <c r="I13" s="17">
        <v>6.8055994657916896E-2</v>
      </c>
      <c r="J13" s="17">
        <v>5.6216283638234402E-2</v>
      </c>
      <c r="K13" s="17">
        <v>6.2189742609931903E-2</v>
      </c>
      <c r="L13" s="17">
        <v>7.2283088105215595E-2</v>
      </c>
      <c r="M13" s="17"/>
      <c r="N13" s="17">
        <v>4.5944461340436997E-2</v>
      </c>
      <c r="O13" s="17">
        <v>9.7248682517075594E-2</v>
      </c>
      <c r="P13" s="17">
        <v>7.1186856646198296E-2</v>
      </c>
      <c r="Q13" s="17">
        <v>4.1697498448887198E-2</v>
      </c>
      <c r="R13" s="17">
        <v>4.88294808327739E-2</v>
      </c>
      <c r="S13" s="17">
        <v>4.6786040180091699E-2</v>
      </c>
      <c r="T13" s="17">
        <v>5.7139207084465599E-2</v>
      </c>
      <c r="U13" s="17">
        <v>0.113388388883188</v>
      </c>
      <c r="V13" s="17">
        <v>7.9604951416090405E-2</v>
      </c>
      <c r="W13" s="17"/>
      <c r="X13" s="17">
        <v>6.6392704699157895E-2</v>
      </c>
      <c r="Y13" s="17">
        <v>4.3774221835316401E-2</v>
      </c>
      <c r="Z13" s="17"/>
      <c r="AA13" s="17">
        <v>7.5213463656355506E-2</v>
      </c>
      <c r="AB13" s="17">
        <v>2.52164192705399E-2</v>
      </c>
      <c r="AC13" s="17"/>
      <c r="AD13" s="17">
        <v>6.5169134158315406E-2</v>
      </c>
      <c r="AE13" s="17">
        <v>6.9062206294028997E-2</v>
      </c>
    </row>
    <row r="14" spans="2:31" x14ac:dyDescent="0.35">
      <c r="B14" s="18" t="s">
        <v>56</v>
      </c>
      <c r="C14" s="19">
        <v>5.6544817164571902E-2</v>
      </c>
      <c r="D14" s="19">
        <v>4.3693264726844198E-2</v>
      </c>
      <c r="E14" s="19">
        <v>6.9399982268767896E-2</v>
      </c>
      <c r="F14" s="19"/>
      <c r="G14" s="19">
        <v>4.8312599625685203E-2</v>
      </c>
      <c r="H14" s="19">
        <v>4.2247565222157703E-2</v>
      </c>
      <c r="I14" s="19">
        <v>8.0533795706164799E-2</v>
      </c>
      <c r="J14" s="19">
        <v>8.1023774414180794E-2</v>
      </c>
      <c r="K14" s="19">
        <v>5.5771317026998897E-2</v>
      </c>
      <c r="L14" s="19">
        <v>4.4733961866782398E-2</v>
      </c>
      <c r="M14" s="19"/>
      <c r="N14" s="19">
        <v>3.4453382019725698E-2</v>
      </c>
      <c r="O14" s="19">
        <v>4.1347823303145702E-2</v>
      </c>
      <c r="P14" s="19">
        <v>6.9304028729448006E-2</v>
      </c>
      <c r="Q14" s="19">
        <v>0.10100918733231801</v>
      </c>
      <c r="R14" s="19">
        <v>2.47949685236671E-2</v>
      </c>
      <c r="S14" s="19">
        <v>3.7806451187461503E-2</v>
      </c>
      <c r="T14" s="19">
        <v>5.9592232898967097E-2</v>
      </c>
      <c r="U14" s="19">
        <v>7.59188038013352E-2</v>
      </c>
      <c r="V14" s="19">
        <v>8.1825857030473501E-2</v>
      </c>
      <c r="W14" s="19"/>
      <c r="X14" s="19">
        <v>5.7265742368743197E-2</v>
      </c>
      <c r="Y14" s="19">
        <v>6.47875588006456E-2</v>
      </c>
      <c r="Z14" s="19"/>
      <c r="AA14" s="19">
        <v>6.0542328455741798E-2</v>
      </c>
      <c r="AB14" s="19">
        <v>3.2498969075575902E-2</v>
      </c>
      <c r="AC14" s="19"/>
      <c r="AD14" s="19">
        <v>3.1733627146792301E-2</v>
      </c>
      <c r="AE14" s="19">
        <v>8.0726112980700399E-2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E19"/>
  <sheetViews>
    <sheetView showGridLines="0" topLeftCell="A7" workbookViewId="0">
      <pane xSplit="2" topLeftCell="C1" activePane="topRight" state="frozen"/>
      <selection pane="topRight" activeCell="G11" sqref="G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403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394</v>
      </c>
      <c r="C9" s="17">
        <v>0.23660460644005499</v>
      </c>
      <c r="D9" s="17">
        <v>0.24053088714187901</v>
      </c>
      <c r="E9" s="17">
        <v>0.23267722203167801</v>
      </c>
      <c r="F9" s="17"/>
      <c r="G9" s="17">
        <v>0.25818117781662703</v>
      </c>
      <c r="H9" s="17">
        <v>0.19316698578355301</v>
      </c>
      <c r="I9" s="17">
        <v>0.20693465005790701</v>
      </c>
      <c r="J9" s="17">
        <v>0.27419115196413502</v>
      </c>
      <c r="K9" s="17">
        <v>0.23351771780498901</v>
      </c>
      <c r="L9" s="17">
        <v>0.245764772268906</v>
      </c>
      <c r="M9" s="17"/>
      <c r="N9" s="17">
        <v>0.24581117182582601</v>
      </c>
      <c r="O9" s="17">
        <v>0.173088890708676</v>
      </c>
      <c r="P9" s="17">
        <v>0.16314202462324301</v>
      </c>
      <c r="Q9" s="17">
        <v>0.29071318580896099</v>
      </c>
      <c r="R9" s="17">
        <v>0.27827555520824798</v>
      </c>
      <c r="S9" s="17">
        <v>0.230021509372688</v>
      </c>
      <c r="T9" s="17">
        <v>0.27038331832885698</v>
      </c>
      <c r="U9" s="17">
        <v>0.27258368777561598</v>
      </c>
      <c r="V9" s="17">
        <v>0.25066210470904499</v>
      </c>
      <c r="W9" s="17"/>
      <c r="X9" s="17">
        <v>0.23297322927721101</v>
      </c>
      <c r="Y9" s="17">
        <v>0.21688623957994299</v>
      </c>
      <c r="Z9" s="17"/>
      <c r="AA9" s="17">
        <v>0.244166864679456</v>
      </c>
      <c r="AB9" s="17">
        <v>0.208563742883561</v>
      </c>
      <c r="AC9" s="17"/>
      <c r="AD9" s="17">
        <v>0.23195224705643</v>
      </c>
      <c r="AE9" s="17">
        <v>0.227634495541576</v>
      </c>
    </row>
    <row r="10" spans="2:31" x14ac:dyDescent="0.35">
      <c r="B10" s="18" t="s">
        <v>395</v>
      </c>
      <c r="C10" s="17">
        <v>0.41048161142843098</v>
      </c>
      <c r="D10" s="17">
        <v>0.42255787116812199</v>
      </c>
      <c r="E10" s="17">
        <v>0.39840195696278502</v>
      </c>
      <c r="F10" s="17"/>
      <c r="G10" s="17">
        <v>0.38297894633318602</v>
      </c>
      <c r="H10" s="17">
        <v>0.467421641328232</v>
      </c>
      <c r="I10" s="17">
        <v>0.42269511677140498</v>
      </c>
      <c r="J10" s="17">
        <v>0.38184996655887798</v>
      </c>
      <c r="K10" s="17">
        <v>0.44613775391594102</v>
      </c>
      <c r="L10" s="17">
        <v>0.385144794103154</v>
      </c>
      <c r="M10" s="17"/>
      <c r="N10" s="17">
        <v>0.41659567656162599</v>
      </c>
      <c r="O10" s="17">
        <v>0.36240541122694903</v>
      </c>
      <c r="P10" s="17">
        <v>0.40270386681685899</v>
      </c>
      <c r="Q10" s="17">
        <v>0.44950420092784199</v>
      </c>
      <c r="R10" s="17">
        <v>0.47347306828754399</v>
      </c>
      <c r="S10" s="17">
        <v>0.47970482687219801</v>
      </c>
      <c r="T10" s="17">
        <v>0.40448844789866001</v>
      </c>
      <c r="U10" s="17">
        <v>0.30578701512915601</v>
      </c>
      <c r="V10" s="17">
        <v>0.38289680622534999</v>
      </c>
      <c r="W10" s="17"/>
      <c r="X10" s="17">
        <v>0.41041364741935998</v>
      </c>
      <c r="Y10" s="17">
        <v>0.44424462828162598</v>
      </c>
      <c r="Z10" s="17"/>
      <c r="AA10" s="17">
        <v>0.40633183470348599</v>
      </c>
      <c r="AB10" s="17">
        <v>0.42961526252818599</v>
      </c>
      <c r="AC10" s="17"/>
      <c r="AD10" s="17">
        <v>0.43310974758327903</v>
      </c>
      <c r="AE10" s="17">
        <v>0.39310298014638601</v>
      </c>
    </row>
    <row r="11" spans="2:31" ht="29" x14ac:dyDescent="0.35">
      <c r="B11" s="18" t="s">
        <v>396</v>
      </c>
      <c r="C11" s="17">
        <v>0.198547869838405</v>
      </c>
      <c r="D11" s="17">
        <v>0.188403572008185</v>
      </c>
      <c r="E11" s="17">
        <v>0.20869501930579501</v>
      </c>
      <c r="F11" s="17"/>
      <c r="G11" s="17">
        <v>0.22496844784759601</v>
      </c>
      <c r="H11" s="17">
        <v>0.16013575664840901</v>
      </c>
      <c r="I11" s="17">
        <v>0.19870048038132501</v>
      </c>
      <c r="J11" s="17">
        <v>0.22545832926146001</v>
      </c>
      <c r="K11" s="17">
        <v>0.180747358412574</v>
      </c>
      <c r="L11" s="17">
        <v>0.20030900663067899</v>
      </c>
      <c r="M11" s="17"/>
      <c r="N11" s="17">
        <v>0.17963559730665199</v>
      </c>
      <c r="O11" s="17">
        <v>0.27350742708338899</v>
      </c>
      <c r="P11" s="17">
        <v>0.26250908861073102</v>
      </c>
      <c r="Q11" s="17">
        <v>8.9440285067650199E-2</v>
      </c>
      <c r="R11" s="17">
        <v>0.16186855816416501</v>
      </c>
      <c r="S11" s="17">
        <v>0.17285920743769501</v>
      </c>
      <c r="T11" s="17">
        <v>0.17964316021183499</v>
      </c>
      <c r="U11" s="17">
        <v>0.21646170388622199</v>
      </c>
      <c r="V11" s="17">
        <v>0.22530958243587301</v>
      </c>
      <c r="W11" s="17"/>
      <c r="X11" s="17">
        <v>0.18947083556330899</v>
      </c>
      <c r="Y11" s="17">
        <v>0.23176052644895201</v>
      </c>
      <c r="Z11" s="17"/>
      <c r="AA11" s="17">
        <v>0.19587910176693801</v>
      </c>
      <c r="AB11" s="17">
        <v>0.20661656238922901</v>
      </c>
      <c r="AC11" s="17"/>
      <c r="AD11" s="17">
        <v>0.20166744928649299</v>
      </c>
      <c r="AE11" s="17">
        <v>0.20757116130071099</v>
      </c>
    </row>
    <row r="12" spans="2:31" ht="58" x14ac:dyDescent="0.35">
      <c r="B12" s="18" t="s">
        <v>397</v>
      </c>
      <c r="C12" s="17">
        <v>6.4746402447842605E-2</v>
      </c>
      <c r="D12" s="17">
        <v>7.7152200412609701E-2</v>
      </c>
      <c r="E12" s="17">
        <v>5.2337117121487399E-2</v>
      </c>
      <c r="F12" s="17"/>
      <c r="G12" s="17">
        <v>4.3486382353912702E-2</v>
      </c>
      <c r="H12" s="17">
        <v>8.2276743555210696E-2</v>
      </c>
      <c r="I12" s="17">
        <v>5.7553030470157099E-2</v>
      </c>
      <c r="J12" s="17">
        <v>4.3901175177987299E-2</v>
      </c>
      <c r="K12" s="17">
        <v>5.6132799626601199E-2</v>
      </c>
      <c r="L12" s="17">
        <v>8.5099842017093003E-2</v>
      </c>
      <c r="M12" s="17"/>
      <c r="N12" s="17">
        <v>6.3286226041621596E-2</v>
      </c>
      <c r="O12" s="17">
        <v>6.6218102385952493E-2</v>
      </c>
      <c r="P12" s="17">
        <v>7.6010081037613503E-2</v>
      </c>
      <c r="Q12" s="17">
        <v>8.9425849509556204E-2</v>
      </c>
      <c r="R12" s="17">
        <v>3.7263088318663103E-2</v>
      </c>
      <c r="S12" s="17">
        <v>6.1282354550877403E-2</v>
      </c>
      <c r="T12" s="17">
        <v>5.5876880187570102E-2</v>
      </c>
      <c r="U12" s="17">
        <v>7.2789160638245601E-2</v>
      </c>
      <c r="V12" s="17">
        <v>6.0750868682009997E-2</v>
      </c>
      <c r="W12" s="17"/>
      <c r="X12" s="17">
        <v>7.0483591305750701E-2</v>
      </c>
      <c r="Y12" s="17">
        <v>5.4401077692144799E-2</v>
      </c>
      <c r="Z12" s="17"/>
      <c r="AA12" s="17">
        <v>5.6499550270420702E-2</v>
      </c>
      <c r="AB12" s="17">
        <v>9.8467958869713504E-2</v>
      </c>
      <c r="AC12" s="17"/>
      <c r="AD12" s="17">
        <v>6.6452453809701204E-2</v>
      </c>
      <c r="AE12" s="17">
        <v>6.2034320544553503E-2</v>
      </c>
    </row>
    <row r="13" spans="2:31" ht="29" x14ac:dyDescent="0.35">
      <c r="B13" s="18" t="s">
        <v>398</v>
      </c>
      <c r="C13" s="17">
        <v>2.02005733003588E-2</v>
      </c>
      <c r="D13" s="17">
        <v>1.4189588482204399E-2</v>
      </c>
      <c r="E13" s="17">
        <v>2.6213247850815899E-2</v>
      </c>
      <c r="F13" s="17"/>
      <c r="G13" s="17">
        <v>8.8413482398130207E-3</v>
      </c>
      <c r="H13" s="17">
        <v>1.56200998479208E-2</v>
      </c>
      <c r="I13" s="17">
        <v>2.36818814877209E-2</v>
      </c>
      <c r="J13" s="17">
        <v>6.1294039571265103E-3</v>
      </c>
      <c r="K13" s="17">
        <v>1.0277464820458101E-2</v>
      </c>
      <c r="L13" s="17">
        <v>3.9015995159304102E-2</v>
      </c>
      <c r="M13" s="17"/>
      <c r="N13" s="17">
        <v>2.8526382223293598E-2</v>
      </c>
      <c r="O13" s="17">
        <v>3.8697956335137097E-2</v>
      </c>
      <c r="P13" s="17">
        <v>1.7310247047653399E-2</v>
      </c>
      <c r="Q13" s="17">
        <v>0</v>
      </c>
      <c r="R13" s="17">
        <v>8.1929375771971208E-3</v>
      </c>
      <c r="S13" s="17">
        <v>6.38258336110908E-3</v>
      </c>
      <c r="T13" s="17">
        <v>4.3106294624265497E-2</v>
      </c>
      <c r="U13" s="17">
        <v>2.7441311060982999E-2</v>
      </c>
      <c r="V13" s="17">
        <v>4.98093244604396E-3</v>
      </c>
      <c r="W13" s="17"/>
      <c r="X13" s="17">
        <v>2.0557550764308201E-2</v>
      </c>
      <c r="Y13" s="17">
        <v>0</v>
      </c>
      <c r="Z13" s="17"/>
      <c r="AA13" s="17">
        <v>2.38394239767213E-2</v>
      </c>
      <c r="AB13" s="17">
        <v>6.4672167664990904E-3</v>
      </c>
      <c r="AC13" s="17"/>
      <c r="AD13" s="17">
        <v>2.4732392132229799E-2</v>
      </c>
      <c r="AE13" s="17">
        <v>9.7794326880567602E-3</v>
      </c>
    </row>
    <row r="14" spans="2:31" x14ac:dyDescent="0.35">
      <c r="B14" s="18" t="s">
        <v>56</v>
      </c>
      <c r="C14" s="19">
        <v>6.94189365449073E-2</v>
      </c>
      <c r="D14" s="19">
        <v>5.7165880787000398E-2</v>
      </c>
      <c r="E14" s="19">
        <v>8.1675436727438003E-2</v>
      </c>
      <c r="F14" s="19"/>
      <c r="G14" s="19">
        <v>8.1543697408864593E-2</v>
      </c>
      <c r="H14" s="19">
        <v>8.1378772836673996E-2</v>
      </c>
      <c r="I14" s="19">
        <v>9.0434840831484606E-2</v>
      </c>
      <c r="J14" s="19">
        <v>6.8469973080413402E-2</v>
      </c>
      <c r="K14" s="19">
        <v>7.3186905419436704E-2</v>
      </c>
      <c r="L14" s="19">
        <v>4.4665589820864701E-2</v>
      </c>
      <c r="M14" s="19"/>
      <c r="N14" s="19">
        <v>6.6144946040981298E-2</v>
      </c>
      <c r="O14" s="19">
        <v>8.6082212259895999E-2</v>
      </c>
      <c r="P14" s="19">
        <v>7.8324691863900703E-2</v>
      </c>
      <c r="Q14" s="19">
        <v>8.0916478685991194E-2</v>
      </c>
      <c r="R14" s="19">
        <v>4.0926792444182701E-2</v>
      </c>
      <c r="S14" s="19">
        <v>4.9749518405432E-2</v>
      </c>
      <c r="T14" s="19">
        <v>4.6501898748812297E-2</v>
      </c>
      <c r="U14" s="19">
        <v>0.10493712150977701</v>
      </c>
      <c r="V14" s="19">
        <v>7.53997055016776E-2</v>
      </c>
      <c r="W14" s="19"/>
      <c r="X14" s="19">
        <v>7.6101145670060905E-2</v>
      </c>
      <c r="Y14" s="19">
        <v>5.2707527997334198E-2</v>
      </c>
      <c r="Z14" s="19"/>
      <c r="AA14" s="19">
        <v>7.3283224602978106E-2</v>
      </c>
      <c r="AB14" s="19">
        <v>5.0269256562812101E-2</v>
      </c>
      <c r="AC14" s="19"/>
      <c r="AD14" s="19">
        <v>4.2085710131866801E-2</v>
      </c>
      <c r="AE14" s="19">
        <v>9.9877609778717194E-2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E19"/>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404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394</v>
      </c>
      <c r="C9" s="17">
        <v>0.136740159068062</v>
      </c>
      <c r="D9" s="17">
        <v>0.134373186599621</v>
      </c>
      <c r="E9" s="17">
        <v>0.13910779690997599</v>
      </c>
      <c r="F9" s="17"/>
      <c r="G9" s="17">
        <v>0.14834922986500301</v>
      </c>
      <c r="H9" s="17">
        <v>0.13849569448443599</v>
      </c>
      <c r="I9" s="17">
        <v>8.4982016464449403E-2</v>
      </c>
      <c r="J9" s="17">
        <v>0.15568507586777899</v>
      </c>
      <c r="K9" s="17">
        <v>0.110507863085212</v>
      </c>
      <c r="L9" s="17">
        <v>0.15905106374717701</v>
      </c>
      <c r="M9" s="17"/>
      <c r="N9" s="17">
        <v>0.158117932219798</v>
      </c>
      <c r="O9" s="17">
        <v>7.8247918476346906E-2</v>
      </c>
      <c r="P9" s="17">
        <v>8.4455013199809706E-2</v>
      </c>
      <c r="Q9" s="17">
        <v>9.3585965776393096E-2</v>
      </c>
      <c r="R9" s="17">
        <v>0.204099369698403</v>
      </c>
      <c r="S9" s="17">
        <v>7.31378349419156E-2</v>
      </c>
      <c r="T9" s="17">
        <v>0.22264041587442099</v>
      </c>
      <c r="U9" s="17">
        <v>0.19239369460880301</v>
      </c>
      <c r="V9" s="17">
        <v>0.17366003329719501</v>
      </c>
      <c r="W9" s="17"/>
      <c r="X9" s="17">
        <v>0.12226703760218401</v>
      </c>
      <c r="Y9" s="17">
        <v>0.121862944353077</v>
      </c>
      <c r="Z9" s="17"/>
      <c r="AA9" s="17">
        <v>0.13018497799993201</v>
      </c>
      <c r="AB9" s="17">
        <v>0.157954564335443</v>
      </c>
      <c r="AC9" s="17"/>
      <c r="AD9" s="17">
        <v>0.14060358848767801</v>
      </c>
      <c r="AE9" s="17">
        <v>0.124808509383215</v>
      </c>
    </row>
    <row r="10" spans="2:31" x14ac:dyDescent="0.35">
      <c r="B10" s="18" t="s">
        <v>395</v>
      </c>
      <c r="C10" s="17">
        <v>0.27869488807450699</v>
      </c>
      <c r="D10" s="17">
        <v>0.27114351760892602</v>
      </c>
      <c r="E10" s="17">
        <v>0.28624838128619301</v>
      </c>
      <c r="F10" s="17"/>
      <c r="G10" s="17">
        <v>0.28115679164369101</v>
      </c>
      <c r="H10" s="17">
        <v>0.293198670828349</v>
      </c>
      <c r="I10" s="17">
        <v>0.29151087158924299</v>
      </c>
      <c r="J10" s="17">
        <v>0.30688939197752901</v>
      </c>
      <c r="K10" s="17">
        <v>0.29781069273563798</v>
      </c>
      <c r="L10" s="17">
        <v>0.239513725386691</v>
      </c>
      <c r="M10" s="17"/>
      <c r="N10" s="17">
        <v>0.37103039145310102</v>
      </c>
      <c r="O10" s="17">
        <v>0.22837688806461701</v>
      </c>
      <c r="P10" s="17">
        <v>0.308365634949753</v>
      </c>
      <c r="Q10" s="17">
        <v>0.28384590473957899</v>
      </c>
      <c r="R10" s="17">
        <v>0.247327855210803</v>
      </c>
      <c r="S10" s="17">
        <v>0.32785912230958297</v>
      </c>
      <c r="T10" s="17">
        <v>0.28383512456492499</v>
      </c>
      <c r="U10" s="17">
        <v>0.18753786682109999</v>
      </c>
      <c r="V10" s="17">
        <v>0.21468441903951599</v>
      </c>
      <c r="W10" s="17"/>
      <c r="X10" s="17">
        <v>0.27000933020689399</v>
      </c>
      <c r="Y10" s="17">
        <v>0.31143574733533602</v>
      </c>
      <c r="Z10" s="17"/>
      <c r="AA10" s="17">
        <v>0.28274613436628598</v>
      </c>
      <c r="AB10" s="17">
        <v>0.269425417483804</v>
      </c>
      <c r="AC10" s="17"/>
      <c r="AD10" s="17">
        <v>0.28996444712274</v>
      </c>
      <c r="AE10" s="17">
        <v>0.277586353634316</v>
      </c>
    </row>
    <row r="11" spans="2:31" ht="29" x14ac:dyDescent="0.35">
      <c r="B11" s="18" t="s">
        <v>396</v>
      </c>
      <c r="C11" s="17">
        <v>0.28735212747304401</v>
      </c>
      <c r="D11" s="17">
        <v>0.31827651612395702</v>
      </c>
      <c r="E11" s="17">
        <v>0.25641904574769703</v>
      </c>
      <c r="F11" s="17"/>
      <c r="G11" s="17">
        <v>0.27811686094037702</v>
      </c>
      <c r="H11" s="17">
        <v>0.27528115241119699</v>
      </c>
      <c r="I11" s="17">
        <v>0.339813414160479</v>
      </c>
      <c r="J11" s="17">
        <v>0.259977701817944</v>
      </c>
      <c r="K11" s="17">
        <v>0.240069310152841</v>
      </c>
      <c r="L11" s="17">
        <v>0.31003753122928002</v>
      </c>
      <c r="M11" s="17"/>
      <c r="N11" s="17">
        <v>0.23335863952602001</v>
      </c>
      <c r="O11" s="17">
        <v>0.31400801208290302</v>
      </c>
      <c r="P11" s="17">
        <v>0.29763186896378302</v>
      </c>
      <c r="Q11" s="17">
        <v>0.24609883306202199</v>
      </c>
      <c r="R11" s="17">
        <v>0.34982762875656198</v>
      </c>
      <c r="S11" s="17">
        <v>0.34034788868223897</v>
      </c>
      <c r="T11" s="17">
        <v>0.200908993489574</v>
      </c>
      <c r="U11" s="17">
        <v>0.36307650782676099</v>
      </c>
      <c r="V11" s="17">
        <v>0.30096480217721699</v>
      </c>
      <c r="W11" s="17"/>
      <c r="X11" s="17">
        <v>0.29822297841159201</v>
      </c>
      <c r="Y11" s="17">
        <v>0.30002847147697598</v>
      </c>
      <c r="Z11" s="17"/>
      <c r="AA11" s="17">
        <v>0.28413600635131803</v>
      </c>
      <c r="AB11" s="17">
        <v>0.29645008680642598</v>
      </c>
      <c r="AC11" s="17"/>
      <c r="AD11" s="17">
        <v>0.29309288651738802</v>
      </c>
      <c r="AE11" s="17">
        <v>0.27473593697947601</v>
      </c>
    </row>
    <row r="12" spans="2:31" ht="58" x14ac:dyDescent="0.35">
      <c r="B12" s="18" t="s">
        <v>397</v>
      </c>
      <c r="C12" s="17">
        <v>0.124656600891474</v>
      </c>
      <c r="D12" s="17">
        <v>0.12949454089090301</v>
      </c>
      <c r="E12" s="17">
        <v>0.11981730091131899</v>
      </c>
      <c r="F12" s="17"/>
      <c r="G12" s="17">
        <v>9.5383204879762207E-2</v>
      </c>
      <c r="H12" s="17">
        <v>0.16080731333697201</v>
      </c>
      <c r="I12" s="17">
        <v>9.3560493596843805E-2</v>
      </c>
      <c r="J12" s="17">
        <v>0.100129503684131</v>
      </c>
      <c r="K12" s="17">
        <v>0.16936475442680199</v>
      </c>
      <c r="L12" s="17">
        <v>0.126355878023797</v>
      </c>
      <c r="M12" s="17"/>
      <c r="N12" s="17">
        <v>0.11284367297136701</v>
      </c>
      <c r="O12" s="17">
        <v>0.16047941097872301</v>
      </c>
      <c r="P12" s="17">
        <v>0.13433631705611801</v>
      </c>
      <c r="Q12" s="17">
        <v>0.18468600424753001</v>
      </c>
      <c r="R12" s="17">
        <v>6.2952668295806397E-2</v>
      </c>
      <c r="S12" s="17">
        <v>0.14303713199948301</v>
      </c>
      <c r="T12" s="17">
        <v>0.121875487289448</v>
      </c>
      <c r="U12" s="17">
        <v>0.107736743387571</v>
      </c>
      <c r="V12" s="17">
        <v>7.4327861482599802E-2</v>
      </c>
      <c r="W12" s="17"/>
      <c r="X12" s="17">
        <v>0.136251648931314</v>
      </c>
      <c r="Y12" s="17">
        <v>9.7757864224114005E-2</v>
      </c>
      <c r="Z12" s="17"/>
      <c r="AA12" s="17">
        <v>0.11714796648372899</v>
      </c>
      <c r="AB12" s="17">
        <v>0.15690352821798101</v>
      </c>
      <c r="AC12" s="17"/>
      <c r="AD12" s="17">
        <v>0.131715897392537</v>
      </c>
      <c r="AE12" s="17">
        <v>0.113686347276218</v>
      </c>
    </row>
    <row r="13" spans="2:31" ht="29" x14ac:dyDescent="0.35">
      <c r="B13" s="18" t="s">
        <v>398</v>
      </c>
      <c r="C13" s="17">
        <v>7.1997435196763798E-2</v>
      </c>
      <c r="D13" s="17">
        <v>6.8580021844233702E-2</v>
      </c>
      <c r="E13" s="17">
        <v>7.54158092094699E-2</v>
      </c>
      <c r="F13" s="17"/>
      <c r="G13" s="17">
        <v>6.9137824922915897E-2</v>
      </c>
      <c r="H13" s="17">
        <v>3.3473792481143599E-2</v>
      </c>
      <c r="I13" s="17">
        <v>8.9732268144160202E-2</v>
      </c>
      <c r="J13" s="17">
        <v>7.2852241508148702E-2</v>
      </c>
      <c r="K13" s="17">
        <v>6.6922822544347602E-2</v>
      </c>
      <c r="L13" s="17">
        <v>8.7382681849361904E-2</v>
      </c>
      <c r="M13" s="17"/>
      <c r="N13" s="17">
        <v>5.62776922889624E-2</v>
      </c>
      <c r="O13" s="17">
        <v>0.104978531603242</v>
      </c>
      <c r="P13" s="17">
        <v>3.5641244204623702E-2</v>
      </c>
      <c r="Q13" s="17">
        <v>7.8567535378432696E-2</v>
      </c>
      <c r="R13" s="17">
        <v>9.3794676817115299E-2</v>
      </c>
      <c r="S13" s="17">
        <v>5.2002444111434003E-2</v>
      </c>
      <c r="T13" s="17">
        <v>3.5728187885515898E-2</v>
      </c>
      <c r="U13" s="17">
        <v>5.7516519096049601E-2</v>
      </c>
      <c r="V13" s="17">
        <v>0.10733280008278299</v>
      </c>
      <c r="W13" s="17"/>
      <c r="X13" s="17">
        <v>6.6785261946286895E-2</v>
      </c>
      <c r="Y13" s="17">
        <v>8.8233693680864297E-2</v>
      </c>
      <c r="Z13" s="17"/>
      <c r="AA13" s="17">
        <v>7.4659913922113394E-2</v>
      </c>
      <c r="AB13" s="17">
        <v>6.3293482572650203E-2</v>
      </c>
      <c r="AC13" s="17"/>
      <c r="AD13" s="17">
        <v>7.6807393861481693E-2</v>
      </c>
      <c r="AE13" s="17">
        <v>5.8709291912786399E-2</v>
      </c>
    </row>
    <row r="14" spans="2:31" x14ac:dyDescent="0.35">
      <c r="B14" s="18" t="s">
        <v>56</v>
      </c>
      <c r="C14" s="19">
        <v>0.100558789296149</v>
      </c>
      <c r="D14" s="19">
        <v>7.8132216932359805E-2</v>
      </c>
      <c r="E14" s="19">
        <v>0.122991665935345</v>
      </c>
      <c r="F14" s="19"/>
      <c r="G14" s="19">
        <v>0.127856087748251</v>
      </c>
      <c r="H14" s="19">
        <v>9.8743376457903306E-2</v>
      </c>
      <c r="I14" s="19">
        <v>0.100400936044824</v>
      </c>
      <c r="J14" s="19">
        <v>0.10446608514446799</v>
      </c>
      <c r="K14" s="19">
        <v>0.115324557055158</v>
      </c>
      <c r="L14" s="19">
        <v>7.7659119763693399E-2</v>
      </c>
      <c r="M14" s="19"/>
      <c r="N14" s="19">
        <v>6.8371671540751994E-2</v>
      </c>
      <c r="O14" s="19">
        <v>0.11390923879416801</v>
      </c>
      <c r="P14" s="19">
        <v>0.139569921625912</v>
      </c>
      <c r="Q14" s="19">
        <v>0.113215756796043</v>
      </c>
      <c r="R14" s="19">
        <v>4.1997801221309999E-2</v>
      </c>
      <c r="S14" s="19">
        <v>6.3615577955345504E-2</v>
      </c>
      <c r="T14" s="19">
        <v>0.13501179089611601</v>
      </c>
      <c r="U14" s="19">
        <v>9.1738668259715606E-2</v>
      </c>
      <c r="V14" s="19">
        <v>0.12903008392068899</v>
      </c>
      <c r="W14" s="19"/>
      <c r="X14" s="19">
        <v>0.106463742901728</v>
      </c>
      <c r="Y14" s="19">
        <v>8.0681278929632005E-2</v>
      </c>
      <c r="Z14" s="19"/>
      <c r="AA14" s="19">
        <v>0.111125000876621</v>
      </c>
      <c r="AB14" s="19">
        <v>5.5972920583694998E-2</v>
      </c>
      <c r="AC14" s="19"/>
      <c r="AD14" s="19">
        <v>6.78157866181755E-2</v>
      </c>
      <c r="AE14" s="19">
        <v>0.15047356081398799</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405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394</v>
      </c>
      <c r="C9" s="17">
        <v>4.79684729967585E-2</v>
      </c>
      <c r="D9" s="17">
        <v>5.66377701236387E-2</v>
      </c>
      <c r="E9" s="17">
        <v>3.9296738866319E-2</v>
      </c>
      <c r="F9" s="17"/>
      <c r="G9" s="17">
        <v>3.0067366129075599E-2</v>
      </c>
      <c r="H9" s="17">
        <v>5.6499107599843501E-2</v>
      </c>
      <c r="I9" s="17">
        <v>4.6810256416115199E-2</v>
      </c>
      <c r="J9" s="17">
        <v>4.1554157579725498E-2</v>
      </c>
      <c r="K9" s="17">
        <v>3.6532833008007103E-2</v>
      </c>
      <c r="L9" s="17">
        <v>6.2504616547396405E-2</v>
      </c>
      <c r="M9" s="17"/>
      <c r="N9" s="17">
        <v>7.1315558544866001E-2</v>
      </c>
      <c r="O9" s="17">
        <v>3.8273540664896299E-2</v>
      </c>
      <c r="P9" s="17">
        <v>2.5416620259598101E-2</v>
      </c>
      <c r="Q9" s="17">
        <v>2.7993247112957E-2</v>
      </c>
      <c r="R9" s="17">
        <v>4.8651082015126398E-2</v>
      </c>
      <c r="S9" s="17">
        <v>6.8770564472350304E-2</v>
      </c>
      <c r="T9" s="17">
        <v>5.0365570817007099E-2</v>
      </c>
      <c r="U9" s="17">
        <v>7.1658748776986594E-2</v>
      </c>
      <c r="V9" s="17">
        <v>3.7870936454698502E-2</v>
      </c>
      <c r="W9" s="17"/>
      <c r="X9" s="17">
        <v>4.0567783484067699E-2</v>
      </c>
      <c r="Y9" s="17">
        <v>2.4605275745842099E-2</v>
      </c>
      <c r="Z9" s="17"/>
      <c r="AA9" s="17">
        <v>4.7866797105544902E-2</v>
      </c>
      <c r="AB9" s="17">
        <v>4.6482442478490198E-2</v>
      </c>
      <c r="AC9" s="17"/>
      <c r="AD9" s="17">
        <v>5.9189318091060199E-2</v>
      </c>
      <c r="AE9" s="17">
        <v>2.6679486483785601E-2</v>
      </c>
    </row>
    <row r="10" spans="2:31" x14ac:dyDescent="0.35">
      <c r="B10" s="18" t="s">
        <v>395</v>
      </c>
      <c r="C10" s="17">
        <v>9.0387523566445999E-2</v>
      </c>
      <c r="D10" s="17">
        <v>8.9551280441418399E-2</v>
      </c>
      <c r="E10" s="17">
        <v>9.1224001765602705E-2</v>
      </c>
      <c r="F10" s="17"/>
      <c r="G10" s="17">
        <v>8.7926092855920096E-2</v>
      </c>
      <c r="H10" s="17">
        <v>0.113609134438532</v>
      </c>
      <c r="I10" s="17">
        <v>0.110311273092077</v>
      </c>
      <c r="J10" s="17">
        <v>0.111558742339105</v>
      </c>
      <c r="K10" s="17">
        <v>8.5331762865642202E-2</v>
      </c>
      <c r="L10" s="17">
        <v>6.1284561139848003E-2</v>
      </c>
      <c r="M10" s="17"/>
      <c r="N10" s="17">
        <v>0.120397481578205</v>
      </c>
      <c r="O10" s="17">
        <v>6.4147619204345099E-2</v>
      </c>
      <c r="P10" s="17">
        <v>6.5023697864733096E-2</v>
      </c>
      <c r="Q10" s="17">
        <v>9.3784771680821694E-2</v>
      </c>
      <c r="R10" s="17">
        <v>8.9127842460899706E-2</v>
      </c>
      <c r="S10" s="17">
        <v>7.6410586559944899E-2</v>
      </c>
      <c r="T10" s="17">
        <v>0.13077339240965399</v>
      </c>
      <c r="U10" s="17">
        <v>4.64749086508826E-2</v>
      </c>
      <c r="V10" s="17">
        <v>9.9947463091379196E-2</v>
      </c>
      <c r="W10" s="17"/>
      <c r="X10" s="17">
        <v>8.52026786388623E-2</v>
      </c>
      <c r="Y10" s="17">
        <v>0.110730538098121</v>
      </c>
      <c r="Z10" s="17"/>
      <c r="AA10" s="17">
        <v>8.67418205316626E-2</v>
      </c>
      <c r="AB10" s="17">
        <v>0.106746234819122</v>
      </c>
      <c r="AC10" s="17"/>
      <c r="AD10" s="17">
        <v>9.8365755158506096E-2</v>
      </c>
      <c r="AE10" s="17">
        <v>8.1873108618138096E-2</v>
      </c>
    </row>
    <row r="11" spans="2:31" ht="29" x14ac:dyDescent="0.35">
      <c r="B11" s="18" t="s">
        <v>396</v>
      </c>
      <c r="C11" s="17">
        <v>0.62161311646034001</v>
      </c>
      <c r="D11" s="17">
        <v>0.62343298981477702</v>
      </c>
      <c r="E11" s="17">
        <v>0.61979273152603898</v>
      </c>
      <c r="F11" s="17"/>
      <c r="G11" s="17">
        <v>0.59358306609814304</v>
      </c>
      <c r="H11" s="17">
        <v>0.55741387828572997</v>
      </c>
      <c r="I11" s="17">
        <v>0.60578822307894098</v>
      </c>
      <c r="J11" s="17">
        <v>0.57538381280969497</v>
      </c>
      <c r="K11" s="17">
        <v>0.62258912787457898</v>
      </c>
      <c r="L11" s="17">
        <v>0.70146711978324106</v>
      </c>
      <c r="M11" s="17"/>
      <c r="N11" s="17">
        <v>0.60544860961567604</v>
      </c>
      <c r="O11" s="17">
        <v>0.68461814592780601</v>
      </c>
      <c r="P11" s="17">
        <v>0.64120684942474804</v>
      </c>
      <c r="Q11" s="17">
        <v>0.55554112219055096</v>
      </c>
      <c r="R11" s="17">
        <v>0.59766585528521698</v>
      </c>
      <c r="S11" s="17">
        <v>0.66825543610867799</v>
      </c>
      <c r="T11" s="17">
        <v>0.54639349679159599</v>
      </c>
      <c r="U11" s="17">
        <v>0.55161688986534196</v>
      </c>
      <c r="V11" s="17">
        <v>0.67048854990122897</v>
      </c>
      <c r="W11" s="17"/>
      <c r="X11" s="17">
        <v>0.62747391629026605</v>
      </c>
      <c r="Y11" s="17">
        <v>0.62489547845849003</v>
      </c>
      <c r="Z11" s="17"/>
      <c r="AA11" s="17">
        <v>0.62292891312030696</v>
      </c>
      <c r="AB11" s="17">
        <v>0.62406511419879196</v>
      </c>
      <c r="AC11" s="17"/>
      <c r="AD11" s="17">
        <v>0.61266147332270304</v>
      </c>
      <c r="AE11" s="17">
        <v>0.64223196258512005</v>
      </c>
    </row>
    <row r="12" spans="2:31" ht="58" x14ac:dyDescent="0.35">
      <c r="B12" s="18" t="s">
        <v>397</v>
      </c>
      <c r="C12" s="17">
        <v>0.156091769775689</v>
      </c>
      <c r="D12" s="17">
        <v>0.15564516634164</v>
      </c>
      <c r="E12" s="17">
        <v>0.156538498753266</v>
      </c>
      <c r="F12" s="17"/>
      <c r="G12" s="17">
        <v>0.20434848242981399</v>
      </c>
      <c r="H12" s="17">
        <v>0.189303577684098</v>
      </c>
      <c r="I12" s="17">
        <v>0.116119328330237</v>
      </c>
      <c r="J12" s="17">
        <v>0.19116913744516401</v>
      </c>
      <c r="K12" s="17">
        <v>0.130374666338814</v>
      </c>
      <c r="L12" s="17">
        <v>0.127798326422111</v>
      </c>
      <c r="M12" s="17"/>
      <c r="N12" s="17">
        <v>0.14370246737708101</v>
      </c>
      <c r="O12" s="17">
        <v>0.145685893254065</v>
      </c>
      <c r="P12" s="17">
        <v>0.16613055916723801</v>
      </c>
      <c r="Q12" s="17">
        <v>0.220755349161606</v>
      </c>
      <c r="R12" s="17">
        <v>0.18030077977953299</v>
      </c>
      <c r="S12" s="17">
        <v>0.12094896534104101</v>
      </c>
      <c r="T12" s="17">
        <v>0.16143749435209601</v>
      </c>
      <c r="U12" s="17">
        <v>0.21125308798599399</v>
      </c>
      <c r="V12" s="17">
        <v>0.106601447551176</v>
      </c>
      <c r="W12" s="17"/>
      <c r="X12" s="17">
        <v>0.157692713863159</v>
      </c>
      <c r="Y12" s="17">
        <v>0.17801861405129901</v>
      </c>
      <c r="Z12" s="17"/>
      <c r="AA12" s="17">
        <v>0.15274388004280801</v>
      </c>
      <c r="AB12" s="17">
        <v>0.16912696081898099</v>
      </c>
      <c r="AC12" s="17"/>
      <c r="AD12" s="17">
        <v>0.16228330410876199</v>
      </c>
      <c r="AE12" s="17">
        <v>0.14830002092696301</v>
      </c>
    </row>
    <row r="13" spans="2:31" ht="29" x14ac:dyDescent="0.35">
      <c r="B13" s="18" t="s">
        <v>398</v>
      </c>
      <c r="C13" s="17">
        <v>4.7022211403556197E-2</v>
      </c>
      <c r="D13" s="17">
        <v>3.6486291870676597E-2</v>
      </c>
      <c r="E13" s="17">
        <v>5.7561092661363E-2</v>
      </c>
      <c r="F13" s="17"/>
      <c r="G13" s="17">
        <v>5.7423566167295902E-2</v>
      </c>
      <c r="H13" s="17">
        <v>4.5802659964464101E-2</v>
      </c>
      <c r="I13" s="17">
        <v>7.3972866970842793E-2</v>
      </c>
      <c r="J13" s="17">
        <v>3.6967421789897599E-2</v>
      </c>
      <c r="K13" s="17">
        <v>6.3412953078617801E-2</v>
      </c>
      <c r="L13" s="17">
        <v>2.5508031121527799E-2</v>
      </c>
      <c r="M13" s="17"/>
      <c r="N13" s="17">
        <v>3.6675016579879899E-2</v>
      </c>
      <c r="O13" s="17">
        <v>3.3342176833657401E-2</v>
      </c>
      <c r="P13" s="17">
        <v>5.8650791488807197E-2</v>
      </c>
      <c r="Q13" s="17">
        <v>7.1801171488575496E-2</v>
      </c>
      <c r="R13" s="17">
        <v>5.9186068217843002E-2</v>
      </c>
      <c r="S13" s="17">
        <v>3.5788741784991203E-2</v>
      </c>
      <c r="T13" s="17">
        <v>5.9340347576625901E-2</v>
      </c>
      <c r="U13" s="17">
        <v>4.3791121906466599E-2</v>
      </c>
      <c r="V13" s="17">
        <v>3.8616020565709203E-2</v>
      </c>
      <c r="W13" s="17"/>
      <c r="X13" s="17">
        <v>4.70074026970599E-2</v>
      </c>
      <c r="Y13" s="17">
        <v>4.2840167778950701E-2</v>
      </c>
      <c r="Z13" s="17"/>
      <c r="AA13" s="17">
        <v>5.0385245192018001E-2</v>
      </c>
      <c r="AB13" s="17">
        <v>3.4996047239311899E-2</v>
      </c>
      <c r="AC13" s="17"/>
      <c r="AD13" s="17">
        <v>4.84950603005809E-2</v>
      </c>
      <c r="AE13" s="17">
        <v>5.1522588710257597E-2</v>
      </c>
    </row>
    <row r="14" spans="2:31" x14ac:dyDescent="0.35">
      <c r="B14" s="18" t="s">
        <v>56</v>
      </c>
      <c r="C14" s="19">
        <v>3.6916905797210499E-2</v>
      </c>
      <c r="D14" s="19">
        <v>3.8246501407848903E-2</v>
      </c>
      <c r="E14" s="19">
        <v>3.5586936427409503E-2</v>
      </c>
      <c r="F14" s="19"/>
      <c r="G14" s="19">
        <v>2.6651426319751301E-2</v>
      </c>
      <c r="H14" s="19">
        <v>3.7371642027332203E-2</v>
      </c>
      <c r="I14" s="19">
        <v>4.6998052111787897E-2</v>
      </c>
      <c r="J14" s="19">
        <v>4.3366728036412998E-2</v>
      </c>
      <c r="K14" s="19">
        <v>6.1758656834339898E-2</v>
      </c>
      <c r="L14" s="19">
        <v>2.1437344985876301E-2</v>
      </c>
      <c r="M14" s="19"/>
      <c r="N14" s="19">
        <v>2.2460866304293101E-2</v>
      </c>
      <c r="O14" s="19">
        <v>3.3932624115230001E-2</v>
      </c>
      <c r="P14" s="19">
        <v>4.3571481794875203E-2</v>
      </c>
      <c r="Q14" s="19">
        <v>3.01243383654889E-2</v>
      </c>
      <c r="R14" s="19">
        <v>2.5068372241381E-2</v>
      </c>
      <c r="S14" s="19">
        <v>2.98257057329946E-2</v>
      </c>
      <c r="T14" s="19">
        <v>5.16896980530216E-2</v>
      </c>
      <c r="U14" s="19">
        <v>7.5205242814328402E-2</v>
      </c>
      <c r="V14" s="19">
        <v>4.6475582435808002E-2</v>
      </c>
      <c r="W14" s="19"/>
      <c r="X14" s="19">
        <v>4.2055505026584901E-2</v>
      </c>
      <c r="Y14" s="19">
        <v>1.89099258672971E-2</v>
      </c>
      <c r="Z14" s="19"/>
      <c r="AA14" s="19">
        <v>3.9333344007659601E-2</v>
      </c>
      <c r="AB14" s="19">
        <v>1.85832004453024E-2</v>
      </c>
      <c r="AC14" s="19"/>
      <c r="AD14" s="19">
        <v>1.9005089018387499E-2</v>
      </c>
      <c r="AE14" s="19">
        <v>4.9392832675735E-2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406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394</v>
      </c>
      <c r="C9" s="17">
        <v>4.0631242375457399E-2</v>
      </c>
      <c r="D9" s="17">
        <v>3.9571681167969601E-2</v>
      </c>
      <c r="E9" s="17">
        <v>4.1691101433439501E-2</v>
      </c>
      <c r="F9" s="17"/>
      <c r="G9" s="17">
        <v>4.0772415151001197E-2</v>
      </c>
      <c r="H9" s="17">
        <v>3.3703683200274302E-2</v>
      </c>
      <c r="I9" s="17">
        <v>3.3886168227215602E-2</v>
      </c>
      <c r="J9" s="17">
        <v>7.0126143108937306E-2</v>
      </c>
      <c r="K9" s="17">
        <v>2.02098639632949E-2</v>
      </c>
      <c r="L9" s="17">
        <v>4.3066948810717098E-2</v>
      </c>
      <c r="M9" s="17"/>
      <c r="N9" s="17">
        <v>7.0353943828805499E-2</v>
      </c>
      <c r="O9" s="17">
        <v>2.4259225375288601E-2</v>
      </c>
      <c r="P9" s="17">
        <v>1.6519805228181399E-2</v>
      </c>
      <c r="Q9" s="17">
        <v>1.0060275396673901E-2</v>
      </c>
      <c r="R9" s="17">
        <v>3.45674402772626E-2</v>
      </c>
      <c r="S9" s="17">
        <v>4.3687817582991E-2</v>
      </c>
      <c r="T9" s="17">
        <v>6.16398811498753E-2</v>
      </c>
      <c r="U9" s="17">
        <v>7.1179168522254296E-2</v>
      </c>
      <c r="V9" s="17">
        <v>4.2443997840110999E-2</v>
      </c>
      <c r="W9" s="17"/>
      <c r="X9" s="17">
        <v>3.8570340357561399E-2</v>
      </c>
      <c r="Y9" s="17">
        <v>3.05071049000981E-2</v>
      </c>
      <c r="Z9" s="17"/>
      <c r="AA9" s="17">
        <v>4.0904435972496697E-2</v>
      </c>
      <c r="AB9" s="17">
        <v>4.05193007287519E-2</v>
      </c>
      <c r="AC9" s="17"/>
      <c r="AD9" s="17">
        <v>4.4034949533042003E-2</v>
      </c>
      <c r="AE9" s="17">
        <v>3.4064183325125397E-2</v>
      </c>
    </row>
    <row r="10" spans="2:31" x14ac:dyDescent="0.35">
      <c r="B10" s="18" t="s">
        <v>395</v>
      </c>
      <c r="C10" s="17">
        <v>8.4508938730938593E-2</v>
      </c>
      <c r="D10" s="17">
        <v>9.2673171736200793E-2</v>
      </c>
      <c r="E10" s="17">
        <v>7.6342410699378097E-2</v>
      </c>
      <c r="F10" s="17"/>
      <c r="G10" s="17">
        <v>8.2710454305489706E-2</v>
      </c>
      <c r="H10" s="17">
        <v>0.11662812236936999</v>
      </c>
      <c r="I10" s="17">
        <v>0.10607199568447701</v>
      </c>
      <c r="J10" s="17">
        <v>6.1622524125906498E-2</v>
      </c>
      <c r="K10" s="17">
        <v>5.9458353738359997E-2</v>
      </c>
      <c r="L10" s="17">
        <v>8.1610767075948901E-2</v>
      </c>
      <c r="M10" s="17"/>
      <c r="N10" s="17">
        <v>0.12140683203328501</v>
      </c>
      <c r="O10" s="17">
        <v>5.5183016689987097E-2</v>
      </c>
      <c r="P10" s="17">
        <v>4.0477138436285601E-2</v>
      </c>
      <c r="Q10" s="17">
        <v>0.103144360290663</v>
      </c>
      <c r="R10" s="17">
        <v>9.3883200625547406E-2</v>
      </c>
      <c r="S10" s="17">
        <v>0.104853422167069</v>
      </c>
      <c r="T10" s="17">
        <v>6.1017696135302897E-2</v>
      </c>
      <c r="U10" s="17">
        <v>8.5785314459708495E-2</v>
      </c>
      <c r="V10" s="17">
        <v>8.8945864008387998E-2</v>
      </c>
      <c r="W10" s="17"/>
      <c r="X10" s="17">
        <v>6.4553337767934094E-2</v>
      </c>
      <c r="Y10" s="17">
        <v>0.13859609037582199</v>
      </c>
      <c r="Z10" s="17"/>
      <c r="AA10" s="17">
        <v>8.3342669163701297E-2</v>
      </c>
      <c r="AB10" s="17">
        <v>9.1048473521259998E-2</v>
      </c>
      <c r="AC10" s="17"/>
      <c r="AD10" s="17">
        <v>0.102079460949382</v>
      </c>
      <c r="AE10" s="17">
        <v>4.6310207217930201E-2</v>
      </c>
    </row>
    <row r="11" spans="2:31" ht="29" x14ac:dyDescent="0.35">
      <c r="B11" s="18" t="s">
        <v>396</v>
      </c>
      <c r="C11" s="17">
        <v>0.559459505801571</v>
      </c>
      <c r="D11" s="17">
        <v>0.53940701048113504</v>
      </c>
      <c r="E11" s="17">
        <v>0.57951763802679401</v>
      </c>
      <c r="F11" s="17"/>
      <c r="G11" s="17">
        <v>0.56060787555849301</v>
      </c>
      <c r="H11" s="17">
        <v>0.52097568137156502</v>
      </c>
      <c r="I11" s="17">
        <v>0.55328676912350006</v>
      </c>
      <c r="J11" s="17">
        <v>0.53058896415602896</v>
      </c>
      <c r="K11" s="17">
        <v>0.54445521495276505</v>
      </c>
      <c r="L11" s="17">
        <v>0.60448829904327395</v>
      </c>
      <c r="M11" s="17"/>
      <c r="N11" s="17">
        <v>0.49980496605318298</v>
      </c>
      <c r="O11" s="17">
        <v>0.61494349325770403</v>
      </c>
      <c r="P11" s="17">
        <v>0.60229428205170599</v>
      </c>
      <c r="Q11" s="17">
        <v>0.47399000617036202</v>
      </c>
      <c r="R11" s="17">
        <v>0.56477203730729197</v>
      </c>
      <c r="S11" s="17">
        <v>0.58092846861888203</v>
      </c>
      <c r="T11" s="17">
        <v>0.59100340862216205</v>
      </c>
      <c r="U11" s="17">
        <v>0.56594562069159604</v>
      </c>
      <c r="V11" s="17">
        <v>0.55636280904937596</v>
      </c>
      <c r="W11" s="17"/>
      <c r="X11" s="17">
        <v>0.56727978837147197</v>
      </c>
      <c r="Y11" s="17">
        <v>0.57861046251034898</v>
      </c>
      <c r="Z11" s="17"/>
      <c r="AA11" s="17">
        <v>0.56014268947896395</v>
      </c>
      <c r="AB11" s="17">
        <v>0.56340778914943102</v>
      </c>
      <c r="AC11" s="17"/>
      <c r="AD11" s="17">
        <v>0.57955647994596104</v>
      </c>
      <c r="AE11" s="17">
        <v>0.53416630940757504</v>
      </c>
    </row>
    <row r="12" spans="2:31" ht="58" x14ac:dyDescent="0.35">
      <c r="B12" s="18" t="s">
        <v>397</v>
      </c>
      <c r="C12" s="17">
        <v>0.170859587684489</v>
      </c>
      <c r="D12" s="17">
        <v>0.18596712238591401</v>
      </c>
      <c r="E12" s="17">
        <v>0.15574780614329101</v>
      </c>
      <c r="F12" s="17"/>
      <c r="G12" s="17">
        <v>0.179576294295831</v>
      </c>
      <c r="H12" s="17">
        <v>0.22038471802800899</v>
      </c>
      <c r="I12" s="17">
        <v>0.15707095639088001</v>
      </c>
      <c r="J12" s="17">
        <v>0.19720088459509399</v>
      </c>
      <c r="K12" s="17">
        <v>0.16415500892365101</v>
      </c>
      <c r="L12" s="17">
        <v>0.13676892497908999</v>
      </c>
      <c r="M12" s="17"/>
      <c r="N12" s="17">
        <v>0.15164611791266699</v>
      </c>
      <c r="O12" s="17">
        <v>0.16959051030875699</v>
      </c>
      <c r="P12" s="17">
        <v>0.175567810953564</v>
      </c>
      <c r="Q12" s="17">
        <v>0.24214677483220101</v>
      </c>
      <c r="R12" s="17">
        <v>0.19372378950421401</v>
      </c>
      <c r="S12" s="17">
        <v>0.183801348658469</v>
      </c>
      <c r="T12" s="17">
        <v>0.18302635753635901</v>
      </c>
      <c r="U12" s="17">
        <v>0.141119538754165</v>
      </c>
      <c r="V12" s="17">
        <v>0.108340482428643</v>
      </c>
      <c r="W12" s="17"/>
      <c r="X12" s="17">
        <v>0.182449406351643</v>
      </c>
      <c r="Y12" s="17">
        <v>0.12698409744914099</v>
      </c>
      <c r="Z12" s="17"/>
      <c r="AA12" s="17">
        <v>0.16083336082629801</v>
      </c>
      <c r="AB12" s="17">
        <v>0.20112808284258199</v>
      </c>
      <c r="AC12" s="17"/>
      <c r="AD12" s="17">
        <v>0.15299489917261</v>
      </c>
      <c r="AE12" s="17">
        <v>0.203720323837523</v>
      </c>
    </row>
    <row r="13" spans="2:31" ht="29" x14ac:dyDescent="0.35">
      <c r="B13" s="18" t="s">
        <v>398</v>
      </c>
      <c r="C13" s="17">
        <v>9.3239393051155695E-2</v>
      </c>
      <c r="D13" s="17">
        <v>9.0726451546083303E-2</v>
      </c>
      <c r="E13" s="17">
        <v>9.5753040962676297E-2</v>
      </c>
      <c r="F13" s="17"/>
      <c r="G13" s="17">
        <v>9.5324771845271397E-2</v>
      </c>
      <c r="H13" s="17">
        <v>5.9651303003543599E-2</v>
      </c>
      <c r="I13" s="17">
        <v>9.0331514826669707E-2</v>
      </c>
      <c r="J13" s="17">
        <v>9.5441951357351701E-2</v>
      </c>
      <c r="K13" s="17">
        <v>0.13728366128234401</v>
      </c>
      <c r="L13" s="17">
        <v>8.8319550656360199E-2</v>
      </c>
      <c r="M13" s="17"/>
      <c r="N13" s="17">
        <v>9.0856222510037096E-2</v>
      </c>
      <c r="O13" s="17">
        <v>0.10277375342952</v>
      </c>
      <c r="P13" s="17">
        <v>0.104733749632231</v>
      </c>
      <c r="Q13" s="17">
        <v>0.10873550898444299</v>
      </c>
      <c r="R13" s="17">
        <v>8.82585637620176E-2</v>
      </c>
      <c r="S13" s="17">
        <v>4.9650971551679197E-2</v>
      </c>
      <c r="T13" s="17">
        <v>6.65897286184053E-2</v>
      </c>
      <c r="U13" s="17">
        <v>4.5884131832369703E-2</v>
      </c>
      <c r="V13" s="17">
        <v>0.138651080105888</v>
      </c>
      <c r="W13" s="17"/>
      <c r="X13" s="17">
        <v>9.4093396468386201E-2</v>
      </c>
      <c r="Y13" s="17">
        <v>7.9093863383930194E-2</v>
      </c>
      <c r="Z13" s="17"/>
      <c r="AA13" s="17">
        <v>0.105705408811877</v>
      </c>
      <c r="AB13" s="17">
        <v>4.67563040286159E-2</v>
      </c>
      <c r="AC13" s="17"/>
      <c r="AD13" s="17">
        <v>9.1707119636724094E-2</v>
      </c>
      <c r="AE13" s="17">
        <v>0.112727468130915</v>
      </c>
    </row>
    <row r="14" spans="2:31" x14ac:dyDescent="0.35">
      <c r="B14" s="18" t="s">
        <v>56</v>
      </c>
      <c r="C14" s="19">
        <v>5.1301332356387799E-2</v>
      </c>
      <c r="D14" s="19">
        <v>5.1654562682697303E-2</v>
      </c>
      <c r="E14" s="19">
        <v>5.0948002734420302E-2</v>
      </c>
      <c r="F14" s="19"/>
      <c r="G14" s="19">
        <v>4.10081888439136E-2</v>
      </c>
      <c r="H14" s="19">
        <v>4.86564920272382E-2</v>
      </c>
      <c r="I14" s="19">
        <v>5.9352595747258201E-2</v>
      </c>
      <c r="J14" s="19">
        <v>4.5019532656681703E-2</v>
      </c>
      <c r="K14" s="19">
        <v>7.4437897139584902E-2</v>
      </c>
      <c r="L14" s="19">
        <v>4.5745509434610199E-2</v>
      </c>
      <c r="M14" s="19"/>
      <c r="N14" s="19">
        <v>6.5931917662022596E-2</v>
      </c>
      <c r="O14" s="19">
        <v>3.3250000938742703E-2</v>
      </c>
      <c r="P14" s="19">
        <v>6.0407213698031301E-2</v>
      </c>
      <c r="Q14" s="19">
        <v>6.1923074325657697E-2</v>
      </c>
      <c r="R14" s="19">
        <v>2.47949685236671E-2</v>
      </c>
      <c r="S14" s="19">
        <v>3.7077971420909801E-2</v>
      </c>
      <c r="T14" s="19">
        <v>3.6722927937895902E-2</v>
      </c>
      <c r="U14" s="19">
        <v>9.00862257399066E-2</v>
      </c>
      <c r="V14" s="19">
        <v>6.5255766567592896E-2</v>
      </c>
      <c r="W14" s="19"/>
      <c r="X14" s="19">
        <v>5.3053730683003598E-2</v>
      </c>
      <c r="Y14" s="19">
        <v>4.6208381380659802E-2</v>
      </c>
      <c r="Z14" s="19"/>
      <c r="AA14" s="19">
        <v>4.9071435746663401E-2</v>
      </c>
      <c r="AB14" s="19">
        <v>5.7140049729358697E-2</v>
      </c>
      <c r="AC14" s="19"/>
      <c r="AD14" s="19">
        <v>2.96270907622804E-2</v>
      </c>
      <c r="AE14" s="19">
        <v>6.9011508080932094E-2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E19"/>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407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394</v>
      </c>
      <c r="C9" s="17">
        <v>4.8204313216634397E-2</v>
      </c>
      <c r="D9" s="17">
        <v>5.7560637096896398E-2</v>
      </c>
      <c r="E9" s="17">
        <v>3.8845359204510002E-2</v>
      </c>
      <c r="F9" s="17"/>
      <c r="G9" s="17">
        <v>5.7300454401847202E-2</v>
      </c>
      <c r="H9" s="17">
        <v>4.2622605996519E-2</v>
      </c>
      <c r="I9" s="17">
        <v>3.16537482729147E-2</v>
      </c>
      <c r="J9" s="17">
        <v>5.2141682622346197E-2</v>
      </c>
      <c r="K9" s="17">
        <v>3.6179805886811398E-2</v>
      </c>
      <c r="L9" s="17">
        <v>5.8631971084703499E-2</v>
      </c>
      <c r="M9" s="17"/>
      <c r="N9" s="17">
        <v>5.24464400412551E-2</v>
      </c>
      <c r="O9" s="17">
        <v>2.68629170666809E-2</v>
      </c>
      <c r="P9" s="17">
        <v>2.60585917443007E-2</v>
      </c>
      <c r="Q9" s="17">
        <v>3.9424322265823902E-2</v>
      </c>
      <c r="R9" s="17">
        <v>8.0771041638718802E-2</v>
      </c>
      <c r="S9" s="17">
        <v>3.2224648472601099E-2</v>
      </c>
      <c r="T9" s="17">
        <v>4.8335618036994099E-2</v>
      </c>
      <c r="U9" s="17">
        <v>0.101880015906213</v>
      </c>
      <c r="V9" s="17">
        <v>6.2634244469297606E-2</v>
      </c>
      <c r="W9" s="17"/>
      <c r="X9" s="17">
        <v>4.0608004428507198E-2</v>
      </c>
      <c r="Y9" s="17">
        <v>5.0089178381560698E-2</v>
      </c>
      <c r="Z9" s="17"/>
      <c r="AA9" s="17">
        <v>5.4056303791610298E-2</v>
      </c>
      <c r="AB9" s="17">
        <v>2.6487700467793002E-2</v>
      </c>
      <c r="AC9" s="17"/>
      <c r="AD9" s="17">
        <v>6.1554507571473398E-2</v>
      </c>
      <c r="AE9" s="17">
        <v>2.2164120188754698E-2</v>
      </c>
    </row>
    <row r="10" spans="2:31" x14ac:dyDescent="0.35">
      <c r="B10" s="18" t="s">
        <v>395</v>
      </c>
      <c r="C10" s="17">
        <v>0.12070993948999301</v>
      </c>
      <c r="D10" s="17">
        <v>0.119258394930923</v>
      </c>
      <c r="E10" s="17">
        <v>0.122161892088977</v>
      </c>
      <c r="F10" s="17"/>
      <c r="G10" s="17">
        <v>0.13107401830337301</v>
      </c>
      <c r="H10" s="17">
        <v>0.14659159251412701</v>
      </c>
      <c r="I10" s="17">
        <v>0.107636255976318</v>
      </c>
      <c r="J10" s="17">
        <v>0.12805512120507201</v>
      </c>
      <c r="K10" s="17">
        <v>0.10282182419562499</v>
      </c>
      <c r="L10" s="17">
        <v>0.113151639921488</v>
      </c>
      <c r="M10" s="17"/>
      <c r="N10" s="17">
        <v>0.152234882179931</v>
      </c>
      <c r="O10" s="17">
        <v>0.10737462849689</v>
      </c>
      <c r="P10" s="17">
        <v>0.13463420290060099</v>
      </c>
      <c r="Q10" s="17">
        <v>0.13056896254717301</v>
      </c>
      <c r="R10" s="17">
        <v>0.12380889215869</v>
      </c>
      <c r="S10" s="17">
        <v>8.4586807711938605E-2</v>
      </c>
      <c r="T10" s="17">
        <v>0.142172366064756</v>
      </c>
      <c r="U10" s="17">
        <v>0.124305684910575</v>
      </c>
      <c r="V10" s="17">
        <v>8.6978798441080002E-2</v>
      </c>
      <c r="W10" s="17"/>
      <c r="X10" s="17">
        <v>0.11653667299603</v>
      </c>
      <c r="Y10" s="17">
        <v>0.136996675888097</v>
      </c>
      <c r="Z10" s="17"/>
      <c r="AA10" s="17">
        <v>0.12497352986904001</v>
      </c>
      <c r="AB10" s="17">
        <v>0.10689903261559899</v>
      </c>
      <c r="AC10" s="17"/>
      <c r="AD10" s="17">
        <v>0.12974837083604299</v>
      </c>
      <c r="AE10" s="17">
        <v>0.102987448792735</v>
      </c>
    </row>
    <row r="11" spans="2:31" ht="29" x14ac:dyDescent="0.35">
      <c r="B11" s="18" t="s">
        <v>396</v>
      </c>
      <c r="C11" s="17">
        <v>0.324386637916661</v>
      </c>
      <c r="D11" s="17">
        <v>0.35140076922732399</v>
      </c>
      <c r="E11" s="17">
        <v>0.29736491273383098</v>
      </c>
      <c r="F11" s="17"/>
      <c r="G11" s="17">
        <v>0.23672957941148001</v>
      </c>
      <c r="H11" s="17">
        <v>0.27307158630256301</v>
      </c>
      <c r="I11" s="17">
        <v>0.36892345899825701</v>
      </c>
      <c r="J11" s="17">
        <v>0.31274723793828502</v>
      </c>
      <c r="K11" s="17">
        <v>0.31837091430152997</v>
      </c>
      <c r="L11" s="17">
        <v>0.38528387587345497</v>
      </c>
      <c r="M11" s="17"/>
      <c r="N11" s="17">
        <v>0.37431143468614497</v>
      </c>
      <c r="O11" s="17">
        <v>0.30819936737124498</v>
      </c>
      <c r="P11" s="17">
        <v>0.31914263056207198</v>
      </c>
      <c r="Q11" s="17">
        <v>0.186190514332575</v>
      </c>
      <c r="R11" s="17">
        <v>0.28419887041095199</v>
      </c>
      <c r="S11" s="17">
        <v>0.44053129166337701</v>
      </c>
      <c r="T11" s="17">
        <v>0.363353105498532</v>
      </c>
      <c r="U11" s="17">
        <v>0.33569266878528498</v>
      </c>
      <c r="V11" s="17">
        <v>0.30713904981123102</v>
      </c>
      <c r="W11" s="17"/>
      <c r="X11" s="17">
        <v>0.32529005226565999</v>
      </c>
      <c r="Y11" s="17">
        <v>0.37588834938543197</v>
      </c>
      <c r="Z11" s="17"/>
      <c r="AA11" s="17">
        <v>0.30063273314008399</v>
      </c>
      <c r="AB11" s="17">
        <v>0.42174690172039803</v>
      </c>
      <c r="AC11" s="17"/>
      <c r="AD11" s="17">
        <v>0.32189183961909201</v>
      </c>
      <c r="AE11" s="17">
        <v>0.34353318511988801</v>
      </c>
    </row>
    <row r="12" spans="2:31" ht="58" x14ac:dyDescent="0.35">
      <c r="B12" s="18" t="s">
        <v>397</v>
      </c>
      <c r="C12" s="17">
        <v>0.35225876786035398</v>
      </c>
      <c r="D12" s="17">
        <v>0.342217515940266</v>
      </c>
      <c r="E12" s="17">
        <v>0.36230284245064398</v>
      </c>
      <c r="F12" s="17"/>
      <c r="G12" s="17">
        <v>0.43737492541766299</v>
      </c>
      <c r="H12" s="17">
        <v>0.37462389121414003</v>
      </c>
      <c r="I12" s="17">
        <v>0.34293122814000199</v>
      </c>
      <c r="J12" s="17">
        <v>0.34450401507065898</v>
      </c>
      <c r="K12" s="17">
        <v>0.393296851031956</v>
      </c>
      <c r="L12" s="17">
        <v>0.282797428026071</v>
      </c>
      <c r="M12" s="17"/>
      <c r="N12" s="17">
        <v>0.30628306714584302</v>
      </c>
      <c r="O12" s="17">
        <v>0.40075621600087202</v>
      </c>
      <c r="P12" s="17">
        <v>0.32625857339140002</v>
      </c>
      <c r="Q12" s="17">
        <v>0.45276600931886601</v>
      </c>
      <c r="R12" s="17">
        <v>0.38201469614663502</v>
      </c>
      <c r="S12" s="17">
        <v>0.28384760503678003</v>
      </c>
      <c r="T12" s="17">
        <v>0.307486464259072</v>
      </c>
      <c r="U12" s="17">
        <v>0.34882075874662699</v>
      </c>
      <c r="V12" s="17">
        <v>0.35261990535795701</v>
      </c>
      <c r="W12" s="17"/>
      <c r="X12" s="17">
        <v>0.36609517494562699</v>
      </c>
      <c r="Y12" s="17">
        <v>0.27630656626490002</v>
      </c>
      <c r="Z12" s="17"/>
      <c r="AA12" s="17">
        <v>0.35873631412366302</v>
      </c>
      <c r="AB12" s="17">
        <v>0.32452261485971001</v>
      </c>
      <c r="AC12" s="17"/>
      <c r="AD12" s="17">
        <v>0.35341640659297502</v>
      </c>
      <c r="AE12" s="17">
        <v>0.35158054693355201</v>
      </c>
    </row>
    <row r="13" spans="2:31" ht="29" x14ac:dyDescent="0.35">
      <c r="B13" s="18" t="s">
        <v>398</v>
      </c>
      <c r="C13" s="17">
        <v>7.4940019998443894E-2</v>
      </c>
      <c r="D13" s="17">
        <v>6.6245708950307194E-2</v>
      </c>
      <c r="E13" s="17">
        <v>8.3636775081738099E-2</v>
      </c>
      <c r="F13" s="17"/>
      <c r="G13" s="17">
        <v>6.1566857938227297E-2</v>
      </c>
      <c r="H13" s="17">
        <v>6.3771579916973894E-2</v>
      </c>
      <c r="I13" s="17">
        <v>5.7239634969009003E-2</v>
      </c>
      <c r="J13" s="17">
        <v>6.1512316436376502E-2</v>
      </c>
      <c r="K13" s="17">
        <v>6.7201796947682399E-2</v>
      </c>
      <c r="L13" s="17">
        <v>0.10748801131619599</v>
      </c>
      <c r="M13" s="17"/>
      <c r="N13" s="17">
        <v>5.0750907532516397E-2</v>
      </c>
      <c r="O13" s="17">
        <v>7.2625580072111506E-2</v>
      </c>
      <c r="P13" s="17">
        <v>6.7671454623259797E-2</v>
      </c>
      <c r="Q13" s="17">
        <v>0.110419130594549</v>
      </c>
      <c r="R13" s="17">
        <v>8.8165002765242001E-2</v>
      </c>
      <c r="S13" s="17">
        <v>9.5749679144776501E-2</v>
      </c>
      <c r="T13" s="17">
        <v>6.5267472662307396E-2</v>
      </c>
      <c r="U13" s="17">
        <v>1.4371315515137701E-2</v>
      </c>
      <c r="V13" s="17">
        <v>8.88632153641504E-2</v>
      </c>
      <c r="W13" s="17"/>
      <c r="X13" s="17">
        <v>6.5720767715288897E-2</v>
      </c>
      <c r="Y13" s="17">
        <v>9.4503050066058594E-2</v>
      </c>
      <c r="Z13" s="17"/>
      <c r="AA13" s="17">
        <v>7.7582781152021899E-2</v>
      </c>
      <c r="AB13" s="17">
        <v>6.6382200243109396E-2</v>
      </c>
      <c r="AC13" s="17"/>
      <c r="AD13" s="17">
        <v>8.6028547209030207E-2</v>
      </c>
      <c r="AE13" s="17">
        <v>5.9008762886663797E-2</v>
      </c>
    </row>
    <row r="14" spans="2:31" x14ac:dyDescent="0.35">
      <c r="B14" s="18" t="s">
        <v>56</v>
      </c>
      <c r="C14" s="19">
        <v>7.9500321517913794E-2</v>
      </c>
      <c r="D14" s="19">
        <v>6.3316973854283295E-2</v>
      </c>
      <c r="E14" s="19">
        <v>9.5688218440299705E-2</v>
      </c>
      <c r="F14" s="19"/>
      <c r="G14" s="19">
        <v>7.5954164527410398E-2</v>
      </c>
      <c r="H14" s="19">
        <v>9.9318744055675798E-2</v>
      </c>
      <c r="I14" s="19">
        <v>9.1615673643499707E-2</v>
      </c>
      <c r="J14" s="19">
        <v>0.10103962672726099</v>
      </c>
      <c r="K14" s="19">
        <v>8.2128807636394893E-2</v>
      </c>
      <c r="L14" s="19">
        <v>5.2647073778086202E-2</v>
      </c>
      <c r="M14" s="19"/>
      <c r="N14" s="19">
        <v>6.3973268414309004E-2</v>
      </c>
      <c r="O14" s="19">
        <v>8.4181290992200106E-2</v>
      </c>
      <c r="P14" s="19">
        <v>0.12623454677836601</v>
      </c>
      <c r="Q14" s="19">
        <v>8.0631060941013202E-2</v>
      </c>
      <c r="R14" s="19">
        <v>4.1041496879761503E-2</v>
      </c>
      <c r="S14" s="19">
        <v>6.3059967970527001E-2</v>
      </c>
      <c r="T14" s="19">
        <v>7.3384973478337306E-2</v>
      </c>
      <c r="U14" s="19">
        <v>7.4929556136162201E-2</v>
      </c>
      <c r="V14" s="19">
        <v>0.101764786556283</v>
      </c>
      <c r="W14" s="19"/>
      <c r="X14" s="19">
        <v>8.5749327648887305E-2</v>
      </c>
      <c r="Y14" s="19">
        <v>6.6216180013952103E-2</v>
      </c>
      <c r="Z14" s="19"/>
      <c r="AA14" s="19">
        <v>8.4018337923581196E-2</v>
      </c>
      <c r="AB14" s="19">
        <v>5.3961550093389599E-2</v>
      </c>
      <c r="AC14" s="19"/>
      <c r="AD14" s="19">
        <v>4.7360328171385503E-2</v>
      </c>
      <c r="AE14" s="19">
        <v>0.120725936078406</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408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394</v>
      </c>
      <c r="C9" s="17">
        <v>0.44398766370357501</v>
      </c>
      <c r="D9" s="17">
        <v>0.44784765506761398</v>
      </c>
      <c r="E9" s="17">
        <v>0.440126587267408</v>
      </c>
      <c r="F9" s="17"/>
      <c r="G9" s="17">
        <v>0.44904848191073998</v>
      </c>
      <c r="H9" s="17">
        <v>0.41837427966275598</v>
      </c>
      <c r="I9" s="17">
        <v>0.39460289214969801</v>
      </c>
      <c r="J9" s="17">
        <v>0.440794019369948</v>
      </c>
      <c r="K9" s="17">
        <v>0.433903103079955</v>
      </c>
      <c r="L9" s="17">
        <v>0.48623907063244498</v>
      </c>
      <c r="M9" s="17"/>
      <c r="N9" s="17">
        <v>0.421296835887006</v>
      </c>
      <c r="O9" s="17">
        <v>0.365788761952971</v>
      </c>
      <c r="P9" s="17">
        <v>0.40407428629818498</v>
      </c>
      <c r="Q9" s="17">
        <v>0.45720175101376698</v>
      </c>
      <c r="R9" s="17">
        <v>0.52921739694796999</v>
      </c>
      <c r="S9" s="17">
        <v>0.42717986784202</v>
      </c>
      <c r="T9" s="17">
        <v>0.47982840375574898</v>
      </c>
      <c r="U9" s="17">
        <v>0.50350961155586904</v>
      </c>
      <c r="V9" s="17">
        <v>0.49085674206685898</v>
      </c>
      <c r="W9" s="17"/>
      <c r="X9" s="17">
        <v>0.44930989903865098</v>
      </c>
      <c r="Y9" s="17">
        <v>0.45535786532419598</v>
      </c>
      <c r="Z9" s="17"/>
      <c r="AA9" s="17">
        <v>0.43612577085864002</v>
      </c>
      <c r="AB9" s="17">
        <v>0.47752387714365202</v>
      </c>
      <c r="AC9" s="17"/>
      <c r="AD9" s="17">
        <v>0.461771199122059</v>
      </c>
      <c r="AE9" s="17">
        <v>0.40760326065304398</v>
      </c>
    </row>
    <row r="10" spans="2:31" x14ac:dyDescent="0.35">
      <c r="B10" s="18" t="s">
        <v>395</v>
      </c>
      <c r="C10" s="17">
        <v>0.29836068680510103</v>
      </c>
      <c r="D10" s="17">
        <v>0.31204207960150099</v>
      </c>
      <c r="E10" s="17">
        <v>0.28467544806796802</v>
      </c>
      <c r="F10" s="17"/>
      <c r="G10" s="17">
        <v>0.25747863714984598</v>
      </c>
      <c r="H10" s="17">
        <v>0.30658753478390299</v>
      </c>
      <c r="I10" s="17">
        <v>0.329025107578301</v>
      </c>
      <c r="J10" s="17">
        <v>0.29854330574433302</v>
      </c>
      <c r="K10" s="17">
        <v>0.30237432152384203</v>
      </c>
      <c r="L10" s="17">
        <v>0.29841716832395199</v>
      </c>
      <c r="M10" s="17"/>
      <c r="N10" s="17">
        <v>0.33137482528414502</v>
      </c>
      <c r="O10" s="17">
        <v>0.297867733071154</v>
      </c>
      <c r="P10" s="17">
        <v>0.35615042898530702</v>
      </c>
      <c r="Q10" s="17">
        <v>0.27925695683901403</v>
      </c>
      <c r="R10" s="17">
        <v>0.35838399076396499</v>
      </c>
      <c r="S10" s="17">
        <v>0.30175870608862398</v>
      </c>
      <c r="T10" s="17">
        <v>0.28582376389430098</v>
      </c>
      <c r="U10" s="17">
        <v>0.11897555659568899</v>
      </c>
      <c r="V10" s="17">
        <v>0.26437141282133902</v>
      </c>
      <c r="W10" s="17"/>
      <c r="X10" s="17">
        <v>0.28703445853905402</v>
      </c>
      <c r="Y10" s="17">
        <v>0.32549077463008602</v>
      </c>
      <c r="Z10" s="17"/>
      <c r="AA10" s="17">
        <v>0.29345899246707902</v>
      </c>
      <c r="AB10" s="17">
        <v>0.31532088824188398</v>
      </c>
      <c r="AC10" s="17"/>
      <c r="AD10" s="17">
        <v>0.310220943166369</v>
      </c>
      <c r="AE10" s="17">
        <v>0.29336861374936901</v>
      </c>
    </row>
    <row r="11" spans="2:31" ht="29" x14ac:dyDescent="0.35">
      <c r="B11" s="18" t="s">
        <v>396</v>
      </c>
      <c r="C11" s="17">
        <v>0.10792276689755501</v>
      </c>
      <c r="D11" s="17">
        <v>9.9721615832575605E-2</v>
      </c>
      <c r="E11" s="17">
        <v>0.116126223366772</v>
      </c>
      <c r="F11" s="17"/>
      <c r="G11" s="17">
        <v>0.121014957657858</v>
      </c>
      <c r="H11" s="17">
        <v>0.123333857598119</v>
      </c>
      <c r="I11" s="17">
        <v>0.11115178265358901</v>
      </c>
      <c r="J11" s="17">
        <v>8.7945223861058797E-2</v>
      </c>
      <c r="K11" s="17">
        <v>0.12106405995919001</v>
      </c>
      <c r="L11" s="17">
        <v>9.4516322808493897E-2</v>
      </c>
      <c r="M11" s="17"/>
      <c r="N11" s="17">
        <v>0.116479909276761</v>
      </c>
      <c r="O11" s="17">
        <v>0.13236787866994601</v>
      </c>
      <c r="P11" s="17">
        <v>8.9770235056475495E-2</v>
      </c>
      <c r="Q11" s="17">
        <v>0.10527331038459201</v>
      </c>
      <c r="R11" s="17">
        <v>5.55790523210292E-2</v>
      </c>
      <c r="S11" s="17">
        <v>0.106698831635713</v>
      </c>
      <c r="T11" s="17">
        <v>0.10675977982747099</v>
      </c>
      <c r="U11" s="17">
        <v>0.18177853677886399</v>
      </c>
      <c r="V11" s="17">
        <v>9.3287841993757295E-2</v>
      </c>
      <c r="W11" s="17"/>
      <c r="X11" s="17">
        <v>0.101682300897348</v>
      </c>
      <c r="Y11" s="17">
        <v>0.12212393831837801</v>
      </c>
      <c r="Z11" s="17"/>
      <c r="AA11" s="17">
        <v>0.110996090382753</v>
      </c>
      <c r="AB11" s="17">
        <v>9.1744022264309805E-2</v>
      </c>
      <c r="AC11" s="17"/>
      <c r="AD11" s="17">
        <v>0.105040995858234</v>
      </c>
      <c r="AE11" s="17">
        <v>0.11284889924918701</v>
      </c>
    </row>
    <row r="12" spans="2:31" ht="58" x14ac:dyDescent="0.35">
      <c r="B12" s="18" t="s">
        <v>397</v>
      </c>
      <c r="C12" s="17">
        <v>5.4886767748505601E-2</v>
      </c>
      <c r="D12" s="17">
        <v>6.22659814538035E-2</v>
      </c>
      <c r="E12" s="17">
        <v>4.7505479691642503E-2</v>
      </c>
      <c r="F12" s="17"/>
      <c r="G12" s="17">
        <v>5.2123244824670303E-2</v>
      </c>
      <c r="H12" s="17">
        <v>6.0821364984422803E-2</v>
      </c>
      <c r="I12" s="17">
        <v>5.3450503513951898E-2</v>
      </c>
      <c r="J12" s="17">
        <v>6.2500151734606504E-2</v>
      </c>
      <c r="K12" s="17">
        <v>5.7564740853616299E-2</v>
      </c>
      <c r="L12" s="17">
        <v>4.8746299400571097E-2</v>
      </c>
      <c r="M12" s="17"/>
      <c r="N12" s="17">
        <v>4.2595996430470399E-2</v>
      </c>
      <c r="O12" s="17">
        <v>6.4349797868694894E-2</v>
      </c>
      <c r="P12" s="17">
        <v>3.6607449746703401E-2</v>
      </c>
      <c r="Q12" s="17">
        <v>4.8743950442070701E-2</v>
      </c>
      <c r="R12" s="17">
        <v>1.61071815577946E-2</v>
      </c>
      <c r="S12" s="17">
        <v>9.3652298869443706E-2</v>
      </c>
      <c r="T12" s="17">
        <v>6.0283619669888197E-2</v>
      </c>
      <c r="U12" s="17">
        <v>9.0799173559801299E-2</v>
      </c>
      <c r="V12" s="17">
        <v>5.6639249052712101E-2</v>
      </c>
      <c r="W12" s="17"/>
      <c r="X12" s="17">
        <v>5.8429327704902202E-2</v>
      </c>
      <c r="Y12" s="17">
        <v>4.6889544541924101E-2</v>
      </c>
      <c r="Z12" s="17"/>
      <c r="AA12" s="17">
        <v>5.4748052939146502E-2</v>
      </c>
      <c r="AB12" s="17">
        <v>5.67181143825101E-2</v>
      </c>
      <c r="AC12" s="17"/>
      <c r="AD12" s="17">
        <v>5.8069140117264301E-2</v>
      </c>
      <c r="AE12" s="17">
        <v>4.9525067753204401E-2</v>
      </c>
    </row>
    <row r="13" spans="2:31" ht="29" x14ac:dyDescent="0.35">
      <c r="B13" s="18" t="s">
        <v>398</v>
      </c>
      <c r="C13" s="17">
        <v>1.3599098815928501E-2</v>
      </c>
      <c r="D13" s="17">
        <v>1.3263639329193199E-2</v>
      </c>
      <c r="E13" s="17">
        <v>1.3934652602807299E-2</v>
      </c>
      <c r="F13" s="17"/>
      <c r="G13" s="17">
        <v>2.2593242749841199E-2</v>
      </c>
      <c r="H13" s="17">
        <v>8.0104179581939397E-3</v>
      </c>
      <c r="I13" s="17">
        <v>2.5392808613716299E-2</v>
      </c>
      <c r="J13" s="17">
        <v>5.2592409653639599E-3</v>
      </c>
      <c r="K13" s="17">
        <v>5.1802602126380598E-3</v>
      </c>
      <c r="L13" s="17">
        <v>1.4308832544465E-2</v>
      </c>
      <c r="M13" s="17"/>
      <c r="N13" s="17">
        <v>8.4656873150844199E-3</v>
      </c>
      <c r="O13" s="17">
        <v>3.9464251341176801E-2</v>
      </c>
      <c r="P13" s="17">
        <v>9.0206631344526295E-3</v>
      </c>
      <c r="Q13" s="17">
        <v>1.0060275396673901E-2</v>
      </c>
      <c r="R13" s="17">
        <v>7.4510685906632604E-3</v>
      </c>
      <c r="S13" s="17">
        <v>1.9195332905885799E-2</v>
      </c>
      <c r="T13" s="17">
        <v>6.91756570509015E-3</v>
      </c>
      <c r="U13" s="17">
        <v>0</v>
      </c>
      <c r="V13" s="17">
        <v>4.98093244604396E-3</v>
      </c>
      <c r="W13" s="17"/>
      <c r="X13" s="17">
        <v>1.28130406667904E-2</v>
      </c>
      <c r="Y13" s="17">
        <v>0</v>
      </c>
      <c r="Z13" s="17"/>
      <c r="AA13" s="17">
        <v>1.63009518947238E-2</v>
      </c>
      <c r="AB13" s="17">
        <v>3.3691632633535999E-3</v>
      </c>
      <c r="AC13" s="17"/>
      <c r="AD13" s="17">
        <v>1.2737294530858499E-2</v>
      </c>
      <c r="AE13" s="17">
        <v>1.79559060399909E-2</v>
      </c>
    </row>
    <row r="14" spans="2:31" x14ac:dyDescent="0.35">
      <c r="B14" s="18" t="s">
        <v>56</v>
      </c>
      <c r="C14" s="19">
        <v>8.1243016029334994E-2</v>
      </c>
      <c r="D14" s="19">
        <v>6.4859028715313405E-2</v>
      </c>
      <c r="E14" s="19">
        <v>9.7631609003402203E-2</v>
      </c>
      <c r="F14" s="19"/>
      <c r="G14" s="19">
        <v>9.7741435707044605E-2</v>
      </c>
      <c r="H14" s="19">
        <v>8.2872545012605298E-2</v>
      </c>
      <c r="I14" s="19">
        <v>8.6376905490743797E-2</v>
      </c>
      <c r="J14" s="19">
        <v>0.104958058324689</v>
      </c>
      <c r="K14" s="19">
        <v>7.9913514370758595E-2</v>
      </c>
      <c r="L14" s="19">
        <v>5.7772306290072697E-2</v>
      </c>
      <c r="M14" s="19"/>
      <c r="N14" s="19">
        <v>7.9786745806533194E-2</v>
      </c>
      <c r="O14" s="19">
        <v>0.100161577096057</v>
      </c>
      <c r="P14" s="19">
        <v>0.10437693677887599</v>
      </c>
      <c r="Q14" s="19">
        <v>9.9463755923882999E-2</v>
      </c>
      <c r="R14" s="19">
        <v>3.3261309818578097E-2</v>
      </c>
      <c r="S14" s="19">
        <v>5.1514962658313602E-2</v>
      </c>
      <c r="T14" s="19">
        <v>6.0386867147501203E-2</v>
      </c>
      <c r="U14" s="19">
        <v>0.10493712150977701</v>
      </c>
      <c r="V14" s="19">
        <v>8.9863821619288395E-2</v>
      </c>
      <c r="W14" s="19"/>
      <c r="X14" s="19">
        <v>9.0730973153253805E-2</v>
      </c>
      <c r="Y14" s="19">
        <v>5.01378771854167E-2</v>
      </c>
      <c r="Z14" s="19"/>
      <c r="AA14" s="19">
        <v>8.8370141457657397E-2</v>
      </c>
      <c r="AB14" s="19">
        <v>5.5323934704290097E-2</v>
      </c>
      <c r="AC14" s="19"/>
      <c r="AD14" s="19">
        <v>5.2160427205215701E-2</v>
      </c>
      <c r="AE14" s="19">
        <v>0.118698252555205</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409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394</v>
      </c>
      <c r="C9" s="17">
        <v>0.44599686640261599</v>
      </c>
      <c r="D9" s="17">
        <v>0.430149253192115</v>
      </c>
      <c r="E9" s="17">
        <v>0.46184893449443298</v>
      </c>
      <c r="F9" s="17"/>
      <c r="G9" s="17">
        <v>0.465578704442908</v>
      </c>
      <c r="H9" s="17">
        <v>0.46542386911244699</v>
      </c>
      <c r="I9" s="17">
        <v>0.41640804625647798</v>
      </c>
      <c r="J9" s="17">
        <v>0.41770957068793402</v>
      </c>
      <c r="K9" s="17">
        <v>0.40711965470626599</v>
      </c>
      <c r="L9" s="17">
        <v>0.47359495862909201</v>
      </c>
      <c r="M9" s="17"/>
      <c r="N9" s="17">
        <v>0.45397752844432199</v>
      </c>
      <c r="O9" s="17">
        <v>0.28504286845402699</v>
      </c>
      <c r="P9" s="17">
        <v>0.46277920546323298</v>
      </c>
      <c r="Q9" s="17">
        <v>0.43901367677331499</v>
      </c>
      <c r="R9" s="17">
        <v>0.47490667558897298</v>
      </c>
      <c r="S9" s="17">
        <v>0.49151886036370601</v>
      </c>
      <c r="T9" s="17">
        <v>0.47558521651632901</v>
      </c>
      <c r="U9" s="17">
        <v>0.56425742418011804</v>
      </c>
      <c r="V9" s="17">
        <v>0.50327658194565805</v>
      </c>
      <c r="W9" s="17"/>
      <c r="X9" s="17">
        <v>0.439441403391509</v>
      </c>
      <c r="Y9" s="17">
        <v>0.417364395425111</v>
      </c>
      <c r="Z9" s="17"/>
      <c r="AA9" s="17">
        <v>0.44159397667862799</v>
      </c>
      <c r="AB9" s="17">
        <v>0.46607448398976498</v>
      </c>
      <c r="AC9" s="17"/>
      <c r="AD9" s="17">
        <v>0.46679596803210699</v>
      </c>
      <c r="AE9" s="17">
        <v>0.40539126560781202</v>
      </c>
    </row>
    <row r="10" spans="2:31" x14ac:dyDescent="0.35">
      <c r="B10" s="18" t="s">
        <v>395</v>
      </c>
      <c r="C10" s="17">
        <v>0.29979265688179502</v>
      </c>
      <c r="D10" s="17">
        <v>0.32015286099038498</v>
      </c>
      <c r="E10" s="17">
        <v>0.27942672936920099</v>
      </c>
      <c r="F10" s="17"/>
      <c r="G10" s="17">
        <v>0.23906380360230101</v>
      </c>
      <c r="H10" s="17">
        <v>0.23959075608797201</v>
      </c>
      <c r="I10" s="17">
        <v>0.319148709715179</v>
      </c>
      <c r="J10" s="17">
        <v>0.32083206061495301</v>
      </c>
      <c r="K10" s="17">
        <v>0.33445606322084298</v>
      </c>
      <c r="L10" s="17">
        <v>0.32680522813243501</v>
      </c>
      <c r="M10" s="17"/>
      <c r="N10" s="17">
        <v>0.33335775353401798</v>
      </c>
      <c r="O10" s="17">
        <v>0.35879380683069401</v>
      </c>
      <c r="P10" s="17">
        <v>0.26930181960344801</v>
      </c>
      <c r="Q10" s="17">
        <v>0.31108721611275097</v>
      </c>
      <c r="R10" s="17">
        <v>0.33333730315254101</v>
      </c>
      <c r="S10" s="17">
        <v>0.26186336862547899</v>
      </c>
      <c r="T10" s="17">
        <v>0.273136558523285</v>
      </c>
      <c r="U10" s="17">
        <v>0.13485244324419299</v>
      </c>
      <c r="V10" s="17">
        <v>0.29031896768885201</v>
      </c>
      <c r="W10" s="17"/>
      <c r="X10" s="17">
        <v>0.29960495846011198</v>
      </c>
      <c r="Y10" s="17">
        <v>0.30803189994893498</v>
      </c>
      <c r="Z10" s="17"/>
      <c r="AA10" s="17">
        <v>0.29382873391042202</v>
      </c>
      <c r="AB10" s="17">
        <v>0.32072630427307203</v>
      </c>
      <c r="AC10" s="17"/>
      <c r="AD10" s="17">
        <v>0.304350814633914</v>
      </c>
      <c r="AE10" s="17">
        <v>0.31909014702180799</v>
      </c>
    </row>
    <row r="11" spans="2:31" ht="29" x14ac:dyDescent="0.35">
      <c r="B11" s="18" t="s">
        <v>396</v>
      </c>
      <c r="C11" s="17">
        <v>7.9732845037066402E-2</v>
      </c>
      <c r="D11" s="17">
        <v>8.0008012043488105E-2</v>
      </c>
      <c r="E11" s="17">
        <v>7.9457600679163506E-2</v>
      </c>
      <c r="F11" s="17"/>
      <c r="G11" s="17">
        <v>9.2979084400377096E-2</v>
      </c>
      <c r="H11" s="17">
        <v>0.102956179166993</v>
      </c>
      <c r="I11" s="17">
        <v>6.8378183694792302E-2</v>
      </c>
      <c r="J11" s="17">
        <v>8.8739998941234396E-2</v>
      </c>
      <c r="K11" s="17">
        <v>0.108617783089818</v>
      </c>
      <c r="L11" s="17">
        <v>4.6902826970928298E-2</v>
      </c>
      <c r="M11" s="17"/>
      <c r="N11" s="17">
        <v>8.0191321265042595E-2</v>
      </c>
      <c r="O11" s="17">
        <v>0.132181186806233</v>
      </c>
      <c r="P11" s="17">
        <v>8.0101941495047402E-2</v>
      </c>
      <c r="Q11" s="17">
        <v>4.1031963499925203E-2</v>
      </c>
      <c r="R11" s="17">
        <v>8.77974104711709E-2</v>
      </c>
      <c r="S11" s="17">
        <v>9.4903975098743806E-2</v>
      </c>
      <c r="T11" s="17">
        <v>4.4289962472550903E-2</v>
      </c>
      <c r="U11" s="17">
        <v>7.7712526445127994E-2</v>
      </c>
      <c r="V11" s="17">
        <v>5.7813340420668199E-2</v>
      </c>
      <c r="W11" s="17"/>
      <c r="X11" s="17">
        <v>8.2634027979597E-2</v>
      </c>
      <c r="Y11" s="17">
        <v>7.3233630304766303E-2</v>
      </c>
      <c r="Z11" s="17"/>
      <c r="AA11" s="17">
        <v>9.0029489535080595E-2</v>
      </c>
      <c r="AB11" s="17">
        <v>3.8392579809183897E-2</v>
      </c>
      <c r="AC11" s="17"/>
      <c r="AD11" s="17">
        <v>8.9571914173816602E-2</v>
      </c>
      <c r="AE11" s="17">
        <v>5.1136210878523901E-2</v>
      </c>
    </row>
    <row r="12" spans="2:31" ht="58" x14ac:dyDescent="0.35">
      <c r="B12" s="18" t="s">
        <v>397</v>
      </c>
      <c r="C12" s="17">
        <v>7.3082149293488705E-2</v>
      </c>
      <c r="D12" s="17">
        <v>8.6043436097833104E-2</v>
      </c>
      <c r="E12" s="17">
        <v>6.0117218975533897E-2</v>
      </c>
      <c r="F12" s="17"/>
      <c r="G12" s="17">
        <v>7.5498920660129601E-2</v>
      </c>
      <c r="H12" s="17">
        <v>8.4308122998012894E-2</v>
      </c>
      <c r="I12" s="17">
        <v>7.2122654452674795E-2</v>
      </c>
      <c r="J12" s="17">
        <v>6.51335852205841E-2</v>
      </c>
      <c r="K12" s="17">
        <v>6.7310050604287699E-2</v>
      </c>
      <c r="L12" s="17">
        <v>7.3154767180580602E-2</v>
      </c>
      <c r="M12" s="17"/>
      <c r="N12" s="17">
        <v>6.8544322141574701E-2</v>
      </c>
      <c r="O12" s="17">
        <v>7.0437663412406107E-2</v>
      </c>
      <c r="P12" s="17">
        <v>4.90764485948516E-2</v>
      </c>
      <c r="Q12" s="17">
        <v>9.8785438119397398E-2</v>
      </c>
      <c r="R12" s="17">
        <v>5.59935002684823E-2</v>
      </c>
      <c r="S12" s="17">
        <v>7.4965750735252704E-2</v>
      </c>
      <c r="T12" s="17">
        <v>0.109798071962025</v>
      </c>
      <c r="U12" s="17">
        <v>8.7539637236825493E-2</v>
      </c>
      <c r="V12" s="17">
        <v>5.5221613821478902E-2</v>
      </c>
      <c r="W12" s="17"/>
      <c r="X12" s="17">
        <v>7.3684970776176098E-2</v>
      </c>
      <c r="Y12" s="17">
        <v>0.10546887031336601</v>
      </c>
      <c r="Z12" s="17"/>
      <c r="AA12" s="17">
        <v>6.6954057930118493E-2</v>
      </c>
      <c r="AB12" s="17">
        <v>9.5229896352009694E-2</v>
      </c>
      <c r="AC12" s="17"/>
      <c r="AD12" s="17">
        <v>7.4417928995910196E-2</v>
      </c>
      <c r="AE12" s="17">
        <v>7.1093266208113903E-2</v>
      </c>
    </row>
    <row r="13" spans="2:31" ht="29" x14ac:dyDescent="0.35">
      <c r="B13" s="18" t="s">
        <v>398</v>
      </c>
      <c r="C13" s="17">
        <v>1.3765496294337799E-2</v>
      </c>
      <c r="D13" s="17">
        <v>1.58026722069988E-2</v>
      </c>
      <c r="E13" s="17">
        <v>1.1727747716456301E-2</v>
      </c>
      <c r="F13" s="17"/>
      <c r="G13" s="17">
        <v>1.21352437097677E-2</v>
      </c>
      <c r="H13" s="17">
        <v>1.48467432290017E-2</v>
      </c>
      <c r="I13" s="17">
        <v>2.0125237883499798E-2</v>
      </c>
      <c r="J13" s="17">
        <v>6.9645883948026002E-3</v>
      </c>
      <c r="K13" s="17">
        <v>0</v>
      </c>
      <c r="L13" s="17">
        <v>2.1205534836337098E-2</v>
      </c>
      <c r="M13" s="17"/>
      <c r="N13" s="17">
        <v>4.4736786371608302E-3</v>
      </c>
      <c r="O13" s="17">
        <v>3.3665819807196698E-2</v>
      </c>
      <c r="P13" s="17">
        <v>1.7689025672267801E-2</v>
      </c>
      <c r="Q13" s="17">
        <v>1.0060275396673901E-2</v>
      </c>
      <c r="R13" s="17">
        <v>0</v>
      </c>
      <c r="S13" s="17">
        <v>6.7852068428215801E-3</v>
      </c>
      <c r="T13" s="17">
        <v>1.9248491573772199E-2</v>
      </c>
      <c r="U13" s="17">
        <v>3.0700847383958701E-2</v>
      </c>
      <c r="V13" s="17">
        <v>4.98093244604396E-3</v>
      </c>
      <c r="W13" s="17"/>
      <c r="X13" s="17">
        <v>1.20828368738261E-2</v>
      </c>
      <c r="Y13" s="17">
        <v>7.4889483489088597E-3</v>
      </c>
      <c r="Z13" s="17"/>
      <c r="AA13" s="17">
        <v>1.56514601514024E-2</v>
      </c>
      <c r="AB13" s="17">
        <v>6.7251409787115104E-3</v>
      </c>
      <c r="AC13" s="17"/>
      <c r="AD13" s="17">
        <v>1.4719842966647301E-2</v>
      </c>
      <c r="AE13" s="17">
        <v>1.03750452529922E-2</v>
      </c>
    </row>
    <row r="14" spans="2:31" x14ac:dyDescent="0.35">
      <c r="B14" s="18" t="s">
        <v>56</v>
      </c>
      <c r="C14" s="19">
        <v>8.7629986090696402E-2</v>
      </c>
      <c r="D14" s="19">
        <v>6.7843765469179501E-2</v>
      </c>
      <c r="E14" s="19">
        <v>0.10742176876521201</v>
      </c>
      <c r="F14" s="19"/>
      <c r="G14" s="19">
        <v>0.11474424318451699</v>
      </c>
      <c r="H14" s="19">
        <v>9.2874329405573497E-2</v>
      </c>
      <c r="I14" s="19">
        <v>0.103817167997376</v>
      </c>
      <c r="J14" s="19">
        <v>0.100620196140492</v>
      </c>
      <c r="K14" s="19">
        <v>8.2496448378785198E-2</v>
      </c>
      <c r="L14" s="19">
        <v>5.8336684250626797E-2</v>
      </c>
      <c r="M14" s="19"/>
      <c r="N14" s="19">
        <v>5.9455395977881402E-2</v>
      </c>
      <c r="O14" s="19">
        <v>0.119878654689443</v>
      </c>
      <c r="P14" s="19">
        <v>0.121051559171152</v>
      </c>
      <c r="Q14" s="19">
        <v>0.100021430097937</v>
      </c>
      <c r="R14" s="19">
        <v>4.7965110518832101E-2</v>
      </c>
      <c r="S14" s="19">
        <v>6.9962838333996594E-2</v>
      </c>
      <c r="T14" s="19">
        <v>7.7941698952038202E-2</v>
      </c>
      <c r="U14" s="19">
        <v>0.10493712150977701</v>
      </c>
      <c r="V14" s="19">
        <v>8.8388563677298193E-2</v>
      </c>
      <c r="W14" s="19"/>
      <c r="X14" s="19">
        <v>9.2551802518779799E-2</v>
      </c>
      <c r="Y14" s="19">
        <v>8.8412255658913003E-2</v>
      </c>
      <c r="Z14" s="19"/>
      <c r="AA14" s="19">
        <v>9.1942281794348393E-2</v>
      </c>
      <c r="AB14" s="19">
        <v>7.2851594597257804E-2</v>
      </c>
      <c r="AC14" s="19"/>
      <c r="AD14" s="19">
        <v>5.0143531197604799E-2</v>
      </c>
      <c r="AE14" s="19">
        <v>0.14291406503074999</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H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2" t="s">
        <v>420</v>
      </c>
      <c r="E2" s="28"/>
      <c r="F2" s="28"/>
      <c r="G2" s="28"/>
      <c r="H2" s="28"/>
    </row>
    <row r="6" spans="2:8" ht="50" customHeight="1" x14ac:dyDescent="0.35">
      <c r="B6" s="20" t="s">
        <v>15</v>
      </c>
      <c r="C6" s="20" t="s">
        <v>410</v>
      </c>
      <c r="D6" s="20" t="s">
        <v>411</v>
      </c>
      <c r="E6" s="20" t="s">
        <v>412</v>
      </c>
      <c r="F6" s="20" t="s">
        <v>413</v>
      </c>
      <c r="G6" s="20" t="s">
        <v>414</v>
      </c>
    </row>
    <row r="7" spans="2:8" x14ac:dyDescent="0.35">
      <c r="B7" s="18" t="s">
        <v>415</v>
      </c>
      <c r="C7" s="17">
        <v>0.29352748593115402</v>
      </c>
      <c r="D7" s="17">
        <v>0.32830150998813901</v>
      </c>
      <c r="E7" s="17">
        <v>4.0964359318637199E-2</v>
      </c>
      <c r="F7" s="17">
        <v>4.7998592267065897E-2</v>
      </c>
      <c r="G7" s="17">
        <v>9.7683526938150397E-2</v>
      </c>
    </row>
    <row r="8" spans="2:8" x14ac:dyDescent="0.35">
      <c r="B8" s="18" t="s">
        <v>416</v>
      </c>
      <c r="C8" s="17">
        <v>0.277571485121902</v>
      </c>
      <c r="D8" s="17">
        <v>0.313569547154254</v>
      </c>
      <c r="E8" s="17">
        <v>0.16370247775322999</v>
      </c>
      <c r="F8" s="17">
        <v>0.16169613767916499</v>
      </c>
      <c r="G8" s="17">
        <v>0.27831832326685302</v>
      </c>
    </row>
    <row r="9" spans="2:8" ht="29" x14ac:dyDescent="0.35">
      <c r="B9" s="18" t="s">
        <v>417</v>
      </c>
      <c r="C9" s="17">
        <v>0.20870588229821899</v>
      </c>
      <c r="D9" s="17">
        <v>0.17306928664504201</v>
      </c>
      <c r="E9" s="17">
        <v>0.30918033846959497</v>
      </c>
      <c r="F9" s="17">
        <v>0.30850347102837999</v>
      </c>
      <c r="G9" s="17">
        <v>0.349455699889552</v>
      </c>
    </row>
    <row r="10" spans="2:8" x14ac:dyDescent="0.35">
      <c r="B10" s="18" t="s">
        <v>418</v>
      </c>
      <c r="C10" s="17">
        <v>0.10180909255411801</v>
      </c>
      <c r="D10" s="17">
        <v>9.10097930975029E-2</v>
      </c>
      <c r="E10" s="17">
        <v>0.27800166279952898</v>
      </c>
      <c r="F10" s="17">
        <v>0.28768204876526798</v>
      </c>
      <c r="G10" s="17">
        <v>0.12720760524413499</v>
      </c>
    </row>
    <row r="11" spans="2:8" x14ac:dyDescent="0.35">
      <c r="B11" s="18" t="s">
        <v>419</v>
      </c>
      <c r="C11" s="17">
        <v>5.7973212384492101E-2</v>
      </c>
      <c r="D11" s="17">
        <v>4.47458326758019E-2</v>
      </c>
      <c r="E11" s="17">
        <v>0.15571099335697899</v>
      </c>
      <c r="F11" s="17">
        <v>0.13824705929380099</v>
      </c>
      <c r="G11" s="17">
        <v>6.1071072568919901E-2</v>
      </c>
    </row>
    <row r="12" spans="2:8" x14ac:dyDescent="0.35">
      <c r="B12" s="18" t="s">
        <v>56</v>
      </c>
      <c r="C12" s="17">
        <v>6.0412841710114899E-2</v>
      </c>
      <c r="D12" s="17">
        <v>4.9304030439259197E-2</v>
      </c>
      <c r="E12" s="17">
        <v>5.2440168302029799E-2</v>
      </c>
      <c r="F12" s="17">
        <v>5.5872690966319603E-2</v>
      </c>
      <c r="G12" s="17">
        <v>8.62637720923905E-2</v>
      </c>
    </row>
    <row r="13" spans="2:8" x14ac:dyDescent="0.35">
      <c r="B13" s="16"/>
      <c r="C13" s="16"/>
      <c r="D13" s="16"/>
      <c r="E13" s="16"/>
      <c r="F13" s="16"/>
      <c r="G13" s="16"/>
    </row>
    <row r="14" spans="2:8" x14ac:dyDescent="0.35">
      <c r="B14" t="s">
        <v>67</v>
      </c>
    </row>
    <row r="15" spans="2:8" x14ac:dyDescent="0.35">
      <c r="B15" t="s">
        <v>68</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E19"/>
  <sheetViews>
    <sheetView showGridLines="0" topLeftCell="A5" workbookViewId="0">
      <pane xSplit="2" topLeftCell="O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421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415</v>
      </c>
      <c r="C9" s="17">
        <v>0.29352748593115402</v>
      </c>
      <c r="D9" s="17">
        <v>0.27227960668891099</v>
      </c>
      <c r="E9" s="17">
        <v>0.31478133810944597</v>
      </c>
      <c r="F9" s="17"/>
      <c r="G9" s="17">
        <v>0.32522426163443102</v>
      </c>
      <c r="H9" s="17">
        <v>0.31336498676583802</v>
      </c>
      <c r="I9" s="17">
        <v>0.23771370068936501</v>
      </c>
      <c r="J9" s="17">
        <v>0.31478702531917502</v>
      </c>
      <c r="K9" s="17">
        <v>0.26522607054228098</v>
      </c>
      <c r="L9" s="17">
        <v>0.297346661139955</v>
      </c>
      <c r="M9" s="17"/>
      <c r="N9" s="17">
        <v>0.25360209422680702</v>
      </c>
      <c r="O9" s="17">
        <v>0.33794666328234002</v>
      </c>
      <c r="P9" s="17">
        <v>0.30120781585669798</v>
      </c>
      <c r="Q9" s="17">
        <v>0.30243975321942201</v>
      </c>
      <c r="R9" s="17">
        <v>0.35019218137196301</v>
      </c>
      <c r="S9" s="17">
        <v>0.276793233751079</v>
      </c>
      <c r="T9" s="17">
        <v>0.299855100669004</v>
      </c>
      <c r="U9" s="17">
        <v>0.235159774504031</v>
      </c>
      <c r="V9" s="17">
        <v>0.26567134891634497</v>
      </c>
      <c r="W9" s="17"/>
      <c r="X9" s="17">
        <v>0.29008234251514298</v>
      </c>
      <c r="Y9" s="17">
        <v>0.34931040496126797</v>
      </c>
      <c r="Z9" s="17"/>
      <c r="AA9" s="17">
        <v>0.288578556139094</v>
      </c>
      <c r="AB9" s="17">
        <v>0.31974807863042898</v>
      </c>
      <c r="AC9" s="17"/>
      <c r="AD9" s="17">
        <v>0.303877387641807</v>
      </c>
      <c r="AE9" s="17">
        <v>0.29260845831124699</v>
      </c>
    </row>
    <row r="10" spans="2:31" x14ac:dyDescent="0.35">
      <c r="B10" s="18" t="s">
        <v>416</v>
      </c>
      <c r="C10" s="17">
        <v>0.277571485121902</v>
      </c>
      <c r="D10" s="17">
        <v>0.28047157181576499</v>
      </c>
      <c r="E10" s="17">
        <v>0.27467058319221499</v>
      </c>
      <c r="F10" s="17"/>
      <c r="G10" s="17">
        <v>0.28211242158462402</v>
      </c>
      <c r="H10" s="17">
        <v>0.24135855951026</v>
      </c>
      <c r="I10" s="17">
        <v>0.338872727853338</v>
      </c>
      <c r="J10" s="17">
        <v>0.28004333648536001</v>
      </c>
      <c r="K10" s="17">
        <v>0.27217146451768298</v>
      </c>
      <c r="L10" s="17">
        <v>0.265409333246168</v>
      </c>
      <c r="M10" s="17"/>
      <c r="N10" s="17">
        <v>0.28059364557055499</v>
      </c>
      <c r="O10" s="17">
        <v>0.220009653023825</v>
      </c>
      <c r="P10" s="17">
        <v>0.27167700355908397</v>
      </c>
      <c r="Q10" s="17">
        <v>0.339472548394817</v>
      </c>
      <c r="R10" s="17">
        <v>0.27663907457530301</v>
      </c>
      <c r="S10" s="17">
        <v>0.244256841595337</v>
      </c>
      <c r="T10" s="17">
        <v>0.27579528262311498</v>
      </c>
      <c r="U10" s="17">
        <v>0.314921326504565</v>
      </c>
      <c r="V10" s="17">
        <v>0.310407881943491</v>
      </c>
      <c r="W10" s="17"/>
      <c r="X10" s="17">
        <v>0.29568780670075701</v>
      </c>
      <c r="Y10" s="17">
        <v>0.17380250648100601</v>
      </c>
      <c r="Z10" s="17"/>
      <c r="AA10" s="17">
        <v>0.26720110707491002</v>
      </c>
      <c r="AB10" s="17">
        <v>0.31518814933709599</v>
      </c>
      <c r="AC10" s="17"/>
      <c r="AD10" s="17">
        <v>0.28047938184191101</v>
      </c>
      <c r="AE10" s="17">
        <v>0.28366430417545202</v>
      </c>
    </row>
    <row r="11" spans="2:31" ht="29" x14ac:dyDescent="0.35">
      <c r="B11" s="18" t="s">
        <v>417</v>
      </c>
      <c r="C11" s="17">
        <v>0.20870588229821899</v>
      </c>
      <c r="D11" s="17">
        <v>0.20772072595729599</v>
      </c>
      <c r="E11" s="17">
        <v>0.20969131557387699</v>
      </c>
      <c r="F11" s="17"/>
      <c r="G11" s="17">
        <v>0.19391029288134301</v>
      </c>
      <c r="H11" s="17">
        <v>0.176651648437815</v>
      </c>
      <c r="I11" s="17">
        <v>0.20364868252336399</v>
      </c>
      <c r="J11" s="17">
        <v>0.26208809602628702</v>
      </c>
      <c r="K11" s="17">
        <v>0.231573820572363</v>
      </c>
      <c r="L11" s="17">
        <v>0.19800568991879999</v>
      </c>
      <c r="M11" s="17"/>
      <c r="N11" s="17">
        <v>0.18033629398248799</v>
      </c>
      <c r="O11" s="17">
        <v>0.24962543016195601</v>
      </c>
      <c r="P11" s="17">
        <v>0.29018454983375302</v>
      </c>
      <c r="Q11" s="17">
        <v>0.13653447660787299</v>
      </c>
      <c r="R11" s="17">
        <v>0.130287620453966</v>
      </c>
      <c r="S11" s="17">
        <v>0.211171182059431</v>
      </c>
      <c r="T11" s="17">
        <v>0.21510427078521499</v>
      </c>
      <c r="U11" s="17">
        <v>0.23836783412555801</v>
      </c>
      <c r="V11" s="17">
        <v>0.22742889073347</v>
      </c>
      <c r="W11" s="17"/>
      <c r="X11" s="17">
        <v>0.220656314420525</v>
      </c>
      <c r="Y11" s="17">
        <v>0.200280534135721</v>
      </c>
      <c r="Z11" s="17"/>
      <c r="AA11" s="17">
        <v>0.216958860404556</v>
      </c>
      <c r="AB11" s="17">
        <v>0.17135870692208699</v>
      </c>
      <c r="AC11" s="17"/>
      <c r="AD11" s="17">
        <v>0.20391886305426599</v>
      </c>
      <c r="AE11" s="17">
        <v>0.19679405027348801</v>
      </c>
    </row>
    <row r="12" spans="2:31" x14ac:dyDescent="0.35">
      <c r="B12" s="18" t="s">
        <v>418</v>
      </c>
      <c r="C12" s="17">
        <v>0.10180909255411801</v>
      </c>
      <c r="D12" s="17">
        <v>0.112642291809392</v>
      </c>
      <c r="E12" s="17">
        <v>9.0972848006388204E-2</v>
      </c>
      <c r="F12" s="17"/>
      <c r="G12" s="17">
        <v>7.0276235719326494E-2</v>
      </c>
      <c r="H12" s="17">
        <v>0.14249028563163099</v>
      </c>
      <c r="I12" s="17">
        <v>9.8382093383159896E-2</v>
      </c>
      <c r="J12" s="17">
        <v>5.92547441584058E-2</v>
      </c>
      <c r="K12" s="17">
        <v>0.12741061859935099</v>
      </c>
      <c r="L12" s="17">
        <v>0.10713242671874</v>
      </c>
      <c r="M12" s="17"/>
      <c r="N12" s="17">
        <v>0.119288310452576</v>
      </c>
      <c r="O12" s="17">
        <v>0.109382621738827</v>
      </c>
      <c r="P12" s="17">
        <v>2.6754541408963502E-2</v>
      </c>
      <c r="Q12" s="17">
        <v>0.106166782642618</v>
      </c>
      <c r="R12" s="17">
        <v>0.15002234568231901</v>
      </c>
      <c r="S12" s="17">
        <v>0.12717081230570301</v>
      </c>
      <c r="T12" s="17">
        <v>0.10740613163120701</v>
      </c>
      <c r="U12" s="17">
        <v>6.0708412757573299E-2</v>
      </c>
      <c r="V12" s="17">
        <v>8.3716197721421998E-2</v>
      </c>
      <c r="W12" s="17"/>
      <c r="X12" s="17">
        <v>9.5823298359041104E-2</v>
      </c>
      <c r="Y12" s="17">
        <v>0.14766683069171799</v>
      </c>
      <c r="Z12" s="17"/>
      <c r="AA12" s="17">
        <v>0.106317033312328</v>
      </c>
      <c r="AB12" s="17">
        <v>8.6599978254145296E-2</v>
      </c>
      <c r="AC12" s="17"/>
      <c r="AD12" s="17">
        <v>0.115315887869194</v>
      </c>
      <c r="AE12" s="17">
        <v>8.7073316943589898E-2</v>
      </c>
    </row>
    <row r="13" spans="2:31" x14ac:dyDescent="0.35">
      <c r="B13" s="18" t="s">
        <v>419</v>
      </c>
      <c r="C13" s="17">
        <v>5.7973212384492101E-2</v>
      </c>
      <c r="D13" s="17">
        <v>8.2196628163914598E-2</v>
      </c>
      <c r="E13" s="17">
        <v>3.3742987223684899E-2</v>
      </c>
      <c r="F13" s="17"/>
      <c r="G13" s="17">
        <v>5.6972681584119902E-2</v>
      </c>
      <c r="H13" s="17">
        <v>6.5995649735264103E-2</v>
      </c>
      <c r="I13" s="17">
        <v>6.6325514401073496E-2</v>
      </c>
      <c r="J13" s="17">
        <v>2.82045104696011E-2</v>
      </c>
      <c r="K13" s="17">
        <v>4.7555652913448203E-2</v>
      </c>
      <c r="L13" s="17">
        <v>7.0217168195088803E-2</v>
      </c>
      <c r="M13" s="17"/>
      <c r="N13" s="17">
        <v>9.6915852333691002E-2</v>
      </c>
      <c r="O13" s="17">
        <v>3.6677689415658098E-2</v>
      </c>
      <c r="P13" s="17">
        <v>3.1537275655979899E-2</v>
      </c>
      <c r="Q13" s="17">
        <v>5.04250847724345E-2</v>
      </c>
      <c r="R13" s="17">
        <v>5.8855599111337802E-2</v>
      </c>
      <c r="S13" s="17">
        <v>0.103298748366651</v>
      </c>
      <c r="T13" s="17">
        <v>2.1753165484635999E-2</v>
      </c>
      <c r="U13" s="17">
        <v>7.7965569831912496E-2</v>
      </c>
      <c r="V13" s="17">
        <v>4.7669995042240197E-2</v>
      </c>
      <c r="W13" s="17"/>
      <c r="X13" s="17">
        <v>3.8241910619539903E-2</v>
      </c>
      <c r="Y13" s="17">
        <v>6.3153525023867702E-2</v>
      </c>
      <c r="Z13" s="17"/>
      <c r="AA13" s="17">
        <v>5.6848435273266801E-2</v>
      </c>
      <c r="AB13" s="17">
        <v>6.3727201739773698E-2</v>
      </c>
      <c r="AC13" s="17"/>
      <c r="AD13" s="17">
        <v>6.2582324694574698E-2</v>
      </c>
      <c r="AE13" s="17">
        <v>5.4332559896811801E-2</v>
      </c>
    </row>
    <row r="14" spans="2:31" x14ac:dyDescent="0.35">
      <c r="B14" s="18" t="s">
        <v>56</v>
      </c>
      <c r="C14" s="19">
        <v>6.0412841710114899E-2</v>
      </c>
      <c r="D14" s="19">
        <v>4.4689175564720601E-2</v>
      </c>
      <c r="E14" s="19">
        <v>7.6140927894388893E-2</v>
      </c>
      <c r="F14" s="19"/>
      <c r="G14" s="19">
        <v>7.1504106596156095E-2</v>
      </c>
      <c r="H14" s="19">
        <v>6.0138869919191797E-2</v>
      </c>
      <c r="I14" s="19">
        <v>5.5057281149699697E-2</v>
      </c>
      <c r="J14" s="19">
        <v>5.5622287541171302E-2</v>
      </c>
      <c r="K14" s="19">
        <v>5.60623728548734E-2</v>
      </c>
      <c r="L14" s="19">
        <v>6.1888720781247998E-2</v>
      </c>
      <c r="M14" s="19"/>
      <c r="N14" s="19">
        <v>6.9263803433883706E-2</v>
      </c>
      <c r="O14" s="19">
        <v>4.63579423773934E-2</v>
      </c>
      <c r="P14" s="19">
        <v>7.8638813685521294E-2</v>
      </c>
      <c r="Q14" s="19">
        <v>6.4961354362834497E-2</v>
      </c>
      <c r="R14" s="19">
        <v>3.4003178805112E-2</v>
      </c>
      <c r="S14" s="19">
        <v>3.7309181921799002E-2</v>
      </c>
      <c r="T14" s="19">
        <v>8.0086048806822893E-2</v>
      </c>
      <c r="U14" s="19">
        <v>7.2877082276360305E-2</v>
      </c>
      <c r="V14" s="19">
        <v>6.5105685643032193E-2</v>
      </c>
      <c r="W14" s="19"/>
      <c r="X14" s="19">
        <v>5.9508327384993398E-2</v>
      </c>
      <c r="Y14" s="19">
        <v>6.5786198706418997E-2</v>
      </c>
      <c r="Z14" s="19"/>
      <c r="AA14" s="19">
        <v>6.4096007795845303E-2</v>
      </c>
      <c r="AB14" s="19">
        <v>4.3377885116469998E-2</v>
      </c>
      <c r="AC14" s="19"/>
      <c r="AD14" s="19">
        <v>3.3826154898247897E-2</v>
      </c>
      <c r="AE14" s="19">
        <v>8.5527310399411194E-2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E19"/>
  <sheetViews>
    <sheetView showGridLines="0" topLeftCell="A6" workbookViewId="0">
      <pane xSplit="2" topLeftCell="R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422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415</v>
      </c>
      <c r="C9" s="17">
        <v>0.32830150998813901</v>
      </c>
      <c r="D9" s="17">
        <v>0.290115825139655</v>
      </c>
      <c r="E9" s="17">
        <v>0.36649792911513901</v>
      </c>
      <c r="F9" s="17"/>
      <c r="G9" s="17">
        <v>0.37777628201128199</v>
      </c>
      <c r="H9" s="17">
        <v>0.30780650328064202</v>
      </c>
      <c r="I9" s="17">
        <v>0.28896617179413697</v>
      </c>
      <c r="J9" s="17">
        <v>0.31634716381875</v>
      </c>
      <c r="K9" s="17">
        <v>0.27414398267673501</v>
      </c>
      <c r="L9" s="17">
        <v>0.36558738567031002</v>
      </c>
      <c r="M9" s="17"/>
      <c r="N9" s="17">
        <v>0.279127974915439</v>
      </c>
      <c r="O9" s="17">
        <v>0.38565293969131498</v>
      </c>
      <c r="P9" s="17">
        <v>0.28653421457133699</v>
      </c>
      <c r="Q9" s="17">
        <v>0.408026681245379</v>
      </c>
      <c r="R9" s="17">
        <v>0.38045811409465502</v>
      </c>
      <c r="S9" s="17">
        <v>0.26131226501190402</v>
      </c>
      <c r="T9" s="17">
        <v>0.332390710209365</v>
      </c>
      <c r="U9" s="17">
        <v>0.26977459728145398</v>
      </c>
      <c r="V9" s="17">
        <v>0.31823624026997099</v>
      </c>
      <c r="W9" s="17"/>
      <c r="X9" s="17">
        <v>0.32821538729668498</v>
      </c>
      <c r="Y9" s="17">
        <v>0.31340178839637101</v>
      </c>
      <c r="Z9" s="17"/>
      <c r="AA9" s="17">
        <v>0.318930872959858</v>
      </c>
      <c r="AB9" s="17">
        <v>0.37260394542721298</v>
      </c>
      <c r="AC9" s="17"/>
      <c r="AD9" s="17">
        <v>0.33527718095965298</v>
      </c>
      <c r="AE9" s="17">
        <v>0.33327704846259998</v>
      </c>
    </row>
    <row r="10" spans="2:31" x14ac:dyDescent="0.35">
      <c r="B10" s="18" t="s">
        <v>416</v>
      </c>
      <c r="C10" s="17">
        <v>0.313569547154254</v>
      </c>
      <c r="D10" s="17">
        <v>0.29059625504195502</v>
      </c>
      <c r="E10" s="17">
        <v>0.33654929722892701</v>
      </c>
      <c r="F10" s="17"/>
      <c r="G10" s="17">
        <v>0.26501091242640201</v>
      </c>
      <c r="H10" s="17">
        <v>0.30688362557378501</v>
      </c>
      <c r="I10" s="17">
        <v>0.36688637342315999</v>
      </c>
      <c r="J10" s="17">
        <v>0.34969056004052201</v>
      </c>
      <c r="K10" s="17">
        <v>0.371258329668468</v>
      </c>
      <c r="L10" s="17">
        <v>0.26945317666403401</v>
      </c>
      <c r="M10" s="17"/>
      <c r="N10" s="17">
        <v>0.26408052253339698</v>
      </c>
      <c r="O10" s="17">
        <v>0.30097836431657898</v>
      </c>
      <c r="P10" s="17">
        <v>0.38920706393024002</v>
      </c>
      <c r="Q10" s="17">
        <v>0.35858532029159301</v>
      </c>
      <c r="R10" s="17">
        <v>0.30822022073760402</v>
      </c>
      <c r="S10" s="17">
        <v>0.35029813749158101</v>
      </c>
      <c r="T10" s="17">
        <v>0.24272388840647499</v>
      </c>
      <c r="U10" s="17">
        <v>0.34947658526041198</v>
      </c>
      <c r="V10" s="17">
        <v>0.30969342340751999</v>
      </c>
      <c r="W10" s="17"/>
      <c r="X10" s="17">
        <v>0.32601299894802099</v>
      </c>
      <c r="Y10" s="17">
        <v>0.28459349646437399</v>
      </c>
      <c r="Z10" s="17"/>
      <c r="AA10" s="17">
        <v>0.30945870877873499</v>
      </c>
      <c r="AB10" s="17">
        <v>0.32828590960634202</v>
      </c>
      <c r="AC10" s="17"/>
      <c r="AD10" s="17">
        <v>0.301084014880591</v>
      </c>
      <c r="AE10" s="17">
        <v>0.34222980274097597</v>
      </c>
    </row>
    <row r="11" spans="2:31" ht="29" x14ac:dyDescent="0.35">
      <c r="B11" s="18" t="s">
        <v>417</v>
      </c>
      <c r="C11" s="17">
        <v>0.17306928664504201</v>
      </c>
      <c r="D11" s="17">
        <v>0.193313722465418</v>
      </c>
      <c r="E11" s="17">
        <v>0.15281915996398601</v>
      </c>
      <c r="F11" s="17"/>
      <c r="G11" s="17">
        <v>0.17083835120524701</v>
      </c>
      <c r="H11" s="17">
        <v>0.168820433723711</v>
      </c>
      <c r="I11" s="17">
        <v>0.155294869864531</v>
      </c>
      <c r="J11" s="17">
        <v>0.21232208325559199</v>
      </c>
      <c r="K11" s="17">
        <v>0.176086468057983</v>
      </c>
      <c r="L11" s="17">
        <v>0.16418616327448701</v>
      </c>
      <c r="M11" s="17"/>
      <c r="N11" s="17">
        <v>0.17530304372233901</v>
      </c>
      <c r="O11" s="17">
        <v>0.19104279032997401</v>
      </c>
      <c r="P11" s="17">
        <v>0.21523080403518399</v>
      </c>
      <c r="Q11" s="17">
        <v>7.4047526574507097E-2</v>
      </c>
      <c r="R11" s="17">
        <v>0.17582953940760701</v>
      </c>
      <c r="S11" s="17">
        <v>0.21256186943663199</v>
      </c>
      <c r="T11" s="17">
        <v>0.16726739550873199</v>
      </c>
      <c r="U11" s="17">
        <v>0.173789545730307</v>
      </c>
      <c r="V11" s="17">
        <v>0.17088420429922799</v>
      </c>
      <c r="W11" s="17"/>
      <c r="X11" s="17">
        <v>0.17598124100644499</v>
      </c>
      <c r="Y11" s="17">
        <v>0.16458547650198499</v>
      </c>
      <c r="Z11" s="17"/>
      <c r="AA11" s="17">
        <v>0.177434141159652</v>
      </c>
      <c r="AB11" s="17">
        <v>0.1493716232749</v>
      </c>
      <c r="AC11" s="17"/>
      <c r="AD11" s="17">
        <v>0.171460260818174</v>
      </c>
      <c r="AE11" s="17">
        <v>0.176072316259099</v>
      </c>
    </row>
    <row r="12" spans="2:31" x14ac:dyDescent="0.35">
      <c r="B12" s="18" t="s">
        <v>418</v>
      </c>
      <c r="C12" s="17">
        <v>9.10097930975029E-2</v>
      </c>
      <c r="D12" s="17">
        <v>0.115066256295143</v>
      </c>
      <c r="E12" s="17">
        <v>6.6946567450084593E-2</v>
      </c>
      <c r="F12" s="17"/>
      <c r="G12" s="17">
        <v>8.2263616310233795E-2</v>
      </c>
      <c r="H12" s="17">
        <v>0.118643112697704</v>
      </c>
      <c r="I12" s="17">
        <v>6.9202540617757796E-2</v>
      </c>
      <c r="J12" s="17">
        <v>4.8134578833604197E-2</v>
      </c>
      <c r="K12" s="17">
        <v>9.2870914926935402E-2</v>
      </c>
      <c r="L12" s="17">
        <v>0.112360677672226</v>
      </c>
      <c r="M12" s="17"/>
      <c r="N12" s="17">
        <v>0.14425313973419701</v>
      </c>
      <c r="O12" s="17">
        <v>6.4233254576187504E-2</v>
      </c>
      <c r="P12" s="17">
        <v>2.6878389511999501E-2</v>
      </c>
      <c r="Q12" s="17">
        <v>6.3743698134388696E-2</v>
      </c>
      <c r="R12" s="17">
        <v>7.4879567494861299E-2</v>
      </c>
      <c r="S12" s="17">
        <v>0.105686583542921</v>
      </c>
      <c r="T12" s="17">
        <v>9.9395463832410005E-2</v>
      </c>
      <c r="U12" s="17">
        <v>0.101502033897217</v>
      </c>
      <c r="V12" s="17">
        <v>0.120429812327286</v>
      </c>
      <c r="W12" s="17"/>
      <c r="X12" s="17">
        <v>8.5008044701196897E-2</v>
      </c>
      <c r="Y12" s="17">
        <v>0.13053690723598099</v>
      </c>
      <c r="Z12" s="17"/>
      <c r="AA12" s="17">
        <v>9.4883274046239904E-2</v>
      </c>
      <c r="AB12" s="17">
        <v>7.8024189074722305E-2</v>
      </c>
      <c r="AC12" s="17"/>
      <c r="AD12" s="17">
        <v>0.11257325535544099</v>
      </c>
      <c r="AE12" s="17">
        <v>4.7287661372700102E-2</v>
      </c>
    </row>
    <row r="13" spans="2:31" x14ac:dyDescent="0.35">
      <c r="B13" s="18" t="s">
        <v>419</v>
      </c>
      <c r="C13" s="17">
        <v>4.47458326758019E-2</v>
      </c>
      <c r="D13" s="17">
        <v>6.1784291945942302E-2</v>
      </c>
      <c r="E13" s="17">
        <v>2.7702583768707201E-2</v>
      </c>
      <c r="F13" s="17"/>
      <c r="G13" s="17">
        <v>4.1111310452717403E-2</v>
      </c>
      <c r="H13" s="17">
        <v>5.9572698739596301E-2</v>
      </c>
      <c r="I13" s="17">
        <v>6.6512170317050506E-2</v>
      </c>
      <c r="J13" s="17">
        <v>2.5911964107929401E-2</v>
      </c>
      <c r="K13" s="17">
        <v>4.3214515640857799E-2</v>
      </c>
      <c r="L13" s="17">
        <v>3.81344278452969E-2</v>
      </c>
      <c r="M13" s="17"/>
      <c r="N13" s="17">
        <v>8.7637755251390795E-2</v>
      </c>
      <c r="O13" s="17">
        <v>2.7800257430165499E-2</v>
      </c>
      <c r="P13" s="17">
        <v>3.1537275655979899E-2</v>
      </c>
      <c r="Q13" s="17">
        <v>5.0041487677326697E-2</v>
      </c>
      <c r="R13" s="17">
        <v>2.6609379460160398E-2</v>
      </c>
      <c r="S13" s="17">
        <v>4.6286972392952097E-2</v>
      </c>
      <c r="T13" s="17">
        <v>3.4278922728894302E-2</v>
      </c>
      <c r="U13" s="17">
        <v>6.1322786584525599E-2</v>
      </c>
      <c r="V13" s="17">
        <v>3.1664586322969403E-2</v>
      </c>
      <c r="W13" s="17"/>
      <c r="X13" s="17">
        <v>3.1176801713778599E-2</v>
      </c>
      <c r="Y13" s="17">
        <v>7.2187105682792505E-2</v>
      </c>
      <c r="Z13" s="17"/>
      <c r="AA13" s="17">
        <v>4.7095848812463002E-2</v>
      </c>
      <c r="AB13" s="17">
        <v>3.6621543773727498E-2</v>
      </c>
      <c r="AC13" s="17"/>
      <c r="AD13" s="17">
        <v>5.0454882191985601E-2</v>
      </c>
      <c r="AE13" s="17">
        <v>3.6186899766379801E-2</v>
      </c>
    </row>
    <row r="14" spans="2:31" x14ac:dyDescent="0.35">
      <c r="B14" s="18" t="s">
        <v>56</v>
      </c>
      <c r="C14" s="19">
        <v>4.9304030439259197E-2</v>
      </c>
      <c r="D14" s="19">
        <v>4.9123649111887498E-2</v>
      </c>
      <c r="E14" s="19">
        <v>4.9484462473156597E-2</v>
      </c>
      <c r="F14" s="19"/>
      <c r="G14" s="19">
        <v>6.2999527594117893E-2</v>
      </c>
      <c r="H14" s="19">
        <v>3.8273625984562999E-2</v>
      </c>
      <c r="I14" s="19">
        <v>5.3137873983362699E-2</v>
      </c>
      <c r="J14" s="19">
        <v>4.7593649943602399E-2</v>
      </c>
      <c r="K14" s="19">
        <v>4.2425789029020403E-2</v>
      </c>
      <c r="L14" s="19">
        <v>5.0278168873647701E-2</v>
      </c>
      <c r="M14" s="19"/>
      <c r="N14" s="19">
        <v>4.9597563843236998E-2</v>
      </c>
      <c r="O14" s="19">
        <v>3.0292393655779098E-2</v>
      </c>
      <c r="P14" s="19">
        <v>5.0612252295259903E-2</v>
      </c>
      <c r="Q14" s="19">
        <v>4.5555286076805999E-2</v>
      </c>
      <c r="R14" s="19">
        <v>3.4003178805112E-2</v>
      </c>
      <c r="S14" s="19">
        <v>2.3854172124009299E-2</v>
      </c>
      <c r="T14" s="19">
        <v>0.123943619314124</v>
      </c>
      <c r="U14" s="19">
        <v>4.4134451246084803E-2</v>
      </c>
      <c r="V14" s="19">
        <v>4.90917333730252E-2</v>
      </c>
      <c r="W14" s="19"/>
      <c r="X14" s="19">
        <v>5.3605526333872999E-2</v>
      </c>
      <c r="Y14" s="19">
        <v>3.4695225718495697E-2</v>
      </c>
      <c r="Z14" s="19"/>
      <c r="AA14" s="19">
        <v>5.2197154243052699E-2</v>
      </c>
      <c r="AB14" s="19">
        <v>3.50927888430944E-2</v>
      </c>
      <c r="AC14" s="19"/>
      <c r="AD14" s="19">
        <v>2.9150405794155801E-2</v>
      </c>
      <c r="AE14" s="19">
        <v>6.4946271398245201E-2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E19"/>
  <sheetViews>
    <sheetView showGridLines="0" topLeftCell="A6"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423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415</v>
      </c>
      <c r="C9" s="17">
        <v>4.0964359318637199E-2</v>
      </c>
      <c r="D9" s="17">
        <v>3.1383655182237097E-2</v>
      </c>
      <c r="E9" s="17">
        <v>5.0547756661849803E-2</v>
      </c>
      <c r="F9" s="17"/>
      <c r="G9" s="17">
        <v>4.4553629152714103E-2</v>
      </c>
      <c r="H9" s="17">
        <v>5.9245114903363399E-2</v>
      </c>
      <c r="I9" s="17">
        <v>3.1823976075017503E-2</v>
      </c>
      <c r="J9" s="17">
        <v>6.6505626391384895E-2</v>
      </c>
      <c r="K9" s="17">
        <v>1.86317257988412E-2</v>
      </c>
      <c r="L9" s="17">
        <v>3.22274345222704E-2</v>
      </c>
      <c r="M9" s="17"/>
      <c r="N9" s="17">
        <v>4.4437973204610799E-2</v>
      </c>
      <c r="O9" s="17">
        <v>3.20079699268149E-2</v>
      </c>
      <c r="P9" s="17">
        <v>1.7477703387858701E-2</v>
      </c>
      <c r="Q9" s="17">
        <v>3.0670934674124399E-2</v>
      </c>
      <c r="R9" s="17">
        <v>8.23213924579142E-2</v>
      </c>
      <c r="S9" s="17">
        <v>1.2641336563953399E-2</v>
      </c>
      <c r="T9" s="17">
        <v>4.98891239565687E-2</v>
      </c>
      <c r="U9" s="17">
        <v>0.10253691229060399</v>
      </c>
      <c r="V9" s="17">
        <v>3.6958729190798401E-2</v>
      </c>
      <c r="W9" s="17"/>
      <c r="X9" s="17">
        <v>4.6509407763117898E-2</v>
      </c>
      <c r="Y9" s="17">
        <v>2.86801647000288E-2</v>
      </c>
      <c r="Z9" s="17"/>
      <c r="AA9" s="17">
        <v>4.1418606583947901E-2</v>
      </c>
      <c r="AB9" s="17">
        <v>4.0153314380639502E-2</v>
      </c>
      <c r="AC9" s="17"/>
      <c r="AD9" s="17">
        <v>4.28412649552882E-2</v>
      </c>
      <c r="AE9" s="17">
        <v>4.1221357233104501E-2</v>
      </c>
    </row>
    <row r="10" spans="2:31" x14ac:dyDescent="0.35">
      <c r="B10" s="18" t="s">
        <v>416</v>
      </c>
      <c r="C10" s="17">
        <v>0.16370247775322999</v>
      </c>
      <c r="D10" s="17">
        <v>0.168064364500595</v>
      </c>
      <c r="E10" s="17">
        <v>0.15933936484722999</v>
      </c>
      <c r="F10" s="17"/>
      <c r="G10" s="17">
        <v>0.206936236120393</v>
      </c>
      <c r="H10" s="17">
        <v>0.154432430403488</v>
      </c>
      <c r="I10" s="17">
        <v>0.164933429139657</v>
      </c>
      <c r="J10" s="17">
        <v>0.12246161631322799</v>
      </c>
      <c r="K10" s="17">
        <v>0.16337459330368401</v>
      </c>
      <c r="L10" s="17">
        <v>0.16579760528919299</v>
      </c>
      <c r="M10" s="17"/>
      <c r="N10" s="17">
        <v>0.13250462150078399</v>
      </c>
      <c r="O10" s="17">
        <v>0.19959740052109101</v>
      </c>
      <c r="P10" s="17">
        <v>0.19985358830741101</v>
      </c>
      <c r="Q10" s="17">
        <v>0.19168752089254801</v>
      </c>
      <c r="R10" s="17">
        <v>0.16312532390676401</v>
      </c>
      <c r="S10" s="17">
        <v>0.124255590753703</v>
      </c>
      <c r="T10" s="17">
        <v>0.224882874981191</v>
      </c>
      <c r="U10" s="17">
        <v>4.3248677986187901E-2</v>
      </c>
      <c r="V10" s="17">
        <v>0.13648133067565299</v>
      </c>
      <c r="W10" s="17"/>
      <c r="X10" s="17">
        <v>0.15149464343719901</v>
      </c>
      <c r="Y10" s="17">
        <v>0.25334529375649401</v>
      </c>
      <c r="Z10" s="17"/>
      <c r="AA10" s="17">
        <v>0.145637020373035</v>
      </c>
      <c r="AB10" s="17">
        <v>0.22868917508827899</v>
      </c>
      <c r="AC10" s="17"/>
      <c r="AD10" s="17">
        <v>0.171036911791281</v>
      </c>
      <c r="AE10" s="17">
        <v>0.15032466868803601</v>
      </c>
    </row>
    <row r="11" spans="2:31" ht="29" x14ac:dyDescent="0.35">
      <c r="B11" s="18" t="s">
        <v>417</v>
      </c>
      <c r="C11" s="17">
        <v>0.30918033846959497</v>
      </c>
      <c r="D11" s="17">
        <v>0.32011187491471799</v>
      </c>
      <c r="E11" s="17">
        <v>0.298245729088703</v>
      </c>
      <c r="F11" s="17"/>
      <c r="G11" s="17">
        <v>0.25771393925538899</v>
      </c>
      <c r="H11" s="17">
        <v>0.25355163355072602</v>
      </c>
      <c r="I11" s="17">
        <v>0.33043184745813697</v>
      </c>
      <c r="J11" s="17">
        <v>0.33258444016861899</v>
      </c>
      <c r="K11" s="17">
        <v>0.34931386647127199</v>
      </c>
      <c r="L11" s="17">
        <v>0.32392748384929898</v>
      </c>
      <c r="M11" s="17"/>
      <c r="N11" s="17">
        <v>0.31141783443983201</v>
      </c>
      <c r="O11" s="17">
        <v>0.28149558223561999</v>
      </c>
      <c r="P11" s="17">
        <v>0.33648409364748899</v>
      </c>
      <c r="Q11" s="17">
        <v>0.26631989189681898</v>
      </c>
      <c r="R11" s="17">
        <v>0.26223839777774499</v>
      </c>
      <c r="S11" s="17">
        <v>0.34390381493344202</v>
      </c>
      <c r="T11" s="17">
        <v>0.28438847921134902</v>
      </c>
      <c r="U11" s="17">
        <v>0.39428974211683598</v>
      </c>
      <c r="V11" s="17">
        <v>0.34767940960056198</v>
      </c>
      <c r="W11" s="17"/>
      <c r="X11" s="17">
        <v>0.32639275004989099</v>
      </c>
      <c r="Y11" s="17">
        <v>0.25102596316759601</v>
      </c>
      <c r="Z11" s="17"/>
      <c r="AA11" s="17">
        <v>0.31221292304435699</v>
      </c>
      <c r="AB11" s="17">
        <v>0.29050385866013001</v>
      </c>
      <c r="AC11" s="17"/>
      <c r="AD11" s="17">
        <v>0.30493064677981901</v>
      </c>
      <c r="AE11" s="17">
        <v>0.32101156108051898</v>
      </c>
    </row>
    <row r="12" spans="2:31" x14ac:dyDescent="0.35">
      <c r="B12" s="18" t="s">
        <v>418</v>
      </c>
      <c r="C12" s="17">
        <v>0.27800166279952898</v>
      </c>
      <c r="D12" s="17">
        <v>0.28720426398904803</v>
      </c>
      <c r="E12" s="17">
        <v>0.26879647469073398</v>
      </c>
      <c r="F12" s="17"/>
      <c r="G12" s="17">
        <v>0.28130950766569901</v>
      </c>
      <c r="H12" s="17">
        <v>0.30313250687284399</v>
      </c>
      <c r="I12" s="17">
        <v>0.28420332526259001</v>
      </c>
      <c r="J12" s="17">
        <v>0.26538244228275698</v>
      </c>
      <c r="K12" s="17">
        <v>0.26138065698450003</v>
      </c>
      <c r="L12" s="17">
        <v>0.27438615595715399</v>
      </c>
      <c r="M12" s="17"/>
      <c r="N12" s="17">
        <v>0.24816662147434099</v>
      </c>
      <c r="O12" s="17">
        <v>0.32389161131627597</v>
      </c>
      <c r="P12" s="17">
        <v>0.29247223018357998</v>
      </c>
      <c r="Q12" s="17">
        <v>0.315558809055694</v>
      </c>
      <c r="R12" s="17">
        <v>0.26106753742826999</v>
      </c>
      <c r="S12" s="17">
        <v>0.28805195142455098</v>
      </c>
      <c r="T12" s="17">
        <v>0.196799733347889</v>
      </c>
      <c r="U12" s="17">
        <v>0.33802854010494099</v>
      </c>
      <c r="V12" s="17">
        <v>0.258941465119085</v>
      </c>
      <c r="W12" s="17"/>
      <c r="X12" s="17">
        <v>0.27135485563929601</v>
      </c>
      <c r="Y12" s="17">
        <v>0.28433062983933899</v>
      </c>
      <c r="Z12" s="17"/>
      <c r="AA12" s="17">
        <v>0.29349165122923399</v>
      </c>
      <c r="AB12" s="17">
        <v>0.22405290283575099</v>
      </c>
      <c r="AC12" s="17"/>
      <c r="AD12" s="17">
        <v>0.29381222277430102</v>
      </c>
      <c r="AE12" s="17">
        <v>0.250673947306497</v>
      </c>
    </row>
    <row r="13" spans="2:31" x14ac:dyDescent="0.35">
      <c r="B13" s="18" t="s">
        <v>419</v>
      </c>
      <c r="C13" s="17">
        <v>0.15571099335697899</v>
      </c>
      <c r="D13" s="17">
        <v>0.154826602930316</v>
      </c>
      <c r="E13" s="17">
        <v>0.15659563239233401</v>
      </c>
      <c r="F13" s="17"/>
      <c r="G13" s="17">
        <v>0.13710292803139101</v>
      </c>
      <c r="H13" s="17">
        <v>0.18261907056884799</v>
      </c>
      <c r="I13" s="17">
        <v>0.123553338107927</v>
      </c>
      <c r="J13" s="17">
        <v>0.16601383866351699</v>
      </c>
      <c r="K13" s="17">
        <v>0.157412171409337</v>
      </c>
      <c r="L13" s="17">
        <v>0.161281593502836</v>
      </c>
      <c r="M13" s="17"/>
      <c r="N13" s="17">
        <v>0.206196607898185</v>
      </c>
      <c r="O13" s="17">
        <v>0.12395900352747501</v>
      </c>
      <c r="P13" s="17">
        <v>7.6601765656089296E-2</v>
      </c>
      <c r="Q13" s="17">
        <v>0.129596898126558</v>
      </c>
      <c r="R13" s="17">
        <v>0.21347171077073501</v>
      </c>
      <c r="S13" s="17">
        <v>0.20605414358743701</v>
      </c>
      <c r="T13" s="17">
        <v>0.13905856910244399</v>
      </c>
      <c r="U13" s="17">
        <v>6.3390360740208498E-2</v>
      </c>
      <c r="V13" s="17">
        <v>0.18536357126408901</v>
      </c>
      <c r="W13" s="17"/>
      <c r="X13" s="17">
        <v>0.14548820307364399</v>
      </c>
      <c r="Y13" s="17">
        <v>0.15063762034075501</v>
      </c>
      <c r="Z13" s="17"/>
      <c r="AA13" s="17">
        <v>0.154530360168153</v>
      </c>
      <c r="AB13" s="17">
        <v>0.163979717539387</v>
      </c>
      <c r="AC13" s="17"/>
      <c r="AD13" s="17">
        <v>0.149922692663747</v>
      </c>
      <c r="AE13" s="17">
        <v>0.17885688692309301</v>
      </c>
    </row>
    <row r="14" spans="2:31" x14ac:dyDescent="0.35">
      <c r="B14" s="18" t="s">
        <v>56</v>
      </c>
      <c r="C14" s="19">
        <v>5.2440168302029799E-2</v>
      </c>
      <c r="D14" s="19">
        <v>3.8409238483085799E-2</v>
      </c>
      <c r="E14" s="19">
        <v>6.6475042319149094E-2</v>
      </c>
      <c r="F14" s="19"/>
      <c r="G14" s="19">
        <v>7.2383759774412804E-2</v>
      </c>
      <c r="H14" s="19">
        <v>4.7019243700730601E-2</v>
      </c>
      <c r="I14" s="19">
        <v>6.5054083956672504E-2</v>
      </c>
      <c r="J14" s="19">
        <v>4.70520361804945E-2</v>
      </c>
      <c r="K14" s="19">
        <v>4.9886986032366E-2</v>
      </c>
      <c r="L14" s="19">
        <v>4.2379726879247098E-2</v>
      </c>
      <c r="M14" s="19"/>
      <c r="N14" s="19">
        <v>5.72763414822475E-2</v>
      </c>
      <c r="O14" s="19">
        <v>3.9048432472722799E-2</v>
      </c>
      <c r="P14" s="19">
        <v>7.7110618817571197E-2</v>
      </c>
      <c r="Q14" s="19">
        <v>6.61659453542566E-2</v>
      </c>
      <c r="R14" s="19">
        <v>1.7775637658572398E-2</v>
      </c>
      <c r="S14" s="19">
        <v>2.5093162736913699E-2</v>
      </c>
      <c r="T14" s="19">
        <v>0.104981219400558</v>
      </c>
      <c r="U14" s="19">
        <v>5.85057667612226E-2</v>
      </c>
      <c r="V14" s="19">
        <v>3.4575494149812397E-2</v>
      </c>
      <c r="W14" s="19"/>
      <c r="X14" s="19">
        <v>5.8760140036851101E-2</v>
      </c>
      <c r="Y14" s="19">
        <v>3.1980328195787402E-2</v>
      </c>
      <c r="Z14" s="19"/>
      <c r="AA14" s="19">
        <v>5.2709438601273202E-2</v>
      </c>
      <c r="AB14" s="19">
        <v>5.2621031495814E-2</v>
      </c>
      <c r="AC14" s="19"/>
      <c r="AD14" s="19">
        <v>3.7456261035564799E-2</v>
      </c>
      <c r="AE14" s="19">
        <v>5.7911578768750901E-2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E19"/>
  <sheetViews>
    <sheetView showGridLines="0" topLeftCell="A5" workbookViewId="0">
      <pane xSplit="2" topLeftCell="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424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415</v>
      </c>
      <c r="C9" s="17">
        <v>4.7998592267065897E-2</v>
      </c>
      <c r="D9" s="17">
        <v>4.3202598133300602E-2</v>
      </c>
      <c r="E9" s="17">
        <v>5.2795934590263702E-2</v>
      </c>
      <c r="F9" s="17"/>
      <c r="G9" s="17">
        <v>5.9144031550768E-2</v>
      </c>
      <c r="H9" s="17">
        <v>6.3002625113147304E-2</v>
      </c>
      <c r="I9" s="17">
        <v>3.8750195090495397E-2</v>
      </c>
      <c r="J9" s="17">
        <v>7.8737174763873902E-2</v>
      </c>
      <c r="K9" s="17">
        <v>4.1590076999487399E-2</v>
      </c>
      <c r="L9" s="17">
        <v>2.6434914145968502E-2</v>
      </c>
      <c r="M9" s="17"/>
      <c r="N9" s="17">
        <v>4.5804085656923503E-2</v>
      </c>
      <c r="O9" s="17">
        <v>4.5053219376951302E-2</v>
      </c>
      <c r="P9" s="17">
        <v>1.7477703387858701E-2</v>
      </c>
      <c r="Q9" s="17">
        <v>5.1064396749578501E-2</v>
      </c>
      <c r="R9" s="17">
        <v>5.0972302641211602E-2</v>
      </c>
      <c r="S9" s="17">
        <v>4.6143989192445299E-2</v>
      </c>
      <c r="T9" s="17">
        <v>9.3906094181851002E-2</v>
      </c>
      <c r="U9" s="17">
        <v>8.8497948056248193E-2</v>
      </c>
      <c r="V9" s="17">
        <v>2.3499996376169102E-2</v>
      </c>
      <c r="W9" s="17"/>
      <c r="X9" s="17">
        <v>4.91162499659097E-2</v>
      </c>
      <c r="Y9" s="17">
        <v>4.6913423635002699E-2</v>
      </c>
      <c r="Z9" s="17"/>
      <c r="AA9" s="17">
        <v>5.1953594991648498E-2</v>
      </c>
      <c r="AB9" s="17">
        <v>2.7991378136126899E-2</v>
      </c>
      <c r="AC9" s="17"/>
      <c r="AD9" s="17">
        <v>4.7270242823218997E-2</v>
      </c>
      <c r="AE9" s="17">
        <v>4.8436685470791503E-2</v>
      </c>
    </row>
    <row r="10" spans="2:31" x14ac:dyDescent="0.35">
      <c r="B10" s="18" t="s">
        <v>416</v>
      </c>
      <c r="C10" s="17">
        <v>0.16169613767916499</v>
      </c>
      <c r="D10" s="17">
        <v>0.155000530891063</v>
      </c>
      <c r="E10" s="17">
        <v>0.16839362665187099</v>
      </c>
      <c r="F10" s="17"/>
      <c r="G10" s="17">
        <v>0.14654264196192701</v>
      </c>
      <c r="H10" s="17">
        <v>0.15746894546690901</v>
      </c>
      <c r="I10" s="17">
        <v>0.18394251748433099</v>
      </c>
      <c r="J10" s="17">
        <v>0.12923094081376699</v>
      </c>
      <c r="K10" s="17">
        <v>0.204658047962756</v>
      </c>
      <c r="L10" s="17">
        <v>0.15569658032182501</v>
      </c>
      <c r="M10" s="17"/>
      <c r="N10" s="17">
        <v>0.14895257461216299</v>
      </c>
      <c r="O10" s="17">
        <v>0.209288466726019</v>
      </c>
      <c r="P10" s="17">
        <v>0.15751156918241699</v>
      </c>
      <c r="Q10" s="17">
        <v>0.19729367078243101</v>
      </c>
      <c r="R10" s="17">
        <v>0.101931232161493</v>
      </c>
      <c r="S10" s="17">
        <v>0.169785338343026</v>
      </c>
      <c r="T10" s="17">
        <v>0.15235141847120101</v>
      </c>
      <c r="U10" s="17">
        <v>0.15851842366245</v>
      </c>
      <c r="V10" s="17">
        <v>0.135778331149565</v>
      </c>
      <c r="W10" s="17"/>
      <c r="X10" s="17">
        <v>0.16357180214154901</v>
      </c>
      <c r="Y10" s="17">
        <v>0.12847601151363899</v>
      </c>
      <c r="Z10" s="17"/>
      <c r="AA10" s="17">
        <v>0.15199131369306801</v>
      </c>
      <c r="AB10" s="17">
        <v>0.20338852516431999</v>
      </c>
      <c r="AC10" s="17"/>
      <c r="AD10" s="17">
        <v>0.171546001708822</v>
      </c>
      <c r="AE10" s="17">
        <v>0.151391457332166</v>
      </c>
    </row>
    <row r="11" spans="2:31" ht="29" x14ac:dyDescent="0.35">
      <c r="B11" s="18" t="s">
        <v>417</v>
      </c>
      <c r="C11" s="17">
        <v>0.30850347102837999</v>
      </c>
      <c r="D11" s="17">
        <v>0.31468008210672999</v>
      </c>
      <c r="E11" s="17">
        <v>0.30232512365896003</v>
      </c>
      <c r="F11" s="17"/>
      <c r="G11" s="17">
        <v>0.26606148917638101</v>
      </c>
      <c r="H11" s="17">
        <v>0.259918346947904</v>
      </c>
      <c r="I11" s="17">
        <v>0.34853387903953698</v>
      </c>
      <c r="J11" s="17">
        <v>0.36960433997657799</v>
      </c>
      <c r="K11" s="17">
        <v>0.33031546637563802</v>
      </c>
      <c r="L11" s="17">
        <v>0.29559009352871002</v>
      </c>
      <c r="M11" s="17"/>
      <c r="N11" s="17">
        <v>0.28160050038839901</v>
      </c>
      <c r="O11" s="17">
        <v>0.29644424489666299</v>
      </c>
      <c r="P11" s="17">
        <v>0.31665421383421399</v>
      </c>
      <c r="Q11" s="17">
        <v>0.35157756193497203</v>
      </c>
      <c r="R11" s="17">
        <v>0.343595575715749</v>
      </c>
      <c r="S11" s="17">
        <v>0.29627506400176201</v>
      </c>
      <c r="T11" s="17">
        <v>0.295049548929186</v>
      </c>
      <c r="U11" s="17">
        <v>0.254457473662278</v>
      </c>
      <c r="V11" s="17">
        <v>0.330168115482883</v>
      </c>
      <c r="W11" s="17"/>
      <c r="X11" s="17">
        <v>0.30500094220086499</v>
      </c>
      <c r="Y11" s="17">
        <v>0.38862405159854702</v>
      </c>
      <c r="Z11" s="17"/>
      <c r="AA11" s="17">
        <v>0.306566359249695</v>
      </c>
      <c r="AB11" s="17">
        <v>0.31259450552444001</v>
      </c>
      <c r="AC11" s="17"/>
      <c r="AD11" s="17">
        <v>0.29928918290770201</v>
      </c>
      <c r="AE11" s="17">
        <v>0.32403541126872898</v>
      </c>
    </row>
    <row r="12" spans="2:31" x14ac:dyDescent="0.35">
      <c r="B12" s="18" t="s">
        <v>418</v>
      </c>
      <c r="C12" s="17">
        <v>0.28768204876526798</v>
      </c>
      <c r="D12" s="17">
        <v>0.29849122136399198</v>
      </c>
      <c r="E12" s="17">
        <v>0.27686983762815898</v>
      </c>
      <c r="F12" s="17"/>
      <c r="G12" s="17">
        <v>0.27337806331665998</v>
      </c>
      <c r="H12" s="17">
        <v>0.30618790517314498</v>
      </c>
      <c r="I12" s="17">
        <v>0.207869012620094</v>
      </c>
      <c r="J12" s="17">
        <v>0.24970905806584701</v>
      </c>
      <c r="K12" s="17">
        <v>0.24397524715250901</v>
      </c>
      <c r="L12" s="17">
        <v>0.366184086570496</v>
      </c>
      <c r="M12" s="17"/>
      <c r="N12" s="17">
        <v>0.28703590666055101</v>
      </c>
      <c r="O12" s="17">
        <v>0.32065226300704402</v>
      </c>
      <c r="P12" s="17">
        <v>0.34468453111718</v>
      </c>
      <c r="Q12" s="17">
        <v>0.19416932786711499</v>
      </c>
      <c r="R12" s="17">
        <v>0.27584452211010901</v>
      </c>
      <c r="S12" s="17">
        <v>0.28674651354179997</v>
      </c>
      <c r="T12" s="17">
        <v>0.21385695880997299</v>
      </c>
      <c r="U12" s="17">
        <v>0.31666526250273402</v>
      </c>
      <c r="V12" s="17">
        <v>0.337654217624755</v>
      </c>
      <c r="W12" s="17"/>
      <c r="X12" s="17">
        <v>0.30352597225911898</v>
      </c>
      <c r="Y12" s="17">
        <v>0.23791345398289801</v>
      </c>
      <c r="Z12" s="17"/>
      <c r="AA12" s="17">
        <v>0.29459055701832398</v>
      </c>
      <c r="AB12" s="17">
        <v>0.26445728025577597</v>
      </c>
      <c r="AC12" s="17"/>
      <c r="AD12" s="17">
        <v>0.30717990367044001</v>
      </c>
      <c r="AE12" s="17">
        <v>0.25844599206387697</v>
      </c>
    </row>
    <row r="13" spans="2:31" x14ac:dyDescent="0.35">
      <c r="B13" s="18" t="s">
        <v>419</v>
      </c>
      <c r="C13" s="17">
        <v>0.13824705929380099</v>
      </c>
      <c r="D13" s="17">
        <v>0.14993678701947999</v>
      </c>
      <c r="E13" s="17">
        <v>0.12655404549917601</v>
      </c>
      <c r="F13" s="17"/>
      <c r="G13" s="17">
        <v>0.16714946425940899</v>
      </c>
      <c r="H13" s="17">
        <v>0.18269530290921099</v>
      </c>
      <c r="I13" s="17">
        <v>0.13952796970182299</v>
      </c>
      <c r="J13" s="17">
        <v>0.11793867582030799</v>
      </c>
      <c r="K13" s="17">
        <v>0.13903147475667299</v>
      </c>
      <c r="L13" s="17">
        <v>0.108218634130514</v>
      </c>
      <c r="M13" s="17"/>
      <c r="N13" s="17">
        <v>0.17375500260627799</v>
      </c>
      <c r="O13" s="17">
        <v>9.4603586746115798E-2</v>
      </c>
      <c r="P13" s="17">
        <v>7.8306520114044501E-2</v>
      </c>
      <c r="Q13" s="17">
        <v>0.13002606316863299</v>
      </c>
      <c r="R13" s="17">
        <v>0.18516902796041099</v>
      </c>
      <c r="S13" s="17">
        <v>0.17040971595413601</v>
      </c>
      <c r="T13" s="17">
        <v>0.14018274405814199</v>
      </c>
      <c r="U13" s="17">
        <v>0.123589106087341</v>
      </c>
      <c r="V13" s="17">
        <v>0.148203336988177</v>
      </c>
      <c r="W13" s="17"/>
      <c r="X13" s="17">
        <v>0.11893501790352801</v>
      </c>
      <c r="Y13" s="17">
        <v>0.15764377023579099</v>
      </c>
      <c r="Z13" s="17"/>
      <c r="AA13" s="17">
        <v>0.13699290364793501</v>
      </c>
      <c r="AB13" s="17">
        <v>0.14639248710758199</v>
      </c>
      <c r="AC13" s="17"/>
      <c r="AD13" s="17">
        <v>0.14084509807151199</v>
      </c>
      <c r="AE13" s="17">
        <v>0.14480126513901601</v>
      </c>
    </row>
    <row r="14" spans="2:31" x14ac:dyDescent="0.35">
      <c r="B14" s="18" t="s">
        <v>56</v>
      </c>
      <c r="C14" s="19">
        <v>5.5872690966319603E-2</v>
      </c>
      <c r="D14" s="19">
        <v>3.86887804854349E-2</v>
      </c>
      <c r="E14" s="19">
        <v>7.3061431971570001E-2</v>
      </c>
      <c r="F14" s="19"/>
      <c r="G14" s="19">
        <v>8.7724309734855802E-2</v>
      </c>
      <c r="H14" s="19">
        <v>3.0726874389682499E-2</v>
      </c>
      <c r="I14" s="19">
        <v>8.1376426063718199E-2</v>
      </c>
      <c r="J14" s="19">
        <v>5.4779810559626503E-2</v>
      </c>
      <c r="K14" s="19">
        <v>4.0429686752937198E-2</v>
      </c>
      <c r="L14" s="19">
        <v>4.78756913024855E-2</v>
      </c>
      <c r="M14" s="19"/>
      <c r="N14" s="19">
        <v>6.2851930075685306E-2</v>
      </c>
      <c r="O14" s="19">
        <v>3.3958219247206503E-2</v>
      </c>
      <c r="P14" s="19">
        <v>8.5365462364285397E-2</v>
      </c>
      <c r="Q14" s="19">
        <v>7.5868979497270894E-2</v>
      </c>
      <c r="R14" s="19">
        <v>4.2487339411026198E-2</v>
      </c>
      <c r="S14" s="19">
        <v>3.0639378966830898E-2</v>
      </c>
      <c r="T14" s="19">
        <v>0.10465323554964701</v>
      </c>
      <c r="U14" s="19">
        <v>5.82717860289481E-2</v>
      </c>
      <c r="V14" s="19">
        <v>2.4696002378450699E-2</v>
      </c>
      <c r="W14" s="19"/>
      <c r="X14" s="19">
        <v>5.9850015529028702E-2</v>
      </c>
      <c r="Y14" s="19">
        <v>4.0429289034123003E-2</v>
      </c>
      <c r="Z14" s="19"/>
      <c r="AA14" s="19">
        <v>5.7905271399330202E-2</v>
      </c>
      <c r="AB14" s="19">
        <v>4.5175823811754598E-2</v>
      </c>
      <c r="AC14" s="19"/>
      <c r="AD14" s="19">
        <v>3.3869570818304703E-2</v>
      </c>
      <c r="AE14" s="19">
        <v>7.2889188725419995E-2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E19"/>
  <sheetViews>
    <sheetView showGridLines="0" topLeftCell="A5" workbookViewId="0">
      <pane xSplit="2" topLeftCell="A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425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415</v>
      </c>
      <c r="C9" s="17">
        <v>9.7683526938150397E-2</v>
      </c>
      <c r="D9" s="17">
        <v>7.8761221822713903E-2</v>
      </c>
      <c r="E9" s="17">
        <v>0.116611151253545</v>
      </c>
      <c r="F9" s="17"/>
      <c r="G9" s="17">
        <v>0.140627664529867</v>
      </c>
      <c r="H9" s="17">
        <v>8.8503544530110001E-2</v>
      </c>
      <c r="I9" s="17">
        <v>0.102187082849196</v>
      </c>
      <c r="J9" s="17">
        <v>9.2018361088487197E-2</v>
      </c>
      <c r="K9" s="17">
        <v>9.1982075871593294E-2</v>
      </c>
      <c r="L9" s="17">
        <v>8.3104920406368493E-2</v>
      </c>
      <c r="M9" s="17"/>
      <c r="N9" s="17">
        <v>9.4594860808209599E-2</v>
      </c>
      <c r="O9" s="17">
        <v>0.11739851973887599</v>
      </c>
      <c r="P9" s="17">
        <v>0.100324736994837</v>
      </c>
      <c r="Q9" s="17">
        <v>9.9911075372862798E-2</v>
      </c>
      <c r="R9" s="17">
        <v>0.11544501559680601</v>
      </c>
      <c r="S9" s="17">
        <v>4.68204007495545E-2</v>
      </c>
      <c r="T9" s="17">
        <v>0.10021749306248801</v>
      </c>
      <c r="U9" s="17">
        <v>0.113471375353107</v>
      </c>
      <c r="V9" s="17">
        <v>9.2204952862449396E-2</v>
      </c>
      <c r="W9" s="17"/>
      <c r="X9" s="17">
        <v>9.7545796169110896E-2</v>
      </c>
      <c r="Y9" s="17">
        <v>0.124993519841791</v>
      </c>
      <c r="Z9" s="17"/>
      <c r="AA9" s="17">
        <v>9.6134598355878204E-2</v>
      </c>
      <c r="AB9" s="17">
        <v>0.10602674479306801</v>
      </c>
      <c r="AC9" s="17"/>
      <c r="AD9" s="17">
        <v>0.113076342673035</v>
      </c>
      <c r="AE9" s="17">
        <v>6.2858774941590201E-2</v>
      </c>
    </row>
    <row r="10" spans="2:31" x14ac:dyDescent="0.35">
      <c r="B10" s="18" t="s">
        <v>416</v>
      </c>
      <c r="C10" s="17">
        <v>0.27831832326685302</v>
      </c>
      <c r="D10" s="17">
        <v>0.30371817974056903</v>
      </c>
      <c r="E10" s="17">
        <v>0.25291132670556898</v>
      </c>
      <c r="F10" s="17"/>
      <c r="G10" s="17">
        <v>0.32867036122405902</v>
      </c>
      <c r="H10" s="17">
        <v>0.26481226193956697</v>
      </c>
      <c r="I10" s="17">
        <v>0.33849974377638897</v>
      </c>
      <c r="J10" s="17">
        <v>0.239330739593485</v>
      </c>
      <c r="K10" s="17">
        <v>0.279878803801484</v>
      </c>
      <c r="L10" s="17">
        <v>0.247417659906425</v>
      </c>
      <c r="M10" s="17"/>
      <c r="N10" s="17">
        <v>0.19495910454611801</v>
      </c>
      <c r="O10" s="17">
        <v>0.32711722289318601</v>
      </c>
      <c r="P10" s="17">
        <v>0.28507351305945799</v>
      </c>
      <c r="Q10" s="17">
        <v>0.29513421545068702</v>
      </c>
      <c r="R10" s="17">
        <v>0.274081241189776</v>
      </c>
      <c r="S10" s="17">
        <v>0.35698265239035998</v>
      </c>
      <c r="T10" s="17">
        <v>0.242558011406972</v>
      </c>
      <c r="U10" s="17">
        <v>0.24803287771817401</v>
      </c>
      <c r="V10" s="17">
        <v>0.28291555308433403</v>
      </c>
      <c r="W10" s="17"/>
      <c r="X10" s="17">
        <v>0.29002646062384901</v>
      </c>
      <c r="Y10" s="17">
        <v>0.189353755624666</v>
      </c>
      <c r="Z10" s="17"/>
      <c r="AA10" s="17">
        <v>0.27418039773856401</v>
      </c>
      <c r="AB10" s="17">
        <v>0.30101493429091902</v>
      </c>
      <c r="AC10" s="17"/>
      <c r="AD10" s="17">
        <v>0.28590897972727702</v>
      </c>
      <c r="AE10" s="17">
        <v>0.27630642100414299</v>
      </c>
    </row>
    <row r="11" spans="2:31" ht="29" x14ac:dyDescent="0.35">
      <c r="B11" s="18" t="s">
        <v>417</v>
      </c>
      <c r="C11" s="17">
        <v>0.349455699889552</v>
      </c>
      <c r="D11" s="17">
        <v>0.32209957793442701</v>
      </c>
      <c r="E11" s="17">
        <v>0.37681951185294299</v>
      </c>
      <c r="F11" s="17"/>
      <c r="G11" s="17">
        <v>0.24737812420555699</v>
      </c>
      <c r="H11" s="17">
        <v>0.35253136700661197</v>
      </c>
      <c r="I11" s="17">
        <v>0.35009354743694798</v>
      </c>
      <c r="J11" s="17">
        <v>0.409159850746389</v>
      </c>
      <c r="K11" s="17">
        <v>0.34569049999339402</v>
      </c>
      <c r="L11" s="17">
        <v>0.37396315565252097</v>
      </c>
      <c r="M11" s="17"/>
      <c r="N11" s="17">
        <v>0.37488120352801202</v>
      </c>
      <c r="O11" s="17">
        <v>0.39177337529342299</v>
      </c>
      <c r="P11" s="17">
        <v>0.328093921325111</v>
      </c>
      <c r="Q11" s="17">
        <v>0.35303711912404001</v>
      </c>
      <c r="R11" s="17">
        <v>0.30659982450677797</v>
      </c>
      <c r="S11" s="17">
        <v>0.26712165638850499</v>
      </c>
      <c r="T11" s="17">
        <v>0.37826119197971703</v>
      </c>
      <c r="U11" s="17">
        <v>0.380600107275745</v>
      </c>
      <c r="V11" s="17">
        <v>0.33877188942048603</v>
      </c>
      <c r="W11" s="17"/>
      <c r="X11" s="17">
        <v>0.36516811884098399</v>
      </c>
      <c r="Y11" s="17">
        <v>0.34450234516407202</v>
      </c>
      <c r="Z11" s="17"/>
      <c r="AA11" s="17">
        <v>0.35272368182817099</v>
      </c>
      <c r="AB11" s="17">
        <v>0.33418554530851102</v>
      </c>
      <c r="AC11" s="17"/>
      <c r="AD11" s="17">
        <v>0.32514259611907698</v>
      </c>
      <c r="AE11" s="17">
        <v>0.40010614283116802</v>
      </c>
    </row>
    <row r="12" spans="2:31" x14ac:dyDescent="0.35">
      <c r="B12" s="18" t="s">
        <v>418</v>
      </c>
      <c r="C12" s="17">
        <v>0.12720760524413499</v>
      </c>
      <c r="D12" s="17">
        <v>0.14393754493990399</v>
      </c>
      <c r="E12" s="17">
        <v>0.110472962638546</v>
      </c>
      <c r="F12" s="17"/>
      <c r="G12" s="17">
        <v>9.9937991192208003E-2</v>
      </c>
      <c r="H12" s="17">
        <v>0.14480386521076299</v>
      </c>
      <c r="I12" s="17">
        <v>8.9524418438485104E-2</v>
      </c>
      <c r="J12" s="17">
        <v>0.108991019196539</v>
      </c>
      <c r="K12" s="17">
        <v>0.12545057860697001</v>
      </c>
      <c r="L12" s="17">
        <v>0.16117317473949899</v>
      </c>
      <c r="M12" s="17"/>
      <c r="N12" s="17">
        <v>0.16847509485832901</v>
      </c>
      <c r="O12" s="17">
        <v>6.2045108570888102E-2</v>
      </c>
      <c r="P12" s="17">
        <v>0.103311655480241</v>
      </c>
      <c r="Q12" s="17">
        <v>8.0985333633557505E-2</v>
      </c>
      <c r="R12" s="17">
        <v>0.19996129986522401</v>
      </c>
      <c r="S12" s="17">
        <v>0.173951622386504</v>
      </c>
      <c r="T12" s="17">
        <v>0.113543212985229</v>
      </c>
      <c r="U12" s="17">
        <v>9.2239656475230206E-2</v>
      </c>
      <c r="V12" s="17">
        <v>0.151423914964224</v>
      </c>
      <c r="W12" s="17"/>
      <c r="X12" s="17">
        <v>0.10827170036824101</v>
      </c>
      <c r="Y12" s="17">
        <v>0.19565078471125</v>
      </c>
      <c r="Z12" s="17"/>
      <c r="AA12" s="17">
        <v>0.12772634929732299</v>
      </c>
      <c r="AB12" s="17">
        <v>0.12516108302438</v>
      </c>
      <c r="AC12" s="17"/>
      <c r="AD12" s="17">
        <v>0.15274685597408799</v>
      </c>
      <c r="AE12" s="17">
        <v>8.2992274200675203E-2</v>
      </c>
    </row>
    <row r="13" spans="2:31" x14ac:dyDescent="0.35">
      <c r="B13" s="18" t="s">
        <v>419</v>
      </c>
      <c r="C13" s="17">
        <v>6.1071072568919901E-2</v>
      </c>
      <c r="D13" s="17">
        <v>8.3823818768474806E-2</v>
      </c>
      <c r="E13" s="17">
        <v>3.8311930404079701E-2</v>
      </c>
      <c r="F13" s="17"/>
      <c r="G13" s="17">
        <v>7.4879986392186307E-2</v>
      </c>
      <c r="H13" s="17">
        <v>5.8193846081775802E-2</v>
      </c>
      <c r="I13" s="17">
        <v>4.3457239794802302E-2</v>
      </c>
      <c r="J13" s="17">
        <v>5.60346517946297E-2</v>
      </c>
      <c r="K13" s="17">
        <v>5.1110245431035498E-2</v>
      </c>
      <c r="L13" s="17">
        <v>7.1532537934919593E-2</v>
      </c>
      <c r="M13" s="17"/>
      <c r="N13" s="17">
        <v>6.8175728265181298E-2</v>
      </c>
      <c r="O13" s="17">
        <v>2.3552411572833502E-2</v>
      </c>
      <c r="P13" s="17">
        <v>6.5189947945047705E-2</v>
      </c>
      <c r="Q13" s="17">
        <v>8.2417317071098894E-2</v>
      </c>
      <c r="R13" s="17">
        <v>4.4911304171773803E-2</v>
      </c>
      <c r="S13" s="17">
        <v>0.10614565069280001</v>
      </c>
      <c r="T13" s="17">
        <v>6.0577575623411803E-2</v>
      </c>
      <c r="U13" s="17">
        <v>7.7448424876780303E-2</v>
      </c>
      <c r="V13" s="17">
        <v>4.7711699756230699E-2</v>
      </c>
      <c r="W13" s="17"/>
      <c r="X13" s="17">
        <v>4.9706347186149198E-2</v>
      </c>
      <c r="Y13" s="17">
        <v>6.9426397805031001E-2</v>
      </c>
      <c r="Z13" s="17"/>
      <c r="AA13" s="17">
        <v>6.2262654263490202E-2</v>
      </c>
      <c r="AB13" s="17">
        <v>5.7853545158820803E-2</v>
      </c>
      <c r="AC13" s="17"/>
      <c r="AD13" s="17">
        <v>5.6853994239181603E-2</v>
      </c>
      <c r="AE13" s="17">
        <v>6.4870164955834905E-2</v>
      </c>
    </row>
    <row r="14" spans="2:31" x14ac:dyDescent="0.35">
      <c r="B14" s="18" t="s">
        <v>56</v>
      </c>
      <c r="C14" s="19">
        <v>8.62637720923905E-2</v>
      </c>
      <c r="D14" s="19">
        <v>6.7659656793911102E-2</v>
      </c>
      <c r="E14" s="19">
        <v>0.104873117145317</v>
      </c>
      <c r="F14" s="19"/>
      <c r="G14" s="19">
        <v>0.108505872456123</v>
      </c>
      <c r="H14" s="19">
        <v>9.1155115231171605E-2</v>
      </c>
      <c r="I14" s="19">
        <v>7.6237967704179593E-2</v>
      </c>
      <c r="J14" s="19">
        <v>9.4465377580469703E-2</v>
      </c>
      <c r="K14" s="19">
        <v>0.105887796295524</v>
      </c>
      <c r="L14" s="19">
        <v>6.2808551360266196E-2</v>
      </c>
      <c r="M14" s="19"/>
      <c r="N14" s="19">
        <v>9.8914007994149997E-2</v>
      </c>
      <c r="O14" s="19">
        <v>7.8113361930792893E-2</v>
      </c>
      <c r="P14" s="19">
        <v>0.118006225195304</v>
      </c>
      <c r="Q14" s="19">
        <v>8.8514939347753202E-2</v>
      </c>
      <c r="R14" s="19">
        <v>5.9001314669641897E-2</v>
      </c>
      <c r="S14" s="19">
        <v>4.8978017392277202E-2</v>
      </c>
      <c r="T14" s="19">
        <v>0.104842514942183</v>
      </c>
      <c r="U14" s="19">
        <v>8.8207558300962802E-2</v>
      </c>
      <c r="V14" s="19">
        <v>8.6971989912274894E-2</v>
      </c>
      <c r="W14" s="19"/>
      <c r="X14" s="19">
        <v>8.9281576811665195E-2</v>
      </c>
      <c r="Y14" s="19">
        <v>7.6073196853189404E-2</v>
      </c>
      <c r="Z14" s="19"/>
      <c r="AA14" s="19">
        <v>8.6972318516572597E-2</v>
      </c>
      <c r="AB14" s="19">
        <v>7.5758147424301703E-2</v>
      </c>
      <c r="AC14" s="19"/>
      <c r="AD14" s="19">
        <v>6.6271231267342495E-2</v>
      </c>
      <c r="AE14" s="19">
        <v>0.112866222066589</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E25"/>
  <sheetViews>
    <sheetView showGridLines="0" topLeftCell="A8"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436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426</v>
      </c>
      <c r="C9" s="17">
        <v>0.45007485701734201</v>
      </c>
      <c r="D9" s="17">
        <v>0.46454632832870102</v>
      </c>
      <c r="E9" s="17">
        <v>0.43559931766833399</v>
      </c>
      <c r="F9" s="17"/>
      <c r="G9" s="17">
        <v>0.40860898498884501</v>
      </c>
      <c r="H9" s="17">
        <v>0.44285202604010199</v>
      </c>
      <c r="I9" s="17">
        <v>0.42489287668005499</v>
      </c>
      <c r="J9" s="17">
        <v>0.443278194297201</v>
      </c>
      <c r="K9" s="17">
        <v>0.55933284940143702</v>
      </c>
      <c r="L9" s="17">
        <v>0.43723739542795598</v>
      </c>
      <c r="M9" s="17"/>
      <c r="N9" s="17">
        <v>0.46311688027004899</v>
      </c>
      <c r="O9" s="17">
        <v>0.40575157104803</v>
      </c>
      <c r="P9" s="17">
        <v>0.419448521717183</v>
      </c>
      <c r="Q9" s="17">
        <v>0.42613082054004298</v>
      </c>
      <c r="R9" s="17">
        <v>0.49005184427639797</v>
      </c>
      <c r="S9" s="17">
        <v>0.50516222095136598</v>
      </c>
      <c r="T9" s="17">
        <v>0.429968524525841</v>
      </c>
      <c r="U9" s="17">
        <v>0.36820383766062198</v>
      </c>
      <c r="V9" s="17">
        <v>0.50932607605251501</v>
      </c>
      <c r="W9" s="17"/>
      <c r="X9" s="17">
        <v>0.43013113136062198</v>
      </c>
      <c r="Y9" s="17">
        <v>0.53113179402344102</v>
      </c>
      <c r="Z9" s="17"/>
      <c r="AA9" s="17">
        <v>0.44982588683404601</v>
      </c>
      <c r="AB9" s="17">
        <v>0.45754935393052298</v>
      </c>
      <c r="AC9" s="17"/>
      <c r="AD9" s="17">
        <v>0.44552494655446501</v>
      </c>
      <c r="AE9" s="17">
        <v>0.48274838877056298</v>
      </c>
    </row>
    <row r="10" spans="2:31" x14ac:dyDescent="0.35">
      <c r="B10" s="18" t="s">
        <v>427</v>
      </c>
      <c r="C10" s="17">
        <v>0.37785824134061002</v>
      </c>
      <c r="D10" s="17">
        <v>0.40164284422378799</v>
      </c>
      <c r="E10" s="17">
        <v>0.35406695242959801</v>
      </c>
      <c r="F10" s="17"/>
      <c r="G10" s="17">
        <v>0.33729383917363398</v>
      </c>
      <c r="H10" s="17">
        <v>0.358136913210646</v>
      </c>
      <c r="I10" s="17">
        <v>0.34559941850745901</v>
      </c>
      <c r="J10" s="17">
        <v>0.38147355071530198</v>
      </c>
      <c r="K10" s="17">
        <v>0.41281342346576899</v>
      </c>
      <c r="L10" s="17">
        <v>0.406791235877552</v>
      </c>
      <c r="M10" s="17"/>
      <c r="N10" s="17">
        <v>0.35557644163219898</v>
      </c>
      <c r="O10" s="17">
        <v>0.38275388569463198</v>
      </c>
      <c r="P10" s="17">
        <v>0.40999285131000501</v>
      </c>
      <c r="Q10" s="17">
        <v>0.24718395259736101</v>
      </c>
      <c r="R10" s="17">
        <v>0.43908705533616399</v>
      </c>
      <c r="S10" s="17">
        <v>0.42823395658011199</v>
      </c>
      <c r="T10" s="17">
        <v>0.40756153116429999</v>
      </c>
      <c r="U10" s="17">
        <v>0.35648210802477098</v>
      </c>
      <c r="V10" s="17">
        <v>0.38837957182958599</v>
      </c>
      <c r="W10" s="17"/>
      <c r="X10" s="17">
        <v>0.366162173687546</v>
      </c>
      <c r="Y10" s="17">
        <v>0.36358204527093402</v>
      </c>
      <c r="Z10" s="17"/>
      <c r="AA10" s="17">
        <v>0.36992048964205898</v>
      </c>
      <c r="AB10" s="17">
        <v>0.41365692932909398</v>
      </c>
      <c r="AC10" s="17"/>
      <c r="AD10" s="17">
        <v>0.38442237944257301</v>
      </c>
      <c r="AE10" s="17">
        <v>0.39378710478755502</v>
      </c>
    </row>
    <row r="11" spans="2:31" x14ac:dyDescent="0.35">
      <c r="B11" s="18" t="s">
        <v>428</v>
      </c>
      <c r="C11" s="17">
        <v>0.37499244880314397</v>
      </c>
      <c r="D11" s="17">
        <v>0.39525744797627299</v>
      </c>
      <c r="E11" s="17">
        <v>0.35472175298882402</v>
      </c>
      <c r="F11" s="17"/>
      <c r="G11" s="17">
        <v>0.40430360515886599</v>
      </c>
      <c r="H11" s="17">
        <v>0.35989133709128901</v>
      </c>
      <c r="I11" s="17">
        <v>0.348383905571573</v>
      </c>
      <c r="J11" s="17">
        <v>0.479746021599607</v>
      </c>
      <c r="K11" s="17">
        <v>0.39575421239775899</v>
      </c>
      <c r="L11" s="17">
        <v>0.31770404770842597</v>
      </c>
      <c r="M11" s="17"/>
      <c r="N11" s="17">
        <v>0.34302782181245001</v>
      </c>
      <c r="O11" s="17">
        <v>0.37167507996403698</v>
      </c>
      <c r="P11" s="17">
        <v>0.39725576584213002</v>
      </c>
      <c r="Q11" s="17">
        <v>0.45112857412307</v>
      </c>
      <c r="R11" s="17">
        <v>0.33715365349635301</v>
      </c>
      <c r="S11" s="17">
        <v>0.30371058071741702</v>
      </c>
      <c r="T11" s="17">
        <v>0.34623768571034103</v>
      </c>
      <c r="U11" s="17">
        <v>0.42987187569785201</v>
      </c>
      <c r="V11" s="17">
        <v>0.41950478009425202</v>
      </c>
      <c r="W11" s="17"/>
      <c r="X11" s="17">
        <v>0.385423031140946</v>
      </c>
      <c r="Y11" s="17">
        <v>0.32124381616086201</v>
      </c>
      <c r="Z11" s="17"/>
      <c r="AA11" s="17">
        <v>0.37605858777884499</v>
      </c>
      <c r="AB11" s="17">
        <v>0.36836624897190801</v>
      </c>
      <c r="AC11" s="17"/>
      <c r="AD11" s="17">
        <v>0.38177179400404498</v>
      </c>
      <c r="AE11" s="17">
        <v>0.387767359740468</v>
      </c>
    </row>
    <row r="12" spans="2:31" x14ac:dyDescent="0.35">
      <c r="B12" s="18" t="s">
        <v>429</v>
      </c>
      <c r="C12" s="17">
        <v>0.25349886802791499</v>
      </c>
      <c r="D12" s="17">
        <v>0.25284082119798301</v>
      </c>
      <c r="E12" s="17">
        <v>0.25415709983967999</v>
      </c>
      <c r="F12" s="17"/>
      <c r="G12" s="17">
        <v>0.23195644065054599</v>
      </c>
      <c r="H12" s="17">
        <v>0.28288432706011801</v>
      </c>
      <c r="I12" s="17">
        <v>0.27492022902750202</v>
      </c>
      <c r="J12" s="17">
        <v>0.24367435801758699</v>
      </c>
      <c r="K12" s="17">
        <v>0.20307493237927199</v>
      </c>
      <c r="L12" s="17">
        <v>0.26885409058135001</v>
      </c>
      <c r="M12" s="17"/>
      <c r="N12" s="17">
        <v>0.25287936695855501</v>
      </c>
      <c r="O12" s="17">
        <v>0.27783734000923699</v>
      </c>
      <c r="P12" s="17">
        <v>0.19552838343432699</v>
      </c>
      <c r="Q12" s="17">
        <v>0.26189419557791399</v>
      </c>
      <c r="R12" s="17">
        <v>0.26435728184662199</v>
      </c>
      <c r="S12" s="17">
        <v>0.24637545066600899</v>
      </c>
      <c r="T12" s="17">
        <v>0.30021464328225</v>
      </c>
      <c r="U12" s="17">
        <v>0.24089939384751199</v>
      </c>
      <c r="V12" s="17">
        <v>0.22871945136175101</v>
      </c>
      <c r="W12" s="17"/>
      <c r="X12" s="17">
        <v>0.256651615410048</v>
      </c>
      <c r="Y12" s="17">
        <v>0.26120474413551198</v>
      </c>
      <c r="Z12" s="17"/>
      <c r="AA12" s="17">
        <v>0.25341200477679698</v>
      </c>
      <c r="AB12" s="17">
        <v>0.24687731240927199</v>
      </c>
      <c r="AC12" s="17"/>
      <c r="AD12" s="17">
        <v>0.27314616699237698</v>
      </c>
      <c r="AE12" s="17">
        <v>0.217472545297341</v>
      </c>
    </row>
    <row r="13" spans="2:31" x14ac:dyDescent="0.35">
      <c r="B13" s="18" t="s">
        <v>430</v>
      </c>
      <c r="C13" s="17">
        <v>0.238168120831242</v>
      </c>
      <c r="D13" s="17">
        <v>0.24776177713514599</v>
      </c>
      <c r="E13" s="17">
        <v>0.22857176767957499</v>
      </c>
      <c r="F13" s="17"/>
      <c r="G13" s="17">
        <v>0.23915614014658601</v>
      </c>
      <c r="H13" s="17">
        <v>0.26243985131019898</v>
      </c>
      <c r="I13" s="17">
        <v>0.21123218701729299</v>
      </c>
      <c r="J13" s="17">
        <v>0.269838053783374</v>
      </c>
      <c r="K13" s="17">
        <v>0.16640218994933301</v>
      </c>
      <c r="L13" s="17">
        <v>0.258211122816908</v>
      </c>
      <c r="M13" s="17"/>
      <c r="N13" s="17">
        <v>0.18803245476545899</v>
      </c>
      <c r="O13" s="17">
        <v>0.29772066064422498</v>
      </c>
      <c r="P13" s="17">
        <v>0.24785560607585</v>
      </c>
      <c r="Q13" s="17">
        <v>0.28014301733121599</v>
      </c>
      <c r="R13" s="17">
        <v>0.280896000892006</v>
      </c>
      <c r="S13" s="17">
        <v>0.20694393943041201</v>
      </c>
      <c r="T13" s="17">
        <v>0.16825577129349301</v>
      </c>
      <c r="U13" s="17">
        <v>0.25534324692217503</v>
      </c>
      <c r="V13" s="17">
        <v>0.22549039181407801</v>
      </c>
      <c r="W13" s="17"/>
      <c r="X13" s="17">
        <v>0.249566494279714</v>
      </c>
      <c r="Y13" s="17">
        <v>0.21025887733639601</v>
      </c>
      <c r="Z13" s="17"/>
      <c r="AA13" s="17">
        <v>0.23951945124668</v>
      </c>
      <c r="AB13" s="17">
        <v>0.234991374197597</v>
      </c>
      <c r="AC13" s="17"/>
      <c r="AD13" s="17">
        <v>0.246340144090781</v>
      </c>
      <c r="AE13" s="17">
        <v>0.22055523387120099</v>
      </c>
    </row>
    <row r="14" spans="2:31" x14ac:dyDescent="0.35">
      <c r="B14" s="18" t="s">
        <v>431</v>
      </c>
      <c r="C14" s="17">
        <v>0.22717233768825501</v>
      </c>
      <c r="D14" s="17">
        <v>0.23994630491902499</v>
      </c>
      <c r="E14" s="17">
        <v>0.21439477960079201</v>
      </c>
      <c r="F14" s="17"/>
      <c r="G14" s="17">
        <v>0.23081571679478599</v>
      </c>
      <c r="H14" s="17">
        <v>0.17959782443146</v>
      </c>
      <c r="I14" s="17">
        <v>0.23957757280613601</v>
      </c>
      <c r="J14" s="17">
        <v>0.19383344292562801</v>
      </c>
      <c r="K14" s="17">
        <v>0.23589982110517799</v>
      </c>
      <c r="L14" s="17">
        <v>0.25680324546765299</v>
      </c>
      <c r="M14" s="17"/>
      <c r="N14" s="17">
        <v>0.217121807130227</v>
      </c>
      <c r="O14" s="17">
        <v>0.20946643438420701</v>
      </c>
      <c r="P14" s="17">
        <v>0.23451467119399699</v>
      </c>
      <c r="Q14" s="17">
        <v>0.26700737815889097</v>
      </c>
      <c r="R14" s="17">
        <v>0.27623986848870502</v>
      </c>
      <c r="S14" s="17">
        <v>0.185506196157357</v>
      </c>
      <c r="T14" s="17">
        <v>0.20860465463845901</v>
      </c>
      <c r="U14" s="17">
        <v>0.34279475356219102</v>
      </c>
      <c r="V14" s="17">
        <v>0.18969569448628601</v>
      </c>
      <c r="W14" s="17"/>
      <c r="X14" s="17">
        <v>0.224356643025347</v>
      </c>
      <c r="Y14" s="17">
        <v>0.21643420506427899</v>
      </c>
      <c r="Z14" s="17"/>
      <c r="AA14" s="17">
        <v>0.23470860298728699</v>
      </c>
      <c r="AB14" s="17">
        <v>0.19387198385059001</v>
      </c>
      <c r="AC14" s="17"/>
      <c r="AD14" s="17">
        <v>0.22796220857115501</v>
      </c>
      <c r="AE14" s="17">
        <v>0.23486902079183</v>
      </c>
    </row>
    <row r="15" spans="2:31" x14ac:dyDescent="0.35">
      <c r="B15" s="18" t="s">
        <v>432</v>
      </c>
      <c r="C15" s="17">
        <v>0.15615974541147301</v>
      </c>
      <c r="D15" s="17">
        <v>0.177584737149526</v>
      </c>
      <c r="E15" s="17">
        <v>0.134728730949737</v>
      </c>
      <c r="F15" s="17"/>
      <c r="G15" s="17">
        <v>0.152853209011377</v>
      </c>
      <c r="H15" s="17">
        <v>0.153727198184581</v>
      </c>
      <c r="I15" s="17">
        <v>0.118437116585127</v>
      </c>
      <c r="J15" s="17">
        <v>0.14352806531092599</v>
      </c>
      <c r="K15" s="17">
        <v>0.13212692032128401</v>
      </c>
      <c r="L15" s="17">
        <v>0.196416284344436</v>
      </c>
      <c r="M15" s="17"/>
      <c r="N15" s="17">
        <v>0.193824274996343</v>
      </c>
      <c r="O15" s="17">
        <v>0.14609709444681901</v>
      </c>
      <c r="P15" s="17">
        <v>7.2151101635200707E-2</v>
      </c>
      <c r="Q15" s="17">
        <v>0.119310582389392</v>
      </c>
      <c r="R15" s="17">
        <v>0.17342657246811999</v>
      </c>
      <c r="S15" s="17">
        <v>0.238708697456779</v>
      </c>
      <c r="T15" s="17">
        <v>0.12546005797375401</v>
      </c>
      <c r="U15" s="17">
        <v>0.17966136408724001</v>
      </c>
      <c r="V15" s="17">
        <v>0.157054798981137</v>
      </c>
      <c r="W15" s="17"/>
      <c r="X15" s="17">
        <v>0.13548926030994099</v>
      </c>
      <c r="Y15" s="17">
        <v>0.24905579601897701</v>
      </c>
      <c r="Z15" s="17"/>
      <c r="AA15" s="17">
        <v>0.15577383584492099</v>
      </c>
      <c r="AB15" s="17">
        <v>0.16133598602358301</v>
      </c>
      <c r="AC15" s="17"/>
      <c r="AD15" s="17">
        <v>0.17209119885576901</v>
      </c>
      <c r="AE15" s="17">
        <v>0.123711094959993</v>
      </c>
    </row>
    <row r="16" spans="2:31" x14ac:dyDescent="0.35">
      <c r="B16" s="18" t="s">
        <v>433</v>
      </c>
      <c r="C16" s="17">
        <v>0.114674770203591</v>
      </c>
      <c r="D16" s="17">
        <v>0.117634663168121</v>
      </c>
      <c r="E16" s="17">
        <v>0.111714045191251</v>
      </c>
      <c r="F16" s="17"/>
      <c r="G16" s="17">
        <v>0.10163790360814599</v>
      </c>
      <c r="H16" s="17">
        <v>0.140728729467472</v>
      </c>
      <c r="I16" s="17">
        <v>7.9223771310278607E-2</v>
      </c>
      <c r="J16" s="17">
        <v>8.9185728825165303E-2</v>
      </c>
      <c r="K16" s="17">
        <v>8.7184806290352301E-2</v>
      </c>
      <c r="L16" s="17">
        <v>0.15196278077054001</v>
      </c>
      <c r="M16" s="17"/>
      <c r="N16" s="17">
        <v>0.16400954573576201</v>
      </c>
      <c r="O16" s="17">
        <v>7.5243874931991001E-2</v>
      </c>
      <c r="P16" s="17">
        <v>9.8284207725481604E-2</v>
      </c>
      <c r="Q16" s="17">
        <v>0.15524834933064</v>
      </c>
      <c r="R16" s="17">
        <v>0.13838563262105999</v>
      </c>
      <c r="S16" s="17">
        <v>0.117220817009534</v>
      </c>
      <c r="T16" s="17">
        <v>0.113467945799228</v>
      </c>
      <c r="U16" s="17">
        <v>4.56611009558286E-2</v>
      </c>
      <c r="V16" s="17">
        <v>9.0041075111126703E-2</v>
      </c>
      <c r="W16" s="17"/>
      <c r="X16" s="17">
        <v>0.111925308290293</v>
      </c>
      <c r="Y16" s="17">
        <v>0.13514977926368801</v>
      </c>
      <c r="Z16" s="17"/>
      <c r="AA16" s="17">
        <v>0.11731706802401599</v>
      </c>
      <c r="AB16" s="17">
        <v>0.107052446827772</v>
      </c>
      <c r="AC16" s="17"/>
      <c r="AD16" s="17">
        <v>0.12121796569026499</v>
      </c>
      <c r="AE16" s="17">
        <v>0.105685910479592</v>
      </c>
    </row>
    <row r="17" spans="2:31" x14ac:dyDescent="0.35">
      <c r="B17" s="18" t="s">
        <v>434</v>
      </c>
      <c r="C17" s="17">
        <v>0.114013142258317</v>
      </c>
      <c r="D17" s="17">
        <v>0.11429529786001801</v>
      </c>
      <c r="E17" s="17">
        <v>0.11373090734058899</v>
      </c>
      <c r="F17" s="17"/>
      <c r="G17" s="17">
        <v>9.7623205142427102E-2</v>
      </c>
      <c r="H17" s="17">
        <v>0.10365655163557901</v>
      </c>
      <c r="I17" s="17">
        <v>0.109435625535413</v>
      </c>
      <c r="J17" s="17">
        <v>0.14046241502892201</v>
      </c>
      <c r="K17" s="17">
        <v>8.4332446471940103E-2</v>
      </c>
      <c r="L17" s="17">
        <v>0.132203198249884</v>
      </c>
      <c r="M17" s="17"/>
      <c r="N17" s="17">
        <v>0.16304786384640299</v>
      </c>
      <c r="O17" s="17">
        <v>0.14865296595611499</v>
      </c>
      <c r="P17" s="17">
        <v>0.134003721404163</v>
      </c>
      <c r="Q17" s="17">
        <v>7.0126799580500096E-2</v>
      </c>
      <c r="R17" s="17">
        <v>6.9450079009656301E-2</v>
      </c>
      <c r="S17" s="17">
        <v>7.0464377236676701E-2</v>
      </c>
      <c r="T17" s="17">
        <v>0.123115003991072</v>
      </c>
      <c r="U17" s="17">
        <v>0.144752259560847</v>
      </c>
      <c r="V17" s="17">
        <v>7.8341333540155905E-2</v>
      </c>
      <c r="W17" s="17"/>
      <c r="X17" s="17">
        <v>0.112656942153192</v>
      </c>
      <c r="Y17" s="17">
        <v>0.100377735902557</v>
      </c>
      <c r="Z17" s="17"/>
      <c r="AA17" s="17">
        <v>9.6750035338920196E-2</v>
      </c>
      <c r="AB17" s="17">
        <v>0.17707958382687899</v>
      </c>
      <c r="AC17" s="17"/>
      <c r="AD17" s="17">
        <v>0.127468614502869</v>
      </c>
      <c r="AE17" s="17">
        <v>9.1330254127263102E-2</v>
      </c>
    </row>
    <row r="18" spans="2:31" x14ac:dyDescent="0.35">
      <c r="B18" s="18" t="s">
        <v>435</v>
      </c>
      <c r="C18" s="17">
        <v>7.6804615479430197E-2</v>
      </c>
      <c r="D18" s="17">
        <v>8.56120581195709E-2</v>
      </c>
      <c r="E18" s="17">
        <v>6.7994697002004306E-2</v>
      </c>
      <c r="F18" s="17"/>
      <c r="G18" s="17">
        <v>9.2296407665139996E-2</v>
      </c>
      <c r="H18" s="17">
        <v>8.1180858930290603E-2</v>
      </c>
      <c r="I18" s="17">
        <v>7.0082369691351995E-2</v>
      </c>
      <c r="J18" s="17">
        <v>8.5715745305712396E-2</v>
      </c>
      <c r="K18" s="17">
        <v>6.4411102627902797E-2</v>
      </c>
      <c r="L18" s="17">
        <v>7.12884847039474E-2</v>
      </c>
      <c r="M18" s="17"/>
      <c r="N18" s="17">
        <v>0.121767428761725</v>
      </c>
      <c r="O18" s="17">
        <v>5.6607413886074903E-2</v>
      </c>
      <c r="P18" s="17">
        <v>9.6962770541138305E-2</v>
      </c>
      <c r="Q18" s="17">
        <v>8.5403298327568697E-2</v>
      </c>
      <c r="R18" s="17">
        <v>2.59113273101313E-2</v>
      </c>
      <c r="S18" s="17">
        <v>0.105844339523468</v>
      </c>
      <c r="T18" s="17">
        <v>4.7581782509052303E-2</v>
      </c>
      <c r="U18" s="17">
        <v>0.13247240629417101</v>
      </c>
      <c r="V18" s="17">
        <v>3.7463967392939897E-2</v>
      </c>
      <c r="W18" s="17"/>
      <c r="X18" s="17">
        <v>7.26904510012715E-2</v>
      </c>
      <c r="Y18" s="17">
        <v>7.3441831502577395E-2</v>
      </c>
      <c r="Z18" s="17"/>
      <c r="AA18" s="17">
        <v>6.9084620889691903E-2</v>
      </c>
      <c r="AB18" s="17">
        <v>0.105742189321683</v>
      </c>
      <c r="AC18" s="17"/>
      <c r="AD18" s="17">
        <v>8.4355978111604502E-2</v>
      </c>
      <c r="AE18" s="17">
        <v>5.0375177458946499E-2</v>
      </c>
    </row>
    <row r="19" spans="2:31" x14ac:dyDescent="0.35">
      <c r="B19" s="18" t="s">
        <v>56</v>
      </c>
      <c r="C19" s="17">
        <v>4.0284889898563603E-2</v>
      </c>
      <c r="D19" s="17">
        <v>2.30797865968888E-2</v>
      </c>
      <c r="E19" s="17">
        <v>5.7494829682062799E-2</v>
      </c>
      <c r="F19" s="17"/>
      <c r="G19" s="17">
        <v>5.5989088061230298E-2</v>
      </c>
      <c r="H19" s="17">
        <v>4.0102381722105E-2</v>
      </c>
      <c r="I19" s="17">
        <v>5.2264129427243199E-2</v>
      </c>
      <c r="J19" s="17">
        <v>4.9272095517477903E-2</v>
      </c>
      <c r="K19" s="17">
        <v>3.5461862367795499E-2</v>
      </c>
      <c r="L19" s="17">
        <v>2.3934846576793001E-2</v>
      </c>
      <c r="M19" s="17"/>
      <c r="N19" s="17">
        <v>4.1552463851983502E-2</v>
      </c>
      <c r="O19" s="17">
        <v>4.3682312206491901E-2</v>
      </c>
      <c r="P19" s="17">
        <v>3.6293327925082802E-2</v>
      </c>
      <c r="Q19" s="17">
        <v>4.0614333377534097E-2</v>
      </c>
      <c r="R19" s="17">
        <v>2.5891572183553299E-2</v>
      </c>
      <c r="S19" s="17">
        <v>2.92115263752778E-2</v>
      </c>
      <c r="T19" s="17">
        <v>5.8321471600027902E-2</v>
      </c>
      <c r="U19" s="17">
        <v>4.6059361941487E-2</v>
      </c>
      <c r="V19" s="17">
        <v>3.9753571206282499E-2</v>
      </c>
      <c r="W19" s="17"/>
      <c r="X19" s="17">
        <v>4.1898998937897801E-2</v>
      </c>
      <c r="Y19" s="17">
        <v>3.8864360495210602E-2</v>
      </c>
      <c r="Z19" s="17"/>
      <c r="AA19" s="17">
        <v>3.8882623604342401E-2</v>
      </c>
      <c r="AB19" s="17">
        <v>4.6706705977247097E-2</v>
      </c>
      <c r="AC19" s="17"/>
      <c r="AD19" s="17">
        <v>3.2319925222060002E-2</v>
      </c>
      <c r="AE19" s="17">
        <v>3.9717661624329402E-2</v>
      </c>
    </row>
    <row r="20" spans="2:31" x14ac:dyDescent="0.35">
      <c r="B20" s="18" t="s">
        <v>64</v>
      </c>
      <c r="C20" s="19">
        <v>1.9344243680792499E-2</v>
      </c>
      <c r="D20" s="19">
        <v>1.01307418356597E-2</v>
      </c>
      <c r="E20" s="19">
        <v>2.8560335509457101E-2</v>
      </c>
      <c r="F20" s="19"/>
      <c r="G20" s="19">
        <v>3.2971420347915899E-2</v>
      </c>
      <c r="H20" s="19">
        <v>1.8884811248443999E-2</v>
      </c>
      <c r="I20" s="19">
        <v>2.5004942531106099E-2</v>
      </c>
      <c r="J20" s="19">
        <v>0</v>
      </c>
      <c r="K20" s="19">
        <v>3.1803020802441101E-2</v>
      </c>
      <c r="L20" s="19">
        <v>1.29429177303163E-2</v>
      </c>
      <c r="M20" s="19"/>
      <c r="N20" s="19">
        <v>1.8829870941065901E-2</v>
      </c>
      <c r="O20" s="19">
        <v>3.2240744604523301E-2</v>
      </c>
      <c r="P20" s="19">
        <v>2.6814293197285999E-2</v>
      </c>
      <c r="Q20" s="19">
        <v>2.8014496047315401E-2</v>
      </c>
      <c r="R20" s="19">
        <v>8.1929375771971208E-3</v>
      </c>
      <c r="S20" s="19">
        <v>1.27651667222182E-2</v>
      </c>
      <c r="T20" s="19">
        <v>1.40329124602001E-2</v>
      </c>
      <c r="U20" s="19">
        <v>0</v>
      </c>
      <c r="V20" s="19">
        <v>1.54488172259341E-2</v>
      </c>
      <c r="W20" s="19"/>
      <c r="X20" s="19">
        <v>2.2444449086088999E-2</v>
      </c>
      <c r="Y20" s="19">
        <v>0</v>
      </c>
      <c r="Z20" s="19"/>
      <c r="AA20" s="19">
        <v>2.04701450945265E-2</v>
      </c>
      <c r="AB20" s="19">
        <v>1.5402670255095801E-2</v>
      </c>
      <c r="AC20" s="19"/>
      <c r="AD20" s="19">
        <v>1.8588720944266401E-2</v>
      </c>
      <c r="AE20" s="19">
        <v>1.8826809666485401E-2</v>
      </c>
    </row>
    <row r="21" spans="2:31" x14ac:dyDescent="0.35">
      <c r="B21" s="16"/>
    </row>
    <row r="22" spans="2:31" x14ac:dyDescent="0.35">
      <c r="B22" t="s">
        <v>67</v>
      </c>
    </row>
    <row r="23" spans="2:31" x14ac:dyDescent="0.35">
      <c r="B23" t="s">
        <v>68</v>
      </c>
    </row>
    <row r="25" spans="2:31" x14ac:dyDescent="0.35">
      <c r="B25"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2" t="s">
        <v>302</v>
      </c>
      <c r="E2" s="28"/>
    </row>
    <row r="6" spans="2:5" ht="50" customHeight="1" x14ac:dyDescent="0.35">
      <c r="B6" s="20" t="s">
        <v>15</v>
      </c>
      <c r="C6" s="20" t="s">
        <v>437</v>
      </c>
      <c r="D6" s="20" t="s">
        <v>438</v>
      </c>
    </row>
    <row r="7" spans="2:5" x14ac:dyDescent="0.35">
      <c r="B7" s="18" t="s">
        <v>100</v>
      </c>
      <c r="C7" s="17">
        <v>3.7403012618352202E-2</v>
      </c>
      <c r="D7" s="17">
        <v>2.4477498468089401E-2</v>
      </c>
    </row>
    <row r="8" spans="2:5" x14ac:dyDescent="0.35">
      <c r="B8" s="18" t="s">
        <v>99</v>
      </c>
      <c r="C8" s="17">
        <v>0.11061445927569</v>
      </c>
      <c r="D8" s="17">
        <v>9.4588422776848605E-2</v>
      </c>
    </row>
    <row r="9" spans="2:5" x14ac:dyDescent="0.35">
      <c r="B9" s="18" t="s">
        <v>98</v>
      </c>
      <c r="C9" s="17">
        <v>0.21380223884267199</v>
      </c>
      <c r="D9" s="17">
        <v>0.21147186383039501</v>
      </c>
    </row>
    <row r="10" spans="2:5" x14ac:dyDescent="0.35">
      <c r="B10" s="18" t="s">
        <v>97</v>
      </c>
      <c r="C10" s="17">
        <v>0.37711454007765799</v>
      </c>
      <c r="D10" s="17">
        <v>0.37318224248649101</v>
      </c>
    </row>
    <row r="11" spans="2:5" x14ac:dyDescent="0.35">
      <c r="B11" s="18" t="s">
        <v>96</v>
      </c>
      <c r="C11" s="17">
        <v>0.19811702473075099</v>
      </c>
      <c r="D11" s="17">
        <v>0.24080659059651599</v>
      </c>
    </row>
    <row r="12" spans="2:5" x14ac:dyDescent="0.35">
      <c r="B12" s="18" t="s">
        <v>56</v>
      </c>
      <c r="C12" s="17">
        <v>6.2948724454876606E-2</v>
      </c>
      <c r="D12" s="17">
        <v>5.5473381841659598E-2</v>
      </c>
    </row>
    <row r="13" spans="2:5" x14ac:dyDescent="0.35">
      <c r="B13" s="23" t="s">
        <v>102</v>
      </c>
      <c r="C13" s="21">
        <v>0.14801747189404199</v>
      </c>
      <c r="D13" s="21">
        <v>0.11906592124493801</v>
      </c>
    </row>
    <row r="14" spans="2:5" x14ac:dyDescent="0.35">
      <c r="B14" s="23" t="s">
        <v>101</v>
      </c>
      <c r="C14" s="21">
        <v>0.57523156480840898</v>
      </c>
      <c r="D14" s="21">
        <v>0.613988833083007</v>
      </c>
    </row>
    <row r="15" spans="2:5" x14ac:dyDescent="0.35">
      <c r="B15" s="23" t="s">
        <v>103</v>
      </c>
      <c r="C15" s="22">
        <v>0.42721409291436702</v>
      </c>
      <c r="D15" s="22">
        <v>0.49492291183806902</v>
      </c>
    </row>
    <row r="16" spans="2:5" x14ac:dyDescent="0.35">
      <c r="B16" s="16"/>
      <c r="C16" s="16"/>
      <c r="D16" s="16"/>
    </row>
    <row r="17" spans="2:2" x14ac:dyDescent="0.35">
      <c r="B17" t="s">
        <v>67</v>
      </c>
    </row>
    <row r="18" spans="2:2" x14ac:dyDescent="0.35">
      <c r="B18" t="s">
        <v>68</v>
      </c>
    </row>
    <row r="22" spans="2:2" x14ac:dyDescent="0.35">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439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2.4477498468089401E-2</v>
      </c>
      <c r="D9" s="17">
        <v>3.4540241954917901E-2</v>
      </c>
      <c r="E9" s="17">
        <v>1.44119262696208E-2</v>
      </c>
      <c r="F9" s="17"/>
      <c r="G9" s="17">
        <v>3.0087604428675401E-2</v>
      </c>
      <c r="H9" s="17">
        <v>3.7719697684569398E-2</v>
      </c>
      <c r="I9" s="17">
        <v>2.2336649368915499E-2</v>
      </c>
      <c r="J9" s="17">
        <v>3.2857635051982199E-2</v>
      </c>
      <c r="K9" s="17">
        <v>1.6812831442733999E-2</v>
      </c>
      <c r="L9" s="17">
        <v>1.51148194240223E-2</v>
      </c>
      <c r="M9" s="17"/>
      <c r="N9" s="17">
        <v>4.9251680530453798E-2</v>
      </c>
      <c r="O9" s="17">
        <v>5.2585853070672098E-3</v>
      </c>
      <c r="P9" s="17">
        <v>3.40861002377532E-2</v>
      </c>
      <c r="Q9" s="17">
        <v>2.0918952972753001E-2</v>
      </c>
      <c r="R9" s="17">
        <v>8.1929375771971208E-3</v>
      </c>
      <c r="S9" s="17">
        <v>6.7852068428215801E-3</v>
      </c>
      <c r="T9" s="17">
        <v>2.1745112413824399E-2</v>
      </c>
      <c r="U9" s="17">
        <v>7.6741109423229495E-2</v>
      </c>
      <c r="V9" s="17">
        <v>2.0127460985390099E-2</v>
      </c>
      <c r="W9" s="17"/>
      <c r="X9" s="17">
        <v>2.4799616985792E-2</v>
      </c>
      <c r="Y9" s="17">
        <v>2.1642253640775402E-2</v>
      </c>
      <c r="Z9" s="17"/>
      <c r="AA9" s="17">
        <v>2.3622744586125701E-2</v>
      </c>
      <c r="AB9" s="17">
        <v>2.83900895591731E-2</v>
      </c>
      <c r="AC9" s="17"/>
      <c r="AD9" s="17">
        <v>2.4669669503249801E-2</v>
      </c>
      <c r="AE9" s="17">
        <v>2.8183260769212602E-2</v>
      </c>
    </row>
    <row r="10" spans="2:31" x14ac:dyDescent="0.35">
      <c r="B10" s="18" t="s">
        <v>99</v>
      </c>
      <c r="C10" s="17">
        <v>9.4588422776848605E-2</v>
      </c>
      <c r="D10" s="17">
        <v>9.0841807169855598E-2</v>
      </c>
      <c r="E10" s="17">
        <v>9.8336091585206897E-2</v>
      </c>
      <c r="F10" s="17"/>
      <c r="G10" s="17">
        <v>9.6057880287596098E-2</v>
      </c>
      <c r="H10" s="17">
        <v>0.102832674554825</v>
      </c>
      <c r="I10" s="17">
        <v>5.3553631667479597E-2</v>
      </c>
      <c r="J10" s="17">
        <v>8.5116815710730501E-2</v>
      </c>
      <c r="K10" s="17">
        <v>0.10045327496305401</v>
      </c>
      <c r="L10" s="17">
        <v>0.11165874001111099</v>
      </c>
      <c r="M10" s="17"/>
      <c r="N10" s="17">
        <v>6.6309286551507807E-2</v>
      </c>
      <c r="O10" s="17">
        <v>9.9055032718547598E-2</v>
      </c>
      <c r="P10" s="17">
        <v>7.3903786140740904E-2</v>
      </c>
      <c r="Q10" s="17">
        <v>0.100358855197875</v>
      </c>
      <c r="R10" s="17">
        <v>0.110234790322478</v>
      </c>
      <c r="S10" s="17">
        <v>7.4882270775694204E-2</v>
      </c>
      <c r="T10" s="17">
        <v>9.3577668581072596E-2</v>
      </c>
      <c r="U10" s="17">
        <v>9.0996014787890503E-2</v>
      </c>
      <c r="V10" s="17">
        <v>0.14161308455940999</v>
      </c>
      <c r="W10" s="17"/>
      <c r="X10" s="17">
        <v>0.102138679510171</v>
      </c>
      <c r="Y10" s="17">
        <v>9.7167902889962104E-2</v>
      </c>
      <c r="Z10" s="17"/>
      <c r="AA10" s="17">
        <v>9.88128875912163E-2</v>
      </c>
      <c r="AB10" s="17">
        <v>8.0316479668009297E-2</v>
      </c>
      <c r="AC10" s="17"/>
      <c r="AD10" s="17">
        <v>0.11202142448690899</v>
      </c>
      <c r="AE10" s="17">
        <v>6.3788224275596495E-2</v>
      </c>
    </row>
    <row r="11" spans="2:31" x14ac:dyDescent="0.35">
      <c r="B11" s="18" t="s">
        <v>98</v>
      </c>
      <c r="C11" s="17">
        <v>0.21147186383039501</v>
      </c>
      <c r="D11" s="17">
        <v>0.20272994953731099</v>
      </c>
      <c r="E11" s="17">
        <v>0.22021623554026101</v>
      </c>
      <c r="F11" s="17"/>
      <c r="G11" s="17">
        <v>0.21603668675895399</v>
      </c>
      <c r="H11" s="17">
        <v>0.19788697107109299</v>
      </c>
      <c r="I11" s="17">
        <v>0.22230555298989099</v>
      </c>
      <c r="J11" s="17">
        <v>0.178482527731954</v>
      </c>
      <c r="K11" s="17">
        <v>0.23493580957979601</v>
      </c>
      <c r="L11" s="17">
        <v>0.21566913019370301</v>
      </c>
      <c r="M11" s="17"/>
      <c r="N11" s="17">
        <v>0.20263504169766799</v>
      </c>
      <c r="O11" s="17">
        <v>0.23296211404905701</v>
      </c>
      <c r="P11" s="17">
        <v>0.29257041037099302</v>
      </c>
      <c r="Q11" s="17">
        <v>0.213384289930446</v>
      </c>
      <c r="R11" s="17">
        <v>0.17651309125366499</v>
      </c>
      <c r="S11" s="17">
        <v>0.246942052041312</v>
      </c>
      <c r="T11" s="17">
        <v>0.18621623747997801</v>
      </c>
      <c r="U11" s="17">
        <v>0.23089742424005799</v>
      </c>
      <c r="V11" s="17">
        <v>0.140374889826166</v>
      </c>
      <c r="W11" s="17"/>
      <c r="X11" s="17">
        <v>0.21872332152419</v>
      </c>
      <c r="Y11" s="17">
        <v>0.18763366351765401</v>
      </c>
      <c r="Z11" s="17"/>
      <c r="AA11" s="17">
        <v>0.20698758586374399</v>
      </c>
      <c r="AB11" s="17">
        <v>0.21964158897184199</v>
      </c>
      <c r="AC11" s="17"/>
      <c r="AD11" s="17">
        <v>0.20648764409956999</v>
      </c>
      <c r="AE11" s="17">
        <v>0.20270804322886599</v>
      </c>
    </row>
    <row r="12" spans="2:31" x14ac:dyDescent="0.35">
      <c r="B12" s="18" t="s">
        <v>97</v>
      </c>
      <c r="C12" s="17">
        <v>0.37318224248649101</v>
      </c>
      <c r="D12" s="17">
        <v>0.40008445064822501</v>
      </c>
      <c r="E12" s="17">
        <v>0.34627247191501598</v>
      </c>
      <c r="F12" s="17"/>
      <c r="G12" s="17">
        <v>0.30724295677532798</v>
      </c>
      <c r="H12" s="17">
        <v>0.36165911873451501</v>
      </c>
      <c r="I12" s="17">
        <v>0.39721952660793602</v>
      </c>
      <c r="J12" s="17">
        <v>0.476201824538662</v>
      </c>
      <c r="K12" s="17">
        <v>0.33462524108886399</v>
      </c>
      <c r="L12" s="17">
        <v>0.370247619480987</v>
      </c>
      <c r="M12" s="17"/>
      <c r="N12" s="17">
        <v>0.36391044156955399</v>
      </c>
      <c r="O12" s="17">
        <v>0.39108759924523401</v>
      </c>
      <c r="P12" s="17">
        <v>0.39124196971972303</v>
      </c>
      <c r="Q12" s="17">
        <v>0.43910244542737398</v>
      </c>
      <c r="R12" s="17">
        <v>0.38780918446039098</v>
      </c>
      <c r="S12" s="17">
        <v>0.29594846896843302</v>
      </c>
      <c r="T12" s="17">
        <v>0.39856603632331999</v>
      </c>
      <c r="U12" s="17">
        <v>0.30514271565388001</v>
      </c>
      <c r="V12" s="17">
        <v>0.349166311954344</v>
      </c>
      <c r="W12" s="17"/>
      <c r="X12" s="17">
        <v>0.38053212105760198</v>
      </c>
      <c r="Y12" s="17">
        <v>0.33297164611447799</v>
      </c>
      <c r="Z12" s="17"/>
      <c r="AA12" s="17">
        <v>0.37110268932065199</v>
      </c>
      <c r="AB12" s="17">
        <v>0.39007097366674198</v>
      </c>
      <c r="AC12" s="17"/>
      <c r="AD12" s="17">
        <v>0.37059663880056498</v>
      </c>
      <c r="AE12" s="17">
        <v>0.41227579008937199</v>
      </c>
    </row>
    <row r="13" spans="2:31" x14ac:dyDescent="0.35">
      <c r="B13" s="18" t="s">
        <v>96</v>
      </c>
      <c r="C13" s="17">
        <v>0.24080659059651599</v>
      </c>
      <c r="D13" s="17">
        <v>0.23931032082974599</v>
      </c>
      <c r="E13" s="17">
        <v>0.24230328097578799</v>
      </c>
      <c r="F13" s="17"/>
      <c r="G13" s="17">
        <v>0.27254530161621099</v>
      </c>
      <c r="H13" s="17">
        <v>0.23832296819260301</v>
      </c>
      <c r="I13" s="17">
        <v>0.24701385137085699</v>
      </c>
      <c r="J13" s="17">
        <v>0.177504755660083</v>
      </c>
      <c r="K13" s="17">
        <v>0.247960859474053</v>
      </c>
      <c r="L13" s="17">
        <v>0.250249448245279</v>
      </c>
      <c r="M13" s="17"/>
      <c r="N13" s="17">
        <v>0.27416110302016</v>
      </c>
      <c r="O13" s="17">
        <v>0.23891570641243301</v>
      </c>
      <c r="P13" s="17">
        <v>0.119271472177518</v>
      </c>
      <c r="Q13" s="17">
        <v>0.195431654566985</v>
      </c>
      <c r="R13" s="17">
        <v>0.28508605814460097</v>
      </c>
      <c r="S13" s="17">
        <v>0.30719186606137999</v>
      </c>
      <c r="T13" s="17">
        <v>0.24714088719084301</v>
      </c>
      <c r="U13" s="17">
        <v>0.23843053012072599</v>
      </c>
      <c r="V13" s="17">
        <v>0.24824027735783899</v>
      </c>
      <c r="W13" s="17"/>
      <c r="X13" s="17">
        <v>0.210601379024936</v>
      </c>
      <c r="Y13" s="17">
        <v>0.32780860829750902</v>
      </c>
      <c r="Z13" s="17"/>
      <c r="AA13" s="17">
        <v>0.24197266621494101</v>
      </c>
      <c r="AB13" s="17">
        <v>0.24191207835619899</v>
      </c>
      <c r="AC13" s="17"/>
      <c r="AD13" s="17">
        <v>0.248755127417604</v>
      </c>
      <c r="AE13" s="17">
        <v>0.22807305433297301</v>
      </c>
    </row>
    <row r="14" spans="2:31" x14ac:dyDescent="0.35">
      <c r="B14" s="18" t="s">
        <v>56</v>
      </c>
      <c r="C14" s="17">
        <v>5.5473381841659598E-2</v>
      </c>
      <c r="D14" s="17">
        <v>3.2493229859944801E-2</v>
      </c>
      <c r="E14" s="17">
        <v>7.8459993714107598E-2</v>
      </c>
      <c r="F14" s="17"/>
      <c r="G14" s="17">
        <v>7.8029570133236095E-2</v>
      </c>
      <c r="H14" s="17">
        <v>6.1578569762393703E-2</v>
      </c>
      <c r="I14" s="17">
        <v>5.7570787994921102E-2</v>
      </c>
      <c r="J14" s="17">
        <v>4.9836441306589097E-2</v>
      </c>
      <c r="K14" s="17">
        <v>6.5211983451499297E-2</v>
      </c>
      <c r="L14" s="17">
        <v>3.70602426448981E-2</v>
      </c>
      <c r="M14" s="17"/>
      <c r="N14" s="17">
        <v>4.3732446630656001E-2</v>
      </c>
      <c r="O14" s="17">
        <v>3.2720962267661399E-2</v>
      </c>
      <c r="P14" s="17">
        <v>8.8926261353272501E-2</v>
      </c>
      <c r="Q14" s="17">
        <v>3.08038019045676E-2</v>
      </c>
      <c r="R14" s="17">
        <v>3.2163938241668702E-2</v>
      </c>
      <c r="S14" s="17">
        <v>6.8250135310359394E-2</v>
      </c>
      <c r="T14" s="17">
        <v>5.2754058010961502E-2</v>
      </c>
      <c r="U14" s="17">
        <v>5.7792205774215698E-2</v>
      </c>
      <c r="V14" s="17">
        <v>0.100477975316851</v>
      </c>
      <c r="W14" s="17"/>
      <c r="X14" s="17">
        <v>6.3204881897309301E-2</v>
      </c>
      <c r="Y14" s="17">
        <v>3.2775925539621997E-2</v>
      </c>
      <c r="Z14" s="17"/>
      <c r="AA14" s="17">
        <v>5.7501426423321303E-2</v>
      </c>
      <c r="AB14" s="17">
        <v>3.9668789778034001E-2</v>
      </c>
      <c r="AC14" s="17"/>
      <c r="AD14" s="17">
        <v>3.7469495692101597E-2</v>
      </c>
      <c r="AE14" s="17">
        <v>6.4971627303979304E-2</v>
      </c>
    </row>
    <row r="15" spans="2:31" x14ac:dyDescent="0.35">
      <c r="B15" s="18" t="s">
        <v>102</v>
      </c>
      <c r="C15" s="21">
        <v>0.11906592124493801</v>
      </c>
      <c r="D15" s="21">
        <v>0.12538204912477399</v>
      </c>
      <c r="E15" s="21">
        <v>0.11274801785482801</v>
      </c>
      <c r="F15" s="21"/>
      <c r="G15" s="21">
        <v>0.12614548471627099</v>
      </c>
      <c r="H15" s="21">
        <v>0.14055237223939501</v>
      </c>
      <c r="I15" s="21">
        <v>7.5890281036395002E-2</v>
      </c>
      <c r="J15" s="21">
        <v>0.117974450762713</v>
      </c>
      <c r="K15" s="21">
        <v>0.117266106405788</v>
      </c>
      <c r="L15" s="21">
        <v>0.12677355943513299</v>
      </c>
      <c r="M15" s="21"/>
      <c r="N15" s="21">
        <v>0.11556096708196199</v>
      </c>
      <c r="O15" s="21">
        <v>0.10431361802561499</v>
      </c>
      <c r="P15" s="21">
        <v>0.10798988637849399</v>
      </c>
      <c r="Q15" s="21">
        <v>0.121277808170628</v>
      </c>
      <c r="R15" s="21">
        <v>0.118427727899675</v>
      </c>
      <c r="S15" s="21">
        <v>8.1667477618515796E-2</v>
      </c>
      <c r="T15" s="21">
        <v>0.115322780994897</v>
      </c>
      <c r="U15" s="21">
        <v>0.16773712421112</v>
      </c>
      <c r="V15" s="21">
        <v>0.1617405455448</v>
      </c>
      <c r="W15" s="21"/>
      <c r="X15" s="21">
        <v>0.126938296495962</v>
      </c>
      <c r="Y15" s="21">
        <v>0.118810156530737</v>
      </c>
      <c r="Z15" s="21"/>
      <c r="AA15" s="21">
        <v>0.122435632177342</v>
      </c>
      <c r="AB15" s="21">
        <v>0.108706569227182</v>
      </c>
      <c r="AC15" s="21"/>
      <c r="AD15" s="21">
        <v>0.136691093990159</v>
      </c>
      <c r="AE15" s="21">
        <v>9.1971485044809106E-2</v>
      </c>
    </row>
    <row r="16" spans="2:31" x14ac:dyDescent="0.35">
      <c r="B16" s="18" t="s">
        <v>101</v>
      </c>
      <c r="C16" s="21">
        <v>0.613988833083007</v>
      </c>
      <c r="D16" s="21">
        <v>0.63939477147797097</v>
      </c>
      <c r="E16" s="21">
        <v>0.58857575289080299</v>
      </c>
      <c r="F16" s="21"/>
      <c r="G16" s="21">
        <v>0.57978825839153902</v>
      </c>
      <c r="H16" s="21">
        <v>0.59998208692711796</v>
      </c>
      <c r="I16" s="21">
        <v>0.64423337797879299</v>
      </c>
      <c r="J16" s="21">
        <v>0.65370658019874395</v>
      </c>
      <c r="K16" s="21">
        <v>0.58258610056291604</v>
      </c>
      <c r="L16" s="21">
        <v>0.62049706772626601</v>
      </c>
      <c r="M16" s="21"/>
      <c r="N16" s="21">
        <v>0.63807154458971405</v>
      </c>
      <c r="O16" s="21">
        <v>0.63000330565766705</v>
      </c>
      <c r="P16" s="21">
        <v>0.51051344189724102</v>
      </c>
      <c r="Q16" s="21">
        <v>0.63453409999435795</v>
      </c>
      <c r="R16" s="21">
        <v>0.67289524260499201</v>
      </c>
      <c r="S16" s="21">
        <v>0.60314033502981301</v>
      </c>
      <c r="T16" s="21">
        <v>0.64570692351416303</v>
      </c>
      <c r="U16" s="21">
        <v>0.54357324577460597</v>
      </c>
      <c r="V16" s="21">
        <v>0.59740658931218205</v>
      </c>
      <c r="W16" s="21"/>
      <c r="X16" s="21">
        <v>0.59113350008253795</v>
      </c>
      <c r="Y16" s="21">
        <v>0.66078025441198696</v>
      </c>
      <c r="Z16" s="21"/>
      <c r="AA16" s="21">
        <v>0.613075355535593</v>
      </c>
      <c r="AB16" s="21">
        <v>0.63198305202294103</v>
      </c>
      <c r="AC16" s="21"/>
      <c r="AD16" s="21">
        <v>0.61935176621816901</v>
      </c>
      <c r="AE16" s="21">
        <v>0.64034884442234496</v>
      </c>
    </row>
    <row r="17" spans="2:31" x14ac:dyDescent="0.35">
      <c r="B17" s="18" t="s">
        <v>103</v>
      </c>
      <c r="C17" s="22">
        <v>0.49492291183806902</v>
      </c>
      <c r="D17" s="22">
        <v>0.51401272235319795</v>
      </c>
      <c r="E17" s="22">
        <v>0.47582773503597597</v>
      </c>
      <c r="F17" s="22"/>
      <c r="G17" s="22">
        <v>0.45364277367526701</v>
      </c>
      <c r="H17" s="22">
        <v>0.45942971468772298</v>
      </c>
      <c r="I17" s="22">
        <v>0.56834309694239804</v>
      </c>
      <c r="J17" s="22">
        <v>0.53573212943603099</v>
      </c>
      <c r="K17" s="22">
        <v>0.46531999415712799</v>
      </c>
      <c r="L17" s="22">
        <v>0.49372350829113298</v>
      </c>
      <c r="M17" s="22"/>
      <c r="N17" s="22">
        <v>0.52251057750775298</v>
      </c>
      <c r="O17" s="22">
        <v>0.52568968763205204</v>
      </c>
      <c r="P17" s="22">
        <v>0.40252355551874702</v>
      </c>
      <c r="Q17" s="22">
        <v>0.51325629182373</v>
      </c>
      <c r="R17" s="22">
        <v>0.55446751470531697</v>
      </c>
      <c r="S17" s="22">
        <v>0.52147285741129701</v>
      </c>
      <c r="T17" s="22">
        <v>0.53038414251926602</v>
      </c>
      <c r="U17" s="22">
        <v>0.375836121563486</v>
      </c>
      <c r="V17" s="22">
        <v>0.43566604376738199</v>
      </c>
      <c r="W17" s="22"/>
      <c r="X17" s="22">
        <v>0.46419520358657501</v>
      </c>
      <c r="Y17" s="22">
        <v>0.54197009788124995</v>
      </c>
      <c r="Z17" s="22"/>
      <c r="AA17" s="22">
        <v>0.49063972335825101</v>
      </c>
      <c r="AB17" s="22">
        <v>0.523276482795759</v>
      </c>
      <c r="AC17" s="22"/>
      <c r="AD17" s="22">
        <v>0.48266067222801001</v>
      </c>
      <c r="AE17" s="22">
        <v>0.54837735937753596</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E22"/>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440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3.7403012618352202E-2</v>
      </c>
      <c r="D9" s="17">
        <v>4.07813532641687E-2</v>
      </c>
      <c r="E9" s="17">
        <v>3.40237222959867E-2</v>
      </c>
      <c r="F9" s="17"/>
      <c r="G9" s="17">
        <v>6.3903537564966598E-2</v>
      </c>
      <c r="H9" s="17">
        <v>2.30134946265028E-2</v>
      </c>
      <c r="I9" s="17">
        <v>2.9115981315643299E-2</v>
      </c>
      <c r="J9" s="17">
        <v>4.3548274997256199E-2</v>
      </c>
      <c r="K9" s="17">
        <v>2.0067646307875699E-2</v>
      </c>
      <c r="L9" s="17">
        <v>4.0677071149186103E-2</v>
      </c>
      <c r="M9" s="17"/>
      <c r="N9" s="17">
        <v>5.22102273278593E-2</v>
      </c>
      <c r="O9" s="17">
        <v>5.3495716814986596E-3</v>
      </c>
      <c r="P9" s="17">
        <v>4.8718961326448297E-2</v>
      </c>
      <c r="Q9" s="17">
        <v>4.03739688171387E-2</v>
      </c>
      <c r="R9" s="17">
        <v>4.0776072590723703E-2</v>
      </c>
      <c r="S9" s="17">
        <v>3.3516920255436101E-2</v>
      </c>
      <c r="T9" s="17">
        <v>8.9389722198205804E-2</v>
      </c>
      <c r="U9" s="17">
        <v>3.0698798761176298E-2</v>
      </c>
      <c r="V9" s="17">
        <v>1.03646423300244E-2</v>
      </c>
      <c r="W9" s="17"/>
      <c r="X9" s="17">
        <v>3.5596026466900001E-2</v>
      </c>
      <c r="Y9" s="17">
        <v>4.9027342041609002E-2</v>
      </c>
      <c r="Z9" s="17"/>
      <c r="AA9" s="17">
        <v>3.4116396724271601E-2</v>
      </c>
      <c r="AB9" s="17">
        <v>5.1114624396298602E-2</v>
      </c>
      <c r="AC9" s="17"/>
      <c r="AD9" s="17">
        <v>3.6044555032185802E-2</v>
      </c>
      <c r="AE9" s="17">
        <v>4.1686196142916299E-2</v>
      </c>
    </row>
    <row r="10" spans="2:31" x14ac:dyDescent="0.35">
      <c r="B10" s="18" t="s">
        <v>99</v>
      </c>
      <c r="C10" s="17">
        <v>0.11061445927569</v>
      </c>
      <c r="D10" s="17">
        <v>0.120453091813003</v>
      </c>
      <c r="E10" s="17">
        <v>0.10077306102598201</v>
      </c>
      <c r="F10" s="17"/>
      <c r="G10" s="17">
        <v>0.121923296828991</v>
      </c>
      <c r="H10" s="17">
        <v>0.133889111180788</v>
      </c>
      <c r="I10" s="17">
        <v>8.7011996440802097E-2</v>
      </c>
      <c r="J10" s="17">
        <v>8.8732907333035502E-2</v>
      </c>
      <c r="K10" s="17">
        <v>8.8518962780933005E-2</v>
      </c>
      <c r="L10" s="17">
        <v>0.12596196215265901</v>
      </c>
      <c r="M10" s="17"/>
      <c r="N10" s="17">
        <v>9.9487158862006903E-2</v>
      </c>
      <c r="O10" s="17">
        <v>0.12866012182398601</v>
      </c>
      <c r="P10" s="17">
        <v>9.9319586003577098E-2</v>
      </c>
      <c r="Q10" s="17">
        <v>9.0165712570758005E-2</v>
      </c>
      <c r="R10" s="17">
        <v>0.12891041965877401</v>
      </c>
      <c r="S10" s="17">
        <v>0.15099010061027099</v>
      </c>
      <c r="T10" s="17">
        <v>5.6297630770809501E-2</v>
      </c>
      <c r="U10" s="17">
        <v>7.0468835232476296E-2</v>
      </c>
      <c r="V10" s="17">
        <v>0.14171172775562799</v>
      </c>
      <c r="W10" s="17"/>
      <c r="X10" s="17">
        <v>0.106258727087522</v>
      </c>
      <c r="Y10" s="17">
        <v>0.16919922405809901</v>
      </c>
      <c r="Z10" s="17"/>
      <c r="AA10" s="17">
        <v>0.104348368650162</v>
      </c>
      <c r="AB10" s="17">
        <v>0.134669674081176</v>
      </c>
      <c r="AC10" s="17"/>
      <c r="AD10" s="17">
        <v>0.12105781078370401</v>
      </c>
      <c r="AE10" s="17">
        <v>9.8903789044731696E-2</v>
      </c>
    </row>
    <row r="11" spans="2:31" x14ac:dyDescent="0.35">
      <c r="B11" s="18" t="s">
        <v>98</v>
      </c>
      <c r="C11" s="17">
        <v>0.21380223884267199</v>
      </c>
      <c r="D11" s="17">
        <v>0.209432903576866</v>
      </c>
      <c r="E11" s="17">
        <v>0.21817280236094699</v>
      </c>
      <c r="F11" s="17"/>
      <c r="G11" s="17">
        <v>0.179654873402989</v>
      </c>
      <c r="H11" s="17">
        <v>0.21908752768209599</v>
      </c>
      <c r="I11" s="17">
        <v>0.24935390639771299</v>
      </c>
      <c r="J11" s="17">
        <v>0.22339791685297</v>
      </c>
      <c r="K11" s="17">
        <v>0.25592399977221397</v>
      </c>
      <c r="L11" s="17">
        <v>0.185559919595053</v>
      </c>
      <c r="M11" s="17"/>
      <c r="N11" s="17">
        <v>0.22127346688336</v>
      </c>
      <c r="O11" s="17">
        <v>0.22453151194877799</v>
      </c>
      <c r="P11" s="17">
        <v>0.278687680863555</v>
      </c>
      <c r="Q11" s="17">
        <v>0.17625755217790701</v>
      </c>
      <c r="R11" s="17">
        <v>0.19835740798201501</v>
      </c>
      <c r="S11" s="17">
        <v>0.20677666596281999</v>
      </c>
      <c r="T11" s="17">
        <v>0.21758304955225</v>
      </c>
      <c r="U11" s="17">
        <v>0.226736561890024</v>
      </c>
      <c r="V11" s="17">
        <v>0.181108227597017</v>
      </c>
      <c r="W11" s="17"/>
      <c r="X11" s="17">
        <v>0.210177933222126</v>
      </c>
      <c r="Y11" s="17">
        <v>0.21182541575459701</v>
      </c>
      <c r="Z11" s="17"/>
      <c r="AA11" s="17">
        <v>0.19744664283959501</v>
      </c>
      <c r="AB11" s="17">
        <v>0.271388923201419</v>
      </c>
      <c r="AC11" s="17"/>
      <c r="AD11" s="17">
        <v>0.19314799116444201</v>
      </c>
      <c r="AE11" s="17">
        <v>0.24101500547295701</v>
      </c>
    </row>
    <row r="12" spans="2:31" x14ac:dyDescent="0.35">
      <c r="B12" s="18" t="s">
        <v>97</v>
      </c>
      <c r="C12" s="17">
        <v>0.37711454007765799</v>
      </c>
      <c r="D12" s="17">
        <v>0.36304653150869398</v>
      </c>
      <c r="E12" s="17">
        <v>0.39118650326790899</v>
      </c>
      <c r="F12" s="17"/>
      <c r="G12" s="17">
        <v>0.36931115109219098</v>
      </c>
      <c r="H12" s="17">
        <v>0.34460009615876602</v>
      </c>
      <c r="I12" s="17">
        <v>0.42220181085120401</v>
      </c>
      <c r="J12" s="17">
        <v>0.38690045544415302</v>
      </c>
      <c r="K12" s="17">
        <v>0.36377197275195999</v>
      </c>
      <c r="L12" s="17">
        <v>0.37796647642211201</v>
      </c>
      <c r="M12" s="17"/>
      <c r="N12" s="17">
        <v>0.35786391203161899</v>
      </c>
      <c r="O12" s="17">
        <v>0.36684265782977998</v>
      </c>
      <c r="P12" s="17">
        <v>0.42016171114899797</v>
      </c>
      <c r="Q12" s="17">
        <v>0.46492537740811102</v>
      </c>
      <c r="R12" s="17">
        <v>0.35050422925649199</v>
      </c>
      <c r="S12" s="17">
        <v>0.34969586576586698</v>
      </c>
      <c r="T12" s="17">
        <v>0.37836806891656599</v>
      </c>
      <c r="U12" s="17">
        <v>0.373321989028644</v>
      </c>
      <c r="V12" s="17">
        <v>0.34623515335189697</v>
      </c>
      <c r="W12" s="17"/>
      <c r="X12" s="17">
        <v>0.38670237560264797</v>
      </c>
      <c r="Y12" s="17">
        <v>0.32096701174431802</v>
      </c>
      <c r="Z12" s="17"/>
      <c r="AA12" s="17">
        <v>0.39393850622702198</v>
      </c>
      <c r="AB12" s="17">
        <v>0.320286168494409</v>
      </c>
      <c r="AC12" s="17"/>
      <c r="AD12" s="17">
        <v>0.393439890231568</v>
      </c>
      <c r="AE12" s="17">
        <v>0.373737627422078</v>
      </c>
    </row>
    <row r="13" spans="2:31" x14ac:dyDescent="0.35">
      <c r="B13" s="18" t="s">
        <v>96</v>
      </c>
      <c r="C13" s="17">
        <v>0.19811702473075099</v>
      </c>
      <c r="D13" s="17">
        <v>0.220084863899035</v>
      </c>
      <c r="E13" s="17">
        <v>0.176143010240355</v>
      </c>
      <c r="F13" s="17"/>
      <c r="G13" s="17">
        <v>0.18958884663982201</v>
      </c>
      <c r="H13" s="17">
        <v>0.20161525655022</v>
      </c>
      <c r="I13" s="17">
        <v>0.15984135334331001</v>
      </c>
      <c r="J13" s="17">
        <v>0.19617283455169901</v>
      </c>
      <c r="K13" s="17">
        <v>0.188450778706171</v>
      </c>
      <c r="L13" s="17">
        <v>0.225702929665656</v>
      </c>
      <c r="M13" s="17"/>
      <c r="N13" s="17">
        <v>0.224384938188392</v>
      </c>
      <c r="O13" s="17">
        <v>0.225908642557831</v>
      </c>
      <c r="P13" s="17">
        <v>3.6039931786822597E-2</v>
      </c>
      <c r="Q13" s="17">
        <v>0.197473587121518</v>
      </c>
      <c r="R13" s="17">
        <v>0.24838889717449</v>
      </c>
      <c r="S13" s="17">
        <v>0.19664028090143501</v>
      </c>
      <c r="T13" s="17">
        <v>0.18431096732400501</v>
      </c>
      <c r="U13" s="17">
        <v>0.26999992702190501</v>
      </c>
      <c r="V13" s="17">
        <v>0.20653891135143401</v>
      </c>
      <c r="W13" s="17"/>
      <c r="X13" s="17">
        <v>0.19441691359248101</v>
      </c>
      <c r="Y13" s="17">
        <v>0.20207485133660699</v>
      </c>
      <c r="Z13" s="17"/>
      <c r="AA13" s="17">
        <v>0.20450942117591001</v>
      </c>
      <c r="AB13" s="17">
        <v>0.17781302622453299</v>
      </c>
      <c r="AC13" s="17"/>
      <c r="AD13" s="17">
        <v>0.210309126687167</v>
      </c>
      <c r="AE13" s="17">
        <v>0.17441612052337499</v>
      </c>
    </row>
    <row r="14" spans="2:31" x14ac:dyDescent="0.35">
      <c r="B14" s="18" t="s">
        <v>56</v>
      </c>
      <c r="C14" s="17">
        <v>6.2948724454876606E-2</v>
      </c>
      <c r="D14" s="17">
        <v>4.6201255938234098E-2</v>
      </c>
      <c r="E14" s="17">
        <v>7.9700900808819794E-2</v>
      </c>
      <c r="F14" s="17"/>
      <c r="G14" s="17">
        <v>7.5618294471040806E-2</v>
      </c>
      <c r="H14" s="17">
        <v>7.7794513801627205E-2</v>
      </c>
      <c r="I14" s="17">
        <v>5.24749516513284E-2</v>
      </c>
      <c r="J14" s="17">
        <v>6.1247610820886499E-2</v>
      </c>
      <c r="K14" s="17">
        <v>8.3266639680845397E-2</v>
      </c>
      <c r="L14" s="17">
        <v>4.4131641015334497E-2</v>
      </c>
      <c r="M14" s="17"/>
      <c r="N14" s="17">
        <v>4.4780296706762798E-2</v>
      </c>
      <c r="O14" s="17">
        <v>4.87074941581261E-2</v>
      </c>
      <c r="P14" s="17">
        <v>0.11707212887059899</v>
      </c>
      <c r="Q14" s="17">
        <v>3.08038019045676E-2</v>
      </c>
      <c r="R14" s="17">
        <v>3.3062973337505602E-2</v>
      </c>
      <c r="S14" s="17">
        <v>6.2380166504170602E-2</v>
      </c>
      <c r="T14" s="17">
        <v>7.4050561238162907E-2</v>
      </c>
      <c r="U14" s="17">
        <v>2.8773888065774099E-2</v>
      </c>
      <c r="V14" s="17">
        <v>0.114041337613999</v>
      </c>
      <c r="W14" s="17"/>
      <c r="X14" s="17">
        <v>6.6848024028322503E-2</v>
      </c>
      <c r="Y14" s="17">
        <v>4.69061550647695E-2</v>
      </c>
      <c r="Z14" s="17"/>
      <c r="AA14" s="17">
        <v>6.5640664383039601E-2</v>
      </c>
      <c r="AB14" s="17">
        <v>4.4727583602164597E-2</v>
      </c>
      <c r="AC14" s="17"/>
      <c r="AD14" s="17">
        <v>4.6000626100933098E-2</v>
      </c>
      <c r="AE14" s="17">
        <v>7.0241261393941906E-2</v>
      </c>
    </row>
    <row r="15" spans="2:31" x14ac:dyDescent="0.35">
      <c r="B15" s="18" t="s">
        <v>102</v>
      </c>
      <c r="C15" s="21">
        <v>0.14801747189404199</v>
      </c>
      <c r="D15" s="21">
        <v>0.161234445077172</v>
      </c>
      <c r="E15" s="21">
        <v>0.13479678332196901</v>
      </c>
      <c r="F15" s="21"/>
      <c r="G15" s="21">
        <v>0.185826834393957</v>
      </c>
      <c r="H15" s="21">
        <v>0.15690260580729101</v>
      </c>
      <c r="I15" s="21">
        <v>0.116127977756445</v>
      </c>
      <c r="J15" s="21">
        <v>0.13228118233029201</v>
      </c>
      <c r="K15" s="21">
        <v>0.108586609088809</v>
      </c>
      <c r="L15" s="21">
        <v>0.16663903330184501</v>
      </c>
      <c r="M15" s="21"/>
      <c r="N15" s="21">
        <v>0.151697386189866</v>
      </c>
      <c r="O15" s="21">
        <v>0.134009693505484</v>
      </c>
      <c r="P15" s="21">
        <v>0.148038547330025</v>
      </c>
      <c r="Q15" s="21">
        <v>0.13053968138789701</v>
      </c>
      <c r="R15" s="21">
        <v>0.169686492249498</v>
      </c>
      <c r="S15" s="21">
        <v>0.184507020865707</v>
      </c>
      <c r="T15" s="21">
        <v>0.145687352969015</v>
      </c>
      <c r="U15" s="21">
        <v>0.101167633993653</v>
      </c>
      <c r="V15" s="21">
        <v>0.152076370085652</v>
      </c>
      <c r="W15" s="21"/>
      <c r="X15" s="21">
        <v>0.14185475355442201</v>
      </c>
      <c r="Y15" s="21">
        <v>0.218226566099708</v>
      </c>
      <c r="Z15" s="21"/>
      <c r="AA15" s="21">
        <v>0.138464765374434</v>
      </c>
      <c r="AB15" s="21">
        <v>0.18578429847747399</v>
      </c>
      <c r="AC15" s="21"/>
      <c r="AD15" s="21">
        <v>0.15710236581588999</v>
      </c>
      <c r="AE15" s="21">
        <v>0.14058998518764801</v>
      </c>
    </row>
    <row r="16" spans="2:31" x14ac:dyDescent="0.35">
      <c r="B16" s="18" t="s">
        <v>101</v>
      </c>
      <c r="C16" s="21">
        <v>0.57523156480840898</v>
      </c>
      <c r="D16" s="21">
        <v>0.58313139540772896</v>
      </c>
      <c r="E16" s="21">
        <v>0.56732951350826399</v>
      </c>
      <c r="F16" s="21"/>
      <c r="G16" s="21">
        <v>0.55889999773201304</v>
      </c>
      <c r="H16" s="21">
        <v>0.54621535270898602</v>
      </c>
      <c r="I16" s="21">
        <v>0.58204316419451396</v>
      </c>
      <c r="J16" s="21">
        <v>0.58307328999585195</v>
      </c>
      <c r="K16" s="21">
        <v>0.55222275145813104</v>
      </c>
      <c r="L16" s="21">
        <v>0.60366940608776798</v>
      </c>
      <c r="M16" s="21"/>
      <c r="N16" s="21">
        <v>0.58224885022001105</v>
      </c>
      <c r="O16" s="21">
        <v>0.59275130038761104</v>
      </c>
      <c r="P16" s="21">
        <v>0.45620164293582</v>
      </c>
      <c r="Q16" s="21">
        <v>0.66239896452962899</v>
      </c>
      <c r="R16" s="21">
        <v>0.59889312643098203</v>
      </c>
      <c r="S16" s="21">
        <v>0.54633614666730201</v>
      </c>
      <c r="T16" s="21">
        <v>0.56267903624057103</v>
      </c>
      <c r="U16" s="21">
        <v>0.643321916050549</v>
      </c>
      <c r="V16" s="21">
        <v>0.55277406470333101</v>
      </c>
      <c r="W16" s="21"/>
      <c r="X16" s="21">
        <v>0.58111928919513001</v>
      </c>
      <c r="Y16" s="21">
        <v>0.52304186308092604</v>
      </c>
      <c r="Z16" s="21"/>
      <c r="AA16" s="21">
        <v>0.59844792740293196</v>
      </c>
      <c r="AB16" s="21">
        <v>0.49809919471894198</v>
      </c>
      <c r="AC16" s="21"/>
      <c r="AD16" s="21">
        <v>0.60374901691873495</v>
      </c>
      <c r="AE16" s="21">
        <v>0.54815374794545302</v>
      </c>
    </row>
    <row r="17" spans="2:31" x14ac:dyDescent="0.35">
      <c r="B17" s="18" t="s">
        <v>103</v>
      </c>
      <c r="C17" s="22">
        <v>0.42721409291436702</v>
      </c>
      <c r="D17" s="22">
        <v>0.42189695033055702</v>
      </c>
      <c r="E17" s="22">
        <v>0.43253273018629401</v>
      </c>
      <c r="F17" s="22"/>
      <c r="G17" s="22">
        <v>0.37307316333805601</v>
      </c>
      <c r="H17" s="22">
        <v>0.38931274690169498</v>
      </c>
      <c r="I17" s="22">
        <v>0.46591518643806801</v>
      </c>
      <c r="J17" s="22">
        <v>0.45079210766555999</v>
      </c>
      <c r="K17" s="22">
        <v>0.44363614236932303</v>
      </c>
      <c r="L17" s="22">
        <v>0.43703037278592299</v>
      </c>
      <c r="M17" s="22"/>
      <c r="N17" s="22">
        <v>0.43055146403014499</v>
      </c>
      <c r="O17" s="22">
        <v>0.45874160688212701</v>
      </c>
      <c r="P17" s="22">
        <v>0.30816309560579502</v>
      </c>
      <c r="Q17" s="22">
        <v>0.53185928314173203</v>
      </c>
      <c r="R17" s="22">
        <v>0.42920663418148502</v>
      </c>
      <c r="S17" s="22">
        <v>0.36182912580159499</v>
      </c>
      <c r="T17" s="22">
        <v>0.416991683271556</v>
      </c>
      <c r="U17" s="22">
        <v>0.54215428205689697</v>
      </c>
      <c r="V17" s="22">
        <v>0.40069769461767901</v>
      </c>
      <c r="W17" s="22"/>
      <c r="X17" s="22">
        <v>0.439264535640708</v>
      </c>
      <c r="Y17" s="22">
        <v>0.30481529698121801</v>
      </c>
      <c r="Z17" s="22"/>
      <c r="AA17" s="22">
        <v>0.45998316202849798</v>
      </c>
      <c r="AB17" s="22">
        <v>0.31231489624146802</v>
      </c>
      <c r="AC17" s="22"/>
      <c r="AD17" s="22">
        <v>0.44664665110284502</v>
      </c>
      <c r="AE17" s="22">
        <v>0.40756376275780498</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E20"/>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446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441</v>
      </c>
      <c r="C9" s="17">
        <v>0.35838169321900398</v>
      </c>
      <c r="D9" s="17">
        <v>0.35155749885582499</v>
      </c>
      <c r="E9" s="17">
        <v>0.365207805913705</v>
      </c>
      <c r="F9" s="17"/>
      <c r="G9" s="17">
        <v>0.313272532025138</v>
      </c>
      <c r="H9" s="17">
        <v>0.39657515735648202</v>
      </c>
      <c r="I9" s="17">
        <v>0.37081516139939502</v>
      </c>
      <c r="J9" s="17">
        <v>0.33090234496563298</v>
      </c>
      <c r="K9" s="17">
        <v>0.39973178176580998</v>
      </c>
      <c r="L9" s="17">
        <v>0.34892053481297802</v>
      </c>
      <c r="M9" s="17"/>
      <c r="N9" s="17">
        <v>0.28988773338537599</v>
      </c>
      <c r="O9" s="17">
        <v>0.318422491933609</v>
      </c>
      <c r="P9" s="17">
        <v>0.43388701212290698</v>
      </c>
      <c r="Q9" s="17">
        <v>0.36964682069842603</v>
      </c>
      <c r="R9" s="17">
        <v>0.279713379464262</v>
      </c>
      <c r="S9" s="17">
        <v>0.40230564239633898</v>
      </c>
      <c r="T9" s="17">
        <v>0.34348883860211099</v>
      </c>
      <c r="U9" s="17">
        <v>0.35408251197271101</v>
      </c>
      <c r="V9" s="17">
        <v>0.45805141468017502</v>
      </c>
      <c r="W9" s="17"/>
      <c r="X9" s="17">
        <v>0.37311983433025703</v>
      </c>
      <c r="Y9" s="17">
        <v>0.35354578888021398</v>
      </c>
      <c r="Z9" s="17"/>
      <c r="AA9" s="17">
        <v>0.38129428383311198</v>
      </c>
      <c r="AB9" s="17">
        <v>0.270138356558834</v>
      </c>
      <c r="AC9" s="17"/>
      <c r="AD9" s="17">
        <v>0.35406070470838902</v>
      </c>
      <c r="AE9" s="17">
        <v>0.36940398234785499</v>
      </c>
    </row>
    <row r="10" spans="2:31" ht="43.5" x14ac:dyDescent="0.35">
      <c r="B10" s="18" t="s">
        <v>442</v>
      </c>
      <c r="C10" s="17">
        <v>7.7028388073107495E-2</v>
      </c>
      <c r="D10" s="17">
        <v>7.8304640686072693E-2</v>
      </c>
      <c r="E10" s="17">
        <v>7.57517766960909E-2</v>
      </c>
      <c r="F10" s="17"/>
      <c r="G10" s="17">
        <v>0.10154499069888701</v>
      </c>
      <c r="H10" s="17">
        <v>6.5892497168049805E-2</v>
      </c>
      <c r="I10" s="17">
        <v>6.3519744033547806E-2</v>
      </c>
      <c r="J10" s="17">
        <v>7.7713748175474801E-2</v>
      </c>
      <c r="K10" s="17">
        <v>7.3186823181567703E-2</v>
      </c>
      <c r="L10" s="17">
        <v>7.8196438036733595E-2</v>
      </c>
      <c r="M10" s="17"/>
      <c r="N10" s="17">
        <v>0.14765511492854499</v>
      </c>
      <c r="O10" s="17">
        <v>3.8678003472796603E-2</v>
      </c>
      <c r="P10" s="17">
        <v>6.4126995931619302E-2</v>
      </c>
      <c r="Q10" s="17">
        <v>5.2777102075282301E-2</v>
      </c>
      <c r="R10" s="17">
        <v>6.7415999579826899E-2</v>
      </c>
      <c r="S10" s="17">
        <v>8.2175020993269704E-2</v>
      </c>
      <c r="T10" s="17">
        <v>9.0912243879036694E-2</v>
      </c>
      <c r="U10" s="17">
        <v>9.3574109639560796E-2</v>
      </c>
      <c r="V10" s="17">
        <v>5.3290399167933503E-2</v>
      </c>
      <c r="W10" s="17"/>
      <c r="X10" s="17">
        <v>7.5654673138651304E-2</v>
      </c>
      <c r="Y10" s="17">
        <v>7.40631617938841E-2</v>
      </c>
      <c r="Z10" s="17"/>
      <c r="AA10" s="17">
        <v>6.9384548629616002E-2</v>
      </c>
      <c r="AB10" s="17">
        <v>0.105673869484556</v>
      </c>
      <c r="AC10" s="17"/>
      <c r="AD10" s="17">
        <v>8.8032890081522999E-2</v>
      </c>
      <c r="AE10" s="17">
        <v>5.8859704032233701E-2</v>
      </c>
    </row>
    <row r="11" spans="2:31" ht="29" x14ac:dyDescent="0.35">
      <c r="B11" s="18" t="s">
        <v>443</v>
      </c>
      <c r="C11" s="17">
        <v>0.12445999128415999</v>
      </c>
      <c r="D11" s="17">
        <v>0.137716590140046</v>
      </c>
      <c r="E11" s="17">
        <v>0.11119966590026099</v>
      </c>
      <c r="F11" s="17"/>
      <c r="G11" s="17">
        <v>0.15556268529282199</v>
      </c>
      <c r="H11" s="17">
        <v>0.105701937823957</v>
      </c>
      <c r="I11" s="17">
        <v>0.12011178201195</v>
      </c>
      <c r="J11" s="17">
        <v>0.15902608839857599</v>
      </c>
      <c r="K11" s="17">
        <v>9.5924608873702799E-2</v>
      </c>
      <c r="L11" s="17">
        <v>0.117008512243943</v>
      </c>
      <c r="M11" s="17"/>
      <c r="N11" s="17">
        <v>0.15124456132365</v>
      </c>
      <c r="O11" s="17">
        <v>0.13073581482812299</v>
      </c>
      <c r="P11" s="17">
        <v>6.7660069795515504E-2</v>
      </c>
      <c r="Q11" s="17">
        <v>0.148686520169693</v>
      </c>
      <c r="R11" s="17">
        <v>0.14521407690086999</v>
      </c>
      <c r="S11" s="17">
        <v>0.120416099610571</v>
      </c>
      <c r="T11" s="17">
        <v>0.11008453959251099</v>
      </c>
      <c r="U11" s="17">
        <v>0.15637344270699099</v>
      </c>
      <c r="V11" s="17">
        <v>9.4681628511263799E-2</v>
      </c>
      <c r="W11" s="17"/>
      <c r="X11" s="17">
        <v>0.122486735978968</v>
      </c>
      <c r="Y11" s="17">
        <v>7.8619742646293803E-2</v>
      </c>
      <c r="Z11" s="17"/>
      <c r="AA11" s="17">
        <v>0.12119727489874201</v>
      </c>
      <c r="AB11" s="17">
        <v>0.14012395167139899</v>
      </c>
      <c r="AC11" s="17"/>
      <c r="AD11" s="17">
        <v>0.138770674208892</v>
      </c>
      <c r="AE11" s="17">
        <v>0.103696233350595</v>
      </c>
    </row>
    <row r="12" spans="2:31" ht="29" x14ac:dyDescent="0.35">
      <c r="B12" s="18" t="s">
        <v>444</v>
      </c>
      <c r="C12" s="17">
        <v>6.4485343614999496E-2</v>
      </c>
      <c r="D12" s="17">
        <v>7.8076921537595406E-2</v>
      </c>
      <c r="E12" s="17">
        <v>5.0889944999296902E-2</v>
      </c>
      <c r="F12" s="17"/>
      <c r="G12" s="17">
        <v>4.7471298840158799E-2</v>
      </c>
      <c r="H12" s="17">
        <v>6.8674166651879795E-2</v>
      </c>
      <c r="I12" s="17">
        <v>8.5346820608498297E-2</v>
      </c>
      <c r="J12" s="17">
        <v>4.2594748366055001E-2</v>
      </c>
      <c r="K12" s="17">
        <v>2.8630834869516501E-2</v>
      </c>
      <c r="L12" s="17">
        <v>8.9904914922031898E-2</v>
      </c>
      <c r="M12" s="17"/>
      <c r="N12" s="17">
        <v>7.4738692918367503E-2</v>
      </c>
      <c r="O12" s="17">
        <v>6.6275819114955795E-2</v>
      </c>
      <c r="P12" s="17">
        <v>1.7601551490894599E-2</v>
      </c>
      <c r="Q12" s="17">
        <v>4.24695447868444E-2</v>
      </c>
      <c r="R12" s="17">
        <v>7.3659296675183103E-2</v>
      </c>
      <c r="S12" s="17">
        <v>8.1452568660556404E-2</v>
      </c>
      <c r="T12" s="17">
        <v>9.0031091843373795E-2</v>
      </c>
      <c r="U12" s="17">
        <v>7.5153115522278893E-2</v>
      </c>
      <c r="V12" s="17">
        <v>6.1105539280193098E-2</v>
      </c>
      <c r="W12" s="17"/>
      <c r="X12" s="17">
        <v>6.1614801029363599E-2</v>
      </c>
      <c r="Y12" s="17">
        <v>5.6041563011571198E-2</v>
      </c>
      <c r="Z12" s="17"/>
      <c r="AA12" s="17">
        <v>6.1873704250910898E-2</v>
      </c>
      <c r="AB12" s="17">
        <v>7.6197864776094804E-2</v>
      </c>
      <c r="AC12" s="17"/>
      <c r="AD12" s="17">
        <v>7.3744040434766803E-2</v>
      </c>
      <c r="AE12" s="17">
        <v>3.9068915028730701E-2</v>
      </c>
    </row>
    <row r="13" spans="2:31" ht="87" x14ac:dyDescent="0.35">
      <c r="B13" s="18" t="s">
        <v>445</v>
      </c>
      <c r="C13" s="17">
        <v>0.31853309684413</v>
      </c>
      <c r="D13" s="17">
        <v>0.30582494170006302</v>
      </c>
      <c r="E13" s="17">
        <v>0.33124482434462599</v>
      </c>
      <c r="F13" s="17"/>
      <c r="G13" s="17">
        <v>0.29352535962453702</v>
      </c>
      <c r="H13" s="17">
        <v>0.32152897968884803</v>
      </c>
      <c r="I13" s="17">
        <v>0.28961699231277599</v>
      </c>
      <c r="J13" s="17">
        <v>0.320875514407434</v>
      </c>
      <c r="K13" s="17">
        <v>0.34790049816868601</v>
      </c>
      <c r="L13" s="17">
        <v>0.32879600154523297</v>
      </c>
      <c r="M13" s="17"/>
      <c r="N13" s="17">
        <v>0.30837241175726499</v>
      </c>
      <c r="O13" s="17">
        <v>0.37546073143122499</v>
      </c>
      <c r="P13" s="17">
        <v>0.31769431902358303</v>
      </c>
      <c r="Q13" s="17">
        <v>0.306536124080793</v>
      </c>
      <c r="R13" s="17">
        <v>0.37721077737519898</v>
      </c>
      <c r="S13" s="17">
        <v>0.281929356912482</v>
      </c>
      <c r="T13" s="17">
        <v>0.30153803692702602</v>
      </c>
      <c r="U13" s="17">
        <v>0.29183903851611798</v>
      </c>
      <c r="V13" s="17">
        <v>0.282636173943766</v>
      </c>
      <c r="W13" s="17"/>
      <c r="X13" s="17">
        <v>0.31035624717168497</v>
      </c>
      <c r="Y13" s="17">
        <v>0.36140358376339499</v>
      </c>
      <c r="Z13" s="17"/>
      <c r="AA13" s="17">
        <v>0.31309462862396797</v>
      </c>
      <c r="AB13" s="17">
        <v>0.347252692712607</v>
      </c>
      <c r="AC13" s="17"/>
      <c r="AD13" s="17">
        <v>0.31261633092726099</v>
      </c>
      <c r="AE13" s="17">
        <v>0.34358556371004201</v>
      </c>
    </row>
    <row r="14" spans="2:31" x14ac:dyDescent="0.35">
      <c r="B14" s="18" t="s">
        <v>175</v>
      </c>
      <c r="C14" s="17">
        <v>6.6889382830780299E-3</v>
      </c>
      <c r="D14" s="17">
        <v>1.38792632005803E-3</v>
      </c>
      <c r="E14" s="17">
        <v>1.19914403997786E-2</v>
      </c>
      <c r="F14" s="17"/>
      <c r="G14" s="17">
        <v>8.8921413760925001E-3</v>
      </c>
      <c r="H14" s="17">
        <v>2.17442256934532E-2</v>
      </c>
      <c r="I14" s="17">
        <v>4.8212447124172299E-3</v>
      </c>
      <c r="J14" s="17">
        <v>0</v>
      </c>
      <c r="K14" s="17">
        <v>1.0188560682773899E-2</v>
      </c>
      <c r="L14" s="17">
        <v>0</v>
      </c>
      <c r="M14" s="17"/>
      <c r="N14" s="17">
        <v>0</v>
      </c>
      <c r="O14" s="17">
        <v>4.7080579604646096E-3</v>
      </c>
      <c r="P14" s="17">
        <v>0</v>
      </c>
      <c r="Q14" s="17">
        <v>9.8709203416979408E-3</v>
      </c>
      <c r="R14" s="17">
        <v>2.44009035551816E-2</v>
      </c>
      <c r="S14" s="17">
        <v>1.3297951644836801E-2</v>
      </c>
      <c r="T14" s="17">
        <v>6.7873629041986403E-3</v>
      </c>
      <c r="U14" s="17">
        <v>0</v>
      </c>
      <c r="V14" s="17">
        <v>4.9125473367013098E-3</v>
      </c>
      <c r="W14" s="17"/>
      <c r="X14" s="17">
        <v>8.5325271531308203E-3</v>
      </c>
      <c r="Y14" s="17">
        <v>0</v>
      </c>
      <c r="Z14" s="17"/>
      <c r="AA14" s="17">
        <v>4.8963677846322702E-3</v>
      </c>
      <c r="AB14" s="17">
        <v>1.3845274072826199E-2</v>
      </c>
      <c r="AC14" s="17"/>
      <c r="AD14" s="17">
        <v>6.9837385621242002E-3</v>
      </c>
      <c r="AE14" s="17">
        <v>4.8720011621468098E-3</v>
      </c>
    </row>
    <row r="15" spans="2:31" x14ac:dyDescent="0.35">
      <c r="B15" s="18" t="s">
        <v>56</v>
      </c>
      <c r="C15" s="19">
        <v>5.0422548681520497E-2</v>
      </c>
      <c r="D15" s="19">
        <v>4.7131480760340197E-2</v>
      </c>
      <c r="E15" s="19">
        <v>5.37145417462414E-2</v>
      </c>
      <c r="F15" s="19"/>
      <c r="G15" s="19">
        <v>7.9730992142364995E-2</v>
      </c>
      <c r="H15" s="19">
        <v>1.98830356173295E-2</v>
      </c>
      <c r="I15" s="19">
        <v>6.5768254921415401E-2</v>
      </c>
      <c r="J15" s="19">
        <v>6.8887555686827001E-2</v>
      </c>
      <c r="K15" s="19">
        <v>4.4436892457943002E-2</v>
      </c>
      <c r="L15" s="19">
        <v>3.7173598439080503E-2</v>
      </c>
      <c r="M15" s="19"/>
      <c r="N15" s="19">
        <v>2.8101485686796299E-2</v>
      </c>
      <c r="O15" s="19">
        <v>6.5719081258826195E-2</v>
      </c>
      <c r="P15" s="19">
        <v>9.9030051635480607E-2</v>
      </c>
      <c r="Q15" s="19">
        <v>7.0012967847263394E-2</v>
      </c>
      <c r="R15" s="19">
        <v>3.2385566449477203E-2</v>
      </c>
      <c r="S15" s="19">
        <v>1.8423359781945599E-2</v>
      </c>
      <c r="T15" s="19">
        <v>5.7157886251743097E-2</v>
      </c>
      <c r="U15" s="19">
        <v>2.8977781642340401E-2</v>
      </c>
      <c r="V15" s="19">
        <v>4.5322297079967599E-2</v>
      </c>
      <c r="W15" s="19"/>
      <c r="X15" s="19">
        <v>4.8235181197943802E-2</v>
      </c>
      <c r="Y15" s="19">
        <v>7.6326159904641797E-2</v>
      </c>
      <c r="Z15" s="19"/>
      <c r="AA15" s="19">
        <v>4.8259191979018901E-2</v>
      </c>
      <c r="AB15" s="19">
        <v>4.6767990723682602E-2</v>
      </c>
      <c r="AC15" s="19"/>
      <c r="AD15" s="19">
        <v>2.5791621077044E-2</v>
      </c>
      <c r="AE15" s="19">
        <v>8.0513600368396901E-2</v>
      </c>
    </row>
    <row r="16" spans="2:31" x14ac:dyDescent="0.35">
      <c r="B16" s="16"/>
    </row>
    <row r="17" spans="2:2" x14ac:dyDescent="0.35">
      <c r="B17" t="s">
        <v>67</v>
      </c>
    </row>
    <row r="18" spans="2:2" x14ac:dyDescent="0.35">
      <c r="B18" t="s">
        <v>68</v>
      </c>
    </row>
    <row r="20" spans="2:2" x14ac:dyDescent="0.35">
      <c r="B20"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F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2" t="s">
        <v>452</v>
      </c>
      <c r="E2" s="28"/>
      <c r="F2" s="28"/>
    </row>
    <row r="6" spans="2:6" ht="50" customHeight="1" x14ac:dyDescent="0.35">
      <c r="B6" s="20" t="s">
        <v>15</v>
      </c>
      <c r="C6" s="20" t="s">
        <v>449</v>
      </c>
      <c r="D6" s="20" t="s">
        <v>450</v>
      </c>
      <c r="E6" s="20" t="s">
        <v>451</v>
      </c>
    </row>
    <row r="7" spans="2:6" x14ac:dyDescent="0.35">
      <c r="B7" s="18" t="s">
        <v>112</v>
      </c>
      <c r="C7" s="17">
        <v>8.9456162330227504E-2</v>
      </c>
      <c r="D7" s="17">
        <v>5.1457197930317403E-2</v>
      </c>
      <c r="E7" s="17">
        <v>0.12750607946328801</v>
      </c>
    </row>
    <row r="8" spans="2:6" x14ac:dyDescent="0.35">
      <c r="B8" s="18" t="s">
        <v>113</v>
      </c>
      <c r="C8" s="17">
        <v>0.16647815592943899</v>
      </c>
      <c r="D8" s="17">
        <v>9.8982721181959596E-2</v>
      </c>
      <c r="E8" s="17">
        <v>0.28324076116557101</v>
      </c>
    </row>
    <row r="9" spans="2:6" x14ac:dyDescent="0.35">
      <c r="B9" s="18" t="s">
        <v>114</v>
      </c>
      <c r="C9" s="17">
        <v>0.15971912711261299</v>
      </c>
      <c r="D9" s="17">
        <v>0.14242972511756</v>
      </c>
      <c r="E9" s="17">
        <v>0.200075375926664</v>
      </c>
    </row>
    <row r="10" spans="2:6" x14ac:dyDescent="0.35">
      <c r="B10" s="18" t="s">
        <v>115</v>
      </c>
      <c r="C10" s="17">
        <v>0.321927545079222</v>
      </c>
      <c r="D10" s="17">
        <v>0.32941308622378701</v>
      </c>
      <c r="E10" s="17">
        <v>0.23445897132761001</v>
      </c>
    </row>
    <row r="11" spans="2:6" x14ac:dyDescent="0.35">
      <c r="B11" s="18" t="s">
        <v>116</v>
      </c>
      <c r="C11" s="17">
        <v>0.262419009548499</v>
      </c>
      <c r="D11" s="17">
        <v>0.37771726954637702</v>
      </c>
      <c r="E11" s="17">
        <v>0.154718812116866</v>
      </c>
    </row>
    <row r="12" spans="2:6" x14ac:dyDescent="0.35">
      <c r="B12" s="16"/>
      <c r="C12" s="16"/>
      <c r="D12" s="16"/>
      <c r="E12" s="16"/>
    </row>
    <row r="13" spans="2:6" x14ac:dyDescent="0.35">
      <c r="B13" t="s">
        <v>67</v>
      </c>
    </row>
    <row r="14" spans="2:6" x14ac:dyDescent="0.35">
      <c r="B14" t="s">
        <v>68</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E18"/>
  <sheetViews>
    <sheetView showGridLines="0" workbookViewId="0">
      <pane xSplit="2" topLeftCell="E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453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112</v>
      </c>
      <c r="C9" s="17">
        <v>8.9456162330227504E-2</v>
      </c>
      <c r="D9" s="17">
        <v>0.105608672500797</v>
      </c>
      <c r="E9" s="17">
        <v>7.3299111569550199E-2</v>
      </c>
      <c r="F9" s="17"/>
      <c r="G9" s="17">
        <v>0.16807961036913099</v>
      </c>
      <c r="H9" s="17">
        <v>8.6738962679759099E-2</v>
      </c>
      <c r="I9" s="17">
        <v>9.2651091992989501E-2</v>
      </c>
      <c r="J9" s="17">
        <v>9.0800037075083107E-2</v>
      </c>
      <c r="K9" s="17">
        <v>4.6770451226439899E-2</v>
      </c>
      <c r="L9" s="17">
        <v>6.8054227446368507E-2</v>
      </c>
      <c r="M9" s="17"/>
      <c r="N9" s="17">
        <v>0.118222757314289</v>
      </c>
      <c r="O9" s="17">
        <v>5.84659710195563E-2</v>
      </c>
      <c r="P9" s="17">
        <v>9.0042324014160499E-2</v>
      </c>
      <c r="Q9" s="17">
        <v>5.5473476542948499E-2</v>
      </c>
      <c r="R9" s="17">
        <v>0.10965714606634799</v>
      </c>
      <c r="S9" s="17">
        <v>7.5876668686450197E-2</v>
      </c>
      <c r="T9" s="17">
        <v>0.16371873032213699</v>
      </c>
      <c r="U9" s="17">
        <v>0.10835111721452299</v>
      </c>
      <c r="V9" s="17">
        <v>5.2049935425937902E-2</v>
      </c>
      <c r="W9" s="17"/>
      <c r="X9" s="17">
        <v>8.0407851645646997E-2</v>
      </c>
      <c r="Y9" s="17">
        <v>7.6241395047182497E-2</v>
      </c>
      <c r="Z9" s="17"/>
      <c r="AA9" s="17">
        <v>8.3906718167569103E-2</v>
      </c>
      <c r="AB9" s="17">
        <v>0.109706027309806</v>
      </c>
      <c r="AC9" s="17"/>
      <c r="AD9" s="17">
        <v>8.6901149508913297E-2</v>
      </c>
      <c r="AE9" s="17">
        <v>0.102892905889441</v>
      </c>
    </row>
    <row r="10" spans="2:31" x14ac:dyDescent="0.35">
      <c r="B10" s="18" t="s">
        <v>113</v>
      </c>
      <c r="C10" s="17">
        <v>0.16647815592943899</v>
      </c>
      <c r="D10" s="17">
        <v>0.16729024097669901</v>
      </c>
      <c r="E10" s="17">
        <v>0.165665842599065</v>
      </c>
      <c r="F10" s="17"/>
      <c r="G10" s="17">
        <v>0.14508359551478101</v>
      </c>
      <c r="H10" s="17">
        <v>0.174513330495814</v>
      </c>
      <c r="I10" s="17">
        <v>0.15412057252208</v>
      </c>
      <c r="J10" s="17">
        <v>0.106039706257309</v>
      </c>
      <c r="K10" s="17">
        <v>0.180284561443467</v>
      </c>
      <c r="L10" s="17">
        <v>0.203163356174689</v>
      </c>
      <c r="M10" s="17"/>
      <c r="N10" s="17">
        <v>0.20365069204155101</v>
      </c>
      <c r="O10" s="17">
        <v>0.104039310472166</v>
      </c>
      <c r="P10" s="17">
        <v>0.149260651085279</v>
      </c>
      <c r="Q10" s="17">
        <v>0.18790568169022201</v>
      </c>
      <c r="R10" s="17">
        <v>0.11656989280026001</v>
      </c>
      <c r="S10" s="17">
        <v>0.240352257921021</v>
      </c>
      <c r="T10" s="17">
        <v>0.120797675338846</v>
      </c>
      <c r="U10" s="17">
        <v>0.22014507588674001</v>
      </c>
      <c r="V10" s="17">
        <v>0.185014533922363</v>
      </c>
      <c r="W10" s="17"/>
      <c r="X10" s="17">
        <v>0.16148959900642801</v>
      </c>
      <c r="Y10" s="17">
        <v>0.22782530811690899</v>
      </c>
      <c r="Z10" s="17"/>
      <c r="AA10" s="17">
        <v>0.16322257910726301</v>
      </c>
      <c r="AB10" s="17">
        <v>0.18310158257982101</v>
      </c>
      <c r="AC10" s="17"/>
      <c r="AD10" s="17">
        <v>0.18859639229300901</v>
      </c>
      <c r="AE10" s="17">
        <v>0.13494247442070101</v>
      </c>
    </row>
    <row r="11" spans="2:31" x14ac:dyDescent="0.35">
      <c r="B11" s="18" t="s">
        <v>114</v>
      </c>
      <c r="C11" s="17">
        <v>0.15971912711261299</v>
      </c>
      <c r="D11" s="17">
        <v>0.14919947100664199</v>
      </c>
      <c r="E11" s="17">
        <v>0.170241740371742</v>
      </c>
      <c r="F11" s="17"/>
      <c r="G11" s="17">
        <v>0.150564237964077</v>
      </c>
      <c r="H11" s="17">
        <v>0.14362721774638401</v>
      </c>
      <c r="I11" s="17">
        <v>0.20550407588693401</v>
      </c>
      <c r="J11" s="17">
        <v>0.10282555386094699</v>
      </c>
      <c r="K11" s="17">
        <v>0.145717899640397</v>
      </c>
      <c r="L11" s="17">
        <v>0.185949273977466</v>
      </c>
      <c r="M11" s="17"/>
      <c r="N11" s="17">
        <v>0.18423583593411699</v>
      </c>
      <c r="O11" s="17">
        <v>0.199648063155213</v>
      </c>
      <c r="P11" s="17">
        <v>0.19170159308701901</v>
      </c>
      <c r="Q11" s="17">
        <v>0.121238524713233</v>
      </c>
      <c r="R11" s="17">
        <v>0.121380185950619</v>
      </c>
      <c r="S11" s="17">
        <v>0.133743851422293</v>
      </c>
      <c r="T11" s="17">
        <v>0.127326716548295</v>
      </c>
      <c r="U11" s="17">
        <v>0.220299599703558</v>
      </c>
      <c r="V11" s="17">
        <v>0.13651974577506701</v>
      </c>
      <c r="W11" s="17"/>
      <c r="X11" s="17">
        <v>0.16615853717557699</v>
      </c>
      <c r="Y11" s="17">
        <v>0.16857286208674699</v>
      </c>
      <c r="Z11" s="17"/>
      <c r="AA11" s="17">
        <v>0.15231476398374399</v>
      </c>
      <c r="AB11" s="17">
        <v>0.17647848672012001</v>
      </c>
      <c r="AC11" s="17"/>
      <c r="AD11" s="17">
        <v>0.146072294231407</v>
      </c>
      <c r="AE11" s="17">
        <v>0.16190453707275301</v>
      </c>
    </row>
    <row r="12" spans="2:31" x14ac:dyDescent="0.35">
      <c r="B12" s="18" t="s">
        <v>115</v>
      </c>
      <c r="C12" s="17">
        <v>0.321927545079222</v>
      </c>
      <c r="D12" s="17">
        <v>0.32548018601322498</v>
      </c>
      <c r="E12" s="17">
        <v>0.31837390547156902</v>
      </c>
      <c r="F12" s="17"/>
      <c r="G12" s="17">
        <v>0.30428331881294002</v>
      </c>
      <c r="H12" s="17">
        <v>0.36393902893004199</v>
      </c>
      <c r="I12" s="17">
        <v>0.32744010078187302</v>
      </c>
      <c r="J12" s="17">
        <v>0.34957239971749099</v>
      </c>
      <c r="K12" s="17">
        <v>0.239578059434364</v>
      </c>
      <c r="L12" s="17">
        <v>0.33360348518079902</v>
      </c>
      <c r="M12" s="17"/>
      <c r="N12" s="17">
        <v>0.30550847947846399</v>
      </c>
      <c r="O12" s="17">
        <v>0.32531776345292601</v>
      </c>
      <c r="P12" s="17">
        <v>0.35348867140693002</v>
      </c>
      <c r="Q12" s="17">
        <v>0.32871665522900201</v>
      </c>
      <c r="R12" s="17">
        <v>0.39111776214591398</v>
      </c>
      <c r="S12" s="17">
        <v>0.25939964558402601</v>
      </c>
      <c r="T12" s="17">
        <v>0.32911820877099301</v>
      </c>
      <c r="U12" s="17">
        <v>0.23849919014259899</v>
      </c>
      <c r="V12" s="17">
        <v>0.33474060931162503</v>
      </c>
      <c r="W12" s="17"/>
      <c r="X12" s="17">
        <v>0.33804361831351298</v>
      </c>
      <c r="Y12" s="17">
        <v>0.216336967069821</v>
      </c>
      <c r="Z12" s="17"/>
      <c r="AA12" s="17">
        <v>0.316062828285187</v>
      </c>
      <c r="AB12" s="17">
        <v>0.35239120733030699</v>
      </c>
      <c r="AC12" s="17"/>
      <c r="AD12" s="17">
        <v>0.33690111566106401</v>
      </c>
      <c r="AE12" s="17">
        <v>0.27023482360543599</v>
      </c>
    </row>
    <row r="13" spans="2:31" x14ac:dyDescent="0.35">
      <c r="B13" s="18" t="s">
        <v>116</v>
      </c>
      <c r="C13" s="19">
        <v>0.262419009548499</v>
      </c>
      <c r="D13" s="19">
        <v>0.25242142950263802</v>
      </c>
      <c r="E13" s="19">
        <v>0.27241939998807402</v>
      </c>
      <c r="F13" s="19"/>
      <c r="G13" s="19">
        <v>0.23198923733907001</v>
      </c>
      <c r="H13" s="19">
        <v>0.23118146014800101</v>
      </c>
      <c r="I13" s="19">
        <v>0.22028415881612401</v>
      </c>
      <c r="J13" s="19">
        <v>0.350762303089171</v>
      </c>
      <c r="K13" s="19">
        <v>0.38764902825533198</v>
      </c>
      <c r="L13" s="19">
        <v>0.20922965722067699</v>
      </c>
      <c r="M13" s="19"/>
      <c r="N13" s="19">
        <v>0.18838223523157999</v>
      </c>
      <c r="O13" s="19">
        <v>0.31252889190013899</v>
      </c>
      <c r="P13" s="19">
        <v>0.21550676040661201</v>
      </c>
      <c r="Q13" s="19">
        <v>0.30666566182459398</v>
      </c>
      <c r="R13" s="19">
        <v>0.26127501303685902</v>
      </c>
      <c r="S13" s="19">
        <v>0.29062757638621001</v>
      </c>
      <c r="T13" s="19">
        <v>0.259038669019729</v>
      </c>
      <c r="U13" s="19">
        <v>0.21270501705258099</v>
      </c>
      <c r="V13" s="19">
        <v>0.29167517556500699</v>
      </c>
      <c r="W13" s="19"/>
      <c r="X13" s="19">
        <v>0.25390039385883501</v>
      </c>
      <c r="Y13" s="19">
        <v>0.31102346767934003</v>
      </c>
      <c r="Z13" s="19"/>
      <c r="AA13" s="19">
        <v>0.28449311045623699</v>
      </c>
      <c r="AB13" s="19">
        <v>0.178322696059946</v>
      </c>
      <c r="AC13" s="19"/>
      <c r="AD13" s="19">
        <v>0.24152904830560701</v>
      </c>
      <c r="AE13" s="19">
        <v>0.33002525901166802</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454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112</v>
      </c>
      <c r="C9" s="17">
        <v>5.1457197930317403E-2</v>
      </c>
      <c r="D9" s="17">
        <v>5.1144858747276201E-2</v>
      </c>
      <c r="E9" s="17">
        <v>5.1769624914213698E-2</v>
      </c>
      <c r="F9" s="17"/>
      <c r="G9" s="17">
        <v>8.1452287929239697E-2</v>
      </c>
      <c r="H9" s="17">
        <v>8.3082767614893194E-2</v>
      </c>
      <c r="I9" s="17">
        <v>2.2009086420053201E-2</v>
      </c>
      <c r="J9" s="17">
        <v>7.8978914175371298E-2</v>
      </c>
      <c r="K9" s="17">
        <v>4.2042685048062703E-2</v>
      </c>
      <c r="L9" s="17">
        <v>2.4133468370169602E-2</v>
      </c>
      <c r="M9" s="17"/>
      <c r="N9" s="17">
        <v>9.29197486546951E-2</v>
      </c>
      <c r="O9" s="17">
        <v>2.5050152289537001E-2</v>
      </c>
      <c r="P9" s="17">
        <v>5.3602330607662403E-2</v>
      </c>
      <c r="Q9" s="17">
        <v>2.9276988627726399E-2</v>
      </c>
      <c r="R9" s="17">
        <v>8.35010368650012E-3</v>
      </c>
      <c r="S9" s="17">
        <v>4.5603460600022003E-2</v>
      </c>
      <c r="T9" s="17">
        <v>0.10568717928126301</v>
      </c>
      <c r="U9" s="17">
        <v>8.0849000305431906E-2</v>
      </c>
      <c r="V9" s="17">
        <v>3.1179828137419902E-2</v>
      </c>
      <c r="W9" s="17"/>
      <c r="X9" s="17">
        <v>4.3119774777624201E-2</v>
      </c>
      <c r="Y9" s="17">
        <v>7.5910141808409395E-2</v>
      </c>
      <c r="Z9" s="17"/>
      <c r="AA9" s="17">
        <v>4.7238646971743702E-2</v>
      </c>
      <c r="AB9" s="17">
        <v>6.9137830593223495E-2</v>
      </c>
      <c r="AC9" s="17"/>
      <c r="AD9" s="17">
        <v>5.0811901598402903E-2</v>
      </c>
      <c r="AE9" s="17">
        <v>5.9175010207354301E-2</v>
      </c>
    </row>
    <row r="10" spans="2:31" x14ac:dyDescent="0.35">
      <c r="B10" s="18" t="s">
        <v>113</v>
      </c>
      <c r="C10" s="17">
        <v>9.8982721181959596E-2</v>
      </c>
      <c r="D10" s="17">
        <v>0.113669744952458</v>
      </c>
      <c r="E10" s="17">
        <v>8.4291568780422405E-2</v>
      </c>
      <c r="F10" s="17"/>
      <c r="G10" s="17">
        <v>0.10361749022387901</v>
      </c>
      <c r="H10" s="17">
        <v>0.12112742406742601</v>
      </c>
      <c r="I10" s="17">
        <v>0.103852874344466</v>
      </c>
      <c r="J10" s="17">
        <v>9.1108878686170694E-2</v>
      </c>
      <c r="K10" s="17">
        <v>8.7805576405726699E-2</v>
      </c>
      <c r="L10" s="17">
        <v>9.1806193950639797E-2</v>
      </c>
      <c r="M10" s="17"/>
      <c r="N10" s="17">
        <v>0.116189195888338</v>
      </c>
      <c r="O10" s="17">
        <v>8.6443351207276697E-2</v>
      </c>
      <c r="P10" s="17">
        <v>0.10716978432887</v>
      </c>
      <c r="Q10" s="17">
        <v>4.2112303533184701E-2</v>
      </c>
      <c r="R10" s="17">
        <v>9.3431398090185899E-2</v>
      </c>
      <c r="S10" s="17">
        <v>0.12529995081133199</v>
      </c>
      <c r="T10" s="17">
        <v>9.5933072713630302E-2</v>
      </c>
      <c r="U10" s="17">
        <v>0.13333613022307</v>
      </c>
      <c r="V10" s="17">
        <v>0.107488632483057</v>
      </c>
      <c r="W10" s="17"/>
      <c r="X10" s="17">
        <v>9.2918919213775902E-2</v>
      </c>
      <c r="Y10" s="17">
        <v>8.24529425715987E-2</v>
      </c>
      <c r="Z10" s="17"/>
      <c r="AA10" s="17">
        <v>9.0741251605262294E-2</v>
      </c>
      <c r="AB10" s="17">
        <v>0.13348774615514999</v>
      </c>
      <c r="AC10" s="17"/>
      <c r="AD10" s="17">
        <v>0.117844420693605</v>
      </c>
      <c r="AE10" s="17">
        <v>6.21141958688591E-2</v>
      </c>
    </row>
    <row r="11" spans="2:31" x14ac:dyDescent="0.35">
      <c r="B11" s="18" t="s">
        <v>114</v>
      </c>
      <c r="C11" s="17">
        <v>0.14242972511756</v>
      </c>
      <c r="D11" s="17">
        <v>0.13828297121386801</v>
      </c>
      <c r="E11" s="17">
        <v>0.146577644704452</v>
      </c>
      <c r="F11" s="17"/>
      <c r="G11" s="17">
        <v>0.12408701243721799</v>
      </c>
      <c r="H11" s="17">
        <v>0.10293985306220101</v>
      </c>
      <c r="I11" s="17">
        <v>0.15972544078730799</v>
      </c>
      <c r="J11" s="17">
        <v>0.10461240896460899</v>
      </c>
      <c r="K11" s="17">
        <v>0.15551114218870399</v>
      </c>
      <c r="L11" s="17">
        <v>0.17711140630536701</v>
      </c>
      <c r="M11" s="17"/>
      <c r="N11" s="17">
        <v>0.11693766151934799</v>
      </c>
      <c r="O11" s="17">
        <v>0.15910796298513999</v>
      </c>
      <c r="P11" s="17">
        <v>0.152233065321419</v>
      </c>
      <c r="Q11" s="17">
        <v>0.214311963068475</v>
      </c>
      <c r="R11" s="17">
        <v>0.141521325076432</v>
      </c>
      <c r="S11" s="17">
        <v>0.12586461844548599</v>
      </c>
      <c r="T11" s="17">
        <v>0.112908281814911</v>
      </c>
      <c r="U11" s="17">
        <v>0.17263456764716401</v>
      </c>
      <c r="V11" s="17">
        <v>0.109587255318185</v>
      </c>
      <c r="W11" s="17"/>
      <c r="X11" s="17">
        <v>0.14510834473072901</v>
      </c>
      <c r="Y11" s="17">
        <v>0.19780536551413699</v>
      </c>
      <c r="Z11" s="17"/>
      <c r="AA11" s="17">
        <v>0.14134327397951901</v>
      </c>
      <c r="AB11" s="17">
        <v>0.13411429272734199</v>
      </c>
      <c r="AC11" s="17"/>
      <c r="AD11" s="17">
        <v>0.13052644720648601</v>
      </c>
      <c r="AE11" s="17">
        <v>0.13548912946062999</v>
      </c>
    </row>
    <row r="12" spans="2:31" x14ac:dyDescent="0.35">
      <c r="B12" s="18" t="s">
        <v>115</v>
      </c>
      <c r="C12" s="17">
        <v>0.32941308622378701</v>
      </c>
      <c r="D12" s="17">
        <v>0.32901235383319699</v>
      </c>
      <c r="E12" s="17">
        <v>0.32981393126321601</v>
      </c>
      <c r="F12" s="17"/>
      <c r="G12" s="17">
        <v>0.30853639821550799</v>
      </c>
      <c r="H12" s="17">
        <v>0.34911562199143698</v>
      </c>
      <c r="I12" s="17">
        <v>0.348286158851211</v>
      </c>
      <c r="J12" s="17">
        <v>0.303856071357054</v>
      </c>
      <c r="K12" s="17">
        <v>0.25224947651186702</v>
      </c>
      <c r="L12" s="17">
        <v>0.37215965613086199</v>
      </c>
      <c r="M12" s="17"/>
      <c r="N12" s="17">
        <v>0.373950314642083</v>
      </c>
      <c r="O12" s="17">
        <v>0.27783872110381602</v>
      </c>
      <c r="P12" s="17">
        <v>0.347598432456384</v>
      </c>
      <c r="Q12" s="17">
        <v>0.306848467435682</v>
      </c>
      <c r="R12" s="17">
        <v>0.36839744992192203</v>
      </c>
      <c r="S12" s="17">
        <v>0.31904867496003803</v>
      </c>
      <c r="T12" s="17">
        <v>0.34803053246848598</v>
      </c>
      <c r="U12" s="17">
        <v>0.22340538420440001</v>
      </c>
      <c r="V12" s="17">
        <v>0.35055395135636602</v>
      </c>
      <c r="W12" s="17"/>
      <c r="X12" s="17">
        <v>0.33855093385841201</v>
      </c>
      <c r="Y12" s="17">
        <v>0.30766926823726098</v>
      </c>
      <c r="Z12" s="17"/>
      <c r="AA12" s="17">
        <v>0.318819330085365</v>
      </c>
      <c r="AB12" s="17">
        <v>0.37851735616652099</v>
      </c>
      <c r="AC12" s="17"/>
      <c r="AD12" s="17">
        <v>0.35256215144397601</v>
      </c>
      <c r="AE12" s="17">
        <v>0.286796590802056</v>
      </c>
    </row>
    <row r="13" spans="2:31" x14ac:dyDescent="0.35">
      <c r="B13" s="18" t="s">
        <v>116</v>
      </c>
      <c r="C13" s="19">
        <v>0.37771726954637702</v>
      </c>
      <c r="D13" s="19">
        <v>0.367890071253202</v>
      </c>
      <c r="E13" s="19">
        <v>0.387547230337695</v>
      </c>
      <c r="F13" s="19"/>
      <c r="G13" s="19">
        <v>0.38230681119415599</v>
      </c>
      <c r="H13" s="19">
        <v>0.34373433326404201</v>
      </c>
      <c r="I13" s="19">
        <v>0.36612643959696101</v>
      </c>
      <c r="J13" s="19">
        <v>0.42144372681679498</v>
      </c>
      <c r="K13" s="19">
        <v>0.46239111984563902</v>
      </c>
      <c r="L13" s="19">
        <v>0.33478927524296098</v>
      </c>
      <c r="M13" s="19"/>
      <c r="N13" s="19">
        <v>0.30000307929553599</v>
      </c>
      <c r="O13" s="19">
        <v>0.45155981241423099</v>
      </c>
      <c r="P13" s="19">
        <v>0.33939638728566401</v>
      </c>
      <c r="Q13" s="19">
        <v>0.407450277334932</v>
      </c>
      <c r="R13" s="19">
        <v>0.38829972322496098</v>
      </c>
      <c r="S13" s="19">
        <v>0.384183295183123</v>
      </c>
      <c r="T13" s="19">
        <v>0.33744093372171002</v>
      </c>
      <c r="U13" s="19">
        <v>0.38977491761993399</v>
      </c>
      <c r="V13" s="19">
        <v>0.40119033270497101</v>
      </c>
      <c r="W13" s="19"/>
      <c r="X13" s="19">
        <v>0.38030202741945901</v>
      </c>
      <c r="Y13" s="19">
        <v>0.33616228186859398</v>
      </c>
      <c r="Z13" s="19"/>
      <c r="AA13" s="19">
        <v>0.40185749735810999</v>
      </c>
      <c r="AB13" s="19">
        <v>0.28474277435776402</v>
      </c>
      <c r="AC13" s="19"/>
      <c r="AD13" s="19">
        <v>0.34825507905753</v>
      </c>
      <c r="AE13" s="19">
        <v>0.45642507366110102</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E18"/>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455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112</v>
      </c>
      <c r="C9" s="17">
        <v>0.12750607946328801</v>
      </c>
      <c r="D9" s="17">
        <v>0.140767743655383</v>
      </c>
      <c r="E9" s="17">
        <v>0.114240687319277</v>
      </c>
      <c r="F9" s="17"/>
      <c r="G9" s="17">
        <v>0.10664911119492899</v>
      </c>
      <c r="H9" s="17">
        <v>0.128949212417799</v>
      </c>
      <c r="I9" s="17">
        <v>0.118041612434925</v>
      </c>
      <c r="J9" s="17">
        <v>0.15057795474930999</v>
      </c>
      <c r="K9" s="17">
        <v>0.13273124169134001</v>
      </c>
      <c r="L9" s="17">
        <v>0.128399311710582</v>
      </c>
      <c r="M9" s="17"/>
      <c r="N9" s="17">
        <v>0.13052491992290299</v>
      </c>
      <c r="O9" s="17">
        <v>0.13000968134897001</v>
      </c>
      <c r="P9" s="17">
        <v>0.12734312080024199</v>
      </c>
      <c r="Q9" s="17">
        <v>0.17317799091044001</v>
      </c>
      <c r="R9" s="17">
        <v>0.130397273923859</v>
      </c>
      <c r="S9" s="17">
        <v>0.102253233263692</v>
      </c>
      <c r="T9" s="17">
        <v>0.16324389705668901</v>
      </c>
      <c r="U9" s="17">
        <v>0.122446746051494</v>
      </c>
      <c r="V9" s="17">
        <v>7.4052254826551603E-2</v>
      </c>
      <c r="W9" s="17"/>
      <c r="X9" s="17">
        <v>0.12248301057093799</v>
      </c>
      <c r="Y9" s="17">
        <v>0.12288532482577</v>
      </c>
      <c r="Z9" s="17"/>
      <c r="AA9" s="17">
        <v>0.116682315153636</v>
      </c>
      <c r="AB9" s="17">
        <v>0.167071385604804</v>
      </c>
      <c r="AC9" s="17"/>
      <c r="AD9" s="17">
        <v>0.103133000529906</v>
      </c>
      <c r="AE9" s="17">
        <v>0.18614396615686801</v>
      </c>
    </row>
    <row r="10" spans="2:31" x14ac:dyDescent="0.35">
      <c r="B10" s="18" t="s">
        <v>113</v>
      </c>
      <c r="C10" s="17">
        <v>0.28324076116557101</v>
      </c>
      <c r="D10" s="17">
        <v>0.30107891854100399</v>
      </c>
      <c r="E10" s="17">
        <v>0.26539758935212998</v>
      </c>
      <c r="F10" s="17"/>
      <c r="G10" s="17">
        <v>0.29634998201596502</v>
      </c>
      <c r="H10" s="17">
        <v>0.25596041372143902</v>
      </c>
      <c r="I10" s="17">
        <v>0.33077421092445303</v>
      </c>
      <c r="J10" s="17">
        <v>0.24526385834582401</v>
      </c>
      <c r="K10" s="17">
        <v>0.26627973869849503</v>
      </c>
      <c r="L10" s="17">
        <v>0.29467948713787201</v>
      </c>
      <c r="M10" s="17"/>
      <c r="N10" s="17">
        <v>0.341846360432495</v>
      </c>
      <c r="O10" s="17">
        <v>0.28656655184345298</v>
      </c>
      <c r="P10" s="17">
        <v>0.30225283954237903</v>
      </c>
      <c r="Q10" s="17">
        <v>0.21943498625940799</v>
      </c>
      <c r="R10" s="17">
        <v>0.23879141118432001</v>
      </c>
      <c r="S10" s="17">
        <v>0.30442319455283701</v>
      </c>
      <c r="T10" s="17">
        <v>0.28932386108511698</v>
      </c>
      <c r="U10" s="17">
        <v>0.233463976291371</v>
      </c>
      <c r="V10" s="17">
        <v>0.27525746031645099</v>
      </c>
      <c r="W10" s="17"/>
      <c r="X10" s="17">
        <v>0.28232968406521303</v>
      </c>
      <c r="Y10" s="17">
        <v>0.268665414833963</v>
      </c>
      <c r="Z10" s="17"/>
      <c r="AA10" s="17">
        <v>0.27326085224483898</v>
      </c>
      <c r="AB10" s="17">
        <v>0.32585309288235098</v>
      </c>
      <c r="AC10" s="17"/>
      <c r="AD10" s="17">
        <v>0.30281507196880397</v>
      </c>
      <c r="AE10" s="17">
        <v>0.25884097742517598</v>
      </c>
    </row>
    <row r="11" spans="2:31" x14ac:dyDescent="0.35">
      <c r="B11" s="18" t="s">
        <v>114</v>
      </c>
      <c r="C11" s="17">
        <v>0.200075375926664</v>
      </c>
      <c r="D11" s="17">
        <v>0.19505634801546901</v>
      </c>
      <c r="E11" s="17">
        <v>0.205095814723737</v>
      </c>
      <c r="F11" s="17"/>
      <c r="G11" s="17">
        <v>0.17263376375661499</v>
      </c>
      <c r="H11" s="17">
        <v>0.199224639601431</v>
      </c>
      <c r="I11" s="17">
        <v>0.18696035350281401</v>
      </c>
      <c r="J11" s="17">
        <v>0.177447491988485</v>
      </c>
      <c r="K11" s="17">
        <v>0.21848591658361599</v>
      </c>
      <c r="L11" s="17">
        <v>0.22383979847400001</v>
      </c>
      <c r="M11" s="17"/>
      <c r="N11" s="17">
        <v>0.185076621183378</v>
      </c>
      <c r="O11" s="17">
        <v>0.209682901321677</v>
      </c>
      <c r="P11" s="17">
        <v>0.29490427363045302</v>
      </c>
      <c r="Q11" s="17">
        <v>0.15903786494681599</v>
      </c>
      <c r="R11" s="17">
        <v>0.16440226631324401</v>
      </c>
      <c r="S11" s="17">
        <v>0.16063638423437099</v>
      </c>
      <c r="T11" s="17">
        <v>0.16737352064081301</v>
      </c>
      <c r="U11" s="17">
        <v>0.31335355202902199</v>
      </c>
      <c r="V11" s="17">
        <v>0.20481917198164901</v>
      </c>
      <c r="W11" s="17"/>
      <c r="X11" s="17">
        <v>0.20613506515553601</v>
      </c>
      <c r="Y11" s="17">
        <v>0.210166288065258</v>
      </c>
      <c r="Z11" s="17"/>
      <c r="AA11" s="17">
        <v>0.20250695738289701</v>
      </c>
      <c r="AB11" s="17">
        <v>0.19178564494214101</v>
      </c>
      <c r="AC11" s="17"/>
      <c r="AD11" s="17">
        <v>0.18261662740912199</v>
      </c>
      <c r="AE11" s="17">
        <v>0.21368193649691</v>
      </c>
    </row>
    <row r="12" spans="2:31" x14ac:dyDescent="0.35">
      <c r="B12" s="18" t="s">
        <v>115</v>
      </c>
      <c r="C12" s="17">
        <v>0.23445897132761001</v>
      </c>
      <c r="D12" s="17">
        <v>0.22891926835059301</v>
      </c>
      <c r="E12" s="17">
        <v>0.24000023155611799</v>
      </c>
      <c r="F12" s="17"/>
      <c r="G12" s="17">
        <v>0.21930285742208899</v>
      </c>
      <c r="H12" s="17">
        <v>0.31527793726151399</v>
      </c>
      <c r="I12" s="17">
        <v>0.21784036208622101</v>
      </c>
      <c r="J12" s="17">
        <v>0.23303275771374701</v>
      </c>
      <c r="K12" s="17">
        <v>0.17729635137399999</v>
      </c>
      <c r="L12" s="17">
        <v>0.23705225006675801</v>
      </c>
      <c r="M12" s="17"/>
      <c r="N12" s="17">
        <v>0.21763590689045101</v>
      </c>
      <c r="O12" s="17">
        <v>0.21323332841406001</v>
      </c>
      <c r="P12" s="17">
        <v>0.17230204524743101</v>
      </c>
      <c r="Q12" s="17">
        <v>0.28834957814034601</v>
      </c>
      <c r="R12" s="17">
        <v>0.289125584143053</v>
      </c>
      <c r="S12" s="17">
        <v>0.28407824877731602</v>
      </c>
      <c r="T12" s="17">
        <v>0.22285847073767001</v>
      </c>
      <c r="U12" s="17">
        <v>0.21859626190293599</v>
      </c>
      <c r="V12" s="17">
        <v>0.222538560994648</v>
      </c>
      <c r="W12" s="17"/>
      <c r="X12" s="17">
        <v>0.23178829341117499</v>
      </c>
      <c r="Y12" s="17">
        <v>0.25623229494245597</v>
      </c>
      <c r="Z12" s="17"/>
      <c r="AA12" s="17">
        <v>0.234094537262869</v>
      </c>
      <c r="AB12" s="17">
        <v>0.23768661996019799</v>
      </c>
      <c r="AC12" s="17"/>
      <c r="AD12" s="17">
        <v>0.26490320926372801</v>
      </c>
      <c r="AE12" s="17">
        <v>0.175167306101531</v>
      </c>
    </row>
    <row r="13" spans="2:31" x14ac:dyDescent="0.35">
      <c r="B13" s="18" t="s">
        <v>116</v>
      </c>
      <c r="C13" s="19">
        <v>0.154718812116866</v>
      </c>
      <c r="D13" s="19">
        <v>0.134177721437551</v>
      </c>
      <c r="E13" s="19">
        <v>0.17526567704873799</v>
      </c>
      <c r="F13" s="19"/>
      <c r="G13" s="19">
        <v>0.20506428561040199</v>
      </c>
      <c r="H13" s="19">
        <v>0.100587796997816</v>
      </c>
      <c r="I13" s="19">
        <v>0.14638346105158601</v>
      </c>
      <c r="J13" s="19">
        <v>0.19367793720263399</v>
      </c>
      <c r="K13" s="19">
        <v>0.20520675165254901</v>
      </c>
      <c r="L13" s="19">
        <v>0.116029152610788</v>
      </c>
      <c r="M13" s="19"/>
      <c r="N13" s="19">
        <v>0.12491619157077199</v>
      </c>
      <c r="O13" s="19">
        <v>0.16050753707184001</v>
      </c>
      <c r="P13" s="19">
        <v>0.103197720779495</v>
      </c>
      <c r="Q13" s="19">
        <v>0.15999957974299001</v>
      </c>
      <c r="R13" s="19">
        <v>0.17728346443552401</v>
      </c>
      <c r="S13" s="19">
        <v>0.148608939171784</v>
      </c>
      <c r="T13" s="19">
        <v>0.15720025047971201</v>
      </c>
      <c r="U13" s="19">
        <v>0.112139463725176</v>
      </c>
      <c r="V13" s="19">
        <v>0.223332551880699</v>
      </c>
      <c r="W13" s="19"/>
      <c r="X13" s="19">
        <v>0.15726394679713901</v>
      </c>
      <c r="Y13" s="19">
        <v>0.142050677332554</v>
      </c>
      <c r="Z13" s="19"/>
      <c r="AA13" s="19">
        <v>0.17345533795575999</v>
      </c>
      <c r="AB13" s="19">
        <v>7.7603256610505197E-2</v>
      </c>
      <c r="AC13" s="19"/>
      <c r="AD13" s="19">
        <v>0.14653209082843999</v>
      </c>
      <c r="AE13" s="19">
        <v>0.16616581381951401</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Q19"/>
  <sheetViews>
    <sheetView showGridLines="0" topLeftCell="A7" workbookViewId="0">
      <pane xSplit="2" topLeftCell="H1" activePane="topRight" state="frozen"/>
      <selection pane="topRight"/>
    </sheetView>
  </sheetViews>
  <sheetFormatPr defaultColWidth="10.90625" defaultRowHeight="14.5" x14ac:dyDescent="0.35"/>
  <cols>
    <col min="2" max="2" width="25.7265625" customWidth="1"/>
    <col min="3" max="17" width="20.7265625" customWidth="1"/>
  </cols>
  <sheetData>
    <row r="2" spans="2:17" ht="40" customHeight="1" x14ac:dyDescent="0.35">
      <c r="D2" s="32" t="s">
        <v>463</v>
      </c>
      <c r="E2" s="28"/>
      <c r="F2" s="28"/>
      <c r="G2" s="28"/>
      <c r="H2" s="28"/>
      <c r="I2" s="28"/>
      <c r="J2" s="28"/>
      <c r="K2" s="28"/>
      <c r="L2" s="28"/>
      <c r="M2" s="28"/>
      <c r="N2" s="28"/>
      <c r="O2" s="28"/>
      <c r="P2" s="28"/>
      <c r="Q2" s="28"/>
    </row>
    <row r="6" spans="2:17" ht="50" customHeight="1" x14ac:dyDescent="0.35">
      <c r="B6" s="20" t="s">
        <v>15</v>
      </c>
      <c r="C6" s="20" t="s">
        <v>212</v>
      </c>
      <c r="D6" s="20" t="s">
        <v>213</v>
      </c>
      <c r="E6" s="20" t="s">
        <v>214</v>
      </c>
      <c r="F6" s="20" t="s">
        <v>215</v>
      </c>
      <c r="G6" s="20" t="s">
        <v>218</v>
      </c>
      <c r="H6" s="20" t="s">
        <v>456</v>
      </c>
      <c r="I6" s="20" t="s">
        <v>457</v>
      </c>
      <c r="J6" s="20" t="s">
        <v>219</v>
      </c>
      <c r="K6" s="20" t="s">
        <v>220</v>
      </c>
      <c r="L6" s="20" t="s">
        <v>221</v>
      </c>
      <c r="M6" s="20" t="s">
        <v>222</v>
      </c>
      <c r="N6" s="20" t="s">
        <v>223</v>
      </c>
      <c r="O6" s="20" t="s">
        <v>224</v>
      </c>
      <c r="P6" s="20" t="s">
        <v>225</v>
      </c>
    </row>
    <row r="7" spans="2:17" ht="43.5" x14ac:dyDescent="0.35">
      <c r="B7" s="18" t="s">
        <v>458</v>
      </c>
      <c r="C7" s="17">
        <v>0.11480504020056</v>
      </c>
      <c r="D7" s="17">
        <v>0.10117457133223901</v>
      </c>
      <c r="E7" s="17">
        <v>5.5378729668317001E-2</v>
      </c>
      <c r="F7" s="17">
        <v>0.11965458518377101</v>
      </c>
      <c r="G7" s="17">
        <v>6.4077332815073995E-2</v>
      </c>
      <c r="H7" s="17">
        <v>0.121281823149939</v>
      </c>
      <c r="I7" s="17">
        <v>0.147443033970038</v>
      </c>
      <c r="J7" s="17">
        <v>5.2939831346597202E-2</v>
      </c>
      <c r="K7" s="17">
        <v>0.116156240004643</v>
      </c>
      <c r="L7" s="17">
        <v>8.2627022563449198E-2</v>
      </c>
      <c r="M7" s="17">
        <v>5.56052739497985E-2</v>
      </c>
      <c r="N7" s="17">
        <v>8.1576441498140195E-2</v>
      </c>
      <c r="O7" s="17">
        <v>5.5679155720663003E-2</v>
      </c>
      <c r="P7" s="17">
        <v>0.149493505632843</v>
      </c>
    </row>
    <row r="8" spans="2:17" ht="43.5" x14ac:dyDescent="0.35">
      <c r="B8" s="18" t="s">
        <v>459</v>
      </c>
      <c r="C8" s="17">
        <v>0.26951571564191501</v>
      </c>
      <c r="D8" s="17">
        <v>0.21804707785365501</v>
      </c>
      <c r="E8" s="17">
        <v>7.7875172881085003E-2</v>
      </c>
      <c r="F8" s="17">
        <v>0.19047263038627299</v>
      </c>
      <c r="G8" s="17">
        <v>0.107537382784109</v>
      </c>
      <c r="H8" s="17">
        <v>0.20761925692739699</v>
      </c>
      <c r="I8" s="17">
        <v>0.25767332503437901</v>
      </c>
      <c r="J8" s="17">
        <v>0.10570945481275699</v>
      </c>
      <c r="K8" s="17">
        <v>0.265317873742273</v>
      </c>
      <c r="L8" s="17">
        <v>0.217895821890809</v>
      </c>
      <c r="M8" s="17">
        <v>0.100449638459577</v>
      </c>
      <c r="N8" s="17">
        <v>0.24806774616951499</v>
      </c>
      <c r="O8" s="17">
        <v>9.0900667107177605E-2</v>
      </c>
      <c r="P8" s="17">
        <v>0.32460785268166797</v>
      </c>
    </row>
    <row r="9" spans="2:17" ht="43.5" x14ac:dyDescent="0.35">
      <c r="B9" s="18" t="s">
        <v>460</v>
      </c>
      <c r="C9" s="17">
        <v>0.39525437839106797</v>
      </c>
      <c r="D9" s="17">
        <v>0.46255688510263099</v>
      </c>
      <c r="E9" s="17">
        <v>0.48160483712927699</v>
      </c>
      <c r="F9" s="17">
        <v>0.42174847297213602</v>
      </c>
      <c r="G9" s="17">
        <v>0.49638309246939599</v>
      </c>
      <c r="H9" s="17">
        <v>0.42888225135816299</v>
      </c>
      <c r="I9" s="17">
        <v>0.33930766149868302</v>
      </c>
      <c r="J9" s="17">
        <v>0.47601342624398801</v>
      </c>
      <c r="K9" s="17">
        <v>0.30888430408309703</v>
      </c>
      <c r="L9" s="17">
        <v>0.341642637661209</v>
      </c>
      <c r="M9" s="17">
        <v>0.39236325343086798</v>
      </c>
      <c r="N9" s="17">
        <v>0.39365793696239998</v>
      </c>
      <c r="O9" s="17">
        <v>0.42778969235915498</v>
      </c>
      <c r="P9" s="17">
        <v>0.36830513147622801</v>
      </c>
    </row>
    <row r="10" spans="2:17" ht="43.5" x14ac:dyDescent="0.35">
      <c r="B10" s="18" t="s">
        <v>461</v>
      </c>
      <c r="C10" s="17">
        <v>6.5658440871106394E-2</v>
      </c>
      <c r="D10" s="17">
        <v>6.04005697023818E-2</v>
      </c>
      <c r="E10" s="17">
        <v>0.182819191841775</v>
      </c>
      <c r="F10" s="17">
        <v>0.102481978602843</v>
      </c>
      <c r="G10" s="17">
        <v>0.13004003098778699</v>
      </c>
      <c r="H10" s="17">
        <v>6.6426974062121905E-2</v>
      </c>
      <c r="I10" s="17">
        <v>5.6415107482760497E-2</v>
      </c>
      <c r="J10" s="17">
        <v>0.121736249775034</v>
      </c>
      <c r="K10" s="17">
        <v>0.12470724391129</v>
      </c>
      <c r="L10" s="17">
        <v>0.15245619147057601</v>
      </c>
      <c r="M10" s="17">
        <v>0.203458143092454</v>
      </c>
      <c r="N10" s="17">
        <v>0.1229498531227</v>
      </c>
      <c r="O10" s="17">
        <v>0.22957343571067601</v>
      </c>
      <c r="P10" s="17">
        <v>4.6778718219186201E-2</v>
      </c>
    </row>
    <row r="11" spans="2:17" ht="43.5" x14ac:dyDescent="0.35">
      <c r="B11" s="18" t="s">
        <v>462</v>
      </c>
      <c r="C11" s="17">
        <v>2.9674567762782801E-2</v>
      </c>
      <c r="D11" s="17">
        <v>3.0370730698592099E-2</v>
      </c>
      <c r="E11" s="17">
        <v>8.1676687886935398E-2</v>
      </c>
      <c r="F11" s="17">
        <v>3.7910038462188198E-2</v>
      </c>
      <c r="G11" s="17">
        <v>7.60650732498553E-2</v>
      </c>
      <c r="H11" s="17">
        <v>3.5472060836145798E-2</v>
      </c>
      <c r="I11" s="17">
        <v>2.8754443207729501E-2</v>
      </c>
      <c r="J11" s="17">
        <v>6.7943089812042598E-2</v>
      </c>
      <c r="K11" s="17">
        <v>6.54951850695107E-2</v>
      </c>
      <c r="L11" s="17">
        <v>8.4673935900471703E-2</v>
      </c>
      <c r="M11" s="17">
        <v>0.11372882521245201</v>
      </c>
      <c r="N11" s="17">
        <v>4.0428547911295597E-2</v>
      </c>
      <c r="O11" s="17">
        <v>8.8256657601819902E-2</v>
      </c>
      <c r="P11" s="17">
        <v>1.8679340412758899E-2</v>
      </c>
    </row>
    <row r="12" spans="2:17" x14ac:dyDescent="0.35">
      <c r="B12" s="18" t="s">
        <v>247</v>
      </c>
      <c r="C12" s="17">
        <v>0.12509185713256801</v>
      </c>
      <c r="D12" s="17">
        <v>0.12745016531050199</v>
      </c>
      <c r="E12" s="17">
        <v>0.120645380592611</v>
      </c>
      <c r="F12" s="17">
        <v>0.12773229439278799</v>
      </c>
      <c r="G12" s="17">
        <v>0.125897087693779</v>
      </c>
      <c r="H12" s="17">
        <v>0.14031763366623201</v>
      </c>
      <c r="I12" s="17">
        <v>0.17040642880640999</v>
      </c>
      <c r="J12" s="17">
        <v>0.17565794800958201</v>
      </c>
      <c r="K12" s="17">
        <v>0.11943915318918601</v>
      </c>
      <c r="L12" s="17">
        <v>0.120704390513485</v>
      </c>
      <c r="M12" s="17">
        <v>0.134394865854851</v>
      </c>
      <c r="N12" s="17">
        <v>0.11331947433594899</v>
      </c>
      <c r="O12" s="17">
        <v>0.10780039150050801</v>
      </c>
      <c r="P12" s="17">
        <v>9.2135451577316105E-2</v>
      </c>
    </row>
    <row r="13" spans="2:17" x14ac:dyDescent="0.35">
      <c r="B13" s="16"/>
      <c r="C13" s="16"/>
      <c r="D13" s="16"/>
      <c r="E13" s="16"/>
      <c r="F13" s="16"/>
      <c r="G13" s="16"/>
      <c r="H13" s="16"/>
      <c r="I13" s="16"/>
      <c r="J13" s="16"/>
      <c r="K13" s="16"/>
      <c r="L13" s="16"/>
      <c r="M13" s="16"/>
      <c r="N13" s="16"/>
      <c r="O13" s="16"/>
      <c r="P13" s="16"/>
    </row>
    <row r="14" spans="2:17" x14ac:dyDescent="0.35">
      <c r="B14" t="s">
        <v>67</v>
      </c>
    </row>
    <row r="15" spans="2:17" x14ac:dyDescent="0.35">
      <c r="B15" t="s">
        <v>68</v>
      </c>
    </row>
    <row r="19" spans="2:2" x14ac:dyDescent="0.35">
      <c r="B19"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464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0.11480504020056</v>
      </c>
      <c r="D9" s="17">
        <v>0.117237038071272</v>
      </c>
      <c r="E9" s="17">
        <v>0.11237235867725399</v>
      </c>
      <c r="F9" s="17"/>
      <c r="G9" s="17">
        <v>0.10359441928910799</v>
      </c>
      <c r="H9" s="17">
        <v>0.11973943099665001</v>
      </c>
      <c r="I9" s="17">
        <v>0.128897153452773</v>
      </c>
      <c r="J9" s="17">
        <v>9.7358781261130303E-2</v>
      </c>
      <c r="K9" s="17">
        <v>6.5006643922143198E-2</v>
      </c>
      <c r="L9" s="17">
        <v>0.144865005015165</v>
      </c>
      <c r="M9" s="17"/>
      <c r="N9" s="17">
        <v>0.17418667976970101</v>
      </c>
      <c r="O9" s="17">
        <v>7.8827906449278604E-2</v>
      </c>
      <c r="P9" s="17">
        <v>7.9149575352909299E-2</v>
      </c>
      <c r="Q9" s="17">
        <v>7.3389168446765005E-2</v>
      </c>
      <c r="R9" s="17">
        <v>6.9408991870814896E-2</v>
      </c>
      <c r="S9" s="17">
        <v>8.4236847354266398E-2</v>
      </c>
      <c r="T9" s="17">
        <v>0.15404749853469801</v>
      </c>
      <c r="U9" s="17">
        <v>0.25930520640552701</v>
      </c>
      <c r="V9" s="17">
        <v>0.117542699815212</v>
      </c>
      <c r="W9" s="17"/>
      <c r="X9" s="17">
        <v>0.103971419913598</v>
      </c>
      <c r="Y9" s="17">
        <v>0.119873107371875</v>
      </c>
      <c r="Z9" s="17"/>
      <c r="AA9" s="17">
        <v>0.108302936227584</v>
      </c>
      <c r="AB9" s="17">
        <v>0.14289043949209401</v>
      </c>
      <c r="AC9" s="17"/>
      <c r="AD9" s="17">
        <v>0.12937613168807</v>
      </c>
      <c r="AE9" s="17">
        <v>9.4481222757055103E-2</v>
      </c>
    </row>
    <row r="10" spans="2:31" ht="43.5" x14ac:dyDescent="0.35">
      <c r="B10" s="18" t="s">
        <v>459</v>
      </c>
      <c r="C10" s="17">
        <v>0.26951571564191501</v>
      </c>
      <c r="D10" s="17">
        <v>0.27431931932609999</v>
      </c>
      <c r="E10" s="17">
        <v>0.26471076162919699</v>
      </c>
      <c r="F10" s="17"/>
      <c r="G10" s="17">
        <v>0.23581052026539701</v>
      </c>
      <c r="H10" s="17">
        <v>0.25085006806233601</v>
      </c>
      <c r="I10" s="17">
        <v>0.26867135726204</v>
      </c>
      <c r="J10" s="17">
        <v>0.27261339525154499</v>
      </c>
      <c r="K10" s="17">
        <v>0.300598459012624</v>
      </c>
      <c r="L10" s="17">
        <v>0.280767002720751</v>
      </c>
      <c r="M10" s="17"/>
      <c r="N10" s="17">
        <v>0.26639756056984498</v>
      </c>
      <c r="O10" s="17">
        <v>0.25447402520777801</v>
      </c>
      <c r="P10" s="17">
        <v>0.25472524644838301</v>
      </c>
      <c r="Q10" s="17">
        <v>0.38202584321115601</v>
      </c>
      <c r="R10" s="17">
        <v>0.26606752054729499</v>
      </c>
      <c r="S10" s="17">
        <v>0.27205832496541799</v>
      </c>
      <c r="T10" s="17">
        <v>0.175556133629933</v>
      </c>
      <c r="U10" s="17">
        <v>0.198166760133032</v>
      </c>
      <c r="V10" s="17">
        <v>0.309129378526805</v>
      </c>
      <c r="W10" s="17"/>
      <c r="X10" s="17">
        <v>0.26724697577676298</v>
      </c>
      <c r="Y10" s="17">
        <v>0.298767183191401</v>
      </c>
      <c r="Z10" s="17"/>
      <c r="AA10" s="17">
        <v>0.27215473028148801</v>
      </c>
      <c r="AB10" s="17">
        <v>0.26554466456303799</v>
      </c>
      <c r="AC10" s="17"/>
      <c r="AD10" s="17">
        <v>0.30265747557617101</v>
      </c>
      <c r="AE10" s="17">
        <v>0.20275504357301</v>
      </c>
    </row>
    <row r="11" spans="2:31" ht="43.5" x14ac:dyDescent="0.35">
      <c r="B11" s="18" t="s">
        <v>460</v>
      </c>
      <c r="C11" s="17">
        <v>0.39525437839106797</v>
      </c>
      <c r="D11" s="17">
        <v>0.381412797178389</v>
      </c>
      <c r="E11" s="17">
        <v>0.409099850574628</v>
      </c>
      <c r="F11" s="17"/>
      <c r="G11" s="17">
        <v>0.383295286282273</v>
      </c>
      <c r="H11" s="17">
        <v>0.36544261830355301</v>
      </c>
      <c r="I11" s="17">
        <v>0.413137239540523</v>
      </c>
      <c r="J11" s="17">
        <v>0.39475280508776101</v>
      </c>
      <c r="K11" s="17">
        <v>0.41322444005673997</v>
      </c>
      <c r="L11" s="17">
        <v>0.399893576454672</v>
      </c>
      <c r="M11" s="17"/>
      <c r="N11" s="17">
        <v>0.30193186240171099</v>
      </c>
      <c r="O11" s="17">
        <v>0.492539362147983</v>
      </c>
      <c r="P11" s="17">
        <v>0.391135111361129</v>
      </c>
      <c r="Q11" s="17">
        <v>0.38676915598189998</v>
      </c>
      <c r="R11" s="17">
        <v>0.45053745589900801</v>
      </c>
      <c r="S11" s="17">
        <v>0.39769940652041502</v>
      </c>
      <c r="T11" s="17">
        <v>0.41542133424719202</v>
      </c>
      <c r="U11" s="17">
        <v>0.29797339644388898</v>
      </c>
      <c r="V11" s="17">
        <v>0.382353148098656</v>
      </c>
      <c r="W11" s="17"/>
      <c r="X11" s="17">
        <v>0.41182107270363799</v>
      </c>
      <c r="Y11" s="17">
        <v>0.330855971883384</v>
      </c>
      <c r="Z11" s="17"/>
      <c r="AA11" s="17">
        <v>0.41226271047624602</v>
      </c>
      <c r="AB11" s="17">
        <v>0.33093087623622902</v>
      </c>
      <c r="AC11" s="17"/>
      <c r="AD11" s="17">
        <v>0.37424526836907601</v>
      </c>
      <c r="AE11" s="17">
        <v>0.46205952292934499</v>
      </c>
    </row>
    <row r="12" spans="2:31" ht="43.5" x14ac:dyDescent="0.35">
      <c r="B12" s="18" t="s">
        <v>461</v>
      </c>
      <c r="C12" s="17">
        <v>6.5658440871106394E-2</v>
      </c>
      <c r="D12" s="17">
        <v>7.1493526887331793E-2</v>
      </c>
      <c r="E12" s="17">
        <v>5.9821714569032902E-2</v>
      </c>
      <c r="F12" s="17"/>
      <c r="G12" s="17">
        <v>7.0678491381263794E-2</v>
      </c>
      <c r="H12" s="17">
        <v>9.2943212091105495E-2</v>
      </c>
      <c r="I12" s="17">
        <v>2.8713468536486202E-2</v>
      </c>
      <c r="J12" s="17">
        <v>5.3973395738603797E-2</v>
      </c>
      <c r="K12" s="17">
        <v>5.5618905560119003E-2</v>
      </c>
      <c r="L12" s="17">
        <v>7.7710492197749101E-2</v>
      </c>
      <c r="M12" s="17"/>
      <c r="N12" s="17">
        <v>0.10966725145181</v>
      </c>
      <c r="O12" s="17">
        <v>3.2006981280517502E-2</v>
      </c>
      <c r="P12" s="17">
        <v>5.0962919336721202E-2</v>
      </c>
      <c r="Q12" s="17">
        <v>3.9505150223083998E-2</v>
      </c>
      <c r="R12" s="17">
        <v>0.10001693629231199</v>
      </c>
      <c r="S12" s="17">
        <v>9.8197978954118498E-2</v>
      </c>
      <c r="T12" s="17">
        <v>6.4599992413776203E-2</v>
      </c>
      <c r="U12" s="17">
        <v>4.6650348621001501E-2</v>
      </c>
      <c r="V12" s="17">
        <v>4.54006943324195E-2</v>
      </c>
      <c r="W12" s="17"/>
      <c r="X12" s="17">
        <v>5.9358714624349697E-2</v>
      </c>
      <c r="Y12" s="17">
        <v>8.5237949190877405E-2</v>
      </c>
      <c r="Z12" s="17"/>
      <c r="AA12" s="17">
        <v>5.2998733304348802E-2</v>
      </c>
      <c r="AB12" s="17">
        <v>0.11362139743503</v>
      </c>
      <c r="AC12" s="17"/>
      <c r="AD12" s="17">
        <v>7.6221574957024696E-2</v>
      </c>
      <c r="AE12" s="17">
        <v>4.9046068792244699E-2</v>
      </c>
    </row>
    <row r="13" spans="2:31" ht="43.5" x14ac:dyDescent="0.35">
      <c r="B13" s="18" t="s">
        <v>462</v>
      </c>
      <c r="C13" s="17">
        <v>2.9674567762782801E-2</v>
      </c>
      <c r="D13" s="17">
        <v>3.4424435041429897E-2</v>
      </c>
      <c r="E13" s="17">
        <v>2.4923365261303398E-2</v>
      </c>
      <c r="F13" s="17"/>
      <c r="G13" s="17">
        <v>1.50811645842446E-2</v>
      </c>
      <c r="H13" s="17">
        <v>4.8534072126662199E-2</v>
      </c>
      <c r="I13" s="17">
        <v>3.04927717903321E-2</v>
      </c>
      <c r="J13" s="17">
        <v>4.1737832092434403E-2</v>
      </c>
      <c r="K13" s="17">
        <v>3.0394905966923701E-2</v>
      </c>
      <c r="L13" s="17">
        <v>2.0575184928997101E-2</v>
      </c>
      <c r="M13" s="17"/>
      <c r="N13" s="17">
        <v>3.7599413542077603E-2</v>
      </c>
      <c r="O13" s="17">
        <v>2.7633023746823599E-2</v>
      </c>
      <c r="P13" s="17">
        <v>2.5856395037608799E-2</v>
      </c>
      <c r="Q13" s="17">
        <v>2.0253418023790899E-2</v>
      </c>
      <c r="R13" s="17">
        <v>2.6513849498365299E-2</v>
      </c>
      <c r="S13" s="17">
        <v>3.6445269664948397E-2</v>
      </c>
      <c r="T13" s="17">
        <v>3.2823217382169499E-2</v>
      </c>
      <c r="U13" s="17">
        <v>6.47596390371597E-2</v>
      </c>
      <c r="V13" s="17">
        <v>1.4273600724616E-2</v>
      </c>
      <c r="W13" s="17"/>
      <c r="X13" s="17">
        <v>2.2218188851238999E-2</v>
      </c>
      <c r="Y13" s="17">
        <v>6.9163337218835205E-2</v>
      </c>
      <c r="Z13" s="17"/>
      <c r="AA13" s="17">
        <v>2.5459424232183898E-2</v>
      </c>
      <c r="AB13" s="17">
        <v>4.68300476866364E-2</v>
      </c>
      <c r="AC13" s="17"/>
      <c r="AD13" s="17">
        <v>3.18456410120148E-2</v>
      </c>
      <c r="AE13" s="17">
        <v>2.4263333176288902E-2</v>
      </c>
    </row>
    <row r="14" spans="2:31" x14ac:dyDescent="0.35">
      <c r="B14" s="18" t="s">
        <v>247</v>
      </c>
      <c r="C14" s="19">
        <v>0.12509185713256801</v>
      </c>
      <c r="D14" s="19">
        <v>0.121112883495477</v>
      </c>
      <c r="E14" s="19">
        <v>0.12907194928858501</v>
      </c>
      <c r="F14" s="19"/>
      <c r="G14" s="19">
        <v>0.19154011819771299</v>
      </c>
      <c r="H14" s="19">
        <v>0.12249059841969299</v>
      </c>
      <c r="I14" s="19">
        <v>0.13008800941784601</v>
      </c>
      <c r="J14" s="19">
        <v>0.139563790568526</v>
      </c>
      <c r="K14" s="19">
        <v>0.13515664548145001</v>
      </c>
      <c r="L14" s="19">
        <v>7.6188738682665097E-2</v>
      </c>
      <c r="M14" s="19"/>
      <c r="N14" s="19">
        <v>0.110217232264855</v>
      </c>
      <c r="O14" s="19">
        <v>0.114518701167619</v>
      </c>
      <c r="P14" s="19">
        <v>0.198170752463249</v>
      </c>
      <c r="Q14" s="19">
        <v>9.8057264113303705E-2</v>
      </c>
      <c r="R14" s="19">
        <v>8.74552458922047E-2</v>
      </c>
      <c r="S14" s="19">
        <v>0.111362172540834</v>
      </c>
      <c r="T14" s="19">
        <v>0.15755182379223101</v>
      </c>
      <c r="U14" s="19">
        <v>0.13314464935939199</v>
      </c>
      <c r="V14" s="19">
        <v>0.13130047850229201</v>
      </c>
      <c r="W14" s="19"/>
      <c r="X14" s="19">
        <v>0.13538362813041199</v>
      </c>
      <c r="Y14" s="19">
        <v>9.6102451143628004E-2</v>
      </c>
      <c r="Z14" s="19"/>
      <c r="AA14" s="19">
        <v>0.12882146547814899</v>
      </c>
      <c r="AB14" s="19">
        <v>0.100182574586972</v>
      </c>
      <c r="AC14" s="19"/>
      <c r="AD14" s="19">
        <v>8.5653908397643599E-2</v>
      </c>
      <c r="AE14" s="19">
        <v>0.16739480877205601</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E19"/>
  <sheetViews>
    <sheetView showGridLines="0" topLeftCell="A3" workbookViewId="0">
      <pane xSplit="2" topLeftCell="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465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0.10117457133223901</v>
      </c>
      <c r="D9" s="17">
        <v>0.10657196446728</v>
      </c>
      <c r="E9" s="17">
        <v>9.5775660950056796E-2</v>
      </c>
      <c r="F9" s="17"/>
      <c r="G9" s="17">
        <v>6.8448682037634295E-2</v>
      </c>
      <c r="H9" s="17">
        <v>0.104160715953746</v>
      </c>
      <c r="I9" s="17">
        <v>8.5613789319649206E-2</v>
      </c>
      <c r="J9" s="17">
        <v>9.1253489956329994E-2</v>
      </c>
      <c r="K9" s="17">
        <v>7.3904631804251095E-2</v>
      </c>
      <c r="L9" s="17">
        <v>0.14347101010575899</v>
      </c>
      <c r="M9" s="17"/>
      <c r="N9" s="17">
        <v>0.164656549622409</v>
      </c>
      <c r="O9" s="17">
        <v>5.8686300101994097E-2</v>
      </c>
      <c r="P9" s="17">
        <v>7.3054204055462396E-2</v>
      </c>
      <c r="Q9" s="17">
        <v>0.137207423271128</v>
      </c>
      <c r="R9" s="17">
        <v>7.3161639040200802E-2</v>
      </c>
      <c r="S9" s="17">
        <v>5.3498513940297997E-2</v>
      </c>
      <c r="T9" s="17">
        <v>8.4344138638522206E-2</v>
      </c>
      <c r="U9" s="17">
        <v>0.225070443780788</v>
      </c>
      <c r="V9" s="17">
        <v>8.8147251993900305E-2</v>
      </c>
      <c r="W9" s="17"/>
      <c r="X9" s="17">
        <v>8.5161835727202095E-2</v>
      </c>
      <c r="Y9" s="17">
        <v>9.8721824722528301E-2</v>
      </c>
      <c r="Z9" s="17"/>
      <c r="AA9" s="17">
        <v>0.100299405122698</v>
      </c>
      <c r="AB9" s="17">
        <v>0.106969091170803</v>
      </c>
      <c r="AC9" s="17"/>
      <c r="AD9" s="17">
        <v>0.122564409978325</v>
      </c>
      <c r="AE9" s="17">
        <v>5.0879036896423202E-2</v>
      </c>
    </row>
    <row r="10" spans="2:31" ht="43.5" x14ac:dyDescent="0.35">
      <c r="B10" s="18" t="s">
        <v>459</v>
      </c>
      <c r="C10" s="17">
        <v>0.21804707785365501</v>
      </c>
      <c r="D10" s="17">
        <v>0.24038108955247001</v>
      </c>
      <c r="E10" s="17">
        <v>0.19570678789892099</v>
      </c>
      <c r="F10" s="17"/>
      <c r="G10" s="17">
        <v>0.169111868082855</v>
      </c>
      <c r="H10" s="17">
        <v>0.184233679490065</v>
      </c>
      <c r="I10" s="17">
        <v>0.243869975515597</v>
      </c>
      <c r="J10" s="17">
        <v>0.25916915902100202</v>
      </c>
      <c r="K10" s="17">
        <v>0.241508193790025</v>
      </c>
      <c r="L10" s="17">
        <v>0.216985825841364</v>
      </c>
      <c r="M10" s="17"/>
      <c r="N10" s="17">
        <v>0.26573970391151303</v>
      </c>
      <c r="O10" s="17">
        <v>0.16565354411354899</v>
      </c>
      <c r="P10" s="17">
        <v>0.21706138545769199</v>
      </c>
      <c r="Q10" s="17">
        <v>0.24048322562007399</v>
      </c>
      <c r="R10" s="17">
        <v>0.20903155192636499</v>
      </c>
      <c r="S10" s="17">
        <v>0.24608035806357101</v>
      </c>
      <c r="T10" s="17">
        <v>0.15540094526100301</v>
      </c>
      <c r="U10" s="17">
        <v>0.24112153778630499</v>
      </c>
      <c r="V10" s="17">
        <v>0.22980484411130001</v>
      </c>
      <c r="W10" s="17"/>
      <c r="X10" s="17">
        <v>0.224846847152188</v>
      </c>
      <c r="Y10" s="17">
        <v>0.26663574845343302</v>
      </c>
      <c r="Z10" s="17"/>
      <c r="AA10" s="17">
        <v>0.21305853724625601</v>
      </c>
      <c r="AB10" s="17">
        <v>0.239128503466431</v>
      </c>
      <c r="AC10" s="17"/>
      <c r="AD10" s="17">
        <v>0.234022259500933</v>
      </c>
      <c r="AE10" s="17">
        <v>0.190379103840806</v>
      </c>
    </row>
    <row r="11" spans="2:31" ht="43.5" x14ac:dyDescent="0.35">
      <c r="B11" s="18" t="s">
        <v>460</v>
      </c>
      <c r="C11" s="17">
        <v>0.46255688510263099</v>
      </c>
      <c r="D11" s="17">
        <v>0.44326762654220803</v>
      </c>
      <c r="E11" s="17">
        <v>0.48185156601633999</v>
      </c>
      <c r="F11" s="17"/>
      <c r="G11" s="17">
        <v>0.470977585281111</v>
      </c>
      <c r="H11" s="17">
        <v>0.42770464494017701</v>
      </c>
      <c r="I11" s="17">
        <v>0.44063420844745699</v>
      </c>
      <c r="J11" s="17">
        <v>0.42698744975796299</v>
      </c>
      <c r="K11" s="17">
        <v>0.48905496829455503</v>
      </c>
      <c r="L11" s="17">
        <v>0.49215231240721502</v>
      </c>
      <c r="M11" s="17"/>
      <c r="N11" s="17">
        <v>0.37887638259216999</v>
      </c>
      <c r="O11" s="17">
        <v>0.58250145554022004</v>
      </c>
      <c r="P11" s="17">
        <v>0.44240962929414801</v>
      </c>
      <c r="Q11" s="17">
        <v>0.45511170591685401</v>
      </c>
      <c r="R11" s="17">
        <v>0.48519195969576401</v>
      </c>
      <c r="S11" s="17">
        <v>0.443611707004746</v>
      </c>
      <c r="T11" s="17">
        <v>0.45370653835063501</v>
      </c>
      <c r="U11" s="17">
        <v>0.30161209385030702</v>
      </c>
      <c r="V11" s="17">
        <v>0.50785270638166702</v>
      </c>
      <c r="W11" s="17"/>
      <c r="X11" s="17">
        <v>0.46530374064272201</v>
      </c>
      <c r="Y11" s="17">
        <v>0.45547747513051401</v>
      </c>
      <c r="Z11" s="17"/>
      <c r="AA11" s="17">
        <v>0.47345012336293801</v>
      </c>
      <c r="AB11" s="17">
        <v>0.42068128066258198</v>
      </c>
      <c r="AC11" s="17"/>
      <c r="AD11" s="17">
        <v>0.45186405429139398</v>
      </c>
      <c r="AE11" s="17">
        <v>0.52651823893725602</v>
      </c>
    </row>
    <row r="12" spans="2:31" ht="43.5" x14ac:dyDescent="0.35">
      <c r="B12" s="18" t="s">
        <v>461</v>
      </c>
      <c r="C12" s="17">
        <v>6.04005697023818E-2</v>
      </c>
      <c r="D12" s="17">
        <v>6.9253780574385901E-2</v>
      </c>
      <c r="E12" s="17">
        <v>5.1544870127304E-2</v>
      </c>
      <c r="F12" s="17"/>
      <c r="G12" s="17">
        <v>5.6765680839200999E-2</v>
      </c>
      <c r="H12" s="17">
        <v>9.8866684053903503E-2</v>
      </c>
      <c r="I12" s="17">
        <v>5.70940461358833E-2</v>
      </c>
      <c r="J12" s="17">
        <v>5.0282556458296997E-2</v>
      </c>
      <c r="K12" s="17">
        <v>5.0500315713768097E-2</v>
      </c>
      <c r="L12" s="17">
        <v>5.3482703394444997E-2</v>
      </c>
      <c r="M12" s="17"/>
      <c r="N12" s="17">
        <v>5.1959087440179297E-2</v>
      </c>
      <c r="O12" s="17">
        <v>6.6187329925529295E-2</v>
      </c>
      <c r="P12" s="17">
        <v>4.3571481794875203E-2</v>
      </c>
      <c r="Q12" s="17">
        <v>4.0264268945094397E-2</v>
      </c>
      <c r="R12" s="17">
        <v>7.5559651048016901E-2</v>
      </c>
      <c r="S12" s="17">
        <v>9.8934995306065907E-2</v>
      </c>
      <c r="T12" s="17">
        <v>8.7968845108326602E-2</v>
      </c>
      <c r="U12" s="17">
        <v>1.30699955458452E-2</v>
      </c>
      <c r="V12" s="17">
        <v>5.0282735419757002E-2</v>
      </c>
      <c r="W12" s="17"/>
      <c r="X12" s="17">
        <v>6.2332303266673099E-2</v>
      </c>
      <c r="Y12" s="17">
        <v>3.8988856973541798E-2</v>
      </c>
      <c r="Z12" s="17"/>
      <c r="AA12" s="17">
        <v>5.6660798310285802E-2</v>
      </c>
      <c r="AB12" s="17">
        <v>7.64219408724163E-2</v>
      </c>
      <c r="AC12" s="17"/>
      <c r="AD12" s="17">
        <v>7.1780130467614306E-2</v>
      </c>
      <c r="AE12" s="17">
        <v>3.76194836370577E-2</v>
      </c>
    </row>
    <row r="13" spans="2:31" ht="43.5" x14ac:dyDescent="0.35">
      <c r="B13" s="18" t="s">
        <v>462</v>
      </c>
      <c r="C13" s="17">
        <v>3.0370730698592099E-2</v>
      </c>
      <c r="D13" s="17">
        <v>3.1557844680791598E-2</v>
      </c>
      <c r="E13" s="17">
        <v>2.91832830098698E-2</v>
      </c>
      <c r="F13" s="17"/>
      <c r="G13" s="17">
        <v>3.3186879109541198E-2</v>
      </c>
      <c r="H13" s="17">
        <v>5.7313908786562298E-2</v>
      </c>
      <c r="I13" s="17">
        <v>2.3233750834727802E-2</v>
      </c>
      <c r="J13" s="17">
        <v>2.3524837764652199E-2</v>
      </c>
      <c r="K13" s="17">
        <v>3.4504945408448701E-2</v>
      </c>
      <c r="L13" s="17">
        <v>1.9390270208724001E-2</v>
      </c>
      <c r="M13" s="17"/>
      <c r="N13" s="17">
        <v>2.47359467704042E-2</v>
      </c>
      <c r="O13" s="17">
        <v>1.89893550853368E-2</v>
      </c>
      <c r="P13" s="17">
        <v>8.8968150314166806E-3</v>
      </c>
      <c r="Q13" s="17">
        <v>4.0864077301241503E-2</v>
      </c>
      <c r="R13" s="17">
        <v>5.3682542511874203E-2</v>
      </c>
      <c r="S13" s="17">
        <v>4.8818418664288397E-2</v>
      </c>
      <c r="T13" s="17">
        <v>4.05354173357938E-2</v>
      </c>
      <c r="U13" s="17">
        <v>6.9651747808543496E-2</v>
      </c>
      <c r="V13" s="17">
        <v>5.4768612193169097E-3</v>
      </c>
      <c r="W13" s="17"/>
      <c r="X13" s="17">
        <v>2.31042016047103E-2</v>
      </c>
      <c r="Y13" s="17">
        <v>5.0403924658374399E-2</v>
      </c>
      <c r="Z13" s="17"/>
      <c r="AA13" s="17">
        <v>2.4097780747608301E-2</v>
      </c>
      <c r="AB13" s="17">
        <v>5.5577351817031398E-2</v>
      </c>
      <c r="AC13" s="17"/>
      <c r="AD13" s="17">
        <v>3.7579309212127897E-2</v>
      </c>
      <c r="AE13" s="17">
        <v>1.8431718671946099E-2</v>
      </c>
    </row>
    <row r="14" spans="2:31" x14ac:dyDescent="0.35">
      <c r="B14" s="18" t="s">
        <v>247</v>
      </c>
      <c r="C14" s="19">
        <v>0.12745016531050199</v>
      </c>
      <c r="D14" s="19">
        <v>0.108967694182865</v>
      </c>
      <c r="E14" s="19">
        <v>0.14593783199750901</v>
      </c>
      <c r="F14" s="19"/>
      <c r="G14" s="19">
        <v>0.201509304649657</v>
      </c>
      <c r="H14" s="19">
        <v>0.12772036677554599</v>
      </c>
      <c r="I14" s="19">
        <v>0.149554229746686</v>
      </c>
      <c r="J14" s="19">
        <v>0.148782507041756</v>
      </c>
      <c r="K14" s="19">
        <v>0.11052694498895201</v>
      </c>
      <c r="L14" s="19">
        <v>7.4517878042493005E-2</v>
      </c>
      <c r="M14" s="19"/>
      <c r="N14" s="19">
        <v>0.11403232966332499</v>
      </c>
      <c r="O14" s="19">
        <v>0.107982015233371</v>
      </c>
      <c r="P14" s="19">
        <v>0.21500648436640499</v>
      </c>
      <c r="Q14" s="19">
        <v>8.60692989456079E-2</v>
      </c>
      <c r="R14" s="19">
        <v>0.103372655777779</v>
      </c>
      <c r="S14" s="19">
        <v>0.10905600702102999</v>
      </c>
      <c r="T14" s="19">
        <v>0.17804411530571901</v>
      </c>
      <c r="U14" s="19">
        <v>0.14947418122821199</v>
      </c>
      <c r="V14" s="19">
        <v>0.11843560087405799</v>
      </c>
      <c r="W14" s="19"/>
      <c r="X14" s="19">
        <v>0.13925107160650499</v>
      </c>
      <c r="Y14" s="19">
        <v>8.9772170061608106E-2</v>
      </c>
      <c r="Z14" s="19"/>
      <c r="AA14" s="19">
        <v>0.13243335521021499</v>
      </c>
      <c r="AB14" s="19">
        <v>0.10122183201073499</v>
      </c>
      <c r="AC14" s="19"/>
      <c r="AD14" s="19">
        <v>8.2189836549606196E-2</v>
      </c>
      <c r="AE14" s="19">
        <v>0.17617241801651101</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E19"/>
  <sheetViews>
    <sheetView showGridLines="0" topLeftCell="A7" workbookViewId="0">
      <pane xSplit="2" topLeftCell="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466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5.5378729668317001E-2</v>
      </c>
      <c r="D9" s="17">
        <v>7.6247403993189203E-2</v>
      </c>
      <c r="E9" s="17">
        <v>3.4504189004702E-2</v>
      </c>
      <c r="F9" s="17"/>
      <c r="G9" s="17">
        <v>4.2585463385815099E-2</v>
      </c>
      <c r="H9" s="17">
        <v>4.6695683898590898E-2</v>
      </c>
      <c r="I9" s="17">
        <v>5.1792103931285902E-2</v>
      </c>
      <c r="J9" s="17">
        <v>5.1401302628512099E-2</v>
      </c>
      <c r="K9" s="17">
        <v>3.9117496819857898E-2</v>
      </c>
      <c r="L9" s="17">
        <v>7.8790424015470595E-2</v>
      </c>
      <c r="M9" s="17"/>
      <c r="N9" s="17">
        <v>8.9362617514473303E-2</v>
      </c>
      <c r="O9" s="17">
        <v>2.2844878128793E-2</v>
      </c>
      <c r="P9" s="17">
        <v>5.2025702309973797E-2</v>
      </c>
      <c r="Q9" s="17">
        <v>3.1561919652408003E-2</v>
      </c>
      <c r="R9" s="17">
        <v>3.2722481811826402E-2</v>
      </c>
      <c r="S9" s="17">
        <v>6.5096186197092495E-2</v>
      </c>
      <c r="T9" s="17">
        <v>2.9447056957472701E-2</v>
      </c>
      <c r="U9" s="17">
        <v>0.13484138116668801</v>
      </c>
      <c r="V9" s="17">
        <v>7.3894084197020399E-2</v>
      </c>
      <c r="W9" s="17"/>
      <c r="X9" s="17">
        <v>5.0129287485090497E-2</v>
      </c>
      <c r="Y9" s="17">
        <v>4.2413668322077602E-2</v>
      </c>
      <c r="Z9" s="17"/>
      <c r="AA9" s="17">
        <v>5.0384435991406698E-2</v>
      </c>
      <c r="AB9" s="17">
        <v>7.6180427187916594E-2</v>
      </c>
      <c r="AC9" s="17"/>
      <c r="AD9" s="17">
        <v>7.1211748379734999E-2</v>
      </c>
      <c r="AE9" s="17">
        <v>1.9677363629942199E-2</v>
      </c>
    </row>
    <row r="10" spans="2:31" ht="43.5" x14ac:dyDescent="0.35">
      <c r="B10" s="18" t="s">
        <v>459</v>
      </c>
      <c r="C10" s="17">
        <v>7.7875172881085003E-2</v>
      </c>
      <c r="D10" s="17">
        <v>8.1750853124258102E-2</v>
      </c>
      <c r="E10" s="17">
        <v>7.3998403155522502E-2</v>
      </c>
      <c r="F10" s="17"/>
      <c r="G10" s="17">
        <v>6.5917917700641093E-2</v>
      </c>
      <c r="H10" s="17">
        <v>0.109258205598552</v>
      </c>
      <c r="I10" s="17">
        <v>4.7204359587585898E-2</v>
      </c>
      <c r="J10" s="17">
        <v>0.111446367878407</v>
      </c>
      <c r="K10" s="17">
        <v>8.9678563000377007E-2</v>
      </c>
      <c r="L10" s="17">
        <v>6.0022734571968002E-2</v>
      </c>
      <c r="M10" s="17"/>
      <c r="N10" s="17">
        <v>0.134357190401314</v>
      </c>
      <c r="O10" s="17">
        <v>3.5005443306417701E-2</v>
      </c>
      <c r="P10" s="17">
        <v>5.65859478986886E-2</v>
      </c>
      <c r="Q10" s="17">
        <v>0.101371006606376</v>
      </c>
      <c r="R10" s="17">
        <v>0.10006192102736799</v>
      </c>
      <c r="S10" s="17">
        <v>9.17188125835455E-2</v>
      </c>
      <c r="T10" s="17">
        <v>5.1254994298738303E-2</v>
      </c>
      <c r="U10" s="17">
        <v>5.6928760113763903E-2</v>
      </c>
      <c r="V10" s="17">
        <v>6.0277625156180001E-2</v>
      </c>
      <c r="W10" s="17"/>
      <c r="X10" s="17">
        <v>6.26200558740726E-2</v>
      </c>
      <c r="Y10" s="17">
        <v>0.14927119497785499</v>
      </c>
      <c r="Z10" s="17"/>
      <c r="AA10" s="17">
        <v>6.8863150043835294E-2</v>
      </c>
      <c r="AB10" s="17">
        <v>0.114892866880665</v>
      </c>
      <c r="AC10" s="17"/>
      <c r="AD10" s="17">
        <v>9.6175671856709194E-2</v>
      </c>
      <c r="AE10" s="17">
        <v>4.0052853276545501E-2</v>
      </c>
    </row>
    <row r="11" spans="2:31" ht="43.5" x14ac:dyDescent="0.35">
      <c r="B11" s="18" t="s">
        <v>460</v>
      </c>
      <c r="C11" s="17">
        <v>0.48160483712927699</v>
      </c>
      <c r="D11" s="17">
        <v>0.47669945369612898</v>
      </c>
      <c r="E11" s="17">
        <v>0.48651159950199802</v>
      </c>
      <c r="F11" s="17"/>
      <c r="G11" s="17">
        <v>0.41944194621555903</v>
      </c>
      <c r="H11" s="17">
        <v>0.44523235913554299</v>
      </c>
      <c r="I11" s="17">
        <v>0.47511243858660501</v>
      </c>
      <c r="J11" s="17">
        <v>0.43824256047752402</v>
      </c>
      <c r="K11" s="17">
        <v>0.48568719457445703</v>
      </c>
      <c r="L11" s="17">
        <v>0.55717941221953105</v>
      </c>
      <c r="M11" s="17"/>
      <c r="N11" s="17">
        <v>0.40661681646699199</v>
      </c>
      <c r="O11" s="17">
        <v>0.55152148915913901</v>
      </c>
      <c r="P11" s="17">
        <v>0.45851140178217198</v>
      </c>
      <c r="Q11" s="17">
        <v>0.42468404153389999</v>
      </c>
      <c r="R11" s="17">
        <v>0.50594432358629404</v>
      </c>
      <c r="S11" s="17">
        <v>0.54214031758258996</v>
      </c>
      <c r="T11" s="17">
        <v>0.53422694945657301</v>
      </c>
      <c r="U11" s="17">
        <v>0.40641072782555898</v>
      </c>
      <c r="V11" s="17">
        <v>0.47834423513556901</v>
      </c>
      <c r="W11" s="17"/>
      <c r="X11" s="17">
        <v>0.49299512104868898</v>
      </c>
      <c r="Y11" s="17">
        <v>0.41759831496302502</v>
      </c>
      <c r="Z11" s="17"/>
      <c r="AA11" s="17">
        <v>0.49436605609964401</v>
      </c>
      <c r="AB11" s="17">
        <v>0.43288322040952698</v>
      </c>
      <c r="AC11" s="17"/>
      <c r="AD11" s="17">
        <v>0.46906539973488798</v>
      </c>
      <c r="AE11" s="17">
        <v>0.55084276140475497</v>
      </c>
    </row>
    <row r="12" spans="2:31" ht="43.5" x14ac:dyDescent="0.35">
      <c r="B12" s="18" t="s">
        <v>461</v>
      </c>
      <c r="C12" s="17">
        <v>0.182819191841775</v>
      </c>
      <c r="D12" s="17">
        <v>0.17911024722983601</v>
      </c>
      <c r="E12" s="17">
        <v>0.186529179065483</v>
      </c>
      <c r="F12" s="17"/>
      <c r="G12" s="17">
        <v>0.19517138920997801</v>
      </c>
      <c r="H12" s="17">
        <v>0.18255815393351801</v>
      </c>
      <c r="I12" s="17">
        <v>0.21092735909441701</v>
      </c>
      <c r="J12" s="17">
        <v>0.206350538859224</v>
      </c>
      <c r="K12" s="17">
        <v>0.20993360689101201</v>
      </c>
      <c r="L12" s="17">
        <v>0.13694805069994601</v>
      </c>
      <c r="M12" s="17"/>
      <c r="N12" s="17">
        <v>0.201869782483519</v>
      </c>
      <c r="O12" s="17">
        <v>0.20147146190135501</v>
      </c>
      <c r="P12" s="17">
        <v>0.11785441900739101</v>
      </c>
      <c r="Q12" s="17">
        <v>0.24073695788195201</v>
      </c>
      <c r="R12" s="17">
        <v>0.219604731732506</v>
      </c>
      <c r="S12" s="17">
        <v>0.147084664270968</v>
      </c>
      <c r="T12" s="17">
        <v>0.15083655334853499</v>
      </c>
      <c r="U12" s="17">
        <v>0.16595106809867699</v>
      </c>
      <c r="V12" s="17">
        <v>0.17107876288376</v>
      </c>
      <c r="W12" s="17"/>
      <c r="X12" s="17">
        <v>0.18476687361292199</v>
      </c>
      <c r="Y12" s="17">
        <v>0.182386733565538</v>
      </c>
      <c r="Z12" s="17"/>
      <c r="AA12" s="17">
        <v>0.18567025284059299</v>
      </c>
      <c r="AB12" s="17">
        <v>0.17598300258576299</v>
      </c>
      <c r="AC12" s="17"/>
      <c r="AD12" s="17">
        <v>0.192551808169099</v>
      </c>
      <c r="AE12" s="17">
        <v>0.16269562508440799</v>
      </c>
    </row>
    <row r="13" spans="2:31" ht="43.5" x14ac:dyDescent="0.35">
      <c r="B13" s="18" t="s">
        <v>462</v>
      </c>
      <c r="C13" s="17">
        <v>8.1676687886935398E-2</v>
      </c>
      <c r="D13" s="17">
        <v>8.8692506502775104E-2</v>
      </c>
      <c r="E13" s="17">
        <v>7.4658897072578501E-2</v>
      </c>
      <c r="F13" s="17"/>
      <c r="G13" s="17">
        <v>7.8757505077063306E-2</v>
      </c>
      <c r="H13" s="17">
        <v>9.8166092819101394E-2</v>
      </c>
      <c r="I13" s="17">
        <v>7.7861726478174395E-2</v>
      </c>
      <c r="J13" s="17">
        <v>5.8801115773353098E-2</v>
      </c>
      <c r="K13" s="17">
        <v>7.2017258213506505E-2</v>
      </c>
      <c r="L13" s="17">
        <v>9.2648306968586502E-2</v>
      </c>
      <c r="M13" s="17"/>
      <c r="N13" s="17">
        <v>8.7292838643157095E-2</v>
      </c>
      <c r="O13" s="17">
        <v>9.1425278634880994E-2</v>
      </c>
      <c r="P13" s="17">
        <v>8.9634082484891603E-2</v>
      </c>
      <c r="Q13" s="17">
        <v>0.12577709482809199</v>
      </c>
      <c r="R13" s="17">
        <v>4.8086820542975799E-2</v>
      </c>
      <c r="S13" s="17">
        <v>3.7167034482907403E-2</v>
      </c>
      <c r="T13" s="17">
        <v>6.6881514404056402E-2</v>
      </c>
      <c r="U13" s="17">
        <v>8.6393881567099803E-2</v>
      </c>
      <c r="V13" s="17">
        <v>8.6840703170452699E-2</v>
      </c>
      <c r="W13" s="17"/>
      <c r="X13" s="17">
        <v>7.6972558634574501E-2</v>
      </c>
      <c r="Y13" s="17">
        <v>0.11363570733296301</v>
      </c>
      <c r="Z13" s="17"/>
      <c r="AA13" s="17">
        <v>7.48724243983976E-2</v>
      </c>
      <c r="AB13" s="17">
        <v>0.11016343027902099</v>
      </c>
      <c r="AC13" s="17"/>
      <c r="AD13" s="17">
        <v>9.0957710495920704E-2</v>
      </c>
      <c r="AE13" s="17">
        <v>7.3543814144068007E-2</v>
      </c>
    </row>
    <row r="14" spans="2:31" x14ac:dyDescent="0.35">
      <c r="B14" s="18" t="s">
        <v>247</v>
      </c>
      <c r="C14" s="19">
        <v>0.120645380592611</v>
      </c>
      <c r="D14" s="19">
        <v>9.7499535453812805E-2</v>
      </c>
      <c r="E14" s="19">
        <v>0.14379773219971501</v>
      </c>
      <c r="F14" s="19"/>
      <c r="G14" s="19">
        <v>0.198125778410944</v>
      </c>
      <c r="H14" s="19">
        <v>0.118089504614694</v>
      </c>
      <c r="I14" s="19">
        <v>0.137102012321932</v>
      </c>
      <c r="J14" s="19">
        <v>0.13375811438297999</v>
      </c>
      <c r="K14" s="19">
        <v>0.10356588050078901</v>
      </c>
      <c r="L14" s="19">
        <v>7.4411071524497704E-2</v>
      </c>
      <c r="M14" s="19"/>
      <c r="N14" s="19">
        <v>8.0500754490544502E-2</v>
      </c>
      <c r="O14" s="19">
        <v>9.7731448869414594E-2</v>
      </c>
      <c r="P14" s="19">
        <v>0.225388446516883</v>
      </c>
      <c r="Q14" s="19">
        <v>7.5868979497270894E-2</v>
      </c>
      <c r="R14" s="19">
        <v>9.3579721299029806E-2</v>
      </c>
      <c r="S14" s="19">
        <v>0.11679298488289699</v>
      </c>
      <c r="T14" s="19">
        <v>0.16735293153462499</v>
      </c>
      <c r="U14" s="19">
        <v>0.14947418122821199</v>
      </c>
      <c r="V14" s="19">
        <v>0.12956458945701799</v>
      </c>
      <c r="W14" s="19"/>
      <c r="X14" s="19">
        <v>0.132516103344652</v>
      </c>
      <c r="Y14" s="19">
        <v>9.4694380838540898E-2</v>
      </c>
      <c r="Z14" s="19"/>
      <c r="AA14" s="19">
        <v>0.125843680626123</v>
      </c>
      <c r="AB14" s="19">
        <v>8.9897052657107401E-2</v>
      </c>
      <c r="AC14" s="19"/>
      <c r="AD14" s="19">
        <v>8.0037661363648593E-2</v>
      </c>
      <c r="AE14" s="19">
        <v>0.153187582460281</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E19"/>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467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0.11965458518377101</v>
      </c>
      <c r="D9" s="17">
        <v>0.11617054370969999</v>
      </c>
      <c r="E9" s="17">
        <v>0.123139606047676</v>
      </c>
      <c r="F9" s="17"/>
      <c r="G9" s="17">
        <v>7.6252853260546594E-2</v>
      </c>
      <c r="H9" s="17">
        <v>0.12180799145184</v>
      </c>
      <c r="I9" s="17">
        <v>0.105198073696012</v>
      </c>
      <c r="J9" s="17">
        <v>9.2089564252135506E-2</v>
      </c>
      <c r="K9" s="17">
        <v>0.104820606454587</v>
      </c>
      <c r="L9" s="17">
        <v>0.17016053725824201</v>
      </c>
      <c r="M9" s="17"/>
      <c r="N9" s="17">
        <v>0.181848537673615</v>
      </c>
      <c r="O9" s="17">
        <v>8.6389377395544004E-2</v>
      </c>
      <c r="P9" s="17">
        <v>9.6744780014478698E-2</v>
      </c>
      <c r="Q9" s="17">
        <v>0.12920755655206101</v>
      </c>
      <c r="R9" s="17">
        <v>9.2470304488876498E-2</v>
      </c>
      <c r="S9" s="17">
        <v>8.4299945373389501E-2</v>
      </c>
      <c r="T9" s="17">
        <v>0.12584616704136001</v>
      </c>
      <c r="U9" s="17">
        <v>0.29534578231544101</v>
      </c>
      <c r="V9" s="17">
        <v>6.7171176754224099E-2</v>
      </c>
      <c r="W9" s="17"/>
      <c r="X9" s="17">
        <v>0.108871446728444</v>
      </c>
      <c r="Y9" s="17">
        <v>0.15596353241833599</v>
      </c>
      <c r="Z9" s="17"/>
      <c r="AA9" s="17">
        <v>0.100201092285716</v>
      </c>
      <c r="AB9" s="17">
        <v>0.198423125474391</v>
      </c>
      <c r="AC9" s="17"/>
      <c r="AD9" s="17">
        <v>0.13544053273252901</v>
      </c>
      <c r="AE9" s="17">
        <v>8.3217996306972505E-2</v>
      </c>
    </row>
    <row r="10" spans="2:31" ht="43.5" x14ac:dyDescent="0.35">
      <c r="B10" s="18" t="s">
        <v>459</v>
      </c>
      <c r="C10" s="17">
        <v>0.19047263038627299</v>
      </c>
      <c r="D10" s="17">
        <v>0.21746983733706399</v>
      </c>
      <c r="E10" s="17">
        <v>0.163467834320878</v>
      </c>
      <c r="F10" s="17"/>
      <c r="G10" s="17">
        <v>0.17267213350903299</v>
      </c>
      <c r="H10" s="17">
        <v>0.196220472388724</v>
      </c>
      <c r="I10" s="17">
        <v>0.192986570499148</v>
      </c>
      <c r="J10" s="17">
        <v>0.200777491792444</v>
      </c>
      <c r="K10" s="17">
        <v>0.17800625694773001</v>
      </c>
      <c r="L10" s="17">
        <v>0.19674219671260401</v>
      </c>
      <c r="M10" s="17"/>
      <c r="N10" s="17">
        <v>0.23073427370173999</v>
      </c>
      <c r="O10" s="17">
        <v>0.20587122048161999</v>
      </c>
      <c r="P10" s="17">
        <v>0.173051230846544</v>
      </c>
      <c r="Q10" s="17">
        <v>0.17734047345530499</v>
      </c>
      <c r="R10" s="17">
        <v>0.16269762529420101</v>
      </c>
      <c r="S10" s="17">
        <v>0.21399690833068399</v>
      </c>
      <c r="T10" s="17">
        <v>0.114364738356334</v>
      </c>
      <c r="U10" s="17">
        <v>8.67387677788162E-2</v>
      </c>
      <c r="V10" s="17">
        <v>0.246746978492804</v>
      </c>
      <c r="W10" s="17"/>
      <c r="X10" s="17">
        <v>0.18443206100286499</v>
      </c>
      <c r="Y10" s="17">
        <v>0.210254791448132</v>
      </c>
      <c r="Z10" s="17"/>
      <c r="AA10" s="17">
        <v>0.183585594224766</v>
      </c>
      <c r="AB10" s="17">
        <v>0.21831885902280099</v>
      </c>
      <c r="AC10" s="17"/>
      <c r="AD10" s="17">
        <v>0.206209444122677</v>
      </c>
      <c r="AE10" s="17">
        <v>0.15765169833637799</v>
      </c>
    </row>
    <row r="11" spans="2:31" ht="43.5" x14ac:dyDescent="0.35">
      <c r="B11" s="18" t="s">
        <v>460</v>
      </c>
      <c r="C11" s="17">
        <v>0.42174847297213602</v>
      </c>
      <c r="D11" s="17">
        <v>0.40184912243764997</v>
      </c>
      <c r="E11" s="17">
        <v>0.441653417361277</v>
      </c>
      <c r="F11" s="17"/>
      <c r="G11" s="17">
        <v>0.43317108198144499</v>
      </c>
      <c r="H11" s="17">
        <v>0.36720970976051498</v>
      </c>
      <c r="I11" s="17">
        <v>0.41974090826296001</v>
      </c>
      <c r="J11" s="17">
        <v>0.43155335856680799</v>
      </c>
      <c r="K11" s="17">
        <v>0.47897820040822903</v>
      </c>
      <c r="L11" s="17">
        <v>0.41215680587439801</v>
      </c>
      <c r="M11" s="17"/>
      <c r="N11" s="17">
        <v>0.33030856034665201</v>
      </c>
      <c r="O11" s="17">
        <v>0.47933260022166602</v>
      </c>
      <c r="P11" s="17">
        <v>0.42369465587108401</v>
      </c>
      <c r="Q11" s="17">
        <v>0.44500104394956702</v>
      </c>
      <c r="R11" s="17">
        <v>0.47297464740728401</v>
      </c>
      <c r="S11" s="17">
        <v>0.40406443627569599</v>
      </c>
      <c r="T11" s="17">
        <v>0.40961275033114403</v>
      </c>
      <c r="U11" s="17">
        <v>0.37537062738547999</v>
      </c>
      <c r="V11" s="17">
        <v>0.44766352628143502</v>
      </c>
      <c r="W11" s="17"/>
      <c r="X11" s="17">
        <v>0.44024072987512303</v>
      </c>
      <c r="Y11" s="17">
        <v>0.34421337741664898</v>
      </c>
      <c r="Z11" s="17"/>
      <c r="AA11" s="17">
        <v>0.44954073702122599</v>
      </c>
      <c r="AB11" s="17">
        <v>0.31293106899059497</v>
      </c>
      <c r="AC11" s="17"/>
      <c r="AD11" s="17">
        <v>0.420805376862664</v>
      </c>
      <c r="AE11" s="17">
        <v>0.45691337622839101</v>
      </c>
    </row>
    <row r="12" spans="2:31" ht="43.5" x14ac:dyDescent="0.35">
      <c r="B12" s="18" t="s">
        <v>461</v>
      </c>
      <c r="C12" s="17">
        <v>0.102481978602843</v>
      </c>
      <c r="D12" s="17">
        <v>0.11327849607202101</v>
      </c>
      <c r="E12" s="17">
        <v>9.1682426152730007E-2</v>
      </c>
      <c r="F12" s="17"/>
      <c r="G12" s="17">
        <v>9.2524113389853099E-2</v>
      </c>
      <c r="H12" s="17">
        <v>0.11488032046231</v>
      </c>
      <c r="I12" s="17">
        <v>0.10704335617649</v>
      </c>
      <c r="J12" s="17">
        <v>9.4784204728103505E-2</v>
      </c>
      <c r="K12" s="17">
        <v>8.6467682285562397E-2</v>
      </c>
      <c r="L12" s="17">
        <v>0.11079894496489</v>
      </c>
      <c r="M12" s="17"/>
      <c r="N12" s="17">
        <v>0.131590421396834</v>
      </c>
      <c r="O12" s="17">
        <v>9.04165902901405E-2</v>
      </c>
      <c r="P12" s="17">
        <v>0.100376286066245</v>
      </c>
      <c r="Q12" s="17">
        <v>7.8617137789820102E-2</v>
      </c>
      <c r="R12" s="17">
        <v>0.111344234531934</v>
      </c>
      <c r="S12" s="17">
        <v>0.15194836702457101</v>
      </c>
      <c r="T12" s="17">
        <v>0.113477592217953</v>
      </c>
      <c r="U12" s="17">
        <v>6.0689312855357003E-2</v>
      </c>
      <c r="V12" s="17">
        <v>6.6448778584834001E-2</v>
      </c>
      <c r="W12" s="17"/>
      <c r="X12" s="17">
        <v>9.3405418059617204E-2</v>
      </c>
      <c r="Y12" s="17">
        <v>0.15170884111196301</v>
      </c>
      <c r="Z12" s="17"/>
      <c r="AA12" s="17">
        <v>9.7965562117774102E-2</v>
      </c>
      <c r="AB12" s="17">
        <v>0.12252461889170101</v>
      </c>
      <c r="AC12" s="17"/>
      <c r="AD12" s="17">
        <v>0.111405068707773</v>
      </c>
      <c r="AE12" s="17">
        <v>8.8372816631205497E-2</v>
      </c>
    </row>
    <row r="13" spans="2:31" ht="43.5" x14ac:dyDescent="0.35">
      <c r="B13" s="18" t="s">
        <v>462</v>
      </c>
      <c r="C13" s="17">
        <v>3.7910038462188198E-2</v>
      </c>
      <c r="D13" s="17">
        <v>4.9673727255999299E-2</v>
      </c>
      <c r="E13" s="17">
        <v>2.61430428084274E-2</v>
      </c>
      <c r="F13" s="17"/>
      <c r="G13" s="17">
        <v>2.2401049401014301E-2</v>
      </c>
      <c r="H13" s="17">
        <v>6.6308352960193495E-2</v>
      </c>
      <c r="I13" s="17">
        <v>2.9872973525648799E-2</v>
      </c>
      <c r="J13" s="17">
        <v>2.3118082108304499E-2</v>
      </c>
      <c r="K13" s="17">
        <v>4.0451558268506299E-2</v>
      </c>
      <c r="L13" s="17">
        <v>4.1174329156529299E-2</v>
      </c>
      <c r="M13" s="17"/>
      <c r="N13" s="17">
        <v>3.5430961225571503E-2</v>
      </c>
      <c r="O13" s="17">
        <v>4.64432006766951E-2</v>
      </c>
      <c r="P13" s="17">
        <v>0</v>
      </c>
      <c r="Q13" s="17">
        <v>5.3100731454733603E-2</v>
      </c>
      <c r="R13" s="17">
        <v>4.0597491236229098E-2</v>
      </c>
      <c r="S13" s="17">
        <v>4.1293216548882801E-2</v>
      </c>
      <c r="T13" s="17">
        <v>4.8583654211140997E-2</v>
      </c>
      <c r="U13" s="17">
        <v>4.9301846985028902E-2</v>
      </c>
      <c r="V13" s="17">
        <v>2.9803711598082101E-2</v>
      </c>
      <c r="W13" s="17"/>
      <c r="X13" s="17">
        <v>3.7619968403156803E-2</v>
      </c>
      <c r="Y13" s="17">
        <v>2.9579334732287299E-2</v>
      </c>
      <c r="Z13" s="17"/>
      <c r="AA13" s="17">
        <v>3.4848701916982402E-2</v>
      </c>
      <c r="AB13" s="17">
        <v>5.0753952623304302E-2</v>
      </c>
      <c r="AC13" s="17"/>
      <c r="AD13" s="17">
        <v>4.25208027592558E-2</v>
      </c>
      <c r="AE13" s="17">
        <v>3.3416303332442901E-2</v>
      </c>
    </row>
    <row r="14" spans="2:31" x14ac:dyDescent="0.35">
      <c r="B14" s="18" t="s">
        <v>247</v>
      </c>
      <c r="C14" s="19">
        <v>0.12773229439278799</v>
      </c>
      <c r="D14" s="19">
        <v>0.10155827318756599</v>
      </c>
      <c r="E14" s="19">
        <v>0.15391367330901101</v>
      </c>
      <c r="F14" s="19"/>
      <c r="G14" s="19">
        <v>0.202978768458108</v>
      </c>
      <c r="H14" s="19">
        <v>0.133573152976418</v>
      </c>
      <c r="I14" s="19">
        <v>0.145158117839741</v>
      </c>
      <c r="J14" s="19">
        <v>0.157677298552204</v>
      </c>
      <c r="K14" s="19">
        <v>0.111275695635386</v>
      </c>
      <c r="L14" s="19">
        <v>6.8967186033336597E-2</v>
      </c>
      <c r="M14" s="19"/>
      <c r="N14" s="19">
        <v>9.0087245655587803E-2</v>
      </c>
      <c r="O14" s="19">
        <v>9.1547010934334996E-2</v>
      </c>
      <c r="P14" s="19">
        <v>0.20613304720164799</v>
      </c>
      <c r="Q14" s="19">
        <v>0.11673305679851199</v>
      </c>
      <c r="R14" s="19">
        <v>0.119915697041476</v>
      </c>
      <c r="S14" s="19">
        <v>0.104397126446777</v>
      </c>
      <c r="T14" s="19">
        <v>0.18811509784206701</v>
      </c>
      <c r="U14" s="19">
        <v>0.132553662679877</v>
      </c>
      <c r="V14" s="19">
        <v>0.14216582828862101</v>
      </c>
      <c r="W14" s="19"/>
      <c r="X14" s="19">
        <v>0.13543037593079399</v>
      </c>
      <c r="Y14" s="19">
        <v>0.108280122872633</v>
      </c>
      <c r="Z14" s="19"/>
      <c r="AA14" s="19">
        <v>0.13385831243353499</v>
      </c>
      <c r="AB14" s="19">
        <v>9.7048374997207601E-2</v>
      </c>
      <c r="AC14" s="19"/>
      <c r="AD14" s="19">
        <v>8.3618774815101493E-2</v>
      </c>
      <c r="AE14" s="19">
        <v>0.18042780916461101</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E19"/>
  <sheetViews>
    <sheetView showGridLines="0" workbookViewId="0">
      <pane xSplit="2" topLeftCell="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468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6.4077332815073995E-2</v>
      </c>
      <c r="D9" s="17">
        <v>8.3211318786769906E-2</v>
      </c>
      <c r="E9" s="17">
        <v>4.4937968138365002E-2</v>
      </c>
      <c r="F9" s="17"/>
      <c r="G9" s="17">
        <v>4.77907150555704E-2</v>
      </c>
      <c r="H9" s="17">
        <v>6.0355398180698801E-2</v>
      </c>
      <c r="I9" s="17">
        <v>0.103422349990152</v>
      </c>
      <c r="J9" s="17">
        <v>4.17302208365695E-2</v>
      </c>
      <c r="K9" s="17">
        <v>5.900022833304E-2</v>
      </c>
      <c r="L9" s="17">
        <v>6.8913451131706105E-2</v>
      </c>
      <c r="M9" s="17"/>
      <c r="N9" s="17">
        <v>0.105317452564089</v>
      </c>
      <c r="O9" s="17">
        <v>2.40214793617325E-2</v>
      </c>
      <c r="P9" s="17">
        <v>3.55373050591722E-2</v>
      </c>
      <c r="Q9" s="17">
        <v>6.0381851177326903E-2</v>
      </c>
      <c r="R9" s="17">
        <v>8.8702131090208094E-2</v>
      </c>
      <c r="S9" s="17">
        <v>6.5439086837245503E-2</v>
      </c>
      <c r="T9" s="17">
        <v>2.9251436475533899E-2</v>
      </c>
      <c r="U9" s="17">
        <v>0.17940505572978999</v>
      </c>
      <c r="V9" s="17">
        <v>5.1935009669291397E-2</v>
      </c>
      <c r="W9" s="17"/>
      <c r="X9" s="17">
        <v>4.8291393783719598E-2</v>
      </c>
      <c r="Y9" s="17">
        <v>4.7145232644666198E-2</v>
      </c>
      <c r="Z9" s="17"/>
      <c r="AA9" s="17">
        <v>6.7973408780487798E-2</v>
      </c>
      <c r="AB9" s="17">
        <v>5.0370646666446098E-2</v>
      </c>
      <c r="AC9" s="17"/>
      <c r="AD9" s="17">
        <v>7.9913583079023798E-2</v>
      </c>
      <c r="AE9" s="17">
        <v>3.2127075532047203E-2</v>
      </c>
    </row>
    <row r="10" spans="2:31" ht="43.5" x14ac:dyDescent="0.35">
      <c r="B10" s="18" t="s">
        <v>459</v>
      </c>
      <c r="C10" s="17">
        <v>0.107537382784109</v>
      </c>
      <c r="D10" s="17">
        <v>0.12885573766961</v>
      </c>
      <c r="E10" s="17">
        <v>8.6213035151333606E-2</v>
      </c>
      <c r="F10" s="17"/>
      <c r="G10" s="17">
        <v>0.111811716702438</v>
      </c>
      <c r="H10" s="17">
        <v>0.14806946740320701</v>
      </c>
      <c r="I10" s="17">
        <v>6.8808549752758505E-2</v>
      </c>
      <c r="J10" s="17">
        <v>0.124754182945069</v>
      </c>
      <c r="K10" s="17">
        <v>7.8173697301124098E-2</v>
      </c>
      <c r="L10" s="17">
        <v>0.108996044693893</v>
      </c>
      <c r="M10" s="17"/>
      <c r="N10" s="17">
        <v>9.9753044323388301E-2</v>
      </c>
      <c r="O10" s="17">
        <v>9.9752979091039903E-2</v>
      </c>
      <c r="P10" s="17">
        <v>7.0674885391945899E-2</v>
      </c>
      <c r="Q10" s="17">
        <v>0.14129477289280901</v>
      </c>
      <c r="R10" s="17">
        <v>9.22432246206107E-2</v>
      </c>
      <c r="S10" s="17">
        <v>0.166407645004396</v>
      </c>
      <c r="T10" s="17">
        <v>0.12935328126622</v>
      </c>
      <c r="U10" s="17">
        <v>2.61399910916905E-2</v>
      </c>
      <c r="V10" s="17">
        <v>0.106438920115188</v>
      </c>
      <c r="W10" s="17"/>
      <c r="X10" s="17">
        <v>0.10307874252337</v>
      </c>
      <c r="Y10" s="17">
        <v>0.125812128175528</v>
      </c>
      <c r="Z10" s="17"/>
      <c r="AA10" s="17">
        <v>9.4822567612409994E-2</v>
      </c>
      <c r="AB10" s="17">
        <v>0.15970977175947901</v>
      </c>
      <c r="AC10" s="17"/>
      <c r="AD10" s="17">
        <v>0.12237501883084401</v>
      </c>
      <c r="AE10" s="17">
        <v>7.7590525246509306E-2</v>
      </c>
    </row>
    <row r="11" spans="2:31" ht="43.5" x14ac:dyDescent="0.35">
      <c r="B11" s="18" t="s">
        <v>460</v>
      </c>
      <c r="C11" s="17">
        <v>0.49638309246939599</v>
      </c>
      <c r="D11" s="17">
        <v>0.49651824718599002</v>
      </c>
      <c r="E11" s="17">
        <v>0.49624789975981098</v>
      </c>
      <c r="F11" s="17"/>
      <c r="G11" s="17">
        <v>0.49264485316339102</v>
      </c>
      <c r="H11" s="17">
        <v>0.43668096222714697</v>
      </c>
      <c r="I11" s="17">
        <v>0.487267850381289</v>
      </c>
      <c r="J11" s="17">
        <v>0.46693564685426597</v>
      </c>
      <c r="K11" s="17">
        <v>0.55840850013931198</v>
      </c>
      <c r="L11" s="17">
        <v>0.51847393867633196</v>
      </c>
      <c r="M11" s="17"/>
      <c r="N11" s="17">
        <v>0.42120561708578003</v>
      </c>
      <c r="O11" s="17">
        <v>0.53357945987493105</v>
      </c>
      <c r="P11" s="17">
        <v>0.53232720607899797</v>
      </c>
      <c r="Q11" s="17">
        <v>0.46799350678753099</v>
      </c>
      <c r="R11" s="17">
        <v>0.50484256240328795</v>
      </c>
      <c r="S11" s="17">
        <v>0.49079356615783698</v>
      </c>
      <c r="T11" s="17">
        <v>0.520005391974105</v>
      </c>
      <c r="U11" s="17">
        <v>0.47080082598454498</v>
      </c>
      <c r="V11" s="17">
        <v>0.52937973868697596</v>
      </c>
      <c r="W11" s="17"/>
      <c r="X11" s="17">
        <v>0.51922332814277705</v>
      </c>
      <c r="Y11" s="17">
        <v>0.44076528867048098</v>
      </c>
      <c r="Z11" s="17"/>
      <c r="AA11" s="17">
        <v>0.51678155390605496</v>
      </c>
      <c r="AB11" s="17">
        <v>0.41818883407331298</v>
      </c>
      <c r="AC11" s="17"/>
      <c r="AD11" s="17">
        <v>0.476323372258113</v>
      </c>
      <c r="AE11" s="17">
        <v>0.56716086935931997</v>
      </c>
    </row>
    <row r="12" spans="2:31" ht="43.5" x14ac:dyDescent="0.35">
      <c r="B12" s="18" t="s">
        <v>461</v>
      </c>
      <c r="C12" s="17">
        <v>0.13004003098778699</v>
      </c>
      <c r="D12" s="17">
        <v>0.129841147640405</v>
      </c>
      <c r="E12" s="17">
        <v>0.130238970242749</v>
      </c>
      <c r="F12" s="17"/>
      <c r="G12" s="17">
        <v>0.102446249223818</v>
      </c>
      <c r="H12" s="17">
        <v>0.15364047858053501</v>
      </c>
      <c r="I12" s="17">
        <v>0.111112693116364</v>
      </c>
      <c r="J12" s="17">
        <v>0.144222280815195</v>
      </c>
      <c r="K12" s="17">
        <v>0.112789100689368</v>
      </c>
      <c r="L12" s="17">
        <v>0.143144680982881</v>
      </c>
      <c r="M12" s="17"/>
      <c r="N12" s="17">
        <v>0.149531886472131</v>
      </c>
      <c r="O12" s="17">
        <v>0.18113564532083801</v>
      </c>
      <c r="P12" s="17">
        <v>0.12003631385996</v>
      </c>
      <c r="Q12" s="17">
        <v>0.110140137429789</v>
      </c>
      <c r="R12" s="17">
        <v>0.133739724069385</v>
      </c>
      <c r="S12" s="17">
        <v>0.109744615457135</v>
      </c>
      <c r="T12" s="17">
        <v>7.7894431040937406E-2</v>
      </c>
      <c r="U12" s="17">
        <v>5.9021770039667097E-2</v>
      </c>
      <c r="V12" s="17">
        <v>0.148658589667859</v>
      </c>
      <c r="W12" s="17"/>
      <c r="X12" s="17">
        <v>0.126962252694577</v>
      </c>
      <c r="Y12" s="17">
        <v>0.192678819794801</v>
      </c>
      <c r="Z12" s="17"/>
      <c r="AA12" s="17">
        <v>0.12769956793637799</v>
      </c>
      <c r="AB12" s="17">
        <v>0.138713948092822</v>
      </c>
      <c r="AC12" s="17"/>
      <c r="AD12" s="17">
        <v>0.14499326495155801</v>
      </c>
      <c r="AE12" s="17">
        <v>0.102913029536657</v>
      </c>
    </row>
    <row r="13" spans="2:31" ht="43.5" x14ac:dyDescent="0.35">
      <c r="B13" s="18" t="s">
        <v>462</v>
      </c>
      <c r="C13" s="17">
        <v>7.60650732498553E-2</v>
      </c>
      <c r="D13" s="17">
        <v>5.6701644351870001E-2</v>
      </c>
      <c r="E13" s="17">
        <v>9.5433945350957894E-2</v>
      </c>
      <c r="F13" s="17"/>
      <c r="G13" s="17">
        <v>4.92607853696682E-2</v>
      </c>
      <c r="H13" s="17">
        <v>7.77316252624283E-2</v>
      </c>
      <c r="I13" s="17">
        <v>8.9030323659981106E-2</v>
      </c>
      <c r="J13" s="17">
        <v>4.6382441221970501E-2</v>
      </c>
      <c r="K13" s="17">
        <v>8.7400913525615104E-2</v>
      </c>
      <c r="L13" s="17">
        <v>9.2234260967770806E-2</v>
      </c>
      <c r="M13" s="17"/>
      <c r="N13" s="17">
        <v>0.13501455961361</v>
      </c>
      <c r="O13" s="17">
        <v>7.9998895252604701E-2</v>
      </c>
      <c r="P13" s="17">
        <v>3.5704761399377498E-2</v>
      </c>
      <c r="Q13" s="17">
        <v>9.4453769635897106E-2</v>
      </c>
      <c r="R13" s="17">
        <v>8.4550770629393396E-2</v>
      </c>
      <c r="S13" s="17">
        <v>4.7731447281163797E-2</v>
      </c>
      <c r="T13" s="17">
        <v>4.1839184246375498E-2</v>
      </c>
      <c r="U13" s="17">
        <v>0.12980517811939901</v>
      </c>
      <c r="V13" s="17">
        <v>3.6024007134567201E-2</v>
      </c>
      <c r="W13" s="17"/>
      <c r="X13" s="17">
        <v>6.2972883175221206E-2</v>
      </c>
      <c r="Y13" s="17">
        <v>0.121614520108162</v>
      </c>
      <c r="Z13" s="17"/>
      <c r="AA13" s="17">
        <v>6.0089091345486401E-2</v>
      </c>
      <c r="AB13" s="17">
        <v>0.14023127426941601</v>
      </c>
      <c r="AC13" s="17"/>
      <c r="AD13" s="17">
        <v>8.3928171737546201E-2</v>
      </c>
      <c r="AE13" s="17">
        <v>6.3781905588998003E-2</v>
      </c>
    </row>
    <row r="14" spans="2:31" x14ac:dyDescent="0.35">
      <c r="B14" s="18" t="s">
        <v>247</v>
      </c>
      <c r="C14" s="19">
        <v>0.125897087693779</v>
      </c>
      <c r="D14" s="19">
        <v>0.104871904365355</v>
      </c>
      <c r="E14" s="19">
        <v>0.14692818135678401</v>
      </c>
      <c r="F14" s="19"/>
      <c r="G14" s="19">
        <v>0.196045680485115</v>
      </c>
      <c r="H14" s="19">
        <v>0.123522068345984</v>
      </c>
      <c r="I14" s="19">
        <v>0.140358233099456</v>
      </c>
      <c r="J14" s="19">
        <v>0.17597522732692999</v>
      </c>
      <c r="K14" s="19">
        <v>0.10422756001154</v>
      </c>
      <c r="L14" s="19">
        <v>6.8237623547417095E-2</v>
      </c>
      <c r="M14" s="19"/>
      <c r="N14" s="19">
        <v>8.9177439941002204E-2</v>
      </c>
      <c r="O14" s="19">
        <v>8.1511541098854404E-2</v>
      </c>
      <c r="P14" s="19">
        <v>0.20571952821054701</v>
      </c>
      <c r="Q14" s="19">
        <v>0.125735962076647</v>
      </c>
      <c r="R14" s="19">
        <v>9.5921587187115798E-2</v>
      </c>
      <c r="S14" s="19">
        <v>0.11988363926222199</v>
      </c>
      <c r="T14" s="19">
        <v>0.201656274996829</v>
      </c>
      <c r="U14" s="19">
        <v>0.13482717903490901</v>
      </c>
      <c r="V14" s="19">
        <v>0.12756373472611801</v>
      </c>
      <c r="W14" s="19"/>
      <c r="X14" s="19">
        <v>0.13947139968033601</v>
      </c>
      <c r="Y14" s="19">
        <v>7.1984010606361407E-2</v>
      </c>
      <c r="Z14" s="19"/>
      <c r="AA14" s="19">
        <v>0.13263381041918401</v>
      </c>
      <c r="AB14" s="19">
        <v>9.2785525138523006E-2</v>
      </c>
      <c r="AC14" s="19"/>
      <c r="AD14" s="19">
        <v>9.2466589142915098E-2</v>
      </c>
      <c r="AE14" s="19">
        <v>0.156426594736468</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E19"/>
  <sheetViews>
    <sheetView showGridLines="0" workbookViewId="0">
      <pane xSplit="2" topLeftCell="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469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0.121281823149939</v>
      </c>
      <c r="D9" s="17">
        <v>0.14159800199570199</v>
      </c>
      <c r="E9" s="17">
        <v>0.100959933276001</v>
      </c>
      <c r="F9" s="17"/>
      <c r="G9" s="17">
        <v>7.4597338601492799E-2</v>
      </c>
      <c r="H9" s="17">
        <v>0.102679094815366</v>
      </c>
      <c r="I9" s="17">
        <v>9.6274552521189397E-2</v>
      </c>
      <c r="J9" s="17">
        <v>0.10193118383802199</v>
      </c>
      <c r="K9" s="17">
        <v>9.5329697599746493E-2</v>
      </c>
      <c r="L9" s="17">
        <v>0.19134406638072701</v>
      </c>
      <c r="M9" s="17"/>
      <c r="N9" s="17">
        <v>0.21620367357831</v>
      </c>
      <c r="O9" s="17">
        <v>7.6156395888974104E-2</v>
      </c>
      <c r="P9" s="17">
        <v>0.104231477420288</v>
      </c>
      <c r="Q9" s="17">
        <v>0.108099468446266</v>
      </c>
      <c r="R9" s="17">
        <v>8.7508051417987898E-2</v>
      </c>
      <c r="S9" s="17">
        <v>6.8173722683681201E-2</v>
      </c>
      <c r="T9" s="17">
        <v>0.102727838572634</v>
      </c>
      <c r="U9" s="17">
        <v>0.27257338833758099</v>
      </c>
      <c r="V9" s="17">
        <v>0.104721564074877</v>
      </c>
      <c r="W9" s="17"/>
      <c r="X9" s="17">
        <v>0.10930238617363</v>
      </c>
      <c r="Y9" s="17">
        <v>0.13549642546729199</v>
      </c>
      <c r="Z9" s="17"/>
      <c r="AA9" s="17">
        <v>0.1072343459446</v>
      </c>
      <c r="AB9" s="17">
        <v>0.178980608182642</v>
      </c>
      <c r="AC9" s="17"/>
      <c r="AD9" s="17">
        <v>0.14190249310889</v>
      </c>
      <c r="AE9" s="17">
        <v>7.0005008579331895E-2</v>
      </c>
    </row>
    <row r="10" spans="2:31" ht="43.5" x14ac:dyDescent="0.35">
      <c r="B10" s="18" t="s">
        <v>459</v>
      </c>
      <c r="C10" s="17">
        <v>0.20761925692739699</v>
      </c>
      <c r="D10" s="17">
        <v>0.214593922138334</v>
      </c>
      <c r="E10" s="17">
        <v>0.20064263108647001</v>
      </c>
      <c r="F10" s="17"/>
      <c r="G10" s="17">
        <v>0.172173663283301</v>
      </c>
      <c r="H10" s="17">
        <v>0.22607188182973101</v>
      </c>
      <c r="I10" s="17">
        <v>0.212368680681502</v>
      </c>
      <c r="J10" s="17">
        <v>0.195646529718628</v>
      </c>
      <c r="K10" s="17">
        <v>0.22681846544638401</v>
      </c>
      <c r="L10" s="17">
        <v>0.210704077055479</v>
      </c>
      <c r="M10" s="17"/>
      <c r="N10" s="17">
        <v>0.234285623159039</v>
      </c>
      <c r="O10" s="17">
        <v>0.23834108146526101</v>
      </c>
      <c r="P10" s="17">
        <v>0.15560947408506201</v>
      </c>
      <c r="Q10" s="17">
        <v>0.221095192537556</v>
      </c>
      <c r="R10" s="17">
        <v>0.26086378105960301</v>
      </c>
      <c r="S10" s="17">
        <v>0.21932295707885699</v>
      </c>
      <c r="T10" s="17">
        <v>0.18543427602498899</v>
      </c>
      <c r="U10" s="17">
        <v>9.2492765312823605E-2</v>
      </c>
      <c r="V10" s="17">
        <v>0.18138489416043899</v>
      </c>
      <c r="W10" s="17"/>
      <c r="X10" s="17">
        <v>0.20212271194068099</v>
      </c>
      <c r="Y10" s="17">
        <v>0.246915869254446</v>
      </c>
      <c r="Z10" s="17"/>
      <c r="AA10" s="17">
        <v>0.192136503125522</v>
      </c>
      <c r="AB10" s="17">
        <v>0.26924627530599099</v>
      </c>
      <c r="AC10" s="17"/>
      <c r="AD10" s="17">
        <v>0.22626163216397199</v>
      </c>
      <c r="AE10" s="17">
        <v>0.182261588306914</v>
      </c>
    </row>
    <row r="11" spans="2:31" ht="43.5" x14ac:dyDescent="0.35">
      <c r="B11" s="18" t="s">
        <v>460</v>
      </c>
      <c r="C11" s="17">
        <v>0.42888225135816299</v>
      </c>
      <c r="D11" s="17">
        <v>0.409950198911258</v>
      </c>
      <c r="E11" s="17">
        <v>0.447819625745073</v>
      </c>
      <c r="F11" s="17"/>
      <c r="G11" s="17">
        <v>0.42756309541989901</v>
      </c>
      <c r="H11" s="17">
        <v>0.38172740104236003</v>
      </c>
      <c r="I11" s="17">
        <v>0.412013119974733</v>
      </c>
      <c r="J11" s="17">
        <v>0.44434040289953902</v>
      </c>
      <c r="K11" s="17">
        <v>0.46935159947808602</v>
      </c>
      <c r="L11" s="17">
        <v>0.43513039949419902</v>
      </c>
      <c r="M11" s="17"/>
      <c r="N11" s="17">
        <v>0.375707501610274</v>
      </c>
      <c r="O11" s="17">
        <v>0.428838250560932</v>
      </c>
      <c r="P11" s="17">
        <v>0.41914505911396599</v>
      </c>
      <c r="Q11" s="17">
        <v>0.44905626233829399</v>
      </c>
      <c r="R11" s="17">
        <v>0.40142203507553498</v>
      </c>
      <c r="S11" s="17">
        <v>0.47480668424820299</v>
      </c>
      <c r="T11" s="17">
        <v>0.445947007928094</v>
      </c>
      <c r="U11" s="17">
        <v>0.39098422945476302</v>
      </c>
      <c r="V11" s="17">
        <v>0.46999234256036299</v>
      </c>
      <c r="W11" s="17"/>
      <c r="X11" s="17">
        <v>0.43877061678072099</v>
      </c>
      <c r="Y11" s="17">
        <v>0.411826992614584</v>
      </c>
      <c r="Z11" s="17"/>
      <c r="AA11" s="17">
        <v>0.458284920487882</v>
      </c>
      <c r="AB11" s="17">
        <v>0.31764920508120398</v>
      </c>
      <c r="AC11" s="17"/>
      <c r="AD11" s="17">
        <v>0.42389173512587203</v>
      </c>
      <c r="AE11" s="17">
        <v>0.47668534640180799</v>
      </c>
    </row>
    <row r="12" spans="2:31" ht="43.5" x14ac:dyDescent="0.35">
      <c r="B12" s="18" t="s">
        <v>461</v>
      </c>
      <c r="C12" s="17">
        <v>6.6426974062121905E-2</v>
      </c>
      <c r="D12" s="17">
        <v>7.0876187143527003E-2</v>
      </c>
      <c r="E12" s="17">
        <v>6.1976510274003603E-2</v>
      </c>
      <c r="F12" s="17"/>
      <c r="G12" s="17">
        <v>7.0952904702769701E-2</v>
      </c>
      <c r="H12" s="17">
        <v>9.1304501353983006E-2</v>
      </c>
      <c r="I12" s="17">
        <v>6.3282528153946693E-2</v>
      </c>
      <c r="J12" s="17">
        <v>6.9089529543950895E-2</v>
      </c>
      <c r="K12" s="17">
        <v>5.0340478257371098E-2</v>
      </c>
      <c r="L12" s="17">
        <v>5.90204044181213E-2</v>
      </c>
      <c r="M12" s="17"/>
      <c r="N12" s="17">
        <v>6.4987666739050404E-2</v>
      </c>
      <c r="O12" s="17">
        <v>7.5662896278459901E-2</v>
      </c>
      <c r="P12" s="17">
        <v>8.8591119192741499E-2</v>
      </c>
      <c r="Q12" s="17">
        <v>3.9505150223083998E-2</v>
      </c>
      <c r="R12" s="17">
        <v>8.7644761986516606E-2</v>
      </c>
      <c r="S12" s="17">
        <v>0.10861218807407801</v>
      </c>
      <c r="T12" s="17">
        <v>2.1055794735939101E-2</v>
      </c>
      <c r="U12" s="17">
        <v>4.60423106620532E-2</v>
      </c>
      <c r="V12" s="17">
        <v>5.7970685027251501E-2</v>
      </c>
      <c r="W12" s="17"/>
      <c r="X12" s="17">
        <v>6.7961938363776397E-2</v>
      </c>
      <c r="Y12" s="17">
        <v>5.0408862726280701E-2</v>
      </c>
      <c r="Z12" s="17"/>
      <c r="AA12" s="17">
        <v>6.4891397970948894E-2</v>
      </c>
      <c r="AB12" s="17">
        <v>7.3983590040246003E-2</v>
      </c>
      <c r="AC12" s="17"/>
      <c r="AD12" s="17">
        <v>7.4598538916135201E-2</v>
      </c>
      <c r="AE12" s="17">
        <v>4.8171124377550799E-2</v>
      </c>
    </row>
    <row r="13" spans="2:31" ht="43.5" x14ac:dyDescent="0.35">
      <c r="B13" s="18" t="s">
        <v>462</v>
      </c>
      <c r="C13" s="17">
        <v>3.5472060836145798E-2</v>
      </c>
      <c r="D13" s="17">
        <v>4.7790049454307898E-2</v>
      </c>
      <c r="E13" s="17">
        <v>2.3150609540252699E-2</v>
      </c>
      <c r="F13" s="17"/>
      <c r="G13" s="17">
        <v>4.2095238972783403E-2</v>
      </c>
      <c r="H13" s="17">
        <v>5.0441926364958201E-2</v>
      </c>
      <c r="I13" s="17">
        <v>6.1272999619349497E-2</v>
      </c>
      <c r="J13" s="17">
        <v>2.4690371610557201E-2</v>
      </c>
      <c r="K13" s="17">
        <v>3.9418514749712898E-2</v>
      </c>
      <c r="L13" s="17">
        <v>1.45074543378417E-2</v>
      </c>
      <c r="M13" s="17"/>
      <c r="N13" s="17">
        <v>2.9820760059597301E-2</v>
      </c>
      <c r="O13" s="17">
        <v>3.7206250659686503E-2</v>
      </c>
      <c r="P13" s="17">
        <v>9.0206631344526295E-3</v>
      </c>
      <c r="Q13" s="17">
        <v>6.3933244317704904E-2</v>
      </c>
      <c r="R13" s="17">
        <v>4.4129432712022097E-2</v>
      </c>
      <c r="S13" s="17">
        <v>2.5056629754501202E-2</v>
      </c>
      <c r="T13" s="17">
        <v>5.6351033796525202E-2</v>
      </c>
      <c r="U13" s="17">
        <v>1.6329531868820999E-2</v>
      </c>
      <c r="V13" s="17">
        <v>3.0011327153088501E-2</v>
      </c>
      <c r="W13" s="17"/>
      <c r="X13" s="17">
        <v>3.1658387602737099E-2</v>
      </c>
      <c r="Y13" s="17">
        <v>3.6766645532278298E-2</v>
      </c>
      <c r="Z13" s="17"/>
      <c r="AA13" s="17">
        <v>3.14119838100742E-2</v>
      </c>
      <c r="AB13" s="17">
        <v>5.21583072558214E-2</v>
      </c>
      <c r="AC13" s="17"/>
      <c r="AD13" s="17">
        <v>3.9693599189015702E-2</v>
      </c>
      <c r="AE13" s="17">
        <v>3.1487273958861799E-2</v>
      </c>
    </row>
    <row r="14" spans="2:31" x14ac:dyDescent="0.35">
      <c r="B14" s="18" t="s">
        <v>247</v>
      </c>
      <c r="C14" s="19">
        <v>0.14031763366623201</v>
      </c>
      <c r="D14" s="19">
        <v>0.115191640356871</v>
      </c>
      <c r="E14" s="19">
        <v>0.16545069007820001</v>
      </c>
      <c r="F14" s="19"/>
      <c r="G14" s="19">
        <v>0.21261775901975399</v>
      </c>
      <c r="H14" s="19">
        <v>0.147775194593601</v>
      </c>
      <c r="I14" s="19">
        <v>0.154788119049279</v>
      </c>
      <c r="J14" s="19">
        <v>0.16430198238930299</v>
      </c>
      <c r="K14" s="19">
        <v>0.11874124446870001</v>
      </c>
      <c r="L14" s="19">
        <v>8.9293598313632205E-2</v>
      </c>
      <c r="M14" s="19"/>
      <c r="N14" s="19">
        <v>7.8994774853728605E-2</v>
      </c>
      <c r="O14" s="19">
        <v>0.14379512514668699</v>
      </c>
      <c r="P14" s="19">
        <v>0.22340220705349001</v>
      </c>
      <c r="Q14" s="19">
        <v>0.118310682137095</v>
      </c>
      <c r="R14" s="19">
        <v>0.11843193774833501</v>
      </c>
      <c r="S14" s="19">
        <v>0.10402781816067901</v>
      </c>
      <c r="T14" s="19">
        <v>0.188484048941818</v>
      </c>
      <c r="U14" s="19">
        <v>0.181577774363957</v>
      </c>
      <c r="V14" s="19">
        <v>0.155919187023981</v>
      </c>
      <c r="W14" s="19"/>
      <c r="X14" s="19">
        <v>0.150183959138454</v>
      </c>
      <c r="Y14" s="19">
        <v>0.11858520440511899</v>
      </c>
      <c r="Z14" s="19"/>
      <c r="AA14" s="19">
        <v>0.146040848660973</v>
      </c>
      <c r="AB14" s="19">
        <v>0.107982014134095</v>
      </c>
      <c r="AC14" s="19"/>
      <c r="AD14" s="19">
        <v>9.3652001496115397E-2</v>
      </c>
      <c r="AE14" s="19">
        <v>0.19138965837553401</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E19"/>
  <sheetViews>
    <sheetView showGridLines="0"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470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0.147443033970038</v>
      </c>
      <c r="D9" s="17">
        <v>0.12524484093909</v>
      </c>
      <c r="E9" s="17">
        <v>0.16964746707727299</v>
      </c>
      <c r="F9" s="17"/>
      <c r="G9" s="17">
        <v>9.6647814438611104E-2</v>
      </c>
      <c r="H9" s="17">
        <v>0.1461662228775</v>
      </c>
      <c r="I9" s="17">
        <v>0.1671062742576</v>
      </c>
      <c r="J9" s="17">
        <v>0.164380676484848</v>
      </c>
      <c r="K9" s="17">
        <v>0.13670204265896299</v>
      </c>
      <c r="L9" s="17">
        <v>0.16235109441341</v>
      </c>
      <c r="M9" s="17"/>
      <c r="N9" s="17">
        <v>0.15073052683718999</v>
      </c>
      <c r="O9" s="17">
        <v>0.15536908273514299</v>
      </c>
      <c r="P9" s="17">
        <v>0.133404941248151</v>
      </c>
      <c r="Q9" s="17">
        <v>0.11971902744258001</v>
      </c>
      <c r="R9" s="17">
        <v>0.210613636968254</v>
      </c>
      <c r="S9" s="17">
        <v>0.119741199771515</v>
      </c>
      <c r="T9" s="17">
        <v>0.163713184137568</v>
      </c>
      <c r="U9" s="17">
        <v>0.20771732724362299</v>
      </c>
      <c r="V9" s="17">
        <v>0.109395221389729</v>
      </c>
      <c r="W9" s="17"/>
      <c r="X9" s="17">
        <v>0.148600924414344</v>
      </c>
      <c r="Y9" s="17">
        <v>0.16069750322683099</v>
      </c>
      <c r="Z9" s="17"/>
      <c r="AA9" s="17">
        <v>0.154181609849986</v>
      </c>
      <c r="AB9" s="17">
        <v>0.124596627223694</v>
      </c>
      <c r="AC9" s="17"/>
      <c r="AD9" s="17">
        <v>0.160213275639388</v>
      </c>
      <c r="AE9" s="17">
        <v>0.11923968561270699</v>
      </c>
    </row>
    <row r="10" spans="2:31" ht="43.5" x14ac:dyDescent="0.35">
      <c r="B10" s="18" t="s">
        <v>459</v>
      </c>
      <c r="C10" s="17">
        <v>0.25767332503437901</v>
      </c>
      <c r="D10" s="17">
        <v>0.28024461580260002</v>
      </c>
      <c r="E10" s="17">
        <v>0.235095689309336</v>
      </c>
      <c r="F10" s="17"/>
      <c r="G10" s="17">
        <v>0.21926240203854899</v>
      </c>
      <c r="H10" s="17">
        <v>0.27727143132163801</v>
      </c>
      <c r="I10" s="17">
        <v>0.20768594965846299</v>
      </c>
      <c r="J10" s="17">
        <v>0.21282481715698201</v>
      </c>
      <c r="K10" s="17">
        <v>0.24675527576592299</v>
      </c>
      <c r="L10" s="17">
        <v>0.320606767369296</v>
      </c>
      <c r="M10" s="17"/>
      <c r="N10" s="17">
        <v>0.28227751049378103</v>
      </c>
      <c r="O10" s="17">
        <v>0.24403055240721599</v>
      </c>
      <c r="P10" s="17">
        <v>0.17105565918739701</v>
      </c>
      <c r="Q10" s="17">
        <v>0.327726584414538</v>
      </c>
      <c r="R10" s="17">
        <v>0.25142417661196897</v>
      </c>
      <c r="S10" s="17">
        <v>0.28146367379528298</v>
      </c>
      <c r="T10" s="17">
        <v>0.16844704309251399</v>
      </c>
      <c r="U10" s="17">
        <v>0.244024702316949</v>
      </c>
      <c r="V10" s="17">
        <v>0.31239584239416601</v>
      </c>
      <c r="W10" s="17"/>
      <c r="X10" s="17">
        <v>0.25081522598952999</v>
      </c>
      <c r="Y10" s="17">
        <v>0.27587347751716301</v>
      </c>
      <c r="Z10" s="17"/>
      <c r="AA10" s="17">
        <v>0.24550954257122801</v>
      </c>
      <c r="AB10" s="17">
        <v>0.30751746532283097</v>
      </c>
      <c r="AC10" s="17"/>
      <c r="AD10" s="17">
        <v>0.29528057182296102</v>
      </c>
      <c r="AE10" s="17">
        <v>0.18199885374305599</v>
      </c>
    </row>
    <row r="11" spans="2:31" ht="43.5" x14ac:dyDescent="0.35">
      <c r="B11" s="18" t="s">
        <v>460</v>
      </c>
      <c r="C11" s="17">
        <v>0.33930766149868302</v>
      </c>
      <c r="D11" s="17">
        <v>0.33778459590119297</v>
      </c>
      <c r="E11" s="17">
        <v>0.34083115524118102</v>
      </c>
      <c r="F11" s="17"/>
      <c r="G11" s="17">
        <v>0.33615338755277302</v>
      </c>
      <c r="H11" s="17">
        <v>0.27587731561630202</v>
      </c>
      <c r="I11" s="17">
        <v>0.38999030846958699</v>
      </c>
      <c r="J11" s="17">
        <v>0.35950647845538602</v>
      </c>
      <c r="K11" s="17">
        <v>0.35899237502588199</v>
      </c>
      <c r="L11" s="17">
        <v>0.32961298519327797</v>
      </c>
      <c r="M11" s="17"/>
      <c r="N11" s="17">
        <v>0.28350846239861799</v>
      </c>
      <c r="O11" s="17">
        <v>0.35843479555582802</v>
      </c>
      <c r="P11" s="17">
        <v>0.36394000696152401</v>
      </c>
      <c r="Q11" s="17">
        <v>0.34233316581099399</v>
      </c>
      <c r="R11" s="17">
        <v>0.31470266664742302</v>
      </c>
      <c r="S11" s="17">
        <v>0.42836408554042998</v>
      </c>
      <c r="T11" s="17">
        <v>0.41338447627571601</v>
      </c>
      <c r="U11" s="17">
        <v>0.25530777311770902</v>
      </c>
      <c r="V11" s="17">
        <v>0.28618248505702099</v>
      </c>
      <c r="W11" s="17"/>
      <c r="X11" s="17">
        <v>0.34832895496961802</v>
      </c>
      <c r="Y11" s="17">
        <v>0.22394686530555399</v>
      </c>
      <c r="Z11" s="17"/>
      <c r="AA11" s="17">
        <v>0.35111325734250898</v>
      </c>
      <c r="AB11" s="17">
        <v>0.29768841855810102</v>
      </c>
      <c r="AC11" s="17"/>
      <c r="AD11" s="17">
        <v>0.33145576927186798</v>
      </c>
      <c r="AE11" s="17">
        <v>0.39568287494448501</v>
      </c>
    </row>
    <row r="12" spans="2:31" ht="43.5" x14ac:dyDescent="0.35">
      <c r="B12" s="18" t="s">
        <v>461</v>
      </c>
      <c r="C12" s="17">
        <v>5.6415107482760497E-2</v>
      </c>
      <c r="D12" s="17">
        <v>5.88806672315145E-2</v>
      </c>
      <c r="E12" s="17">
        <v>5.3948854646920397E-2</v>
      </c>
      <c r="F12" s="17"/>
      <c r="G12" s="17">
        <v>0.10023548944218</v>
      </c>
      <c r="H12" s="17">
        <v>0.110814542416918</v>
      </c>
      <c r="I12" s="17">
        <v>2.3363371397625701E-2</v>
      </c>
      <c r="J12" s="17">
        <v>3.5069248478909798E-2</v>
      </c>
      <c r="K12" s="17">
        <v>3.7844952236269998E-2</v>
      </c>
      <c r="L12" s="17">
        <v>4.0440928742423603E-2</v>
      </c>
      <c r="M12" s="17"/>
      <c r="N12" s="17">
        <v>8.8912131640913897E-2</v>
      </c>
      <c r="O12" s="17">
        <v>6.2713776800757695E-2</v>
      </c>
      <c r="P12" s="17">
        <v>6.4293312115509302E-2</v>
      </c>
      <c r="Q12" s="17">
        <v>3.8053522509630899E-2</v>
      </c>
      <c r="R12" s="17">
        <v>2.8106470445478499E-2</v>
      </c>
      <c r="S12" s="17">
        <v>3.14841632739086E-2</v>
      </c>
      <c r="T12" s="17">
        <v>4.44135771634993E-2</v>
      </c>
      <c r="U12" s="17">
        <v>7.7313631304560398E-2</v>
      </c>
      <c r="V12" s="17">
        <v>5.8268979197064502E-2</v>
      </c>
      <c r="W12" s="17"/>
      <c r="X12" s="17">
        <v>5.4319620126371003E-2</v>
      </c>
      <c r="Y12" s="17">
        <v>9.5438020577390703E-2</v>
      </c>
      <c r="Z12" s="17"/>
      <c r="AA12" s="17">
        <v>5.3908007209374199E-2</v>
      </c>
      <c r="AB12" s="17">
        <v>6.4519626200846905E-2</v>
      </c>
      <c r="AC12" s="17"/>
      <c r="AD12" s="17">
        <v>5.7460894503701399E-2</v>
      </c>
      <c r="AE12" s="17">
        <v>4.8035128711477797E-2</v>
      </c>
    </row>
    <row r="13" spans="2:31" ht="43.5" x14ac:dyDescent="0.35">
      <c r="B13" s="18" t="s">
        <v>462</v>
      </c>
      <c r="C13" s="17">
        <v>2.8754443207729501E-2</v>
      </c>
      <c r="D13" s="17">
        <v>3.6272427351383599E-2</v>
      </c>
      <c r="E13" s="17">
        <v>2.1234345703113201E-2</v>
      </c>
      <c r="F13" s="17"/>
      <c r="G13" s="17">
        <v>2.54502666077304E-2</v>
      </c>
      <c r="H13" s="17">
        <v>3.5191251045092797E-2</v>
      </c>
      <c r="I13" s="17">
        <v>3.70113727199863E-2</v>
      </c>
      <c r="J13" s="17">
        <v>2.6799216901641901E-2</v>
      </c>
      <c r="K13" s="17">
        <v>3.5475794157166798E-2</v>
      </c>
      <c r="L13" s="17">
        <v>2.0575184928997101E-2</v>
      </c>
      <c r="M13" s="17"/>
      <c r="N13" s="17">
        <v>2.9173392097577001E-2</v>
      </c>
      <c r="O13" s="17">
        <v>2.2498639754834598E-2</v>
      </c>
      <c r="P13" s="17">
        <v>9.9188095058074001E-3</v>
      </c>
      <c r="Q13" s="17">
        <v>5.17299316985406E-2</v>
      </c>
      <c r="R13" s="17">
        <v>3.5779329025521903E-2</v>
      </c>
      <c r="S13" s="17">
        <v>2.8975632561201E-2</v>
      </c>
      <c r="T13" s="17">
        <v>3.3290424639472301E-2</v>
      </c>
      <c r="U13" s="17">
        <v>4.8430107168338697E-2</v>
      </c>
      <c r="V13" s="17">
        <v>1.4919208254763699E-2</v>
      </c>
      <c r="W13" s="17"/>
      <c r="X13" s="17">
        <v>2.29754140690831E-2</v>
      </c>
      <c r="Y13" s="17">
        <v>5.6864291870564798E-2</v>
      </c>
      <c r="Z13" s="17"/>
      <c r="AA13" s="17">
        <v>2.30167437065057E-2</v>
      </c>
      <c r="AB13" s="17">
        <v>4.83129890793755E-2</v>
      </c>
      <c r="AC13" s="17"/>
      <c r="AD13" s="17">
        <v>3.0887461578747E-2</v>
      </c>
      <c r="AE13" s="17">
        <v>2.6052104161036999E-2</v>
      </c>
    </row>
    <row r="14" spans="2:31" x14ac:dyDescent="0.35">
      <c r="B14" s="18" t="s">
        <v>247</v>
      </c>
      <c r="C14" s="19">
        <v>0.17040642880640999</v>
      </c>
      <c r="D14" s="19">
        <v>0.16157285277422001</v>
      </c>
      <c r="E14" s="19">
        <v>0.17924248802217499</v>
      </c>
      <c r="F14" s="19"/>
      <c r="G14" s="19">
        <v>0.22225063992015601</v>
      </c>
      <c r="H14" s="19">
        <v>0.15467923672254899</v>
      </c>
      <c r="I14" s="19">
        <v>0.17484272349673699</v>
      </c>
      <c r="J14" s="19">
        <v>0.201419562522233</v>
      </c>
      <c r="K14" s="19">
        <v>0.184229560155796</v>
      </c>
      <c r="L14" s="19">
        <v>0.12641303935259501</v>
      </c>
      <c r="M14" s="19"/>
      <c r="N14" s="19">
        <v>0.16539797653192001</v>
      </c>
      <c r="O14" s="19">
        <v>0.15695315274622099</v>
      </c>
      <c r="P14" s="19">
        <v>0.25738727098161102</v>
      </c>
      <c r="Q14" s="19">
        <v>0.120437768123716</v>
      </c>
      <c r="R14" s="19">
        <v>0.159373720301352</v>
      </c>
      <c r="S14" s="19">
        <v>0.10997124505766299</v>
      </c>
      <c r="T14" s="19">
        <v>0.17675129469123099</v>
      </c>
      <c r="U14" s="19">
        <v>0.16720645884881999</v>
      </c>
      <c r="V14" s="19">
        <v>0.21883826370725501</v>
      </c>
      <c r="W14" s="19"/>
      <c r="X14" s="19">
        <v>0.17495986043105399</v>
      </c>
      <c r="Y14" s="19">
        <v>0.187179841502496</v>
      </c>
      <c r="Z14" s="19"/>
      <c r="AA14" s="19">
        <v>0.172270839320396</v>
      </c>
      <c r="AB14" s="19">
        <v>0.157364873615151</v>
      </c>
      <c r="AC14" s="19"/>
      <c r="AD14" s="19">
        <v>0.12470202718333501</v>
      </c>
      <c r="AE14" s="19">
        <v>0.22899135282723701</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E19"/>
  <sheetViews>
    <sheetView showGridLines="0" topLeftCell="A7"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471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5.2939831346597202E-2</v>
      </c>
      <c r="D9" s="17">
        <v>6.9874746833568896E-2</v>
      </c>
      <c r="E9" s="17">
        <v>3.6000155329594698E-2</v>
      </c>
      <c r="F9" s="17"/>
      <c r="G9" s="17">
        <v>2.0018366641813799E-2</v>
      </c>
      <c r="H9" s="17">
        <v>6.9287093649043993E-2</v>
      </c>
      <c r="I9" s="17">
        <v>5.4160898809191498E-2</v>
      </c>
      <c r="J9" s="17">
        <v>5.20367452086836E-2</v>
      </c>
      <c r="K9" s="17">
        <v>3.7672664579689E-2</v>
      </c>
      <c r="L9" s="17">
        <v>6.9295576337146697E-2</v>
      </c>
      <c r="M9" s="17"/>
      <c r="N9" s="17">
        <v>8.8070311312672095E-2</v>
      </c>
      <c r="O9" s="17">
        <v>4.8753927377732598E-2</v>
      </c>
      <c r="P9" s="17">
        <v>4.6138874548543998E-2</v>
      </c>
      <c r="Q9" s="17">
        <v>2.7993247112957E-2</v>
      </c>
      <c r="R9" s="17">
        <v>0</v>
      </c>
      <c r="S9" s="17">
        <v>4.2189796447742699E-2</v>
      </c>
      <c r="T9" s="17">
        <v>5.34119737441748E-2</v>
      </c>
      <c r="U9" s="17">
        <v>0.19068043704623</v>
      </c>
      <c r="V9" s="17">
        <v>3.2674146285221403E-2</v>
      </c>
      <c r="W9" s="17"/>
      <c r="X9" s="17">
        <v>4.7647766163194397E-2</v>
      </c>
      <c r="Y9" s="17">
        <v>3.2170540385311898E-2</v>
      </c>
      <c r="Z9" s="17"/>
      <c r="AA9" s="17">
        <v>5.5657436473755997E-2</v>
      </c>
      <c r="AB9" s="17">
        <v>4.3572819976542901E-2</v>
      </c>
      <c r="AC9" s="17"/>
      <c r="AD9" s="17">
        <v>5.9318187068062703E-2</v>
      </c>
      <c r="AE9" s="17">
        <v>3.9255423464275803E-2</v>
      </c>
    </row>
    <row r="10" spans="2:31" ht="43.5" x14ac:dyDescent="0.35">
      <c r="B10" s="18" t="s">
        <v>459</v>
      </c>
      <c r="C10" s="17">
        <v>0.10570945481275699</v>
      </c>
      <c r="D10" s="17">
        <v>0.12019985999155899</v>
      </c>
      <c r="E10" s="17">
        <v>9.1214976273856899E-2</v>
      </c>
      <c r="F10" s="17"/>
      <c r="G10" s="17">
        <v>0.100011969074326</v>
      </c>
      <c r="H10" s="17">
        <v>0.103610641093468</v>
      </c>
      <c r="I10" s="17">
        <v>9.2445713728279505E-2</v>
      </c>
      <c r="J10" s="17">
        <v>0.13128704475365399</v>
      </c>
      <c r="K10" s="17">
        <v>0.12275995671394201</v>
      </c>
      <c r="L10" s="17">
        <v>9.5101803608626703E-2</v>
      </c>
      <c r="M10" s="17"/>
      <c r="N10" s="17">
        <v>0.17178660898341599</v>
      </c>
      <c r="O10" s="17">
        <v>5.6482276606786397E-2</v>
      </c>
      <c r="P10" s="17">
        <v>7.6927018926212801E-2</v>
      </c>
      <c r="Q10" s="17">
        <v>0.117224496698451</v>
      </c>
      <c r="R10" s="17">
        <v>9.4887321318292403E-2</v>
      </c>
      <c r="S10" s="17">
        <v>0.12704918302044099</v>
      </c>
      <c r="T10" s="17">
        <v>0.10442901362040299</v>
      </c>
      <c r="U10" s="17">
        <v>8.77105453448591E-2</v>
      </c>
      <c r="V10" s="17">
        <v>9.6486404055126804E-2</v>
      </c>
      <c r="W10" s="17"/>
      <c r="X10" s="17">
        <v>0.10143308807889601</v>
      </c>
      <c r="Y10" s="17">
        <v>0.11145206724651401</v>
      </c>
      <c r="Z10" s="17"/>
      <c r="AA10" s="17">
        <v>9.8444530859023702E-2</v>
      </c>
      <c r="AB10" s="17">
        <v>0.136559585388176</v>
      </c>
      <c r="AC10" s="17"/>
      <c r="AD10" s="17">
        <v>0.115726660763358</v>
      </c>
      <c r="AE10" s="17">
        <v>8.0807014926248699E-2</v>
      </c>
    </row>
    <row r="11" spans="2:31" ht="43.5" x14ac:dyDescent="0.35">
      <c r="B11" s="18" t="s">
        <v>460</v>
      </c>
      <c r="C11" s="17">
        <v>0.47601342624398801</v>
      </c>
      <c r="D11" s="17">
        <v>0.45762930156443199</v>
      </c>
      <c r="E11" s="17">
        <v>0.49440271883699999</v>
      </c>
      <c r="F11" s="17"/>
      <c r="G11" s="17">
        <v>0.43713913273597399</v>
      </c>
      <c r="H11" s="17">
        <v>0.41176663630914001</v>
      </c>
      <c r="I11" s="17">
        <v>0.50646330376425197</v>
      </c>
      <c r="J11" s="17">
        <v>0.477409778922608</v>
      </c>
      <c r="K11" s="17">
        <v>0.49258975854763898</v>
      </c>
      <c r="L11" s="17">
        <v>0.50690949698795795</v>
      </c>
      <c r="M11" s="17"/>
      <c r="N11" s="17">
        <v>0.35079009819290002</v>
      </c>
      <c r="O11" s="17">
        <v>0.54104067009840195</v>
      </c>
      <c r="P11" s="17">
        <v>0.49840261880590803</v>
      </c>
      <c r="Q11" s="17">
        <v>0.45688358523946399</v>
      </c>
      <c r="R11" s="17">
        <v>0.53523067036481298</v>
      </c>
      <c r="S11" s="17">
        <v>0.49601224857443299</v>
      </c>
      <c r="T11" s="17">
        <v>0.44208887770196698</v>
      </c>
      <c r="U11" s="17">
        <v>0.42034404844270801</v>
      </c>
      <c r="V11" s="17">
        <v>0.54008541897308204</v>
      </c>
      <c r="W11" s="17"/>
      <c r="X11" s="17">
        <v>0.48740102471674401</v>
      </c>
      <c r="Y11" s="17">
        <v>0.45919054563759898</v>
      </c>
      <c r="Z11" s="17"/>
      <c r="AA11" s="17">
        <v>0.49018150122829901</v>
      </c>
      <c r="AB11" s="17">
        <v>0.42166730018423298</v>
      </c>
      <c r="AC11" s="17"/>
      <c r="AD11" s="17">
        <v>0.48093618796731102</v>
      </c>
      <c r="AE11" s="17">
        <v>0.50955237813145704</v>
      </c>
    </row>
    <row r="12" spans="2:31" ht="43.5" x14ac:dyDescent="0.35">
      <c r="B12" s="18" t="s">
        <v>461</v>
      </c>
      <c r="C12" s="17">
        <v>0.121736249775034</v>
      </c>
      <c r="D12" s="17">
        <v>0.12611687248828099</v>
      </c>
      <c r="E12" s="17">
        <v>0.117354395636334</v>
      </c>
      <c r="F12" s="17"/>
      <c r="G12" s="17">
        <v>0.106501871850638</v>
      </c>
      <c r="H12" s="17">
        <v>0.17289377483084001</v>
      </c>
      <c r="I12" s="17">
        <v>0.10164067024536499</v>
      </c>
      <c r="J12" s="17">
        <v>0.10319057847935501</v>
      </c>
      <c r="K12" s="17">
        <v>0.13790387464175599</v>
      </c>
      <c r="L12" s="17">
        <v>0.113753231534449</v>
      </c>
      <c r="M12" s="17"/>
      <c r="N12" s="17">
        <v>0.133632744657004</v>
      </c>
      <c r="O12" s="17">
        <v>0.12894233959054199</v>
      </c>
      <c r="P12" s="17">
        <v>0.101001081983842</v>
      </c>
      <c r="Q12" s="17">
        <v>0.14653776786542899</v>
      </c>
      <c r="R12" s="17">
        <v>0.19216140193870601</v>
      </c>
      <c r="S12" s="17">
        <v>9.9581937366312295E-2</v>
      </c>
      <c r="T12" s="17">
        <v>6.2201272958971397E-2</v>
      </c>
      <c r="U12" s="17">
        <v>0.10325720636437601</v>
      </c>
      <c r="V12" s="17">
        <v>0.11463634204428599</v>
      </c>
      <c r="W12" s="17"/>
      <c r="X12" s="17">
        <v>0.120020966027041</v>
      </c>
      <c r="Y12" s="17">
        <v>0.124324773793698</v>
      </c>
      <c r="Z12" s="17"/>
      <c r="AA12" s="17">
        <v>0.121854057285479</v>
      </c>
      <c r="AB12" s="17">
        <v>0.12413682466567599</v>
      </c>
      <c r="AC12" s="17"/>
      <c r="AD12" s="17">
        <v>0.12840056672258701</v>
      </c>
      <c r="AE12" s="17">
        <v>0.113585051931045</v>
      </c>
    </row>
    <row r="13" spans="2:31" ht="43.5" x14ac:dyDescent="0.35">
      <c r="B13" s="18" t="s">
        <v>462</v>
      </c>
      <c r="C13" s="17">
        <v>6.7943089812042598E-2</v>
      </c>
      <c r="D13" s="17">
        <v>7.5492322783614105E-2</v>
      </c>
      <c r="E13" s="17">
        <v>6.0391734695232201E-2</v>
      </c>
      <c r="F13" s="17"/>
      <c r="G13" s="17">
        <v>5.7469596140171997E-2</v>
      </c>
      <c r="H13" s="17">
        <v>7.8858235029924395E-2</v>
      </c>
      <c r="I13" s="17">
        <v>6.60336152731925E-2</v>
      </c>
      <c r="J13" s="17">
        <v>5.5346777850910203E-2</v>
      </c>
      <c r="K13" s="17">
        <v>8.0689229727699902E-2</v>
      </c>
      <c r="L13" s="17">
        <v>6.8583226267229402E-2</v>
      </c>
      <c r="M13" s="17"/>
      <c r="N13" s="17">
        <v>6.62805830421654E-2</v>
      </c>
      <c r="O13" s="17">
        <v>6.8168589036782398E-2</v>
      </c>
      <c r="P13" s="17">
        <v>1.7911131336544098E-2</v>
      </c>
      <c r="Q13" s="17">
        <v>0.119639650440293</v>
      </c>
      <c r="R13" s="17">
        <v>7.6963241526283102E-2</v>
      </c>
      <c r="S13" s="17">
        <v>8.4037573348603997E-2</v>
      </c>
      <c r="T13" s="17">
        <v>8.3312680822128393E-2</v>
      </c>
      <c r="U13" s="17">
        <v>6.3495883768266995E-2</v>
      </c>
      <c r="V13" s="17">
        <v>3.5844199599933603E-2</v>
      </c>
      <c r="W13" s="17"/>
      <c r="X13" s="17">
        <v>5.9143428543909901E-2</v>
      </c>
      <c r="Y13" s="17">
        <v>8.0427482335394498E-2</v>
      </c>
      <c r="Z13" s="17"/>
      <c r="AA13" s="17">
        <v>6.7456130658547997E-2</v>
      </c>
      <c r="AB13" s="17">
        <v>7.1440967112352802E-2</v>
      </c>
      <c r="AC13" s="17"/>
      <c r="AD13" s="17">
        <v>8.4057216720177894E-2</v>
      </c>
      <c r="AE13" s="17">
        <v>3.88987388193303E-2</v>
      </c>
    </row>
    <row r="14" spans="2:31" x14ac:dyDescent="0.35">
      <c r="B14" s="18" t="s">
        <v>247</v>
      </c>
      <c r="C14" s="19">
        <v>0.17565794800958201</v>
      </c>
      <c r="D14" s="19">
        <v>0.15068689633854501</v>
      </c>
      <c r="E14" s="19">
        <v>0.20063601922798299</v>
      </c>
      <c r="F14" s="19"/>
      <c r="G14" s="19">
        <v>0.27885906355707601</v>
      </c>
      <c r="H14" s="19">
        <v>0.16358361908758401</v>
      </c>
      <c r="I14" s="19">
        <v>0.17925579817972001</v>
      </c>
      <c r="J14" s="19">
        <v>0.180729074784789</v>
      </c>
      <c r="K14" s="19">
        <v>0.12838451578927301</v>
      </c>
      <c r="L14" s="19">
        <v>0.14635666526459001</v>
      </c>
      <c r="M14" s="19"/>
      <c r="N14" s="19">
        <v>0.189439653811843</v>
      </c>
      <c r="O14" s="19">
        <v>0.15661219728975401</v>
      </c>
      <c r="P14" s="19">
        <v>0.25961927439895</v>
      </c>
      <c r="Q14" s="19">
        <v>0.13172125264340601</v>
      </c>
      <c r="R14" s="19">
        <v>0.10075736485190601</v>
      </c>
      <c r="S14" s="19">
        <v>0.15112926124246701</v>
      </c>
      <c r="T14" s="19">
        <v>0.25455618115235601</v>
      </c>
      <c r="U14" s="19">
        <v>0.13451187903355999</v>
      </c>
      <c r="V14" s="19">
        <v>0.18027348904234999</v>
      </c>
      <c r="W14" s="19"/>
      <c r="X14" s="19">
        <v>0.184353726470216</v>
      </c>
      <c r="Y14" s="19">
        <v>0.19243459060148299</v>
      </c>
      <c r="Z14" s="19"/>
      <c r="AA14" s="19">
        <v>0.166406343494895</v>
      </c>
      <c r="AB14" s="19">
        <v>0.20262250267302001</v>
      </c>
      <c r="AC14" s="19"/>
      <c r="AD14" s="19">
        <v>0.13156118075850301</v>
      </c>
      <c r="AE14" s="19">
        <v>0.217901392727643</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E19"/>
  <sheetViews>
    <sheetView showGridLines="0" topLeftCell="A9" workbookViewId="0">
      <pane xSplit="2" topLeftCell="A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472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0.116156240004643</v>
      </c>
      <c r="D9" s="17">
        <v>0.115464383074695</v>
      </c>
      <c r="E9" s="17">
        <v>0.116848291420692</v>
      </c>
      <c r="F9" s="17"/>
      <c r="G9" s="17">
        <v>8.4143089129898804E-2</v>
      </c>
      <c r="H9" s="17">
        <v>0.111469754678239</v>
      </c>
      <c r="I9" s="17">
        <v>0.13270915837179401</v>
      </c>
      <c r="J9" s="17">
        <v>0.13829087409122501</v>
      </c>
      <c r="K9" s="17">
        <v>9.5890462935232595E-2</v>
      </c>
      <c r="L9" s="17">
        <v>0.126573815251041</v>
      </c>
      <c r="M9" s="17"/>
      <c r="N9" s="17">
        <v>0.121511190038062</v>
      </c>
      <c r="O9" s="17">
        <v>0.14002031685067301</v>
      </c>
      <c r="P9" s="17">
        <v>0.132102206761502</v>
      </c>
      <c r="Q9" s="17">
        <v>7.4392995429865494E-2</v>
      </c>
      <c r="R9" s="17">
        <v>7.2666607114678497E-2</v>
      </c>
      <c r="S9" s="17">
        <v>0.138561202189214</v>
      </c>
      <c r="T9" s="17">
        <v>0.10566830484626701</v>
      </c>
      <c r="U9" s="17">
        <v>0.17209311405278099</v>
      </c>
      <c r="V9" s="17">
        <v>0.102510295725718</v>
      </c>
      <c r="W9" s="17"/>
      <c r="X9" s="17">
        <v>0.11506849505984899</v>
      </c>
      <c r="Y9" s="17">
        <v>0.13094063164679101</v>
      </c>
      <c r="Z9" s="17"/>
      <c r="AA9" s="17">
        <v>0.115941572019322</v>
      </c>
      <c r="AB9" s="17">
        <v>0.116203668761672</v>
      </c>
      <c r="AC9" s="17"/>
      <c r="AD9" s="17">
        <v>0.120542999383806</v>
      </c>
      <c r="AE9" s="17">
        <v>0.10403555818647101</v>
      </c>
    </row>
    <row r="10" spans="2:31" ht="43.5" x14ac:dyDescent="0.35">
      <c r="B10" s="18" t="s">
        <v>459</v>
      </c>
      <c r="C10" s="17">
        <v>0.265317873742273</v>
      </c>
      <c r="D10" s="17">
        <v>0.25177531892612098</v>
      </c>
      <c r="E10" s="17">
        <v>0.27886423547077399</v>
      </c>
      <c r="F10" s="17"/>
      <c r="G10" s="17">
        <v>0.26126565906425098</v>
      </c>
      <c r="H10" s="17">
        <v>0.25839258739911197</v>
      </c>
      <c r="I10" s="17">
        <v>0.23588075933615199</v>
      </c>
      <c r="J10" s="17">
        <v>0.29143399698868599</v>
      </c>
      <c r="K10" s="17">
        <v>0.27501090119876997</v>
      </c>
      <c r="L10" s="17">
        <v>0.26789035644964099</v>
      </c>
      <c r="M10" s="17"/>
      <c r="N10" s="17">
        <v>0.32544503222503202</v>
      </c>
      <c r="O10" s="17">
        <v>0.171642914172245</v>
      </c>
      <c r="P10" s="17">
        <v>0.24870515564092199</v>
      </c>
      <c r="Q10" s="17">
        <v>0.32457244059371698</v>
      </c>
      <c r="R10" s="17">
        <v>0.27254508408724998</v>
      </c>
      <c r="S10" s="17">
        <v>0.22281879000699101</v>
      </c>
      <c r="T10" s="17">
        <v>0.19542766878751699</v>
      </c>
      <c r="U10" s="17">
        <v>0.26976052194806099</v>
      </c>
      <c r="V10" s="17">
        <v>0.34975941204988498</v>
      </c>
      <c r="W10" s="17"/>
      <c r="X10" s="17">
        <v>0.27466679373694602</v>
      </c>
      <c r="Y10" s="17">
        <v>0.239460233516578</v>
      </c>
      <c r="Z10" s="17"/>
      <c r="AA10" s="17">
        <v>0.27820685828146202</v>
      </c>
      <c r="AB10" s="17">
        <v>0.221226787824435</v>
      </c>
      <c r="AC10" s="17"/>
      <c r="AD10" s="17">
        <v>0.29338350029899102</v>
      </c>
      <c r="AE10" s="17">
        <v>0.21701866088840299</v>
      </c>
    </row>
    <row r="11" spans="2:31" ht="43.5" x14ac:dyDescent="0.35">
      <c r="B11" s="18" t="s">
        <v>460</v>
      </c>
      <c r="C11" s="17">
        <v>0.30888430408309703</v>
      </c>
      <c r="D11" s="17">
        <v>0.314371374111375</v>
      </c>
      <c r="E11" s="17">
        <v>0.30339569159884</v>
      </c>
      <c r="F11" s="17"/>
      <c r="G11" s="17">
        <v>0.26712341198117501</v>
      </c>
      <c r="H11" s="17">
        <v>0.31150095793145599</v>
      </c>
      <c r="I11" s="17">
        <v>0.35269672195104801</v>
      </c>
      <c r="J11" s="17">
        <v>0.28520181439103298</v>
      </c>
      <c r="K11" s="17">
        <v>0.32825112614714902</v>
      </c>
      <c r="L11" s="17">
        <v>0.31012417826430999</v>
      </c>
      <c r="M11" s="17"/>
      <c r="N11" s="17">
        <v>0.25022613009155498</v>
      </c>
      <c r="O11" s="17">
        <v>0.37840308412232199</v>
      </c>
      <c r="P11" s="17">
        <v>0.293512170878513</v>
      </c>
      <c r="Q11" s="17">
        <v>0.30437184486822499</v>
      </c>
      <c r="R11" s="17">
        <v>0.31111389869939299</v>
      </c>
      <c r="S11" s="17">
        <v>0.32474778646435398</v>
      </c>
      <c r="T11" s="17">
        <v>0.32274934442272701</v>
      </c>
      <c r="U11" s="17">
        <v>0.29422908733192599</v>
      </c>
      <c r="V11" s="17">
        <v>0.29231383404752098</v>
      </c>
      <c r="W11" s="17"/>
      <c r="X11" s="17">
        <v>0.31298736901649998</v>
      </c>
      <c r="Y11" s="17">
        <v>0.28825042520468303</v>
      </c>
      <c r="Z11" s="17"/>
      <c r="AA11" s="17">
        <v>0.304178149772872</v>
      </c>
      <c r="AB11" s="17">
        <v>0.32430611733075898</v>
      </c>
      <c r="AC11" s="17"/>
      <c r="AD11" s="17">
        <v>0.29588528228246103</v>
      </c>
      <c r="AE11" s="17">
        <v>0.35131737031700999</v>
      </c>
    </row>
    <row r="12" spans="2:31" ht="43.5" x14ac:dyDescent="0.35">
      <c r="B12" s="18" t="s">
        <v>461</v>
      </c>
      <c r="C12" s="17">
        <v>0.12470724391129</v>
      </c>
      <c r="D12" s="17">
        <v>0.128851303628707</v>
      </c>
      <c r="E12" s="17">
        <v>0.120562019268027</v>
      </c>
      <c r="F12" s="17"/>
      <c r="G12" s="17">
        <v>0.15990396584644301</v>
      </c>
      <c r="H12" s="17">
        <v>0.14313318545468201</v>
      </c>
      <c r="I12" s="17">
        <v>0.102712671616942</v>
      </c>
      <c r="J12" s="17">
        <v>9.6258537883543105E-2</v>
      </c>
      <c r="K12" s="17">
        <v>0.120396385239624</v>
      </c>
      <c r="L12" s="17">
        <v>0.123456415985177</v>
      </c>
      <c r="M12" s="17"/>
      <c r="N12" s="17">
        <v>0.12164531774157</v>
      </c>
      <c r="O12" s="17">
        <v>0.137819272095031</v>
      </c>
      <c r="P12" s="17">
        <v>0.10755806598076301</v>
      </c>
      <c r="Q12" s="17">
        <v>0.12889608498611199</v>
      </c>
      <c r="R12" s="17">
        <v>0.17073350135819401</v>
      </c>
      <c r="S12" s="17">
        <v>0.13304228882204699</v>
      </c>
      <c r="T12" s="17">
        <v>0.14722611689326701</v>
      </c>
      <c r="U12" s="17">
        <v>5.9407092788280803E-2</v>
      </c>
      <c r="V12" s="17">
        <v>9.1368924525702999E-2</v>
      </c>
      <c r="W12" s="17"/>
      <c r="X12" s="17">
        <v>0.11980943329610801</v>
      </c>
      <c r="Y12" s="17">
        <v>0.105646863119706</v>
      </c>
      <c r="Z12" s="17"/>
      <c r="AA12" s="17">
        <v>0.121710249167026</v>
      </c>
      <c r="AB12" s="17">
        <v>0.139339494074845</v>
      </c>
      <c r="AC12" s="17"/>
      <c r="AD12" s="17">
        <v>0.138557352969785</v>
      </c>
      <c r="AE12" s="17">
        <v>0.10368923249878401</v>
      </c>
    </row>
    <row r="13" spans="2:31" ht="43.5" x14ac:dyDescent="0.35">
      <c r="B13" s="18" t="s">
        <v>462</v>
      </c>
      <c r="C13" s="17">
        <v>6.54951850695107E-2</v>
      </c>
      <c r="D13" s="17">
        <v>7.8484430977552699E-2</v>
      </c>
      <c r="E13" s="17">
        <v>5.2502287788347299E-2</v>
      </c>
      <c r="F13" s="17"/>
      <c r="G13" s="17">
        <v>5.2382246932265501E-2</v>
      </c>
      <c r="H13" s="17">
        <v>6.3102389264564906E-2</v>
      </c>
      <c r="I13" s="17">
        <v>5.19342203473609E-2</v>
      </c>
      <c r="J13" s="17">
        <v>5.8950281570612599E-2</v>
      </c>
      <c r="K13" s="17">
        <v>4.6119587822495402E-2</v>
      </c>
      <c r="L13" s="17">
        <v>9.35382770088415E-2</v>
      </c>
      <c r="M13" s="17"/>
      <c r="N13" s="17">
        <v>5.9618444749989501E-2</v>
      </c>
      <c r="O13" s="17">
        <v>8.47624271859405E-2</v>
      </c>
      <c r="P13" s="17">
        <v>3.3336745614093097E-2</v>
      </c>
      <c r="Q13" s="17">
        <v>5.8998276750536101E-2</v>
      </c>
      <c r="R13" s="17">
        <v>9.6919522729474197E-2</v>
      </c>
      <c r="S13" s="17">
        <v>4.8592176285077497E-2</v>
      </c>
      <c r="T13" s="17">
        <v>8.8568677325060699E-2</v>
      </c>
      <c r="U13" s="17">
        <v>8.3778633681013806E-2</v>
      </c>
      <c r="V13" s="17">
        <v>4.5624531830932902E-2</v>
      </c>
      <c r="W13" s="17"/>
      <c r="X13" s="17">
        <v>5.4593704695709899E-2</v>
      </c>
      <c r="Y13" s="17">
        <v>0.13674026841807499</v>
      </c>
      <c r="Z13" s="17"/>
      <c r="AA13" s="17">
        <v>5.4870295396138802E-2</v>
      </c>
      <c r="AB13" s="17">
        <v>0.108519473452028</v>
      </c>
      <c r="AC13" s="17"/>
      <c r="AD13" s="17">
        <v>7.2784603055823294E-2</v>
      </c>
      <c r="AE13" s="17">
        <v>5.9336284234531501E-2</v>
      </c>
    </row>
    <row r="14" spans="2:31" x14ac:dyDescent="0.35">
      <c r="B14" s="18" t="s">
        <v>247</v>
      </c>
      <c r="C14" s="19">
        <v>0.11943915318918601</v>
      </c>
      <c r="D14" s="19">
        <v>0.111053189281548</v>
      </c>
      <c r="E14" s="19">
        <v>0.12782747445331899</v>
      </c>
      <c r="F14" s="19"/>
      <c r="G14" s="19">
        <v>0.17518162704596699</v>
      </c>
      <c r="H14" s="19">
        <v>0.112401125271946</v>
      </c>
      <c r="I14" s="19">
        <v>0.124066468376703</v>
      </c>
      <c r="J14" s="19">
        <v>0.129864495074901</v>
      </c>
      <c r="K14" s="19">
        <v>0.13433153665672801</v>
      </c>
      <c r="L14" s="19">
        <v>7.8416957040988597E-2</v>
      </c>
      <c r="M14" s="19"/>
      <c r="N14" s="19">
        <v>0.12155388515379199</v>
      </c>
      <c r="O14" s="19">
        <v>8.7351985573788898E-2</v>
      </c>
      <c r="P14" s="19">
        <v>0.184785655124207</v>
      </c>
      <c r="Q14" s="19">
        <v>0.108768357371544</v>
      </c>
      <c r="R14" s="19">
        <v>7.6021386011011299E-2</v>
      </c>
      <c r="S14" s="19">
        <v>0.13223775623231601</v>
      </c>
      <c r="T14" s="19">
        <v>0.140359887725161</v>
      </c>
      <c r="U14" s="19">
        <v>0.12073155019793699</v>
      </c>
      <c r="V14" s="19">
        <v>0.11842300182024</v>
      </c>
      <c r="W14" s="19"/>
      <c r="X14" s="19">
        <v>0.122874204194887</v>
      </c>
      <c r="Y14" s="19">
        <v>9.8961578094166502E-2</v>
      </c>
      <c r="Z14" s="19"/>
      <c r="AA14" s="19">
        <v>0.12509287536317901</v>
      </c>
      <c r="AB14" s="19">
        <v>9.0404458556262002E-2</v>
      </c>
      <c r="AC14" s="19"/>
      <c r="AD14" s="19">
        <v>7.8846262009133694E-2</v>
      </c>
      <c r="AE14" s="19">
        <v>0.16460289387480001</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E19"/>
  <sheetViews>
    <sheetView showGridLines="0" topLeftCell="A11" workbookViewId="0">
      <pane xSplit="2" topLeftCell="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473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8.2627022563449198E-2</v>
      </c>
      <c r="D9" s="17">
        <v>0.100781889713619</v>
      </c>
      <c r="E9" s="17">
        <v>6.4467051945810802E-2</v>
      </c>
      <c r="F9" s="17"/>
      <c r="G9" s="17">
        <v>6.07959905829678E-2</v>
      </c>
      <c r="H9" s="17">
        <v>6.5221655506226703E-2</v>
      </c>
      <c r="I9" s="17">
        <v>5.5243750123618499E-2</v>
      </c>
      <c r="J9" s="17">
        <v>9.2473318509629199E-2</v>
      </c>
      <c r="K9" s="17">
        <v>7.7568147144505703E-2</v>
      </c>
      <c r="L9" s="17">
        <v>0.114832124160074</v>
      </c>
      <c r="M9" s="17"/>
      <c r="N9" s="17">
        <v>8.3962511089104394E-2</v>
      </c>
      <c r="O9" s="17">
        <v>7.9817282472314496E-2</v>
      </c>
      <c r="P9" s="17">
        <v>5.35844847585418E-2</v>
      </c>
      <c r="Q9" s="17">
        <v>0.115827315827599</v>
      </c>
      <c r="R9" s="17">
        <v>8.7707503647960997E-2</v>
      </c>
      <c r="S9" s="17">
        <v>8.7206210644407894E-2</v>
      </c>
      <c r="T9" s="17">
        <v>9.3444492713793598E-2</v>
      </c>
      <c r="U9" s="17">
        <v>0.122305790814103</v>
      </c>
      <c r="V9" s="17">
        <v>4.8047485269116702E-2</v>
      </c>
      <c r="W9" s="17"/>
      <c r="X9" s="17">
        <v>7.3257308149730402E-2</v>
      </c>
      <c r="Y9" s="17">
        <v>3.2543302707471203E-2</v>
      </c>
      <c r="Z9" s="17"/>
      <c r="AA9" s="17">
        <v>9.0109131715670296E-2</v>
      </c>
      <c r="AB9" s="17">
        <v>5.18342251373742E-2</v>
      </c>
      <c r="AC9" s="17"/>
      <c r="AD9" s="17">
        <v>9.1173929629301806E-2</v>
      </c>
      <c r="AE9" s="17">
        <v>5.7512622906221597E-2</v>
      </c>
    </row>
    <row r="10" spans="2:31" ht="43.5" x14ac:dyDescent="0.35">
      <c r="B10" s="18" t="s">
        <v>459</v>
      </c>
      <c r="C10" s="17">
        <v>0.217895821890809</v>
      </c>
      <c r="D10" s="17">
        <v>0.194987478792779</v>
      </c>
      <c r="E10" s="17">
        <v>0.240810604693564</v>
      </c>
      <c r="F10" s="17"/>
      <c r="G10" s="17">
        <v>0.221810662889148</v>
      </c>
      <c r="H10" s="17">
        <v>0.19495525977320199</v>
      </c>
      <c r="I10" s="17">
        <v>0.25875134895018997</v>
      </c>
      <c r="J10" s="17">
        <v>0.23666876406096299</v>
      </c>
      <c r="K10" s="17">
        <v>0.21817349986852499</v>
      </c>
      <c r="L10" s="17">
        <v>0.19814275549746799</v>
      </c>
      <c r="M10" s="17"/>
      <c r="N10" s="17">
        <v>0.25973292140200499</v>
      </c>
      <c r="O10" s="17">
        <v>0.21347197724981001</v>
      </c>
      <c r="P10" s="17">
        <v>0.217999458351291</v>
      </c>
      <c r="Q10" s="17">
        <v>0.21362389806875101</v>
      </c>
      <c r="R10" s="17">
        <v>0.227455965030713</v>
      </c>
      <c r="S10" s="17">
        <v>0.17975235853847299</v>
      </c>
      <c r="T10" s="17">
        <v>0.14488531389058301</v>
      </c>
      <c r="U10" s="17">
        <v>0.19029738857822401</v>
      </c>
      <c r="V10" s="17">
        <v>0.26544728496005299</v>
      </c>
      <c r="W10" s="17"/>
      <c r="X10" s="17">
        <v>0.23107168278679599</v>
      </c>
      <c r="Y10" s="17">
        <v>0.20822299324315399</v>
      </c>
      <c r="Z10" s="17"/>
      <c r="AA10" s="17">
        <v>0.207794937345505</v>
      </c>
      <c r="AB10" s="17">
        <v>0.26245522310813402</v>
      </c>
      <c r="AC10" s="17"/>
      <c r="AD10" s="17">
        <v>0.229257580800484</v>
      </c>
      <c r="AE10" s="17">
        <v>0.19716958273895999</v>
      </c>
    </row>
    <row r="11" spans="2:31" ht="43.5" x14ac:dyDescent="0.35">
      <c r="B11" s="18" t="s">
        <v>460</v>
      </c>
      <c r="C11" s="17">
        <v>0.341642637661209</v>
      </c>
      <c r="D11" s="17">
        <v>0.356715641826646</v>
      </c>
      <c r="E11" s="17">
        <v>0.32656539636278897</v>
      </c>
      <c r="F11" s="17"/>
      <c r="G11" s="17">
        <v>0.28042631069685398</v>
      </c>
      <c r="H11" s="17">
        <v>0.34491526252229399</v>
      </c>
      <c r="I11" s="17">
        <v>0.341057796983124</v>
      </c>
      <c r="J11" s="17">
        <v>0.32548351447652002</v>
      </c>
      <c r="K11" s="17">
        <v>0.42512462360376302</v>
      </c>
      <c r="L11" s="17">
        <v>0.33911611991101698</v>
      </c>
      <c r="M11" s="17"/>
      <c r="N11" s="17">
        <v>0.27037854170874198</v>
      </c>
      <c r="O11" s="17">
        <v>0.32719881252720301</v>
      </c>
      <c r="P11" s="17">
        <v>0.44354535932179801</v>
      </c>
      <c r="Q11" s="17">
        <v>0.39587123030962201</v>
      </c>
      <c r="R11" s="17">
        <v>0.33676982990346599</v>
      </c>
      <c r="S11" s="17">
        <v>0.38088406082898102</v>
      </c>
      <c r="T11" s="17">
        <v>0.32074309921869298</v>
      </c>
      <c r="U11" s="17">
        <v>0.23088468610246499</v>
      </c>
      <c r="V11" s="17">
        <v>0.354590832545912</v>
      </c>
      <c r="W11" s="17"/>
      <c r="X11" s="17">
        <v>0.34366533711953001</v>
      </c>
      <c r="Y11" s="17">
        <v>0.37491156834487799</v>
      </c>
      <c r="Z11" s="17"/>
      <c r="AA11" s="17">
        <v>0.35857744646231499</v>
      </c>
      <c r="AB11" s="17">
        <v>0.27984334238225</v>
      </c>
      <c r="AC11" s="17"/>
      <c r="AD11" s="17">
        <v>0.330581137544049</v>
      </c>
      <c r="AE11" s="17">
        <v>0.38758722714357502</v>
      </c>
    </row>
    <row r="12" spans="2:31" ht="43.5" x14ac:dyDescent="0.35">
      <c r="B12" s="18" t="s">
        <v>461</v>
      </c>
      <c r="C12" s="17">
        <v>0.15245619147057601</v>
      </c>
      <c r="D12" s="17">
        <v>0.152582468316006</v>
      </c>
      <c r="E12" s="17">
        <v>0.15232987912779</v>
      </c>
      <c r="F12" s="17"/>
      <c r="G12" s="17">
        <v>0.17518290704105</v>
      </c>
      <c r="H12" s="17">
        <v>0.126376902741789</v>
      </c>
      <c r="I12" s="17">
        <v>0.15222305677960599</v>
      </c>
      <c r="J12" s="17">
        <v>0.146046841784961</v>
      </c>
      <c r="K12" s="17">
        <v>8.9544034862965499E-2</v>
      </c>
      <c r="L12" s="17">
        <v>0.189136277945569</v>
      </c>
      <c r="M12" s="17"/>
      <c r="N12" s="17">
        <v>0.154790554403714</v>
      </c>
      <c r="O12" s="17">
        <v>0.174121065758747</v>
      </c>
      <c r="P12" s="17">
        <v>0.12658216460140001</v>
      </c>
      <c r="Q12" s="17">
        <v>0.13826430766254399</v>
      </c>
      <c r="R12" s="17">
        <v>0.21060953587933101</v>
      </c>
      <c r="S12" s="17">
        <v>0.16446118626974099</v>
      </c>
      <c r="T12" s="17">
        <v>0.162318442803569</v>
      </c>
      <c r="U12" s="17">
        <v>0.15412940643095599</v>
      </c>
      <c r="V12" s="17">
        <v>9.6785047139721997E-2</v>
      </c>
      <c r="W12" s="17"/>
      <c r="X12" s="17">
        <v>0.145467572137258</v>
      </c>
      <c r="Y12" s="17">
        <v>0.182788466934725</v>
      </c>
      <c r="Z12" s="17"/>
      <c r="AA12" s="17">
        <v>0.151274518575999</v>
      </c>
      <c r="AB12" s="17">
        <v>0.15414540140639901</v>
      </c>
      <c r="AC12" s="17"/>
      <c r="AD12" s="17">
        <v>0.16997896707815</v>
      </c>
      <c r="AE12" s="17">
        <v>0.131519366770914</v>
      </c>
    </row>
    <row r="13" spans="2:31" ht="43.5" x14ac:dyDescent="0.35">
      <c r="B13" s="18" t="s">
        <v>462</v>
      </c>
      <c r="C13" s="17">
        <v>8.4673935900471703E-2</v>
      </c>
      <c r="D13" s="17">
        <v>8.3827567852646001E-2</v>
      </c>
      <c r="E13" s="17">
        <v>8.5520541868617198E-2</v>
      </c>
      <c r="F13" s="17"/>
      <c r="G13" s="17">
        <v>8.9247809468239903E-2</v>
      </c>
      <c r="H13" s="17">
        <v>0.129131271001622</v>
      </c>
      <c r="I13" s="17">
        <v>6.9429955149348702E-2</v>
      </c>
      <c r="J13" s="17">
        <v>5.88632104605398E-2</v>
      </c>
      <c r="K13" s="17">
        <v>6.1641817890151301E-2</v>
      </c>
      <c r="L13" s="17">
        <v>9.0578395708385995E-2</v>
      </c>
      <c r="M13" s="17"/>
      <c r="N13" s="17">
        <v>8.5340593784713703E-2</v>
      </c>
      <c r="O13" s="17">
        <v>9.77017038422342E-2</v>
      </c>
      <c r="P13" s="17">
        <v>1.8499697862249399E-2</v>
      </c>
      <c r="Q13" s="17">
        <v>6.2642252689792496E-2</v>
      </c>
      <c r="R13" s="17">
        <v>5.9952020234376999E-2</v>
      </c>
      <c r="S13" s="17">
        <v>6.49441669673127E-2</v>
      </c>
      <c r="T13" s="17">
        <v>0.104453594692138</v>
      </c>
      <c r="U13" s="17">
        <v>0.183922645608564</v>
      </c>
      <c r="V13" s="17">
        <v>0.11643271324200501</v>
      </c>
      <c r="W13" s="17"/>
      <c r="X13" s="17">
        <v>7.7319120172689701E-2</v>
      </c>
      <c r="Y13" s="17">
        <v>0.122758787358785</v>
      </c>
      <c r="Z13" s="17"/>
      <c r="AA13" s="17">
        <v>6.9651285733513105E-2</v>
      </c>
      <c r="AB13" s="17">
        <v>0.14532010828692901</v>
      </c>
      <c r="AC13" s="17"/>
      <c r="AD13" s="17">
        <v>9.5209480203922198E-2</v>
      </c>
      <c r="AE13" s="17">
        <v>6.7427551615027698E-2</v>
      </c>
    </row>
    <row r="14" spans="2:31" x14ac:dyDescent="0.35">
      <c r="B14" s="18" t="s">
        <v>247</v>
      </c>
      <c r="C14" s="19">
        <v>0.120704390513485</v>
      </c>
      <c r="D14" s="19">
        <v>0.111104953498305</v>
      </c>
      <c r="E14" s="19">
        <v>0.130306526001429</v>
      </c>
      <c r="F14" s="19"/>
      <c r="G14" s="19">
        <v>0.17253631932174099</v>
      </c>
      <c r="H14" s="19">
        <v>0.13939964845486699</v>
      </c>
      <c r="I14" s="19">
        <v>0.123294092014112</v>
      </c>
      <c r="J14" s="19">
        <v>0.140464350707387</v>
      </c>
      <c r="K14" s="19">
        <v>0.12794787663009</v>
      </c>
      <c r="L14" s="19">
        <v>6.8194326777485395E-2</v>
      </c>
      <c r="M14" s="19"/>
      <c r="N14" s="19">
        <v>0.145794877611722</v>
      </c>
      <c r="O14" s="19">
        <v>0.107689158149691</v>
      </c>
      <c r="P14" s="19">
        <v>0.13978883510472001</v>
      </c>
      <c r="Q14" s="19">
        <v>7.3770995441690301E-2</v>
      </c>
      <c r="R14" s="19">
        <v>7.7505145304152506E-2</v>
      </c>
      <c r="S14" s="19">
        <v>0.12275201675108401</v>
      </c>
      <c r="T14" s="19">
        <v>0.174155056681223</v>
      </c>
      <c r="U14" s="19">
        <v>0.118460082465688</v>
      </c>
      <c r="V14" s="19">
        <v>0.118696636843191</v>
      </c>
      <c r="W14" s="19"/>
      <c r="X14" s="19">
        <v>0.12921897963399501</v>
      </c>
      <c r="Y14" s="19">
        <v>7.8774881410986403E-2</v>
      </c>
      <c r="Z14" s="19"/>
      <c r="AA14" s="19">
        <v>0.12259268016699799</v>
      </c>
      <c r="AB14" s="19">
        <v>0.106401699678914</v>
      </c>
      <c r="AC14" s="19"/>
      <c r="AD14" s="19">
        <v>8.3798904744093003E-2</v>
      </c>
      <c r="AE14" s="19">
        <v>0.15878364882530199</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E19"/>
  <sheetViews>
    <sheetView showGridLines="0" workbookViewId="0">
      <pane xSplit="2" topLeftCell="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474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5.56052739497985E-2</v>
      </c>
      <c r="D9" s="17">
        <v>6.8450467216282507E-2</v>
      </c>
      <c r="E9" s="17">
        <v>4.2756469804456403E-2</v>
      </c>
      <c r="F9" s="17"/>
      <c r="G9" s="17">
        <v>6.1044851679611399E-2</v>
      </c>
      <c r="H9" s="17">
        <v>6.0482469854528299E-2</v>
      </c>
      <c r="I9" s="17">
        <v>7.1401222806566897E-2</v>
      </c>
      <c r="J9" s="17">
        <v>4.1018614283928098E-2</v>
      </c>
      <c r="K9" s="17">
        <v>5.4422935272098703E-2</v>
      </c>
      <c r="L9" s="17">
        <v>5.0131805789741198E-2</v>
      </c>
      <c r="M9" s="17"/>
      <c r="N9" s="17">
        <v>5.9204399638968903E-2</v>
      </c>
      <c r="O9" s="17">
        <v>3.8751056369158599E-2</v>
      </c>
      <c r="P9" s="17">
        <v>1.9182457845813902E-2</v>
      </c>
      <c r="Q9" s="17">
        <v>8.9272686713606095E-2</v>
      </c>
      <c r="R9" s="17">
        <v>4.6469208187341002E-2</v>
      </c>
      <c r="S9" s="17">
        <v>8.4203573514781596E-2</v>
      </c>
      <c r="T9" s="17">
        <v>3.7159256911096998E-2</v>
      </c>
      <c r="U9" s="17">
        <v>0.132883164813004</v>
      </c>
      <c r="V9" s="17">
        <v>4.0277786315323298E-2</v>
      </c>
      <c r="W9" s="17"/>
      <c r="X9" s="17">
        <v>3.8802014802745699E-2</v>
      </c>
      <c r="Y9" s="17">
        <v>6.9520684185593803E-2</v>
      </c>
      <c r="Z9" s="17"/>
      <c r="AA9" s="17">
        <v>5.56537517890675E-2</v>
      </c>
      <c r="AB9" s="17">
        <v>5.3202413133768597E-2</v>
      </c>
      <c r="AC9" s="17"/>
      <c r="AD9" s="17">
        <v>6.7315250164566104E-2</v>
      </c>
      <c r="AE9" s="17">
        <v>3.4746375876225401E-2</v>
      </c>
    </row>
    <row r="10" spans="2:31" ht="43.5" x14ac:dyDescent="0.35">
      <c r="B10" s="18" t="s">
        <v>459</v>
      </c>
      <c r="C10" s="17">
        <v>0.100449638459577</v>
      </c>
      <c r="D10" s="17">
        <v>0.110941268703404</v>
      </c>
      <c r="E10" s="17">
        <v>8.9955058940868804E-2</v>
      </c>
      <c r="F10" s="17"/>
      <c r="G10" s="17">
        <v>9.8985044850754003E-2</v>
      </c>
      <c r="H10" s="17">
        <v>9.7647036226049505E-2</v>
      </c>
      <c r="I10" s="17">
        <v>9.5317491867604298E-2</v>
      </c>
      <c r="J10" s="17">
        <v>0.130621590933966</v>
      </c>
      <c r="K10" s="17">
        <v>6.1101030435732E-2</v>
      </c>
      <c r="L10" s="17">
        <v>0.109890214870403</v>
      </c>
      <c r="M10" s="17"/>
      <c r="N10" s="17">
        <v>0.18103327353694901</v>
      </c>
      <c r="O10" s="17">
        <v>9.7869323479155404E-2</v>
      </c>
      <c r="P10" s="17">
        <v>7.1051406967980402E-2</v>
      </c>
      <c r="Q10" s="17">
        <v>7.2361375952792406E-2</v>
      </c>
      <c r="R10" s="17">
        <v>0.104498627447893</v>
      </c>
      <c r="S10" s="17">
        <v>8.1618614296606398E-2</v>
      </c>
      <c r="T10" s="17">
        <v>3.6612658836709701E-2</v>
      </c>
      <c r="U10" s="17">
        <v>0.111342571081139</v>
      </c>
      <c r="V10" s="17">
        <v>0.107825238180255</v>
      </c>
      <c r="W10" s="17"/>
      <c r="X10" s="17">
        <v>9.45631881702899E-2</v>
      </c>
      <c r="Y10" s="17">
        <v>0.12984836999878599</v>
      </c>
      <c r="Z10" s="17"/>
      <c r="AA10" s="17">
        <v>9.4412360612050397E-2</v>
      </c>
      <c r="AB10" s="17">
        <v>0.126382783345967</v>
      </c>
      <c r="AC10" s="17"/>
      <c r="AD10" s="17">
        <v>0.114650647561816</v>
      </c>
      <c r="AE10" s="17">
        <v>7.8750040293553897E-2</v>
      </c>
    </row>
    <row r="11" spans="2:31" ht="43.5" x14ac:dyDescent="0.35">
      <c r="B11" s="18" t="s">
        <v>460</v>
      </c>
      <c r="C11" s="17">
        <v>0.39236325343086798</v>
      </c>
      <c r="D11" s="17">
        <v>0.37998005938616403</v>
      </c>
      <c r="E11" s="17">
        <v>0.40474992848303099</v>
      </c>
      <c r="F11" s="17"/>
      <c r="G11" s="17">
        <v>0.38765795361662297</v>
      </c>
      <c r="H11" s="17">
        <v>0.28900339670734099</v>
      </c>
      <c r="I11" s="17">
        <v>0.42188426382643202</v>
      </c>
      <c r="J11" s="17">
        <v>0.42608733710653601</v>
      </c>
      <c r="K11" s="17">
        <v>0.447074138333316</v>
      </c>
      <c r="L11" s="17">
        <v>0.39101991846111001</v>
      </c>
      <c r="M11" s="17"/>
      <c r="N11" s="17">
        <v>0.26357414916883398</v>
      </c>
      <c r="O11" s="17">
        <v>0.450413550225993</v>
      </c>
      <c r="P11" s="17">
        <v>0.44320836301567101</v>
      </c>
      <c r="Q11" s="17">
        <v>0.37351109599114102</v>
      </c>
      <c r="R11" s="17">
        <v>0.37174492713368001</v>
      </c>
      <c r="S11" s="17">
        <v>0.47977843130930797</v>
      </c>
      <c r="T11" s="17">
        <v>0.40490363203060797</v>
      </c>
      <c r="U11" s="17">
        <v>0.33954211177656801</v>
      </c>
      <c r="V11" s="17">
        <v>0.41348898601507</v>
      </c>
      <c r="W11" s="17"/>
      <c r="X11" s="17">
        <v>0.41347077844582603</v>
      </c>
      <c r="Y11" s="17">
        <v>0.369015134499588</v>
      </c>
      <c r="Z11" s="17"/>
      <c r="AA11" s="17">
        <v>0.410231086986517</v>
      </c>
      <c r="AB11" s="17">
        <v>0.32461585971510198</v>
      </c>
      <c r="AC11" s="17"/>
      <c r="AD11" s="17">
        <v>0.36907281101115302</v>
      </c>
      <c r="AE11" s="17">
        <v>0.47134700073382202</v>
      </c>
    </row>
    <row r="12" spans="2:31" ht="43.5" x14ac:dyDescent="0.35">
      <c r="B12" s="18" t="s">
        <v>461</v>
      </c>
      <c r="C12" s="17">
        <v>0.203458143092454</v>
      </c>
      <c r="D12" s="17">
        <v>0.20270818121742401</v>
      </c>
      <c r="E12" s="17">
        <v>0.20420831578731499</v>
      </c>
      <c r="F12" s="17"/>
      <c r="G12" s="17">
        <v>0.19298843393256601</v>
      </c>
      <c r="H12" s="17">
        <v>0.25718541859031002</v>
      </c>
      <c r="I12" s="17">
        <v>0.16824814415117401</v>
      </c>
      <c r="J12" s="17">
        <v>0.15207035772326499</v>
      </c>
      <c r="K12" s="17">
        <v>0.16681376734912801</v>
      </c>
      <c r="L12" s="17">
        <v>0.242054394123702</v>
      </c>
      <c r="M12" s="17"/>
      <c r="N12" s="17">
        <v>0.239602552926304</v>
      </c>
      <c r="O12" s="17">
        <v>0.150931206025638</v>
      </c>
      <c r="P12" s="17">
        <v>0.219191980575169</v>
      </c>
      <c r="Q12" s="17">
        <v>0.20075881857212999</v>
      </c>
      <c r="R12" s="17">
        <v>0.30602520804844402</v>
      </c>
      <c r="S12" s="17">
        <v>0.18103803965335899</v>
      </c>
      <c r="T12" s="17">
        <v>0.187561260789575</v>
      </c>
      <c r="U12" s="17">
        <v>0.20566834863727801</v>
      </c>
      <c r="V12" s="17">
        <v>0.17105889507215499</v>
      </c>
      <c r="W12" s="17"/>
      <c r="X12" s="17">
        <v>0.201264885874366</v>
      </c>
      <c r="Y12" s="17">
        <v>0.209931994026401</v>
      </c>
      <c r="Z12" s="17"/>
      <c r="AA12" s="17">
        <v>0.19950102911155401</v>
      </c>
      <c r="AB12" s="17">
        <v>0.220679512688114</v>
      </c>
      <c r="AC12" s="17"/>
      <c r="AD12" s="17">
        <v>0.22367461877332601</v>
      </c>
      <c r="AE12" s="17">
        <v>0.163657089752972</v>
      </c>
    </row>
    <row r="13" spans="2:31" ht="43.5" x14ac:dyDescent="0.35">
      <c r="B13" s="18" t="s">
        <v>462</v>
      </c>
      <c r="C13" s="17">
        <v>0.11372882521245201</v>
      </c>
      <c r="D13" s="17">
        <v>0.12372509475354999</v>
      </c>
      <c r="E13" s="17">
        <v>0.103729745646031</v>
      </c>
      <c r="F13" s="17"/>
      <c r="G13" s="17">
        <v>7.4081927112770701E-2</v>
      </c>
      <c r="H13" s="17">
        <v>0.163207210079228</v>
      </c>
      <c r="I13" s="17">
        <v>9.2943996505115895E-2</v>
      </c>
      <c r="J13" s="17">
        <v>0.103538053372079</v>
      </c>
      <c r="K13" s="17">
        <v>0.108378389739705</v>
      </c>
      <c r="L13" s="17">
        <v>0.12662974788491899</v>
      </c>
      <c r="M13" s="17"/>
      <c r="N13" s="17">
        <v>0.143612014722168</v>
      </c>
      <c r="O13" s="17">
        <v>0.14552549418598301</v>
      </c>
      <c r="P13" s="17">
        <v>3.6410829198793501E-2</v>
      </c>
      <c r="Q13" s="17">
        <v>0.157633261749269</v>
      </c>
      <c r="R13" s="17">
        <v>7.6940438897078703E-2</v>
      </c>
      <c r="S13" s="17">
        <v>6.2210944431573399E-2</v>
      </c>
      <c r="T13" s="17">
        <v>0.123650438169548</v>
      </c>
      <c r="U13" s="17">
        <v>7.5736624657101806E-2</v>
      </c>
      <c r="V13" s="17">
        <v>0.13309278773990399</v>
      </c>
      <c r="W13" s="17"/>
      <c r="X13" s="17">
        <v>0.105037165670918</v>
      </c>
      <c r="Y13" s="17">
        <v>0.12664318376647599</v>
      </c>
      <c r="Z13" s="17"/>
      <c r="AA13" s="17">
        <v>0.102010194477372</v>
      </c>
      <c r="AB13" s="17">
        <v>0.16215706102741001</v>
      </c>
      <c r="AC13" s="17"/>
      <c r="AD13" s="17">
        <v>0.13023108636765399</v>
      </c>
      <c r="AE13" s="17">
        <v>8.1854599665185296E-2</v>
      </c>
    </row>
    <row r="14" spans="2:31" x14ac:dyDescent="0.35">
      <c r="B14" s="18" t="s">
        <v>247</v>
      </c>
      <c r="C14" s="19">
        <v>0.134394865854851</v>
      </c>
      <c r="D14" s="19">
        <v>0.11419492872317499</v>
      </c>
      <c r="E14" s="19">
        <v>0.15460048133829801</v>
      </c>
      <c r="F14" s="19"/>
      <c r="G14" s="19">
        <v>0.185241788807675</v>
      </c>
      <c r="H14" s="19">
        <v>0.13247446854254399</v>
      </c>
      <c r="I14" s="19">
        <v>0.15020488084310701</v>
      </c>
      <c r="J14" s="19">
        <v>0.146664046580225</v>
      </c>
      <c r="K14" s="19">
        <v>0.16220973887002099</v>
      </c>
      <c r="L14" s="19">
        <v>8.0273918870123695E-2</v>
      </c>
      <c r="M14" s="19"/>
      <c r="N14" s="19">
        <v>0.112973610006777</v>
      </c>
      <c r="O14" s="19">
        <v>0.116509369714071</v>
      </c>
      <c r="P14" s="19">
        <v>0.21095496239657199</v>
      </c>
      <c r="Q14" s="19">
        <v>0.106462761021062</v>
      </c>
      <c r="R14" s="19">
        <v>9.4321590285563695E-2</v>
      </c>
      <c r="S14" s="19">
        <v>0.111150396794372</v>
      </c>
      <c r="T14" s="19">
        <v>0.21011275326246301</v>
      </c>
      <c r="U14" s="19">
        <v>0.13482717903490901</v>
      </c>
      <c r="V14" s="19">
        <v>0.13425630667729299</v>
      </c>
      <c r="W14" s="19"/>
      <c r="X14" s="19">
        <v>0.146861967035855</v>
      </c>
      <c r="Y14" s="19">
        <v>9.5040633523154797E-2</v>
      </c>
      <c r="Z14" s="19"/>
      <c r="AA14" s="19">
        <v>0.13819157702343801</v>
      </c>
      <c r="AB14" s="19">
        <v>0.112962370089639</v>
      </c>
      <c r="AC14" s="19"/>
      <c r="AD14" s="19">
        <v>9.5055586121484195E-2</v>
      </c>
      <c r="AE14" s="19">
        <v>0.16964489367824101</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E19"/>
  <sheetViews>
    <sheetView showGridLines="0" topLeftCell="A7"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475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8.1576441498140195E-2</v>
      </c>
      <c r="D9" s="17">
        <v>7.9831356128441097E-2</v>
      </c>
      <c r="E9" s="17">
        <v>8.3322017424247205E-2</v>
      </c>
      <c r="F9" s="17"/>
      <c r="G9" s="17">
        <v>5.0010482110698501E-2</v>
      </c>
      <c r="H9" s="17">
        <v>9.3417656169463403E-2</v>
      </c>
      <c r="I9" s="17">
        <v>0.112602443493351</v>
      </c>
      <c r="J9" s="17">
        <v>7.6012026804421595E-2</v>
      </c>
      <c r="K9" s="17">
        <v>8.38613015801975E-2</v>
      </c>
      <c r="L9" s="17">
        <v>7.82953832023323E-2</v>
      </c>
      <c r="M9" s="17"/>
      <c r="N9" s="17">
        <v>0.105268832020216</v>
      </c>
      <c r="O9" s="17">
        <v>8.3949681914671406E-2</v>
      </c>
      <c r="P9" s="17">
        <v>8.8163891658036703E-2</v>
      </c>
      <c r="Q9" s="17">
        <v>6.0234410382509901E-2</v>
      </c>
      <c r="R9" s="17">
        <v>7.5858057064792206E-2</v>
      </c>
      <c r="S9" s="17">
        <v>5.0970293691475099E-2</v>
      </c>
      <c r="T9" s="17">
        <v>7.6178488975798597E-2</v>
      </c>
      <c r="U9" s="17">
        <v>0.162282692227671</v>
      </c>
      <c r="V9" s="17">
        <v>6.3003667603764996E-2</v>
      </c>
      <c r="W9" s="17"/>
      <c r="X9" s="17">
        <v>7.8004857135719502E-2</v>
      </c>
      <c r="Y9" s="17">
        <v>6.3051895135965597E-2</v>
      </c>
      <c r="Z9" s="17"/>
      <c r="AA9" s="17">
        <v>8.6539253196553395E-2</v>
      </c>
      <c r="AB9" s="17">
        <v>6.4115839567395305E-2</v>
      </c>
      <c r="AC9" s="17"/>
      <c r="AD9" s="17">
        <v>9.0884194323670897E-2</v>
      </c>
      <c r="AE9" s="17">
        <v>6.1984062704698702E-2</v>
      </c>
    </row>
    <row r="10" spans="2:31" ht="43.5" x14ac:dyDescent="0.35">
      <c r="B10" s="18" t="s">
        <v>459</v>
      </c>
      <c r="C10" s="17">
        <v>0.24806774616951499</v>
      </c>
      <c r="D10" s="17">
        <v>0.24013124266111599</v>
      </c>
      <c r="E10" s="17">
        <v>0.25600648068776599</v>
      </c>
      <c r="F10" s="17"/>
      <c r="G10" s="17">
        <v>0.189375303938283</v>
      </c>
      <c r="H10" s="17">
        <v>0.23592906090000301</v>
      </c>
      <c r="I10" s="17">
        <v>0.216849956012933</v>
      </c>
      <c r="J10" s="17">
        <v>0.32124371149198799</v>
      </c>
      <c r="K10" s="17">
        <v>0.26856121325464</v>
      </c>
      <c r="L10" s="17">
        <v>0.25447725494438</v>
      </c>
      <c r="M10" s="17"/>
      <c r="N10" s="17">
        <v>0.266424614658125</v>
      </c>
      <c r="O10" s="17">
        <v>0.191891138363422</v>
      </c>
      <c r="P10" s="17">
        <v>0.21966766359477499</v>
      </c>
      <c r="Q10" s="17">
        <v>0.35147731020114398</v>
      </c>
      <c r="R10" s="17">
        <v>0.28067785626252001</v>
      </c>
      <c r="S10" s="17">
        <v>0.26569852917308301</v>
      </c>
      <c r="T10" s="17">
        <v>0.168693324639035</v>
      </c>
      <c r="U10" s="17">
        <v>0.30452128947844997</v>
      </c>
      <c r="V10" s="17">
        <v>0.23251683234379</v>
      </c>
      <c r="W10" s="17"/>
      <c r="X10" s="17">
        <v>0.24606526974092099</v>
      </c>
      <c r="Y10" s="17">
        <v>0.24155778483246801</v>
      </c>
      <c r="Z10" s="17"/>
      <c r="AA10" s="17">
        <v>0.25962785844303798</v>
      </c>
      <c r="AB10" s="17">
        <v>0.208759948568043</v>
      </c>
      <c r="AC10" s="17"/>
      <c r="AD10" s="17">
        <v>0.27890239228114599</v>
      </c>
      <c r="AE10" s="17">
        <v>0.18970827663125001</v>
      </c>
    </row>
    <row r="11" spans="2:31" ht="43.5" x14ac:dyDescent="0.35">
      <c r="B11" s="18" t="s">
        <v>460</v>
      </c>
      <c r="C11" s="17">
        <v>0.39365793696239998</v>
      </c>
      <c r="D11" s="17">
        <v>0.41040500436635302</v>
      </c>
      <c r="E11" s="17">
        <v>0.37690616183390102</v>
      </c>
      <c r="F11" s="17"/>
      <c r="G11" s="17">
        <v>0.378409820924685</v>
      </c>
      <c r="H11" s="17">
        <v>0.39600092976289097</v>
      </c>
      <c r="I11" s="17">
        <v>0.421426548924622</v>
      </c>
      <c r="J11" s="17">
        <v>0.30529169814759499</v>
      </c>
      <c r="K11" s="17">
        <v>0.397283792425626</v>
      </c>
      <c r="L11" s="17">
        <v>0.42921847113134798</v>
      </c>
      <c r="M11" s="17"/>
      <c r="N11" s="17">
        <v>0.35740097181293801</v>
      </c>
      <c r="O11" s="17">
        <v>0.45154896837141001</v>
      </c>
      <c r="P11" s="17">
        <v>0.41584170112531699</v>
      </c>
      <c r="Q11" s="17">
        <v>0.37729775093415002</v>
      </c>
      <c r="R11" s="17">
        <v>0.41932205159942199</v>
      </c>
      <c r="S11" s="17">
        <v>0.37313733256191001</v>
      </c>
      <c r="T11" s="17">
        <v>0.41859814918641303</v>
      </c>
      <c r="U11" s="17">
        <v>0.29079725486777602</v>
      </c>
      <c r="V11" s="17">
        <v>0.38216131707225498</v>
      </c>
      <c r="W11" s="17"/>
      <c r="X11" s="17">
        <v>0.40490327590224701</v>
      </c>
      <c r="Y11" s="17">
        <v>0.42703678293187097</v>
      </c>
      <c r="Z11" s="17"/>
      <c r="AA11" s="17">
        <v>0.39264030498893299</v>
      </c>
      <c r="AB11" s="17">
        <v>0.39967997793952398</v>
      </c>
      <c r="AC11" s="17"/>
      <c r="AD11" s="17">
        <v>0.38011585293941702</v>
      </c>
      <c r="AE11" s="17">
        <v>0.44715144640593102</v>
      </c>
    </row>
    <row r="12" spans="2:31" ht="43.5" x14ac:dyDescent="0.35">
      <c r="B12" s="18" t="s">
        <v>461</v>
      </c>
      <c r="C12" s="17">
        <v>0.1229498531227</v>
      </c>
      <c r="D12" s="17">
        <v>0.124514781667232</v>
      </c>
      <c r="E12" s="17">
        <v>0.121384484665177</v>
      </c>
      <c r="F12" s="17"/>
      <c r="G12" s="17">
        <v>0.13425693949801701</v>
      </c>
      <c r="H12" s="17">
        <v>0.136323956859319</v>
      </c>
      <c r="I12" s="17">
        <v>7.9647386834967901E-2</v>
      </c>
      <c r="J12" s="17">
        <v>0.12951778983179399</v>
      </c>
      <c r="K12" s="17">
        <v>0.11352993825032801</v>
      </c>
      <c r="L12" s="17">
        <v>0.132776442535049</v>
      </c>
      <c r="M12" s="17"/>
      <c r="N12" s="17">
        <v>0.10354995456447</v>
      </c>
      <c r="O12" s="17">
        <v>0.14919163701938001</v>
      </c>
      <c r="P12" s="17">
        <v>7.8921810746360094E-2</v>
      </c>
      <c r="Q12" s="17">
        <v>0.119096278587</v>
      </c>
      <c r="R12" s="17">
        <v>0.12065049522234</v>
      </c>
      <c r="S12" s="17">
        <v>0.131941955701083</v>
      </c>
      <c r="T12" s="17">
        <v>0.12699634115323999</v>
      </c>
      <c r="U12" s="17">
        <v>7.8522009647254407E-2</v>
      </c>
      <c r="V12" s="17">
        <v>0.16059144838858999</v>
      </c>
      <c r="W12" s="17"/>
      <c r="X12" s="17">
        <v>0.114873301175608</v>
      </c>
      <c r="Y12" s="17">
        <v>0.13475015184911901</v>
      </c>
      <c r="Z12" s="17"/>
      <c r="AA12" s="17">
        <v>0.11825967758613801</v>
      </c>
      <c r="AB12" s="17">
        <v>0.14415189635547601</v>
      </c>
      <c r="AC12" s="17"/>
      <c r="AD12" s="17">
        <v>0.14089208571827999</v>
      </c>
      <c r="AE12" s="17">
        <v>9.0913976378388106E-2</v>
      </c>
    </row>
    <row r="13" spans="2:31" ht="43.5" x14ac:dyDescent="0.35">
      <c r="B13" s="18" t="s">
        <v>462</v>
      </c>
      <c r="C13" s="17">
        <v>4.0428547911295597E-2</v>
      </c>
      <c r="D13" s="17">
        <v>3.81815670376063E-2</v>
      </c>
      <c r="E13" s="17">
        <v>4.2676160427931903E-2</v>
      </c>
      <c r="F13" s="17"/>
      <c r="G13" s="17">
        <v>4.7968636576489199E-2</v>
      </c>
      <c r="H13" s="17">
        <v>4.0795340093365398E-2</v>
      </c>
      <c r="I13" s="17">
        <v>4.2522202860762498E-2</v>
      </c>
      <c r="J13" s="17">
        <v>4.5131852802193603E-2</v>
      </c>
      <c r="K13" s="17">
        <v>1.15784864965125E-2</v>
      </c>
      <c r="L13" s="17">
        <v>4.7273789239935401E-2</v>
      </c>
      <c r="M13" s="17"/>
      <c r="N13" s="17">
        <v>5.1974133762273E-2</v>
      </c>
      <c r="O13" s="17">
        <v>2.3085663962458002E-2</v>
      </c>
      <c r="P13" s="17">
        <v>3.8746746861643699E-2</v>
      </c>
      <c r="Q13" s="17">
        <v>3.1194384692555002E-2</v>
      </c>
      <c r="R13" s="17">
        <v>2.7312987730610899E-2</v>
      </c>
      <c r="S13" s="17">
        <v>4.3784052576602901E-2</v>
      </c>
      <c r="T13" s="17">
        <v>6.53836070040162E-2</v>
      </c>
      <c r="U13" s="17">
        <v>4.5103419934595101E-2</v>
      </c>
      <c r="V13" s="17">
        <v>4.2081965883544299E-2</v>
      </c>
      <c r="W13" s="17"/>
      <c r="X13" s="17">
        <v>3.5228360329906103E-2</v>
      </c>
      <c r="Y13" s="17">
        <v>4.8981297625095503E-2</v>
      </c>
      <c r="Z13" s="17"/>
      <c r="AA13" s="17">
        <v>2.87295432721794E-2</v>
      </c>
      <c r="AB13" s="17">
        <v>8.4047551572597398E-2</v>
      </c>
      <c r="AC13" s="17"/>
      <c r="AD13" s="17">
        <v>4.4363308036366102E-2</v>
      </c>
      <c r="AE13" s="17">
        <v>3.5144185064952899E-2</v>
      </c>
    </row>
    <row r="14" spans="2:31" x14ac:dyDescent="0.35">
      <c r="B14" s="18" t="s">
        <v>247</v>
      </c>
      <c r="C14" s="19">
        <v>0.11331947433594899</v>
      </c>
      <c r="D14" s="19">
        <v>0.10693604813925101</v>
      </c>
      <c r="E14" s="19">
        <v>0.11970469496097701</v>
      </c>
      <c r="F14" s="19"/>
      <c r="G14" s="19">
        <v>0.19997881695182701</v>
      </c>
      <c r="H14" s="19">
        <v>9.7533056214957795E-2</v>
      </c>
      <c r="I14" s="19">
        <v>0.12695146187336401</v>
      </c>
      <c r="J14" s="19">
        <v>0.12280292092200901</v>
      </c>
      <c r="K14" s="19">
        <v>0.125185267992697</v>
      </c>
      <c r="L14" s="19">
        <v>5.7958658946954199E-2</v>
      </c>
      <c r="M14" s="19"/>
      <c r="N14" s="19">
        <v>0.115381493181978</v>
      </c>
      <c r="O14" s="19">
        <v>0.100332910368659</v>
      </c>
      <c r="P14" s="19">
        <v>0.158658186013867</v>
      </c>
      <c r="Q14" s="19">
        <v>6.0699865202641402E-2</v>
      </c>
      <c r="R14" s="19">
        <v>7.6178552120314297E-2</v>
      </c>
      <c r="S14" s="19">
        <v>0.13446783629584599</v>
      </c>
      <c r="T14" s="19">
        <v>0.14415008904149701</v>
      </c>
      <c r="U14" s="19">
        <v>0.11877333384425399</v>
      </c>
      <c r="V14" s="19">
        <v>0.119644768708056</v>
      </c>
      <c r="W14" s="19"/>
      <c r="X14" s="19">
        <v>0.12092493571559799</v>
      </c>
      <c r="Y14" s="19">
        <v>8.4622087625480499E-2</v>
      </c>
      <c r="Z14" s="19"/>
      <c r="AA14" s="19">
        <v>0.114203362513158</v>
      </c>
      <c r="AB14" s="19">
        <v>9.9244785996964194E-2</v>
      </c>
      <c r="AC14" s="19"/>
      <c r="AD14" s="19">
        <v>6.4842166701119294E-2</v>
      </c>
      <c r="AE14" s="19">
        <v>0.175098052814779</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E19"/>
  <sheetViews>
    <sheetView showGridLines="0" topLeftCell="A7" workbookViewId="0">
      <pane xSplit="2" topLeftCell="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476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5.5679155720663003E-2</v>
      </c>
      <c r="D9" s="17">
        <v>7.4886781231447E-2</v>
      </c>
      <c r="E9" s="17">
        <v>3.6466130804246599E-2</v>
      </c>
      <c r="F9" s="17"/>
      <c r="G9" s="17">
        <v>3.8283951213790197E-2</v>
      </c>
      <c r="H9" s="17">
        <v>7.0770541844587906E-2</v>
      </c>
      <c r="I9" s="17">
        <v>4.2198855507291903E-2</v>
      </c>
      <c r="J9" s="17">
        <v>3.9596842789779901E-2</v>
      </c>
      <c r="K9" s="17">
        <v>4.2570461877050797E-2</v>
      </c>
      <c r="L9" s="17">
        <v>7.82698786303066E-2</v>
      </c>
      <c r="M9" s="17"/>
      <c r="N9" s="17">
        <v>0.101509878254364</v>
      </c>
      <c r="O9" s="17">
        <v>2.8281168630230499E-2</v>
      </c>
      <c r="P9" s="17">
        <v>7.8517722002959894E-2</v>
      </c>
      <c r="Q9" s="17">
        <v>5.9187631805512002E-2</v>
      </c>
      <c r="R9" s="17">
        <v>4.6469208187341002E-2</v>
      </c>
      <c r="S9" s="17">
        <v>5.7176616963078998E-2</v>
      </c>
      <c r="T9" s="17">
        <v>1.44995628578229E-2</v>
      </c>
      <c r="U9" s="17">
        <v>7.5317996250207006E-2</v>
      </c>
      <c r="V9" s="17">
        <v>4.18601059397763E-2</v>
      </c>
      <c r="W9" s="17"/>
      <c r="X9" s="17">
        <v>3.7136010527264701E-2</v>
      </c>
      <c r="Y9" s="17">
        <v>9.4293285802155194E-2</v>
      </c>
      <c r="Z9" s="17"/>
      <c r="AA9" s="17">
        <v>4.67456742562644E-2</v>
      </c>
      <c r="AB9" s="17">
        <v>9.1868619891791806E-2</v>
      </c>
      <c r="AC9" s="17"/>
      <c r="AD9" s="17">
        <v>7.3918441036689E-2</v>
      </c>
      <c r="AE9" s="17">
        <v>1.43198903018297E-2</v>
      </c>
    </row>
    <row r="10" spans="2:31" ht="43.5" x14ac:dyDescent="0.35">
      <c r="B10" s="18" t="s">
        <v>459</v>
      </c>
      <c r="C10" s="17">
        <v>9.0900667107177605E-2</v>
      </c>
      <c r="D10" s="17">
        <v>9.3044322822832495E-2</v>
      </c>
      <c r="E10" s="17">
        <v>8.8756408794041994E-2</v>
      </c>
      <c r="F10" s="17"/>
      <c r="G10" s="17">
        <v>8.7664517592590099E-2</v>
      </c>
      <c r="H10" s="17">
        <v>0.108380444595261</v>
      </c>
      <c r="I10" s="17">
        <v>0.11169500764370301</v>
      </c>
      <c r="J10" s="17">
        <v>7.7554327673388601E-2</v>
      </c>
      <c r="K10" s="17">
        <v>6.1376218347971898E-2</v>
      </c>
      <c r="L10" s="17">
        <v>9.44327846312457E-2</v>
      </c>
      <c r="M10" s="17"/>
      <c r="N10" s="17">
        <v>0.15268606923698799</v>
      </c>
      <c r="O10" s="17">
        <v>7.1662244936502001E-2</v>
      </c>
      <c r="P10" s="17">
        <v>6.0123993291843598E-2</v>
      </c>
      <c r="Q10" s="17">
        <v>5.0739349426065797E-2</v>
      </c>
      <c r="R10" s="17">
        <v>0.13615205349194001</v>
      </c>
      <c r="S10" s="17">
        <v>0.11282719213388299</v>
      </c>
      <c r="T10" s="17">
        <v>7.7589107767142895E-2</v>
      </c>
      <c r="U10" s="17">
        <v>7.6253769612233999E-2</v>
      </c>
      <c r="V10" s="17">
        <v>6.3697263115404898E-2</v>
      </c>
      <c r="W10" s="17"/>
      <c r="X10" s="17">
        <v>8.6497283571979194E-2</v>
      </c>
      <c r="Y10" s="17">
        <v>7.3666099900343507E-2</v>
      </c>
      <c r="Z10" s="17"/>
      <c r="AA10" s="17">
        <v>8.7479731426709895E-2</v>
      </c>
      <c r="AB10" s="17">
        <v>0.103383632409406</v>
      </c>
      <c r="AC10" s="17"/>
      <c r="AD10" s="17">
        <v>0.111863256505153</v>
      </c>
      <c r="AE10" s="17">
        <v>4.8568739411068901E-2</v>
      </c>
    </row>
    <row r="11" spans="2:31" ht="43.5" x14ac:dyDescent="0.35">
      <c r="B11" s="18" t="s">
        <v>460</v>
      </c>
      <c r="C11" s="17">
        <v>0.42778969235915498</v>
      </c>
      <c r="D11" s="17">
        <v>0.40204945875282899</v>
      </c>
      <c r="E11" s="17">
        <v>0.45353716173557901</v>
      </c>
      <c r="F11" s="17"/>
      <c r="G11" s="17">
        <v>0.45035735611504102</v>
      </c>
      <c r="H11" s="17">
        <v>0.42691961454166399</v>
      </c>
      <c r="I11" s="17">
        <v>0.40464073879155998</v>
      </c>
      <c r="J11" s="17">
        <v>0.42193945293847601</v>
      </c>
      <c r="K11" s="17">
        <v>0.46111283986317098</v>
      </c>
      <c r="L11" s="17">
        <v>0.41395522827263898</v>
      </c>
      <c r="M11" s="17"/>
      <c r="N11" s="17">
        <v>0.37877894103744603</v>
      </c>
      <c r="O11" s="17">
        <v>0.480065846052804</v>
      </c>
      <c r="P11" s="17">
        <v>0.40074965341492003</v>
      </c>
      <c r="Q11" s="17">
        <v>0.43794955062944901</v>
      </c>
      <c r="R11" s="17">
        <v>0.44123027961081601</v>
      </c>
      <c r="S11" s="17">
        <v>0.41903580584425998</v>
      </c>
      <c r="T11" s="17">
        <v>0.46691222120794101</v>
      </c>
      <c r="U11" s="17">
        <v>0.35594366280568901</v>
      </c>
      <c r="V11" s="17">
        <v>0.43105827480379999</v>
      </c>
      <c r="W11" s="17"/>
      <c r="X11" s="17">
        <v>0.44279866544776803</v>
      </c>
      <c r="Y11" s="17">
        <v>0.42313242864110301</v>
      </c>
      <c r="Z11" s="17"/>
      <c r="AA11" s="17">
        <v>0.45071484226564001</v>
      </c>
      <c r="AB11" s="17">
        <v>0.34112826683728498</v>
      </c>
      <c r="AC11" s="17"/>
      <c r="AD11" s="17">
        <v>0.39122833641848398</v>
      </c>
      <c r="AE11" s="17">
        <v>0.53821852215856902</v>
      </c>
    </row>
    <row r="12" spans="2:31" ht="43.5" x14ac:dyDescent="0.35">
      <c r="B12" s="18" t="s">
        <v>461</v>
      </c>
      <c r="C12" s="17">
        <v>0.22957343571067601</v>
      </c>
      <c r="D12" s="17">
        <v>0.25171812241906999</v>
      </c>
      <c r="E12" s="17">
        <v>0.20742252396701899</v>
      </c>
      <c r="F12" s="17"/>
      <c r="G12" s="17">
        <v>0.16626776681922401</v>
      </c>
      <c r="H12" s="17">
        <v>0.196506663680004</v>
      </c>
      <c r="I12" s="17">
        <v>0.22197819021917001</v>
      </c>
      <c r="J12" s="17">
        <v>0.23881450703593499</v>
      </c>
      <c r="K12" s="17">
        <v>0.25970124993194299</v>
      </c>
      <c r="L12" s="17">
        <v>0.265091560897671</v>
      </c>
      <c r="M12" s="17"/>
      <c r="N12" s="17">
        <v>0.18767413927532101</v>
      </c>
      <c r="O12" s="17">
        <v>0.21110987545042001</v>
      </c>
      <c r="P12" s="17">
        <v>0.22903905487144599</v>
      </c>
      <c r="Q12" s="17">
        <v>0.28313739306844499</v>
      </c>
      <c r="R12" s="17">
        <v>0.20930587182695701</v>
      </c>
      <c r="S12" s="17">
        <v>0.21676511440644899</v>
      </c>
      <c r="T12" s="17">
        <v>0.20998262712986901</v>
      </c>
      <c r="U12" s="17">
        <v>0.22293014790245</v>
      </c>
      <c r="V12" s="17">
        <v>0.30091414607975697</v>
      </c>
      <c r="W12" s="17"/>
      <c r="X12" s="17">
        <v>0.234163529713379</v>
      </c>
      <c r="Y12" s="17">
        <v>0.208273918842138</v>
      </c>
      <c r="Z12" s="17"/>
      <c r="AA12" s="17">
        <v>0.226493073890465</v>
      </c>
      <c r="AB12" s="17">
        <v>0.24699534185035499</v>
      </c>
      <c r="AC12" s="17"/>
      <c r="AD12" s="17">
        <v>0.247052236549724</v>
      </c>
      <c r="AE12" s="17">
        <v>0.20177138168700601</v>
      </c>
    </row>
    <row r="13" spans="2:31" ht="43.5" x14ac:dyDescent="0.35">
      <c r="B13" s="18" t="s">
        <v>462</v>
      </c>
      <c r="C13" s="17">
        <v>8.8256657601819902E-2</v>
      </c>
      <c r="D13" s="17">
        <v>8.8172865554481394E-2</v>
      </c>
      <c r="E13" s="17">
        <v>8.8340473203722694E-2</v>
      </c>
      <c r="F13" s="17"/>
      <c r="G13" s="17">
        <v>8.5366448031158407E-2</v>
      </c>
      <c r="H13" s="17">
        <v>8.54016133443148E-2</v>
      </c>
      <c r="I13" s="17">
        <v>0.10454129882025499</v>
      </c>
      <c r="J13" s="17">
        <v>8.3607677953268095E-2</v>
      </c>
      <c r="K13" s="17">
        <v>7.5736725508486494E-2</v>
      </c>
      <c r="L13" s="17">
        <v>9.1822097721697707E-2</v>
      </c>
      <c r="M13" s="17"/>
      <c r="N13" s="17">
        <v>0.10405695341731</v>
      </c>
      <c r="O13" s="17">
        <v>0.102971934100759</v>
      </c>
      <c r="P13" s="17">
        <v>6.8542175149048506E-2</v>
      </c>
      <c r="Q13" s="17">
        <v>8.2566711692480393E-2</v>
      </c>
      <c r="R13" s="17">
        <v>9.0821200871934002E-2</v>
      </c>
      <c r="S13" s="17">
        <v>7.5153411335944498E-2</v>
      </c>
      <c r="T13" s="17">
        <v>9.3915114787350901E-2</v>
      </c>
      <c r="U13" s="17">
        <v>0.13552212465059299</v>
      </c>
      <c r="V13" s="17">
        <v>5.6401712188542598E-2</v>
      </c>
      <c r="W13" s="17"/>
      <c r="X13" s="17">
        <v>8.3123192238434604E-2</v>
      </c>
      <c r="Y13" s="17">
        <v>0.125313204877991</v>
      </c>
      <c r="Z13" s="17"/>
      <c r="AA13" s="17">
        <v>7.6491589168719995E-2</v>
      </c>
      <c r="AB13" s="17">
        <v>0.13626766608979099</v>
      </c>
      <c r="AC13" s="17"/>
      <c r="AD13" s="17">
        <v>0.103387250167471</v>
      </c>
      <c r="AE13" s="17">
        <v>5.6658736501723102E-2</v>
      </c>
    </row>
    <row r="14" spans="2:31" x14ac:dyDescent="0.35">
      <c r="B14" s="18" t="s">
        <v>247</v>
      </c>
      <c r="C14" s="19">
        <v>0.10780039150050801</v>
      </c>
      <c r="D14" s="19">
        <v>9.0128449219340004E-2</v>
      </c>
      <c r="E14" s="19">
        <v>0.12547730149539099</v>
      </c>
      <c r="F14" s="19"/>
      <c r="G14" s="19">
        <v>0.172059960228197</v>
      </c>
      <c r="H14" s="19">
        <v>0.112021121994168</v>
      </c>
      <c r="I14" s="19">
        <v>0.11494590901802</v>
      </c>
      <c r="J14" s="19">
        <v>0.13848719160915199</v>
      </c>
      <c r="K14" s="19">
        <v>9.9502504471376499E-2</v>
      </c>
      <c r="L14" s="19">
        <v>5.6428449846440201E-2</v>
      </c>
      <c r="M14" s="19"/>
      <c r="N14" s="19">
        <v>7.5294018778570296E-2</v>
      </c>
      <c r="O14" s="19">
        <v>0.105908930829285</v>
      </c>
      <c r="P14" s="19">
        <v>0.16302740126978199</v>
      </c>
      <c r="Q14" s="19">
        <v>8.6419363378047495E-2</v>
      </c>
      <c r="R14" s="19">
        <v>7.6021386011011299E-2</v>
      </c>
      <c r="S14" s="19">
        <v>0.119041859316384</v>
      </c>
      <c r="T14" s="19">
        <v>0.13710136624987401</v>
      </c>
      <c r="U14" s="19">
        <v>0.134032298778828</v>
      </c>
      <c r="V14" s="19">
        <v>0.10606849787271801</v>
      </c>
      <c r="W14" s="19"/>
      <c r="X14" s="19">
        <v>0.116281318501175</v>
      </c>
      <c r="Y14" s="19">
        <v>7.5321061936269001E-2</v>
      </c>
      <c r="Z14" s="19"/>
      <c r="AA14" s="19">
        <v>0.11207508899220101</v>
      </c>
      <c r="AB14" s="19">
        <v>8.0356472921370506E-2</v>
      </c>
      <c r="AC14" s="19"/>
      <c r="AD14" s="19">
        <v>7.25504793224791E-2</v>
      </c>
      <c r="AE14" s="19">
        <v>0.14046272993980299</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E19"/>
  <sheetViews>
    <sheetView showGridLines="0" topLeftCell="A6" workbookViewId="0">
      <pane xSplit="2" topLeftCell="J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477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458</v>
      </c>
      <c r="C9" s="17">
        <v>0.149493505632843</v>
      </c>
      <c r="D9" s="17">
        <v>0.17416377335578501</v>
      </c>
      <c r="E9" s="17">
        <v>0.12481630291512801</v>
      </c>
      <c r="F9" s="17"/>
      <c r="G9" s="17">
        <v>0.129311995430377</v>
      </c>
      <c r="H9" s="17">
        <v>0.13289069710808801</v>
      </c>
      <c r="I9" s="17">
        <v>0.131640511220186</v>
      </c>
      <c r="J9" s="17">
        <v>0.12141534614761899</v>
      </c>
      <c r="K9" s="17">
        <v>0.113653296390983</v>
      </c>
      <c r="L9" s="17">
        <v>0.21010240888597001</v>
      </c>
      <c r="M9" s="17"/>
      <c r="N9" s="17">
        <v>0.248197574569333</v>
      </c>
      <c r="O9" s="17">
        <v>0.11852592766921601</v>
      </c>
      <c r="P9" s="17">
        <v>0.114063872216839</v>
      </c>
      <c r="Q9" s="17">
        <v>0.138480871079704</v>
      </c>
      <c r="R9" s="17">
        <v>9.7535872891796105E-2</v>
      </c>
      <c r="S9" s="17">
        <v>0.14035476869352201</v>
      </c>
      <c r="T9" s="17">
        <v>0.19725818062783099</v>
      </c>
      <c r="U9" s="17">
        <v>0.230043275064095</v>
      </c>
      <c r="V9" s="17">
        <v>7.7871005903314597E-2</v>
      </c>
      <c r="W9" s="17"/>
      <c r="X9" s="17">
        <v>0.143859260760481</v>
      </c>
      <c r="Y9" s="17">
        <v>0.11146335860204799</v>
      </c>
      <c r="Z9" s="17"/>
      <c r="AA9" s="17">
        <v>0.12965287124816299</v>
      </c>
      <c r="AB9" s="17">
        <v>0.23047480949565399</v>
      </c>
      <c r="AC9" s="17"/>
      <c r="AD9" s="17">
        <v>0.17776270704955999</v>
      </c>
      <c r="AE9" s="17">
        <v>9.5015705142542303E-2</v>
      </c>
    </row>
    <row r="10" spans="2:31" ht="43.5" x14ac:dyDescent="0.35">
      <c r="B10" s="18" t="s">
        <v>459</v>
      </c>
      <c r="C10" s="17">
        <v>0.32460785268166797</v>
      </c>
      <c r="D10" s="17">
        <v>0.324551626277362</v>
      </c>
      <c r="E10" s="17">
        <v>0.324664094891632</v>
      </c>
      <c r="F10" s="17"/>
      <c r="G10" s="17">
        <v>0.26469933282597602</v>
      </c>
      <c r="H10" s="17">
        <v>0.303513157413769</v>
      </c>
      <c r="I10" s="17">
        <v>0.31169519197058898</v>
      </c>
      <c r="J10" s="17">
        <v>0.34946296131321902</v>
      </c>
      <c r="K10" s="17">
        <v>0.33815634541441902</v>
      </c>
      <c r="L10" s="17">
        <v>0.35505014751743402</v>
      </c>
      <c r="M10" s="17"/>
      <c r="N10" s="17">
        <v>0.30660609763494101</v>
      </c>
      <c r="O10" s="17">
        <v>0.36861224338558801</v>
      </c>
      <c r="P10" s="17">
        <v>0.29014941407520001</v>
      </c>
      <c r="Q10" s="17">
        <v>0.32688533578501999</v>
      </c>
      <c r="R10" s="17">
        <v>0.29842488323746902</v>
      </c>
      <c r="S10" s="17">
        <v>0.31129521901032797</v>
      </c>
      <c r="T10" s="17">
        <v>0.22902492479137301</v>
      </c>
      <c r="U10" s="17">
        <v>0.248794452315974</v>
      </c>
      <c r="V10" s="17">
        <v>0.44930525973215402</v>
      </c>
      <c r="W10" s="17"/>
      <c r="X10" s="17">
        <v>0.320846721188358</v>
      </c>
      <c r="Y10" s="17">
        <v>0.340252072074333</v>
      </c>
      <c r="Z10" s="17"/>
      <c r="AA10" s="17">
        <v>0.32955398782420903</v>
      </c>
      <c r="AB10" s="17">
        <v>0.312923117810327</v>
      </c>
      <c r="AC10" s="17"/>
      <c r="AD10" s="17">
        <v>0.36808683668238701</v>
      </c>
      <c r="AE10" s="17">
        <v>0.24333773968869299</v>
      </c>
    </row>
    <row r="11" spans="2:31" ht="43.5" x14ac:dyDescent="0.35">
      <c r="B11" s="18" t="s">
        <v>460</v>
      </c>
      <c r="C11" s="17">
        <v>0.36830513147622801</v>
      </c>
      <c r="D11" s="17">
        <v>0.36762425843942997</v>
      </c>
      <c r="E11" s="17">
        <v>0.36898619591147502</v>
      </c>
      <c r="F11" s="17"/>
      <c r="G11" s="17">
        <v>0.39997894543330398</v>
      </c>
      <c r="H11" s="17">
        <v>0.37722699883387301</v>
      </c>
      <c r="I11" s="17">
        <v>0.38248850691445202</v>
      </c>
      <c r="J11" s="17">
        <v>0.35656972243568502</v>
      </c>
      <c r="K11" s="17">
        <v>0.43657523502874301</v>
      </c>
      <c r="L11" s="17">
        <v>0.31119265311751798</v>
      </c>
      <c r="M11" s="17"/>
      <c r="N11" s="17">
        <v>0.31842262347678302</v>
      </c>
      <c r="O11" s="17">
        <v>0.38818871918175402</v>
      </c>
      <c r="P11" s="17">
        <v>0.39109552680113002</v>
      </c>
      <c r="Q11" s="17">
        <v>0.44222913919046902</v>
      </c>
      <c r="R11" s="17">
        <v>0.41903211672943003</v>
      </c>
      <c r="S11" s="17">
        <v>0.35579316454905102</v>
      </c>
      <c r="T11" s="17">
        <v>0.38268995854802701</v>
      </c>
      <c r="U11" s="17">
        <v>0.32871212871799599</v>
      </c>
      <c r="V11" s="17">
        <v>0.30366862186858901</v>
      </c>
      <c r="W11" s="17"/>
      <c r="X11" s="17">
        <v>0.38178129992496401</v>
      </c>
      <c r="Y11" s="17">
        <v>0.39936497788375103</v>
      </c>
      <c r="Z11" s="17"/>
      <c r="AA11" s="17">
        <v>0.39478089834562502</v>
      </c>
      <c r="AB11" s="17">
        <v>0.26286222960648897</v>
      </c>
      <c r="AC11" s="17"/>
      <c r="AD11" s="17">
        <v>0.32307941247593602</v>
      </c>
      <c r="AE11" s="17">
        <v>0.49269735742014997</v>
      </c>
    </row>
    <row r="12" spans="2:31" ht="43.5" x14ac:dyDescent="0.35">
      <c r="B12" s="18" t="s">
        <v>461</v>
      </c>
      <c r="C12" s="17">
        <v>4.6778718219186201E-2</v>
      </c>
      <c r="D12" s="17">
        <v>4.0297511825291198E-2</v>
      </c>
      <c r="E12" s="17">
        <v>5.3261746528147601E-2</v>
      </c>
      <c r="F12" s="17"/>
      <c r="G12" s="17">
        <v>3.9842671825900601E-2</v>
      </c>
      <c r="H12" s="17">
        <v>7.9400648095154805E-2</v>
      </c>
      <c r="I12" s="17">
        <v>5.7609296233147297E-2</v>
      </c>
      <c r="J12" s="17">
        <v>3.1379921082320399E-2</v>
      </c>
      <c r="K12" s="17">
        <v>2.60754592775625E-2</v>
      </c>
      <c r="L12" s="17">
        <v>4.5768556258295699E-2</v>
      </c>
      <c r="M12" s="17"/>
      <c r="N12" s="17">
        <v>2.8202659965317199E-2</v>
      </c>
      <c r="O12" s="17">
        <v>4.2193751245645901E-2</v>
      </c>
      <c r="P12" s="17">
        <v>3.5388834724402803E-2</v>
      </c>
      <c r="Q12" s="17">
        <v>3.0621623670811698E-2</v>
      </c>
      <c r="R12" s="17">
        <v>9.0982049763344203E-2</v>
      </c>
      <c r="S12" s="17">
        <v>6.5195981293202906E-2</v>
      </c>
      <c r="T12" s="17">
        <v>4.3831796069995703E-2</v>
      </c>
      <c r="U12" s="17">
        <v>7.4471690313762703E-2</v>
      </c>
      <c r="V12" s="17">
        <v>4.4271233396816601E-2</v>
      </c>
      <c r="W12" s="17"/>
      <c r="X12" s="17">
        <v>4.2533089861420001E-2</v>
      </c>
      <c r="Y12" s="17">
        <v>3.10868109982828E-2</v>
      </c>
      <c r="Z12" s="17"/>
      <c r="AA12" s="17">
        <v>3.7076443511922602E-2</v>
      </c>
      <c r="AB12" s="17">
        <v>8.2750630897587302E-2</v>
      </c>
      <c r="AC12" s="17"/>
      <c r="AD12" s="17">
        <v>5.74178159301501E-2</v>
      </c>
      <c r="AE12" s="17">
        <v>2.3275859396505699E-2</v>
      </c>
    </row>
    <row r="13" spans="2:31" ht="43.5" x14ac:dyDescent="0.35">
      <c r="B13" s="18" t="s">
        <v>462</v>
      </c>
      <c r="C13" s="17">
        <v>1.8679340412758899E-2</v>
      </c>
      <c r="D13" s="17">
        <v>1.6399096777924799E-2</v>
      </c>
      <c r="E13" s="17">
        <v>2.09602250409484E-2</v>
      </c>
      <c r="F13" s="17"/>
      <c r="G13" s="17">
        <v>1.9719645257442402E-2</v>
      </c>
      <c r="H13" s="17">
        <v>1.32413964689413E-2</v>
      </c>
      <c r="I13" s="17">
        <v>0</v>
      </c>
      <c r="J13" s="17">
        <v>2.89073401713471E-2</v>
      </c>
      <c r="K13" s="17">
        <v>6.39658020893132E-3</v>
      </c>
      <c r="L13" s="17">
        <v>3.1368491982097201E-2</v>
      </c>
      <c r="M13" s="17"/>
      <c r="N13" s="17">
        <v>3.6239718494539302E-2</v>
      </c>
      <c r="O13" s="17">
        <v>2.5102331446226901E-2</v>
      </c>
      <c r="P13" s="17">
        <v>8.8968150314166806E-3</v>
      </c>
      <c r="Q13" s="17">
        <v>0</v>
      </c>
      <c r="R13" s="17">
        <v>1.8003691366949501E-2</v>
      </c>
      <c r="S13" s="17">
        <v>3.5691726839266302E-2</v>
      </c>
      <c r="T13" s="17">
        <v>1.3459285249905599E-2</v>
      </c>
      <c r="U13" s="17">
        <v>1.46470021933039E-2</v>
      </c>
      <c r="V13" s="17">
        <v>5.3837098839804301E-3</v>
      </c>
      <c r="W13" s="17"/>
      <c r="X13" s="17">
        <v>1.38295089103345E-2</v>
      </c>
      <c r="Y13" s="17">
        <v>5.4081600242445502E-2</v>
      </c>
      <c r="Z13" s="17"/>
      <c r="AA13" s="17">
        <v>1.5538056849243699E-2</v>
      </c>
      <c r="AB13" s="17">
        <v>3.1383527721585397E-2</v>
      </c>
      <c r="AC13" s="17"/>
      <c r="AD13" s="17">
        <v>2.2576465638767401E-2</v>
      </c>
      <c r="AE13" s="17">
        <v>1.26091178890864E-2</v>
      </c>
    </row>
    <row r="14" spans="2:31" x14ac:dyDescent="0.35">
      <c r="B14" s="18" t="s">
        <v>247</v>
      </c>
      <c r="C14" s="19">
        <v>9.2135451577316105E-2</v>
      </c>
      <c r="D14" s="19">
        <v>7.6963733324207598E-2</v>
      </c>
      <c r="E14" s="19">
        <v>0.107311434712669</v>
      </c>
      <c r="F14" s="19"/>
      <c r="G14" s="19">
        <v>0.146447409227</v>
      </c>
      <c r="H14" s="19">
        <v>9.3727102080173999E-2</v>
      </c>
      <c r="I14" s="19">
        <v>0.116566493661626</v>
      </c>
      <c r="J14" s="19">
        <v>0.11226470884981</v>
      </c>
      <c r="K14" s="19">
        <v>7.9143083679360807E-2</v>
      </c>
      <c r="L14" s="19">
        <v>4.6517742238685302E-2</v>
      </c>
      <c r="M14" s="19"/>
      <c r="N14" s="19">
        <v>6.23313258590866E-2</v>
      </c>
      <c r="O14" s="19">
        <v>5.7377027071567999E-2</v>
      </c>
      <c r="P14" s="19">
        <v>0.160405537151012</v>
      </c>
      <c r="Q14" s="19">
        <v>6.1783030273994503E-2</v>
      </c>
      <c r="R14" s="19">
        <v>7.6021386011011299E-2</v>
      </c>
      <c r="S14" s="19">
        <v>9.1669139614629497E-2</v>
      </c>
      <c r="T14" s="19">
        <v>0.133735854712868</v>
      </c>
      <c r="U14" s="19">
        <v>0.103331451394869</v>
      </c>
      <c r="V14" s="19">
        <v>0.119500169215145</v>
      </c>
      <c r="W14" s="19"/>
      <c r="X14" s="19">
        <v>9.7150119354442205E-2</v>
      </c>
      <c r="Y14" s="19">
        <v>6.3751180199138696E-2</v>
      </c>
      <c r="Z14" s="19"/>
      <c r="AA14" s="19">
        <v>9.3397742220836105E-2</v>
      </c>
      <c r="AB14" s="19">
        <v>7.9605684468356794E-2</v>
      </c>
      <c r="AC14" s="19"/>
      <c r="AD14" s="19">
        <v>5.1076762223199103E-2</v>
      </c>
      <c r="AE14" s="19">
        <v>0.13306422046302299</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E23"/>
  <sheetViews>
    <sheetView showGridLines="0" topLeftCell="A1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487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261</v>
      </c>
      <c r="D7" s="10">
        <v>116</v>
      </c>
      <c r="E7" s="10">
        <v>145</v>
      </c>
      <c r="F7" s="10"/>
      <c r="G7" s="10">
        <v>53</v>
      </c>
      <c r="H7" s="10">
        <v>46</v>
      </c>
      <c r="I7" s="10">
        <v>36</v>
      </c>
      <c r="J7" s="10">
        <v>53</v>
      </c>
      <c r="K7" s="10">
        <v>48</v>
      </c>
      <c r="L7" s="10">
        <v>25</v>
      </c>
      <c r="M7" s="10"/>
      <c r="N7" s="10">
        <v>55</v>
      </c>
      <c r="O7" s="10">
        <v>34</v>
      </c>
      <c r="P7" s="10">
        <v>18</v>
      </c>
      <c r="Q7" s="10">
        <v>19</v>
      </c>
      <c r="R7" s="10">
        <v>12</v>
      </c>
      <c r="S7" s="10">
        <v>32</v>
      </c>
      <c r="T7" s="10">
        <v>31</v>
      </c>
      <c r="U7" s="10">
        <v>16</v>
      </c>
      <c r="V7" s="10">
        <v>44</v>
      </c>
      <c r="W7" s="10"/>
      <c r="X7" s="10">
        <v>217</v>
      </c>
      <c r="Y7" s="10">
        <v>25</v>
      </c>
      <c r="Z7" s="10"/>
      <c r="AA7" s="10">
        <v>203</v>
      </c>
      <c r="AB7" s="10">
        <v>57</v>
      </c>
      <c r="AC7" s="10"/>
      <c r="AD7" s="10">
        <v>175</v>
      </c>
      <c r="AE7" s="10">
        <v>79</v>
      </c>
    </row>
    <row r="8" spans="2:31" ht="30" customHeight="1" x14ac:dyDescent="0.35">
      <c r="B8" s="11" t="s">
        <v>20</v>
      </c>
      <c r="C8" s="11">
        <v>244</v>
      </c>
      <c r="D8" s="11">
        <v>120</v>
      </c>
      <c r="E8" s="11">
        <v>124</v>
      </c>
      <c r="F8" s="11"/>
      <c r="G8" s="11">
        <v>45</v>
      </c>
      <c r="H8" s="11">
        <v>37</v>
      </c>
      <c r="I8" s="11">
        <v>27</v>
      </c>
      <c r="J8" s="11">
        <v>43</v>
      </c>
      <c r="K8" s="11">
        <v>41</v>
      </c>
      <c r="L8" s="11">
        <v>51</v>
      </c>
      <c r="M8" s="11"/>
      <c r="N8" s="11">
        <v>45</v>
      </c>
      <c r="O8" s="11">
        <v>31</v>
      </c>
      <c r="P8" s="11">
        <v>20</v>
      </c>
      <c r="Q8" s="11">
        <v>28</v>
      </c>
      <c r="R8" s="11">
        <v>10</v>
      </c>
      <c r="S8" s="11">
        <v>28</v>
      </c>
      <c r="T8" s="11">
        <v>24</v>
      </c>
      <c r="U8" s="11">
        <v>17</v>
      </c>
      <c r="V8" s="11">
        <v>41</v>
      </c>
      <c r="W8" s="11"/>
      <c r="X8" s="11">
        <v>200</v>
      </c>
      <c r="Y8" s="11">
        <v>23</v>
      </c>
      <c r="Z8" s="11"/>
      <c r="AA8" s="11">
        <v>189</v>
      </c>
      <c r="AB8" s="11">
        <v>54</v>
      </c>
      <c r="AC8" s="11"/>
      <c r="AD8" s="11">
        <v>169</v>
      </c>
      <c r="AE8" s="11">
        <v>69</v>
      </c>
    </row>
    <row r="9" spans="2:31" ht="58" x14ac:dyDescent="0.35">
      <c r="B9" s="18" t="s">
        <v>478</v>
      </c>
      <c r="C9" s="17">
        <v>0.158767794639363</v>
      </c>
      <c r="D9" s="17">
        <v>0.15689053893202701</v>
      </c>
      <c r="E9" s="17">
        <v>0.16057819176607499</v>
      </c>
      <c r="F9" s="17"/>
      <c r="G9" s="17">
        <v>0.17136318986333299</v>
      </c>
      <c r="H9" s="17">
        <v>0.100115170036634</v>
      </c>
      <c r="I9" s="17">
        <v>0.11543964192921501</v>
      </c>
      <c r="J9" s="17">
        <v>0.143889893451905</v>
      </c>
      <c r="K9" s="17">
        <v>0.12795112073920401</v>
      </c>
      <c r="L9" s="17">
        <v>0.25186693811306898</v>
      </c>
      <c r="M9" s="17"/>
      <c r="N9" s="17">
        <v>0.22837280631232201</v>
      </c>
      <c r="O9" s="17">
        <v>0.11192377301509</v>
      </c>
      <c r="P9" s="17">
        <v>0</v>
      </c>
      <c r="Q9" s="17">
        <v>0.131781664164482</v>
      </c>
      <c r="R9" s="17">
        <v>0</v>
      </c>
      <c r="S9" s="17">
        <v>0.257243718310257</v>
      </c>
      <c r="T9" s="17">
        <v>0.105907060762485</v>
      </c>
      <c r="U9" s="17">
        <v>0.32055908329904798</v>
      </c>
      <c r="V9" s="17">
        <v>0.14889234917209601</v>
      </c>
      <c r="W9" s="17"/>
      <c r="X9" s="17">
        <v>0.15324998303361501</v>
      </c>
      <c r="Y9" s="17">
        <v>9.6434466052828197E-2</v>
      </c>
      <c r="Z9" s="17"/>
      <c r="AA9" s="17">
        <v>0.145322698887457</v>
      </c>
      <c r="AB9" s="17">
        <v>0.193811455739405</v>
      </c>
      <c r="AC9" s="17"/>
      <c r="AD9" s="17">
        <v>0.15994935848029401</v>
      </c>
      <c r="AE9" s="17">
        <v>0.157968621381711</v>
      </c>
    </row>
    <row r="10" spans="2:31" ht="58" x14ac:dyDescent="0.35">
      <c r="B10" s="18" t="s">
        <v>479</v>
      </c>
      <c r="C10" s="17">
        <v>0.20185383659278799</v>
      </c>
      <c r="D10" s="17">
        <v>0.24154008554200301</v>
      </c>
      <c r="E10" s="17">
        <v>0.16358101590732599</v>
      </c>
      <c r="F10" s="17"/>
      <c r="G10" s="17">
        <v>0.13157707160985199</v>
      </c>
      <c r="H10" s="17">
        <v>0.20192984203803299</v>
      </c>
      <c r="I10" s="17">
        <v>0.20403767190285099</v>
      </c>
      <c r="J10" s="17">
        <v>0.119147654606074</v>
      </c>
      <c r="K10" s="17">
        <v>0.243673388892201</v>
      </c>
      <c r="L10" s="17">
        <v>0.29886094377495698</v>
      </c>
      <c r="M10" s="17"/>
      <c r="N10" s="17">
        <v>0.13149392747449001</v>
      </c>
      <c r="O10" s="17">
        <v>0.27644107180442201</v>
      </c>
      <c r="P10" s="17">
        <v>0.203767176717354</v>
      </c>
      <c r="Q10" s="17">
        <v>0.297525500557909</v>
      </c>
      <c r="R10" s="17">
        <v>9.4976871665677004E-2</v>
      </c>
      <c r="S10" s="17">
        <v>0.16409667476491999</v>
      </c>
      <c r="T10" s="17">
        <v>0.16495732762012499</v>
      </c>
      <c r="U10" s="17">
        <v>0.207953123511007</v>
      </c>
      <c r="V10" s="17">
        <v>0.22968890423668001</v>
      </c>
      <c r="W10" s="17"/>
      <c r="X10" s="17">
        <v>0.21536610265904299</v>
      </c>
      <c r="Y10" s="17">
        <v>0.157386908273104</v>
      </c>
      <c r="Z10" s="17"/>
      <c r="AA10" s="17">
        <v>0.200079760440071</v>
      </c>
      <c r="AB10" s="17">
        <v>0.21102630859537</v>
      </c>
      <c r="AC10" s="17"/>
      <c r="AD10" s="17">
        <v>0.23731735967496101</v>
      </c>
      <c r="AE10" s="17">
        <v>0.131962259119041</v>
      </c>
    </row>
    <row r="11" spans="2:31" ht="58" x14ac:dyDescent="0.35">
      <c r="B11" s="18" t="s">
        <v>480</v>
      </c>
      <c r="C11" s="17">
        <v>0.213923466643786</v>
      </c>
      <c r="D11" s="17">
        <v>0.25912870820220701</v>
      </c>
      <c r="E11" s="17">
        <v>0.170328212619592</v>
      </c>
      <c r="F11" s="17"/>
      <c r="G11" s="17">
        <v>0.26202552633702603</v>
      </c>
      <c r="H11" s="17">
        <v>0.28721397995822701</v>
      </c>
      <c r="I11" s="17">
        <v>0.16656005361534201</v>
      </c>
      <c r="J11" s="17">
        <v>0.18389544189905699</v>
      </c>
      <c r="K11" s="17">
        <v>0.27972490599890099</v>
      </c>
      <c r="L11" s="17">
        <v>0.115087112087884</v>
      </c>
      <c r="M11" s="17"/>
      <c r="N11" s="17">
        <v>0.30704713005553003</v>
      </c>
      <c r="O11" s="17">
        <v>0.240601102101934</v>
      </c>
      <c r="P11" s="17">
        <v>0.15350917512002099</v>
      </c>
      <c r="Q11" s="17">
        <v>0.18027771123164099</v>
      </c>
      <c r="R11" s="17">
        <v>0.23722230257124999</v>
      </c>
      <c r="S11" s="17">
        <v>0.12268315775726001</v>
      </c>
      <c r="T11" s="17">
        <v>0.172230463644408</v>
      </c>
      <c r="U11" s="17">
        <v>0.141696663796365</v>
      </c>
      <c r="V11" s="17">
        <v>0.25413492515758601</v>
      </c>
      <c r="W11" s="17"/>
      <c r="X11" s="17">
        <v>0.21576265449925799</v>
      </c>
      <c r="Y11" s="17">
        <v>0.215007586359376</v>
      </c>
      <c r="Z11" s="17"/>
      <c r="AA11" s="17">
        <v>0.22221674752606799</v>
      </c>
      <c r="AB11" s="17">
        <v>0.18787378526133899</v>
      </c>
      <c r="AC11" s="17"/>
      <c r="AD11" s="17">
        <v>0.2269257228994</v>
      </c>
      <c r="AE11" s="17">
        <v>0.18824756418117999</v>
      </c>
    </row>
    <row r="12" spans="2:31" ht="72.5" x14ac:dyDescent="0.35">
      <c r="B12" s="18" t="s">
        <v>481</v>
      </c>
      <c r="C12" s="17">
        <v>0.16840075010318201</v>
      </c>
      <c r="D12" s="17">
        <v>0.14421675902532199</v>
      </c>
      <c r="E12" s="17">
        <v>0.19172342681082899</v>
      </c>
      <c r="F12" s="17"/>
      <c r="G12" s="17">
        <v>0.21793767919331</v>
      </c>
      <c r="H12" s="17">
        <v>0.206186365338798</v>
      </c>
      <c r="I12" s="17">
        <v>0.132447880168477</v>
      </c>
      <c r="J12" s="17">
        <v>0.24053986453992701</v>
      </c>
      <c r="K12" s="17">
        <v>0.15336116845515299</v>
      </c>
      <c r="L12" s="17">
        <v>6.7109157359972693E-2</v>
      </c>
      <c r="M12" s="17"/>
      <c r="N12" s="17">
        <v>0.120752967315395</v>
      </c>
      <c r="O12" s="17">
        <v>0.13495773731133101</v>
      </c>
      <c r="P12" s="17">
        <v>0.20094372475642999</v>
      </c>
      <c r="Q12" s="17">
        <v>0.18751351356023099</v>
      </c>
      <c r="R12" s="17">
        <v>0.336931760992079</v>
      </c>
      <c r="S12" s="17">
        <v>0.17523612258685101</v>
      </c>
      <c r="T12" s="17">
        <v>0.25973531979485398</v>
      </c>
      <c r="U12" s="17">
        <v>0.103708904495973</v>
      </c>
      <c r="V12" s="17">
        <v>0.142634483707933</v>
      </c>
      <c r="W12" s="17"/>
      <c r="X12" s="17">
        <v>0.18130327553793499</v>
      </c>
      <c r="Y12" s="17">
        <v>0.21417369974073799</v>
      </c>
      <c r="Z12" s="17"/>
      <c r="AA12" s="17">
        <v>0.18384945786097601</v>
      </c>
      <c r="AB12" s="17">
        <v>0.116530179731772</v>
      </c>
      <c r="AC12" s="17"/>
      <c r="AD12" s="17">
        <v>0.17775648337025601</v>
      </c>
      <c r="AE12" s="17">
        <v>0.144166320408008</v>
      </c>
    </row>
    <row r="13" spans="2:31" ht="58" x14ac:dyDescent="0.35">
      <c r="B13" s="18" t="s">
        <v>482</v>
      </c>
      <c r="C13" s="17">
        <v>9.9820900143971297E-2</v>
      </c>
      <c r="D13" s="17">
        <v>9.3485430757912602E-2</v>
      </c>
      <c r="E13" s="17">
        <v>0.105930731387563</v>
      </c>
      <c r="F13" s="17"/>
      <c r="G13" s="17">
        <v>7.3614426189132706E-2</v>
      </c>
      <c r="H13" s="17">
        <v>0.120221089845838</v>
      </c>
      <c r="I13" s="17">
        <v>8.1605832214854304E-2</v>
      </c>
      <c r="J13" s="17">
        <v>0.10697830782821401</v>
      </c>
      <c r="K13" s="17">
        <v>6.13006570574329E-2</v>
      </c>
      <c r="L13" s="17">
        <v>0.14309306804706801</v>
      </c>
      <c r="M13" s="17"/>
      <c r="N13" s="17">
        <v>6.3565653948562797E-2</v>
      </c>
      <c r="O13" s="17">
        <v>7.9919575884152105E-2</v>
      </c>
      <c r="P13" s="17">
        <v>9.8538502157250102E-2</v>
      </c>
      <c r="Q13" s="17">
        <v>0.121694068708322</v>
      </c>
      <c r="R13" s="17">
        <v>0.33086906477099398</v>
      </c>
      <c r="S13" s="17">
        <v>0.162747439786951</v>
      </c>
      <c r="T13" s="17">
        <v>5.7689504816286499E-2</v>
      </c>
      <c r="U13" s="17">
        <v>0.13167259232745199</v>
      </c>
      <c r="V13" s="17">
        <v>5.1184382466399399E-2</v>
      </c>
      <c r="W13" s="17"/>
      <c r="X13" s="17">
        <v>7.7859446720282999E-2</v>
      </c>
      <c r="Y13" s="17">
        <v>7.1059837761185796E-2</v>
      </c>
      <c r="Z13" s="17"/>
      <c r="AA13" s="17">
        <v>9.1170323029052605E-2</v>
      </c>
      <c r="AB13" s="17">
        <v>0.131688277864076</v>
      </c>
      <c r="AC13" s="17"/>
      <c r="AD13" s="17">
        <v>8.1811730197526897E-2</v>
      </c>
      <c r="AE13" s="17">
        <v>0.15245595775468901</v>
      </c>
    </row>
    <row r="14" spans="2:31" ht="72.5" x14ac:dyDescent="0.35">
      <c r="B14" s="18" t="s">
        <v>483</v>
      </c>
      <c r="C14" s="17">
        <v>1.1127203983657699E-2</v>
      </c>
      <c r="D14" s="17">
        <v>0</v>
      </c>
      <c r="E14" s="17">
        <v>2.1858111894406802E-2</v>
      </c>
      <c r="F14" s="17"/>
      <c r="G14" s="17">
        <v>0</v>
      </c>
      <c r="H14" s="17">
        <v>2.0122161908241998E-2</v>
      </c>
      <c r="I14" s="17">
        <v>2.2925433354933199E-2</v>
      </c>
      <c r="J14" s="17">
        <v>3.11425535764638E-2</v>
      </c>
      <c r="K14" s="17">
        <v>0</v>
      </c>
      <c r="L14" s="17">
        <v>0</v>
      </c>
      <c r="M14" s="17"/>
      <c r="N14" s="17">
        <v>0</v>
      </c>
      <c r="O14" s="17">
        <v>0</v>
      </c>
      <c r="P14" s="17">
        <v>0</v>
      </c>
      <c r="Q14" s="17">
        <v>0</v>
      </c>
      <c r="R14" s="17">
        <v>0</v>
      </c>
      <c r="S14" s="17">
        <v>0</v>
      </c>
      <c r="T14" s="17">
        <v>3.0484159667974998E-2</v>
      </c>
      <c r="U14" s="17">
        <v>0</v>
      </c>
      <c r="V14" s="17">
        <v>4.7924726608030398E-2</v>
      </c>
      <c r="W14" s="17"/>
      <c r="X14" s="17">
        <v>1.04669250788723E-2</v>
      </c>
      <c r="Y14" s="17">
        <v>2.75217100871318E-2</v>
      </c>
      <c r="Z14" s="17"/>
      <c r="AA14" s="17">
        <v>3.9432635300804698E-3</v>
      </c>
      <c r="AB14" s="17">
        <v>3.6548285237830103E-2</v>
      </c>
      <c r="AC14" s="17"/>
      <c r="AD14" s="17">
        <v>8.3906961790655207E-3</v>
      </c>
      <c r="AE14" s="17">
        <v>1.8782789818948702E-2</v>
      </c>
    </row>
    <row r="15" spans="2:31" ht="58" x14ac:dyDescent="0.35">
      <c r="B15" s="18" t="s">
        <v>484</v>
      </c>
      <c r="C15" s="17">
        <v>1.69217115572192E-2</v>
      </c>
      <c r="D15" s="17">
        <v>2.2735793187612902E-2</v>
      </c>
      <c r="E15" s="17">
        <v>1.1314698811433E-2</v>
      </c>
      <c r="F15" s="17"/>
      <c r="G15" s="17">
        <v>0</v>
      </c>
      <c r="H15" s="17">
        <v>2.13029671252104E-2</v>
      </c>
      <c r="I15" s="17">
        <v>2.26437360149691E-2</v>
      </c>
      <c r="J15" s="17">
        <v>0</v>
      </c>
      <c r="K15" s="17">
        <v>0</v>
      </c>
      <c r="L15" s="17">
        <v>5.3819243844074098E-2</v>
      </c>
      <c r="M15" s="17"/>
      <c r="N15" s="17">
        <v>1.36639198636078E-2</v>
      </c>
      <c r="O15" s="17">
        <v>0</v>
      </c>
      <c r="P15" s="17">
        <v>0.13957240488943301</v>
      </c>
      <c r="Q15" s="17">
        <v>0</v>
      </c>
      <c r="R15" s="17">
        <v>0</v>
      </c>
      <c r="S15" s="17">
        <v>0</v>
      </c>
      <c r="T15" s="17">
        <v>0</v>
      </c>
      <c r="U15" s="17">
        <v>4.6430114548860299E-2</v>
      </c>
      <c r="V15" s="17">
        <v>0</v>
      </c>
      <c r="W15" s="17"/>
      <c r="X15" s="17">
        <v>7.0301179226156798E-3</v>
      </c>
      <c r="Y15" s="17">
        <v>0.12039938960407801</v>
      </c>
      <c r="Z15" s="17"/>
      <c r="AA15" s="17">
        <v>7.4219012377657696E-3</v>
      </c>
      <c r="AB15" s="17">
        <v>5.0569819965613702E-2</v>
      </c>
      <c r="AC15" s="17"/>
      <c r="AD15" s="17">
        <v>2.4404389430847499E-2</v>
      </c>
      <c r="AE15" s="17">
        <v>0</v>
      </c>
    </row>
    <row r="16" spans="2:31" ht="58" x14ac:dyDescent="0.35">
      <c r="B16" s="18" t="s">
        <v>485</v>
      </c>
      <c r="C16" s="17">
        <v>0</v>
      </c>
      <c r="D16" s="17">
        <v>0</v>
      </c>
      <c r="E16" s="17">
        <v>0</v>
      </c>
      <c r="F16" s="17"/>
      <c r="G16" s="17">
        <v>0</v>
      </c>
      <c r="H16" s="17">
        <v>0</v>
      </c>
      <c r="I16" s="17">
        <v>0</v>
      </c>
      <c r="J16" s="17">
        <v>0</v>
      </c>
      <c r="K16" s="17">
        <v>0</v>
      </c>
      <c r="L16" s="17">
        <v>0</v>
      </c>
      <c r="M16" s="17"/>
      <c r="N16" s="17">
        <v>0</v>
      </c>
      <c r="O16" s="17">
        <v>0</v>
      </c>
      <c r="P16" s="17">
        <v>0</v>
      </c>
      <c r="Q16" s="17">
        <v>0</v>
      </c>
      <c r="R16" s="17">
        <v>0</v>
      </c>
      <c r="S16" s="17">
        <v>0</v>
      </c>
      <c r="T16" s="17">
        <v>0</v>
      </c>
      <c r="U16" s="17">
        <v>0</v>
      </c>
      <c r="V16" s="17">
        <v>0</v>
      </c>
      <c r="W16" s="17"/>
      <c r="X16" s="17">
        <v>0</v>
      </c>
      <c r="Y16" s="17">
        <v>0</v>
      </c>
      <c r="Z16" s="17"/>
      <c r="AA16" s="17">
        <v>0</v>
      </c>
      <c r="AB16" s="17">
        <v>0</v>
      </c>
      <c r="AC16" s="17"/>
      <c r="AD16" s="17">
        <v>0</v>
      </c>
      <c r="AE16" s="17">
        <v>0</v>
      </c>
    </row>
    <row r="17" spans="2:31" ht="58" x14ac:dyDescent="0.35">
      <c r="B17" s="18" t="s">
        <v>486</v>
      </c>
      <c r="C17" s="17">
        <v>3.86890632701627E-3</v>
      </c>
      <c r="D17" s="17">
        <v>0</v>
      </c>
      <c r="E17" s="17">
        <v>7.6000213107535099E-3</v>
      </c>
      <c r="F17" s="17"/>
      <c r="G17" s="17">
        <v>0</v>
      </c>
      <c r="H17" s="17">
        <v>0</v>
      </c>
      <c r="I17" s="17">
        <v>0</v>
      </c>
      <c r="J17" s="17">
        <v>2.1845217780496799E-2</v>
      </c>
      <c r="K17" s="17">
        <v>0</v>
      </c>
      <c r="L17" s="17">
        <v>0</v>
      </c>
      <c r="M17" s="17"/>
      <c r="N17" s="17">
        <v>0</v>
      </c>
      <c r="O17" s="17">
        <v>0</v>
      </c>
      <c r="P17" s="17">
        <v>4.8378660917758901E-2</v>
      </c>
      <c r="Q17" s="17">
        <v>0</v>
      </c>
      <c r="R17" s="17">
        <v>0</v>
      </c>
      <c r="S17" s="17">
        <v>0</v>
      </c>
      <c r="T17" s="17">
        <v>0</v>
      </c>
      <c r="U17" s="17">
        <v>0</v>
      </c>
      <c r="V17" s="17">
        <v>0</v>
      </c>
      <c r="W17" s="17"/>
      <c r="X17" s="17">
        <v>4.7220917604100703E-3</v>
      </c>
      <c r="Y17" s="17">
        <v>0</v>
      </c>
      <c r="Z17" s="17"/>
      <c r="AA17" s="17">
        <v>0</v>
      </c>
      <c r="AB17" s="17">
        <v>1.75285377845758E-2</v>
      </c>
      <c r="AC17" s="17"/>
      <c r="AD17" s="17">
        <v>5.5797131606166502E-3</v>
      </c>
      <c r="AE17" s="17">
        <v>0</v>
      </c>
    </row>
    <row r="18" spans="2:31" x14ac:dyDescent="0.35">
      <c r="B18" s="18" t="s">
        <v>56</v>
      </c>
      <c r="C18" s="19">
        <v>0.12531543000901699</v>
      </c>
      <c r="D18" s="19">
        <v>8.2002684352915703E-2</v>
      </c>
      <c r="E18" s="19">
        <v>0.16708558949202301</v>
      </c>
      <c r="F18" s="19"/>
      <c r="G18" s="19">
        <v>0.14348210680734599</v>
      </c>
      <c r="H18" s="19">
        <v>4.2908423749016399E-2</v>
      </c>
      <c r="I18" s="19">
        <v>0.254339750799357</v>
      </c>
      <c r="J18" s="19">
        <v>0.15256106631786301</v>
      </c>
      <c r="K18" s="19">
        <v>0.13398875885710801</v>
      </c>
      <c r="L18" s="19">
        <v>7.0163536772975196E-2</v>
      </c>
      <c r="M18" s="19"/>
      <c r="N18" s="19">
        <v>0.13510359503009201</v>
      </c>
      <c r="O18" s="19">
        <v>0.15615673988306999</v>
      </c>
      <c r="P18" s="19">
        <v>0.15529035544175299</v>
      </c>
      <c r="Q18" s="19">
        <v>8.1207541777414502E-2</v>
      </c>
      <c r="R18" s="19">
        <v>0</v>
      </c>
      <c r="S18" s="19">
        <v>0.11799288679376101</v>
      </c>
      <c r="T18" s="19">
        <v>0.208996163693867</v>
      </c>
      <c r="U18" s="19">
        <v>4.7979518021294097E-2</v>
      </c>
      <c r="V18" s="19">
        <v>0.12554022865127601</v>
      </c>
      <c r="W18" s="19"/>
      <c r="X18" s="19">
        <v>0.134239402787968</v>
      </c>
      <c r="Y18" s="19">
        <v>9.8016402121558294E-2</v>
      </c>
      <c r="Z18" s="19"/>
      <c r="AA18" s="19">
        <v>0.14599584748853001</v>
      </c>
      <c r="AB18" s="19">
        <v>5.44233498200185E-2</v>
      </c>
      <c r="AC18" s="19"/>
      <c r="AD18" s="19">
        <v>7.7864546607032306E-2</v>
      </c>
      <c r="AE18" s="19">
        <v>0.20641648733642201</v>
      </c>
    </row>
    <row r="19" spans="2:31" x14ac:dyDescent="0.35">
      <c r="B19" s="16" t="s">
        <v>365</v>
      </c>
    </row>
    <row r="20" spans="2:31" x14ac:dyDescent="0.35">
      <c r="B20" t="s">
        <v>67</v>
      </c>
    </row>
    <row r="21" spans="2:31" x14ac:dyDescent="0.35">
      <c r="B21" t="s">
        <v>68</v>
      </c>
    </row>
    <row r="23" spans="2:31" x14ac:dyDescent="0.35">
      <c r="B23"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E23"/>
  <sheetViews>
    <sheetView showGridLines="0" topLeftCell="A1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497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279</v>
      </c>
      <c r="D7" s="10">
        <v>138</v>
      </c>
      <c r="E7" s="10">
        <v>141</v>
      </c>
      <c r="F7" s="10"/>
      <c r="G7" s="10">
        <v>36</v>
      </c>
      <c r="H7" s="10">
        <v>62</v>
      </c>
      <c r="I7" s="10">
        <v>54</v>
      </c>
      <c r="J7" s="10">
        <v>46</v>
      </c>
      <c r="K7" s="10">
        <v>43</v>
      </c>
      <c r="L7" s="10">
        <v>38</v>
      </c>
      <c r="M7" s="10"/>
      <c r="N7" s="10">
        <v>49</v>
      </c>
      <c r="O7" s="10">
        <v>41</v>
      </c>
      <c r="P7" s="10">
        <v>26</v>
      </c>
      <c r="Q7" s="10">
        <v>27</v>
      </c>
      <c r="R7" s="10">
        <v>22</v>
      </c>
      <c r="S7" s="10">
        <v>38</v>
      </c>
      <c r="T7" s="10">
        <v>25</v>
      </c>
      <c r="U7" s="10">
        <v>19</v>
      </c>
      <c r="V7" s="10">
        <v>32</v>
      </c>
      <c r="W7" s="10"/>
      <c r="X7" s="10">
        <v>215</v>
      </c>
      <c r="Y7" s="10">
        <v>30</v>
      </c>
      <c r="Z7" s="10"/>
      <c r="AA7" s="10">
        <v>230</v>
      </c>
      <c r="AB7" s="10">
        <v>46</v>
      </c>
      <c r="AC7" s="10"/>
      <c r="AD7" s="10">
        <v>181</v>
      </c>
      <c r="AE7" s="10">
        <v>83</v>
      </c>
    </row>
    <row r="8" spans="2:31" ht="30" customHeight="1" x14ac:dyDescent="0.35">
      <c r="B8" s="11" t="s">
        <v>20</v>
      </c>
      <c r="C8" s="11">
        <v>283</v>
      </c>
      <c r="D8" s="11">
        <v>154</v>
      </c>
      <c r="E8" s="11">
        <v>129</v>
      </c>
      <c r="F8" s="11"/>
      <c r="G8" s="11">
        <v>30</v>
      </c>
      <c r="H8" s="11">
        <v>50</v>
      </c>
      <c r="I8" s="11">
        <v>43</v>
      </c>
      <c r="J8" s="11">
        <v>39</v>
      </c>
      <c r="K8" s="11">
        <v>41</v>
      </c>
      <c r="L8" s="11">
        <v>79</v>
      </c>
      <c r="M8" s="11"/>
      <c r="N8" s="11">
        <v>44</v>
      </c>
      <c r="O8" s="11">
        <v>42</v>
      </c>
      <c r="P8" s="11">
        <v>31</v>
      </c>
      <c r="Q8" s="11">
        <v>38</v>
      </c>
      <c r="R8" s="11">
        <v>24</v>
      </c>
      <c r="S8" s="11">
        <v>35</v>
      </c>
      <c r="T8" s="11">
        <v>24</v>
      </c>
      <c r="U8" s="11">
        <v>17</v>
      </c>
      <c r="V8" s="11">
        <v>28</v>
      </c>
      <c r="W8" s="11"/>
      <c r="X8" s="11">
        <v>212</v>
      </c>
      <c r="Y8" s="11">
        <v>30</v>
      </c>
      <c r="Z8" s="11"/>
      <c r="AA8" s="11">
        <v>228</v>
      </c>
      <c r="AB8" s="11">
        <v>51</v>
      </c>
      <c r="AC8" s="11"/>
      <c r="AD8" s="11">
        <v>183</v>
      </c>
      <c r="AE8" s="11">
        <v>85</v>
      </c>
    </row>
    <row r="9" spans="2:31" ht="58" x14ac:dyDescent="0.35">
      <c r="B9" s="18" t="s">
        <v>488</v>
      </c>
      <c r="C9" s="17">
        <v>9.3156379482606202E-2</v>
      </c>
      <c r="D9" s="17">
        <v>5.78623447138399E-2</v>
      </c>
      <c r="E9" s="17">
        <v>0.13526169983084699</v>
      </c>
      <c r="F9" s="17"/>
      <c r="G9" s="17">
        <v>9.9861775788721102E-2</v>
      </c>
      <c r="H9" s="17">
        <v>0.10041617535757601</v>
      </c>
      <c r="I9" s="17">
        <v>3.5157546866830397E-2</v>
      </c>
      <c r="J9" s="17">
        <v>6.7336603075422705E-2</v>
      </c>
      <c r="K9" s="17">
        <v>5.9110567612046402E-2</v>
      </c>
      <c r="L9" s="17">
        <v>0.147990535404489</v>
      </c>
      <c r="M9" s="17"/>
      <c r="N9" s="17">
        <v>7.9476118584850305E-2</v>
      </c>
      <c r="O9" s="17">
        <v>0.12819545957224199</v>
      </c>
      <c r="P9" s="17">
        <v>0.14069641037703301</v>
      </c>
      <c r="Q9" s="17">
        <v>6.2506301097690606E-2</v>
      </c>
      <c r="R9" s="17">
        <v>6.5938238810803199E-2</v>
      </c>
      <c r="S9" s="17">
        <v>6.9837571366170595E-2</v>
      </c>
      <c r="T9" s="17">
        <v>0</v>
      </c>
      <c r="U9" s="17">
        <v>5.2596605492533602E-2</v>
      </c>
      <c r="V9" s="17">
        <v>0.208257460598786</v>
      </c>
      <c r="W9" s="17"/>
      <c r="X9" s="17">
        <v>7.6618472138913998E-2</v>
      </c>
      <c r="Y9" s="17">
        <v>0.18055073198323299</v>
      </c>
      <c r="Z9" s="17"/>
      <c r="AA9" s="17">
        <v>9.8033591517347807E-2</v>
      </c>
      <c r="AB9" s="17">
        <v>7.6773207883119005E-2</v>
      </c>
      <c r="AC9" s="17"/>
      <c r="AD9" s="17">
        <v>9.8649063249061503E-2</v>
      </c>
      <c r="AE9" s="17">
        <v>9.7058397250384607E-2</v>
      </c>
    </row>
    <row r="10" spans="2:31" ht="58" x14ac:dyDescent="0.35">
      <c r="B10" s="18" t="s">
        <v>489</v>
      </c>
      <c r="C10" s="17">
        <v>0.15406405529721301</v>
      </c>
      <c r="D10" s="17">
        <v>0.13417477758254001</v>
      </c>
      <c r="E10" s="17">
        <v>0.17779170262226501</v>
      </c>
      <c r="F10" s="17"/>
      <c r="G10" s="17">
        <v>0.207117624145229</v>
      </c>
      <c r="H10" s="17">
        <v>0.17233288532830601</v>
      </c>
      <c r="I10" s="17">
        <v>0.218470865447848</v>
      </c>
      <c r="J10" s="17">
        <v>0.19654229185633901</v>
      </c>
      <c r="K10" s="17">
        <v>8.4203129970523302E-2</v>
      </c>
      <c r="L10" s="17">
        <v>0.10285044586776899</v>
      </c>
      <c r="M10" s="17"/>
      <c r="N10" s="17">
        <v>0.17988018117031199</v>
      </c>
      <c r="O10" s="17">
        <v>0.12317193235296001</v>
      </c>
      <c r="P10" s="17">
        <v>6.4180318672330094E-2</v>
      </c>
      <c r="Q10" s="17">
        <v>0.158380977724599</v>
      </c>
      <c r="R10" s="17">
        <v>0.29060053968245497</v>
      </c>
      <c r="S10" s="17">
        <v>0.26846788048882902</v>
      </c>
      <c r="T10" s="17">
        <v>0.13095055537498501</v>
      </c>
      <c r="U10" s="17">
        <v>4.2826196843903097E-2</v>
      </c>
      <c r="V10" s="17">
        <v>7.6927061945456898E-2</v>
      </c>
      <c r="W10" s="17"/>
      <c r="X10" s="17">
        <v>0.13316923196477701</v>
      </c>
      <c r="Y10" s="17">
        <v>0.26843797557842097</v>
      </c>
      <c r="Z10" s="17"/>
      <c r="AA10" s="17">
        <v>0.17202076741029601</v>
      </c>
      <c r="AB10" s="17">
        <v>8.2867542403941397E-2</v>
      </c>
      <c r="AC10" s="17"/>
      <c r="AD10" s="17">
        <v>0.162890648559298</v>
      </c>
      <c r="AE10" s="17">
        <v>0.124752815408204</v>
      </c>
    </row>
    <row r="11" spans="2:31" ht="58" x14ac:dyDescent="0.35">
      <c r="B11" s="18" t="s">
        <v>490</v>
      </c>
      <c r="C11" s="17">
        <v>0.20158888229592301</v>
      </c>
      <c r="D11" s="17">
        <v>0.24520851451839401</v>
      </c>
      <c r="E11" s="17">
        <v>0.14955123343451099</v>
      </c>
      <c r="F11" s="17"/>
      <c r="G11" s="17">
        <v>0.17930458604365301</v>
      </c>
      <c r="H11" s="17">
        <v>0.139773386052368</v>
      </c>
      <c r="I11" s="17">
        <v>0.20147991459915801</v>
      </c>
      <c r="J11" s="17">
        <v>0.13761600626054599</v>
      </c>
      <c r="K11" s="17">
        <v>0.17492356124578501</v>
      </c>
      <c r="L11" s="17">
        <v>0.29549853838379397</v>
      </c>
      <c r="M11" s="17"/>
      <c r="N11" s="17">
        <v>0.19083897402137301</v>
      </c>
      <c r="O11" s="17">
        <v>0.26853074711400698</v>
      </c>
      <c r="P11" s="17">
        <v>0.17160951155996099</v>
      </c>
      <c r="Q11" s="17">
        <v>0.18552764928489501</v>
      </c>
      <c r="R11" s="17">
        <v>9.4300076904011806E-2</v>
      </c>
      <c r="S11" s="17">
        <v>0.26428233063380402</v>
      </c>
      <c r="T11" s="17">
        <v>0.219189751682623</v>
      </c>
      <c r="U11" s="17">
        <v>0.191539689429226</v>
      </c>
      <c r="V11" s="17">
        <v>0.18040182692020101</v>
      </c>
      <c r="W11" s="17"/>
      <c r="X11" s="17">
        <v>0.20492599952287899</v>
      </c>
      <c r="Y11" s="17">
        <v>0.15181713086586099</v>
      </c>
      <c r="Z11" s="17"/>
      <c r="AA11" s="17">
        <v>0.17381807968542701</v>
      </c>
      <c r="AB11" s="17">
        <v>0.33702392245152801</v>
      </c>
      <c r="AC11" s="17"/>
      <c r="AD11" s="17">
        <v>0.22835047237713499</v>
      </c>
      <c r="AE11" s="17">
        <v>0.159451268140442</v>
      </c>
    </row>
    <row r="12" spans="2:31" ht="72.5" x14ac:dyDescent="0.35">
      <c r="B12" s="18" t="s">
        <v>491</v>
      </c>
      <c r="C12" s="17">
        <v>0.16448737421228801</v>
      </c>
      <c r="D12" s="17">
        <v>0.15667050050974199</v>
      </c>
      <c r="E12" s="17">
        <v>0.17381280196583901</v>
      </c>
      <c r="F12" s="17"/>
      <c r="G12" s="17">
        <v>0.13898016394361901</v>
      </c>
      <c r="H12" s="17">
        <v>0.14363712294684799</v>
      </c>
      <c r="I12" s="17">
        <v>0.112030319368689</v>
      </c>
      <c r="J12" s="17">
        <v>0.234328055644966</v>
      </c>
      <c r="K12" s="17">
        <v>0.23398821093738401</v>
      </c>
      <c r="L12" s="17">
        <v>0.144926848039797</v>
      </c>
      <c r="M12" s="17"/>
      <c r="N12" s="17">
        <v>0.19074830679379501</v>
      </c>
      <c r="O12" s="17">
        <v>0.163111278453723</v>
      </c>
      <c r="P12" s="17">
        <v>6.6289308130888694E-2</v>
      </c>
      <c r="Q12" s="17">
        <v>0.32194526190559603</v>
      </c>
      <c r="R12" s="17">
        <v>0.20566704171546801</v>
      </c>
      <c r="S12" s="17">
        <v>5.7763165293800101E-2</v>
      </c>
      <c r="T12" s="17">
        <v>0.25249723918133399</v>
      </c>
      <c r="U12" s="17">
        <v>0.102168292793041</v>
      </c>
      <c r="V12" s="17">
        <v>7.7688144559909203E-2</v>
      </c>
      <c r="W12" s="17"/>
      <c r="X12" s="17">
        <v>0.189000084427114</v>
      </c>
      <c r="Y12" s="17">
        <v>7.5461073258702299E-2</v>
      </c>
      <c r="Z12" s="17"/>
      <c r="AA12" s="17">
        <v>0.171272943054255</v>
      </c>
      <c r="AB12" s="17">
        <v>0.143702208072265</v>
      </c>
      <c r="AC12" s="17"/>
      <c r="AD12" s="17">
        <v>0.151116458567851</v>
      </c>
      <c r="AE12" s="17">
        <v>0.221112405802359</v>
      </c>
    </row>
    <row r="13" spans="2:31" ht="58" x14ac:dyDescent="0.35">
      <c r="B13" s="18" t="s">
        <v>492</v>
      </c>
      <c r="C13" s="17">
        <v>8.5164289487153794E-2</v>
      </c>
      <c r="D13" s="17">
        <v>0.10567724236930399</v>
      </c>
      <c r="E13" s="17">
        <v>6.0692605871211801E-2</v>
      </c>
      <c r="F13" s="17"/>
      <c r="G13" s="17">
        <v>2.65888463645736E-2</v>
      </c>
      <c r="H13" s="17">
        <v>0.13164764291219599</v>
      </c>
      <c r="I13" s="17">
        <v>6.18661194495604E-2</v>
      </c>
      <c r="J13" s="17">
        <v>6.2001092108491002E-2</v>
      </c>
      <c r="K13" s="17">
        <v>0.104377945618731</v>
      </c>
      <c r="L13" s="17">
        <v>9.1862300796265006E-2</v>
      </c>
      <c r="M13" s="17"/>
      <c r="N13" s="17">
        <v>8.7661662936368401E-2</v>
      </c>
      <c r="O13" s="17">
        <v>2.1177081235760301E-2</v>
      </c>
      <c r="P13" s="17">
        <v>0.227546618486554</v>
      </c>
      <c r="Q13" s="17">
        <v>0</v>
      </c>
      <c r="R13" s="17">
        <v>7.2680926438649707E-2</v>
      </c>
      <c r="S13" s="17">
        <v>6.0504437903993201E-2</v>
      </c>
      <c r="T13" s="17">
        <v>0.121522672412921</v>
      </c>
      <c r="U13" s="17">
        <v>0.105183322500572</v>
      </c>
      <c r="V13" s="17">
        <v>0.13512293569783401</v>
      </c>
      <c r="W13" s="17"/>
      <c r="X13" s="17">
        <v>0.100197446376712</v>
      </c>
      <c r="Y13" s="17">
        <v>0</v>
      </c>
      <c r="Z13" s="17"/>
      <c r="AA13" s="17">
        <v>9.48581351035193E-2</v>
      </c>
      <c r="AB13" s="17">
        <v>3.1662655328027402E-2</v>
      </c>
      <c r="AC13" s="17"/>
      <c r="AD13" s="17">
        <v>8.4557637302232203E-2</v>
      </c>
      <c r="AE13" s="17">
        <v>8.23292823174262E-2</v>
      </c>
    </row>
    <row r="14" spans="2:31" ht="72.5" x14ac:dyDescent="0.35">
      <c r="B14" s="18" t="s">
        <v>493</v>
      </c>
      <c r="C14" s="17">
        <v>3.2279169432166098E-2</v>
      </c>
      <c r="D14" s="17">
        <v>3.3068574767591397E-2</v>
      </c>
      <c r="E14" s="17">
        <v>3.1337419225638E-2</v>
      </c>
      <c r="F14" s="17"/>
      <c r="G14" s="17">
        <v>7.8695124800584701E-2</v>
      </c>
      <c r="H14" s="17">
        <v>0</v>
      </c>
      <c r="I14" s="17">
        <v>5.3668769563473703E-2</v>
      </c>
      <c r="J14" s="17">
        <v>4.5620952371999299E-2</v>
      </c>
      <c r="K14" s="17">
        <v>2.3766001513430699E-2</v>
      </c>
      <c r="L14" s="17">
        <v>2.1417390820564101E-2</v>
      </c>
      <c r="M14" s="17"/>
      <c r="N14" s="17">
        <v>5.4078849132837802E-2</v>
      </c>
      <c r="O14" s="17">
        <v>4.3419254302883299E-2</v>
      </c>
      <c r="P14" s="17">
        <v>3.0747591475949399E-2</v>
      </c>
      <c r="Q14" s="17">
        <v>0</v>
      </c>
      <c r="R14" s="17">
        <v>7.0624469655569094E-2</v>
      </c>
      <c r="S14" s="17">
        <v>4.0981091750137498E-2</v>
      </c>
      <c r="T14" s="17">
        <v>3.5079376561060499E-2</v>
      </c>
      <c r="U14" s="17">
        <v>0</v>
      </c>
      <c r="V14" s="17">
        <v>0</v>
      </c>
      <c r="W14" s="17"/>
      <c r="X14" s="17">
        <v>3.6334099441655603E-2</v>
      </c>
      <c r="Y14" s="17">
        <v>2.4370651091334902E-2</v>
      </c>
      <c r="Z14" s="17"/>
      <c r="AA14" s="17">
        <v>2.2661023166640901E-2</v>
      </c>
      <c r="AB14" s="17">
        <v>7.7024284608025795E-2</v>
      </c>
      <c r="AC14" s="17"/>
      <c r="AD14" s="17">
        <v>2.24219110973847E-2</v>
      </c>
      <c r="AE14" s="17">
        <v>5.8985621902465299E-2</v>
      </c>
    </row>
    <row r="15" spans="2:31" ht="58" x14ac:dyDescent="0.35">
      <c r="B15" s="18" t="s">
        <v>494</v>
      </c>
      <c r="C15" s="17">
        <v>2.8771168267572901E-2</v>
      </c>
      <c r="D15" s="17">
        <v>2.8599590477012202E-2</v>
      </c>
      <c r="E15" s="17">
        <v>2.8975858320255499E-2</v>
      </c>
      <c r="F15" s="17"/>
      <c r="G15" s="17">
        <v>8.3967862386928604E-2</v>
      </c>
      <c r="H15" s="17">
        <v>1.5217559830863E-2</v>
      </c>
      <c r="I15" s="17">
        <v>4.8322505520251802E-2</v>
      </c>
      <c r="J15" s="17">
        <v>5.2777535331954999E-2</v>
      </c>
      <c r="K15" s="17">
        <v>1.6938799817188498E-2</v>
      </c>
      <c r="L15" s="17">
        <v>0</v>
      </c>
      <c r="M15" s="17"/>
      <c r="N15" s="17">
        <v>3.1346748243655097E-2</v>
      </c>
      <c r="O15" s="17">
        <v>4.0386638389085697E-2</v>
      </c>
      <c r="P15" s="17">
        <v>0</v>
      </c>
      <c r="Q15" s="17">
        <v>3.4576037091855097E-2</v>
      </c>
      <c r="R15" s="17">
        <v>3.0240943133092699E-2</v>
      </c>
      <c r="S15" s="17">
        <v>4.11416306886698E-2</v>
      </c>
      <c r="T15" s="17">
        <v>3.6370910763204201E-2</v>
      </c>
      <c r="U15" s="17">
        <v>0</v>
      </c>
      <c r="V15" s="17">
        <v>2.5181461419031399E-2</v>
      </c>
      <c r="W15" s="17"/>
      <c r="X15" s="17">
        <v>2.6410579405320801E-2</v>
      </c>
      <c r="Y15" s="17">
        <v>2.7742490626484099E-2</v>
      </c>
      <c r="Z15" s="17"/>
      <c r="AA15" s="17">
        <v>3.2903591745255603E-2</v>
      </c>
      <c r="AB15" s="17">
        <v>1.20016744709475E-2</v>
      </c>
      <c r="AC15" s="17"/>
      <c r="AD15" s="17">
        <v>2.7711713771282901E-2</v>
      </c>
      <c r="AE15" s="17">
        <v>3.5917636585415399E-2</v>
      </c>
    </row>
    <row r="16" spans="2:31" ht="58" x14ac:dyDescent="0.35">
      <c r="B16" s="18" t="s">
        <v>495</v>
      </c>
      <c r="C16" s="17">
        <v>1.62225539497068E-2</v>
      </c>
      <c r="D16" s="17">
        <v>1.16077330271049E-2</v>
      </c>
      <c r="E16" s="17">
        <v>2.1727974754354101E-2</v>
      </c>
      <c r="F16" s="17"/>
      <c r="G16" s="17">
        <v>2.65888463645736E-2</v>
      </c>
      <c r="H16" s="17">
        <v>5.8817779539277797E-2</v>
      </c>
      <c r="I16" s="17">
        <v>0</v>
      </c>
      <c r="J16" s="17">
        <v>2.0783013785245399E-2</v>
      </c>
      <c r="K16" s="17">
        <v>0</v>
      </c>
      <c r="L16" s="17">
        <v>0</v>
      </c>
      <c r="M16" s="17"/>
      <c r="N16" s="17">
        <v>0</v>
      </c>
      <c r="O16" s="17">
        <v>4.19892177836498E-2</v>
      </c>
      <c r="P16" s="17">
        <v>0</v>
      </c>
      <c r="Q16" s="17">
        <v>3.0956231983696E-2</v>
      </c>
      <c r="R16" s="17">
        <v>0</v>
      </c>
      <c r="S16" s="17">
        <v>0</v>
      </c>
      <c r="T16" s="17">
        <v>3.5686335487126901E-2</v>
      </c>
      <c r="U16" s="17">
        <v>4.7993543448675E-2</v>
      </c>
      <c r="V16" s="17">
        <v>0</v>
      </c>
      <c r="W16" s="17"/>
      <c r="X16" s="17">
        <v>8.2339811013411503E-3</v>
      </c>
      <c r="Y16" s="17">
        <v>2.8027498774829501E-2</v>
      </c>
      <c r="Z16" s="17"/>
      <c r="AA16" s="17">
        <v>1.48846679345423E-2</v>
      </c>
      <c r="AB16" s="17">
        <v>2.3122161019597201E-2</v>
      </c>
      <c r="AC16" s="17"/>
      <c r="AD16" s="17">
        <v>2.0599160642326399E-2</v>
      </c>
      <c r="AE16" s="17">
        <v>9.5287096913331693E-3</v>
      </c>
    </row>
    <row r="17" spans="2:31" ht="58" x14ac:dyDescent="0.35">
      <c r="B17" s="18" t="s">
        <v>496</v>
      </c>
      <c r="C17" s="17">
        <v>3.7278449863581302E-2</v>
      </c>
      <c r="D17" s="17">
        <v>5.1694896748394302E-2</v>
      </c>
      <c r="E17" s="17">
        <v>2.00798179036666E-2</v>
      </c>
      <c r="F17" s="17"/>
      <c r="G17" s="17">
        <v>0</v>
      </c>
      <c r="H17" s="17">
        <v>5.4624380303006301E-2</v>
      </c>
      <c r="I17" s="17">
        <v>4.6941481094557598E-2</v>
      </c>
      <c r="J17" s="17">
        <v>0</v>
      </c>
      <c r="K17" s="17">
        <v>0</v>
      </c>
      <c r="L17" s="17">
        <v>7.3325006625908698E-2</v>
      </c>
      <c r="M17" s="17"/>
      <c r="N17" s="17">
        <v>3.1346748243655097E-2</v>
      </c>
      <c r="O17" s="17">
        <v>0</v>
      </c>
      <c r="P17" s="17">
        <v>3.5541716654939298E-2</v>
      </c>
      <c r="Q17" s="17">
        <v>0</v>
      </c>
      <c r="R17" s="17">
        <v>0</v>
      </c>
      <c r="S17" s="17">
        <v>7.2829953236550796E-2</v>
      </c>
      <c r="T17" s="17">
        <v>0</v>
      </c>
      <c r="U17" s="17">
        <v>0.17103673041457401</v>
      </c>
      <c r="V17" s="17">
        <v>9.4288206138017694E-2</v>
      </c>
      <c r="W17" s="17"/>
      <c r="X17" s="17">
        <v>3.7282926844568298E-2</v>
      </c>
      <c r="Y17" s="17">
        <v>0</v>
      </c>
      <c r="Z17" s="17"/>
      <c r="AA17" s="17">
        <v>4.0457025229582597E-2</v>
      </c>
      <c r="AB17" s="17">
        <v>2.52519289712392E-2</v>
      </c>
      <c r="AC17" s="17"/>
      <c r="AD17" s="17">
        <v>5.7492161707334302E-2</v>
      </c>
      <c r="AE17" s="17">
        <v>0</v>
      </c>
    </row>
    <row r="18" spans="2:31" x14ac:dyDescent="0.35">
      <c r="B18" s="18" t="s">
        <v>56</v>
      </c>
      <c r="C18" s="19">
        <v>0.18698767771178901</v>
      </c>
      <c r="D18" s="19">
        <v>0.17543582528607701</v>
      </c>
      <c r="E18" s="19">
        <v>0.20076888607141299</v>
      </c>
      <c r="F18" s="19"/>
      <c r="G18" s="19">
        <v>0.15889517016211799</v>
      </c>
      <c r="H18" s="19">
        <v>0.18353306772955999</v>
      </c>
      <c r="I18" s="19">
        <v>0.222062478089631</v>
      </c>
      <c r="J18" s="19">
        <v>0.18299444956503499</v>
      </c>
      <c r="K18" s="19">
        <v>0.30269178328491098</v>
      </c>
      <c r="L18" s="19">
        <v>0.122128934061412</v>
      </c>
      <c r="M18" s="19"/>
      <c r="N18" s="19">
        <v>0.15462241087315401</v>
      </c>
      <c r="O18" s="19">
        <v>0.17001839079569001</v>
      </c>
      <c r="P18" s="19">
        <v>0.26338852464234502</v>
      </c>
      <c r="Q18" s="19">
        <v>0.206107540911668</v>
      </c>
      <c r="R18" s="19">
        <v>0.16994776365995101</v>
      </c>
      <c r="S18" s="19">
        <v>0.12419193863804499</v>
      </c>
      <c r="T18" s="19">
        <v>0.168703158536745</v>
      </c>
      <c r="U18" s="19">
        <v>0.286655619077475</v>
      </c>
      <c r="V18" s="19">
        <v>0.20213290272076301</v>
      </c>
      <c r="W18" s="19"/>
      <c r="X18" s="19">
        <v>0.18782717877671801</v>
      </c>
      <c r="Y18" s="19">
        <v>0.24359244782113401</v>
      </c>
      <c r="Z18" s="19"/>
      <c r="AA18" s="19">
        <v>0.179090175153133</v>
      </c>
      <c r="AB18" s="19">
        <v>0.19057041479130901</v>
      </c>
      <c r="AC18" s="19"/>
      <c r="AD18" s="19">
        <v>0.14621077272609401</v>
      </c>
      <c r="AE18" s="19">
        <v>0.21086386290197001</v>
      </c>
    </row>
    <row r="19" spans="2:31" x14ac:dyDescent="0.35">
      <c r="B19" s="16" t="s">
        <v>365</v>
      </c>
    </row>
    <row r="20" spans="2:31" x14ac:dyDescent="0.35">
      <c r="B20" t="s">
        <v>67</v>
      </c>
    </row>
    <row r="21" spans="2:31" x14ac:dyDescent="0.35">
      <c r="B21" t="s">
        <v>68</v>
      </c>
    </row>
    <row r="23" spans="2:31" x14ac:dyDescent="0.35">
      <c r="B23"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E23"/>
  <sheetViews>
    <sheetView showGridLines="0" topLeftCell="A1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487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291</v>
      </c>
      <c r="D7" s="10">
        <v>131</v>
      </c>
      <c r="E7" s="10">
        <v>160</v>
      </c>
      <c r="F7" s="10"/>
      <c r="G7" s="10">
        <v>53</v>
      </c>
      <c r="H7" s="10">
        <v>46</v>
      </c>
      <c r="I7" s="10">
        <v>55</v>
      </c>
      <c r="J7" s="10">
        <v>48</v>
      </c>
      <c r="K7" s="10">
        <v>44</v>
      </c>
      <c r="L7" s="10">
        <v>45</v>
      </c>
      <c r="M7" s="10"/>
      <c r="N7" s="10">
        <v>43</v>
      </c>
      <c r="O7" s="10">
        <v>48</v>
      </c>
      <c r="P7" s="10">
        <v>34</v>
      </c>
      <c r="Q7" s="10">
        <v>18</v>
      </c>
      <c r="R7" s="10">
        <v>31</v>
      </c>
      <c r="S7" s="10">
        <v>24</v>
      </c>
      <c r="T7" s="10">
        <v>34</v>
      </c>
      <c r="U7" s="10">
        <v>14</v>
      </c>
      <c r="V7" s="10">
        <v>45</v>
      </c>
      <c r="W7" s="10"/>
      <c r="X7" s="10">
        <v>231</v>
      </c>
      <c r="Y7" s="10">
        <v>29</v>
      </c>
      <c r="Z7" s="10"/>
      <c r="AA7" s="10">
        <v>232</v>
      </c>
      <c r="AB7" s="10">
        <v>59</v>
      </c>
      <c r="AC7" s="10"/>
      <c r="AD7" s="10">
        <v>183</v>
      </c>
      <c r="AE7" s="10">
        <v>90</v>
      </c>
    </row>
    <row r="8" spans="2:31" ht="30" customHeight="1" x14ac:dyDescent="0.35">
      <c r="B8" s="11" t="s">
        <v>20</v>
      </c>
      <c r="C8" s="11">
        <v>299</v>
      </c>
      <c r="D8" s="11">
        <v>152</v>
      </c>
      <c r="E8" s="11">
        <v>147</v>
      </c>
      <c r="F8" s="11"/>
      <c r="G8" s="11">
        <v>47</v>
      </c>
      <c r="H8" s="11">
        <v>38</v>
      </c>
      <c r="I8" s="11">
        <v>42</v>
      </c>
      <c r="J8" s="11">
        <v>40</v>
      </c>
      <c r="K8" s="11">
        <v>40</v>
      </c>
      <c r="L8" s="11">
        <v>93</v>
      </c>
      <c r="M8" s="11"/>
      <c r="N8" s="11">
        <v>44</v>
      </c>
      <c r="O8" s="11">
        <v>51</v>
      </c>
      <c r="P8" s="11">
        <v>42</v>
      </c>
      <c r="Q8" s="11">
        <v>24</v>
      </c>
      <c r="R8" s="11">
        <v>31</v>
      </c>
      <c r="S8" s="11">
        <v>22</v>
      </c>
      <c r="T8" s="11">
        <v>34</v>
      </c>
      <c r="U8" s="11">
        <v>12</v>
      </c>
      <c r="V8" s="11">
        <v>39</v>
      </c>
      <c r="W8" s="11"/>
      <c r="X8" s="11">
        <v>237</v>
      </c>
      <c r="Y8" s="11">
        <v>31</v>
      </c>
      <c r="Z8" s="11"/>
      <c r="AA8" s="11">
        <v>233</v>
      </c>
      <c r="AB8" s="11">
        <v>66</v>
      </c>
      <c r="AC8" s="11"/>
      <c r="AD8" s="11">
        <v>192</v>
      </c>
      <c r="AE8" s="11">
        <v>85</v>
      </c>
    </row>
    <row r="9" spans="2:31" ht="87" x14ac:dyDescent="0.35">
      <c r="B9" s="18" t="s">
        <v>498</v>
      </c>
      <c r="C9" s="17">
        <v>5.0591857870456801E-2</v>
      </c>
      <c r="D9" s="17">
        <v>6.2964678272715305E-2</v>
      </c>
      <c r="E9" s="17">
        <v>3.7809125854552698E-2</v>
      </c>
      <c r="F9" s="17"/>
      <c r="G9" s="17">
        <v>4.7754436555747098E-2</v>
      </c>
      <c r="H9" s="17">
        <v>6.3561199329738305E-2</v>
      </c>
      <c r="I9" s="17">
        <v>3.1359721923246098E-2</v>
      </c>
      <c r="J9" s="17">
        <v>6.6252721791189198E-2</v>
      </c>
      <c r="K9" s="17">
        <v>2.49307355673575E-2</v>
      </c>
      <c r="L9" s="17">
        <v>5.9604539431237197E-2</v>
      </c>
      <c r="M9" s="17"/>
      <c r="N9" s="17">
        <v>0.17004550455178799</v>
      </c>
      <c r="O9" s="17">
        <v>3.2088650862981398E-2</v>
      </c>
      <c r="P9" s="17">
        <v>2.2577059940675302E-2</v>
      </c>
      <c r="Q9" s="17">
        <v>5.6128830506584799E-2</v>
      </c>
      <c r="R9" s="17">
        <v>6.1352233569842402E-2</v>
      </c>
      <c r="S9" s="17">
        <v>0</v>
      </c>
      <c r="T9" s="17">
        <v>2.56606538645466E-2</v>
      </c>
      <c r="U9" s="17">
        <v>7.4862199680943306E-2</v>
      </c>
      <c r="V9" s="17">
        <v>0</v>
      </c>
      <c r="W9" s="17"/>
      <c r="X9" s="17">
        <v>4.4455693619686799E-2</v>
      </c>
      <c r="Y9" s="17">
        <v>0.130444712282169</v>
      </c>
      <c r="Z9" s="17"/>
      <c r="AA9" s="17">
        <v>2.6389704651287899E-2</v>
      </c>
      <c r="AB9" s="17">
        <v>0.13615074931076199</v>
      </c>
      <c r="AC9" s="17"/>
      <c r="AD9" s="17">
        <v>6.4018945837462995E-2</v>
      </c>
      <c r="AE9" s="17">
        <v>3.3136331890175799E-2</v>
      </c>
    </row>
    <row r="10" spans="2:31" ht="87" x14ac:dyDescent="0.35">
      <c r="B10" s="18" t="s">
        <v>499</v>
      </c>
      <c r="C10" s="17">
        <v>7.3940881792340596E-2</v>
      </c>
      <c r="D10" s="17">
        <v>6.99294400997576E-2</v>
      </c>
      <c r="E10" s="17">
        <v>7.80852225720996E-2</v>
      </c>
      <c r="F10" s="17"/>
      <c r="G10" s="17">
        <v>3.8641408444811703E-2</v>
      </c>
      <c r="H10" s="17">
        <v>0.16250868322384299</v>
      </c>
      <c r="I10" s="17">
        <v>4.9495557074233899E-2</v>
      </c>
      <c r="J10" s="17">
        <v>8.5858412882427904E-2</v>
      </c>
      <c r="K10" s="17">
        <v>3.6408194700444103E-2</v>
      </c>
      <c r="L10" s="17">
        <v>7.7301657417860895E-2</v>
      </c>
      <c r="M10" s="17"/>
      <c r="N10" s="17">
        <v>0.15744084878883799</v>
      </c>
      <c r="O10" s="17">
        <v>0</v>
      </c>
      <c r="P10" s="17">
        <v>7.2533269386425001E-2</v>
      </c>
      <c r="Q10" s="17">
        <v>5.8863270166471401E-2</v>
      </c>
      <c r="R10" s="17">
        <v>8.5410112981831807E-2</v>
      </c>
      <c r="S10" s="17">
        <v>7.37752924474325E-2</v>
      </c>
      <c r="T10" s="17">
        <v>9.0008978605829501E-2</v>
      </c>
      <c r="U10" s="17">
        <v>0</v>
      </c>
      <c r="V10" s="17">
        <v>8.6404236148591204E-2</v>
      </c>
      <c r="W10" s="17"/>
      <c r="X10" s="17">
        <v>6.7353115842470404E-2</v>
      </c>
      <c r="Y10" s="17">
        <v>0.20163596280377799</v>
      </c>
      <c r="Z10" s="17"/>
      <c r="AA10" s="17">
        <v>6.9085010452947196E-2</v>
      </c>
      <c r="AB10" s="17">
        <v>9.1107245669674805E-2</v>
      </c>
      <c r="AC10" s="17"/>
      <c r="AD10" s="17">
        <v>9.8407155661154405E-2</v>
      </c>
      <c r="AE10" s="17">
        <v>2.61465938376679E-2</v>
      </c>
    </row>
    <row r="11" spans="2:31" ht="87" x14ac:dyDescent="0.35">
      <c r="B11" s="18" t="s">
        <v>500</v>
      </c>
      <c r="C11" s="17">
        <v>0.18449668578534201</v>
      </c>
      <c r="D11" s="17">
        <v>0.16294179152010599</v>
      </c>
      <c r="E11" s="17">
        <v>0.20676569382601301</v>
      </c>
      <c r="F11" s="17"/>
      <c r="G11" s="17">
        <v>0.12614095039315801</v>
      </c>
      <c r="H11" s="17">
        <v>0.16770615615521201</v>
      </c>
      <c r="I11" s="17">
        <v>0.18616293165159201</v>
      </c>
      <c r="J11" s="17">
        <v>0.141431130473332</v>
      </c>
      <c r="K11" s="17">
        <v>0.23656089115812301</v>
      </c>
      <c r="L11" s="17">
        <v>0.216442406027642</v>
      </c>
      <c r="M11" s="17"/>
      <c r="N11" s="17">
        <v>0.15430518939200299</v>
      </c>
      <c r="O11" s="17">
        <v>0.21124034043092699</v>
      </c>
      <c r="P11" s="17">
        <v>0.112620653366614</v>
      </c>
      <c r="Q11" s="17">
        <v>0.19361322912822199</v>
      </c>
      <c r="R11" s="17">
        <v>0.10754600651844499</v>
      </c>
      <c r="S11" s="17">
        <v>0.36301897998501098</v>
      </c>
      <c r="T11" s="17">
        <v>0.26057876447095102</v>
      </c>
      <c r="U11" s="17">
        <v>0</v>
      </c>
      <c r="V11" s="17">
        <v>0.204959892593781</v>
      </c>
      <c r="W11" s="17"/>
      <c r="X11" s="17">
        <v>0.17329539804907301</v>
      </c>
      <c r="Y11" s="17">
        <v>0.23128191095336101</v>
      </c>
      <c r="Z11" s="17"/>
      <c r="AA11" s="17">
        <v>0.186773108245745</v>
      </c>
      <c r="AB11" s="17">
        <v>0.176449129834511</v>
      </c>
      <c r="AC11" s="17"/>
      <c r="AD11" s="17">
        <v>0.19132078044703699</v>
      </c>
      <c r="AE11" s="17">
        <v>0.17315598838638999</v>
      </c>
    </row>
    <row r="12" spans="2:31" ht="101.5" x14ac:dyDescent="0.35">
      <c r="B12" s="18" t="s">
        <v>501</v>
      </c>
      <c r="C12" s="17">
        <v>0.116226452554375</v>
      </c>
      <c r="D12" s="17">
        <v>0.15725584144285701</v>
      </c>
      <c r="E12" s="17">
        <v>7.3837759767559602E-2</v>
      </c>
      <c r="F12" s="17"/>
      <c r="G12" s="17">
        <v>0.11855173901944099</v>
      </c>
      <c r="H12" s="17">
        <v>0.11099678116159201</v>
      </c>
      <c r="I12" s="17">
        <v>0.149077990192022</v>
      </c>
      <c r="J12" s="17">
        <v>0.101518441200659</v>
      </c>
      <c r="K12" s="17">
        <v>0.14639125240642401</v>
      </c>
      <c r="L12" s="17">
        <v>9.5802066782007297E-2</v>
      </c>
      <c r="M12" s="17"/>
      <c r="N12" s="17">
        <v>0.12599459444931799</v>
      </c>
      <c r="O12" s="17">
        <v>5.2281177726165501E-2</v>
      </c>
      <c r="P12" s="17">
        <v>0.181513667417426</v>
      </c>
      <c r="Q12" s="17">
        <v>0.108261203872458</v>
      </c>
      <c r="R12" s="17">
        <v>5.26254655683829E-2</v>
      </c>
      <c r="S12" s="17">
        <v>3.3586885200643402E-2</v>
      </c>
      <c r="T12" s="17">
        <v>0.23757332424571601</v>
      </c>
      <c r="U12" s="17">
        <v>0.30443717730273101</v>
      </c>
      <c r="V12" s="17">
        <v>5.9137902189881297E-2</v>
      </c>
      <c r="W12" s="17"/>
      <c r="X12" s="17">
        <v>0.13191869494644001</v>
      </c>
      <c r="Y12" s="17">
        <v>0</v>
      </c>
      <c r="Z12" s="17"/>
      <c r="AA12" s="17">
        <v>9.2461311259674606E-2</v>
      </c>
      <c r="AB12" s="17">
        <v>0.20024042956227001</v>
      </c>
      <c r="AC12" s="17"/>
      <c r="AD12" s="17">
        <v>0.145799283975489</v>
      </c>
      <c r="AE12" s="17">
        <v>7.0890058393527799E-2</v>
      </c>
    </row>
    <row r="13" spans="2:31" ht="87" x14ac:dyDescent="0.35">
      <c r="B13" s="18" t="s">
        <v>502</v>
      </c>
      <c r="C13" s="17">
        <v>0.22968688514985799</v>
      </c>
      <c r="D13" s="17">
        <v>0.19086752702405901</v>
      </c>
      <c r="E13" s="17">
        <v>0.26979232884165599</v>
      </c>
      <c r="F13" s="17"/>
      <c r="G13" s="17">
        <v>0.29567834007017901</v>
      </c>
      <c r="H13" s="17">
        <v>0.123080219048348</v>
      </c>
      <c r="I13" s="17">
        <v>0.268940603264817</v>
      </c>
      <c r="J13" s="17">
        <v>0.244002648662039</v>
      </c>
      <c r="K13" s="17">
        <v>0.267364804429779</v>
      </c>
      <c r="L13" s="17">
        <v>0.200203110559903</v>
      </c>
      <c r="M13" s="17"/>
      <c r="N13" s="17">
        <v>0.145668485939487</v>
      </c>
      <c r="O13" s="17">
        <v>0.308468310582654</v>
      </c>
      <c r="P13" s="17">
        <v>0.26186853795281201</v>
      </c>
      <c r="Q13" s="17">
        <v>9.7041742492972399E-2</v>
      </c>
      <c r="R13" s="17">
        <v>0.37467803360003799</v>
      </c>
      <c r="S13" s="17">
        <v>0.11395404259009299</v>
      </c>
      <c r="T13" s="17">
        <v>0.118659190987359</v>
      </c>
      <c r="U13" s="17">
        <v>0.34041468270785602</v>
      </c>
      <c r="V13" s="17">
        <v>0.28396853740731698</v>
      </c>
      <c r="W13" s="17"/>
      <c r="X13" s="17">
        <v>0.22176323494776701</v>
      </c>
      <c r="Y13" s="17">
        <v>0.22625437483734501</v>
      </c>
      <c r="Z13" s="17"/>
      <c r="AA13" s="17">
        <v>0.251776694523838</v>
      </c>
      <c r="AB13" s="17">
        <v>0.15159550274060801</v>
      </c>
      <c r="AC13" s="17"/>
      <c r="AD13" s="17">
        <v>0.241807823347369</v>
      </c>
      <c r="AE13" s="17">
        <v>0.26104461327490502</v>
      </c>
    </row>
    <row r="14" spans="2:31" ht="101.5" x14ac:dyDescent="0.35">
      <c r="B14" s="18" t="s">
        <v>503</v>
      </c>
      <c r="C14" s="17">
        <v>2.3480707839228801E-2</v>
      </c>
      <c r="D14" s="17">
        <v>3.8256367180114402E-2</v>
      </c>
      <c r="E14" s="17">
        <v>8.2155308163442201E-3</v>
      </c>
      <c r="F14" s="17"/>
      <c r="G14" s="17">
        <v>4.5836611791055901E-2</v>
      </c>
      <c r="H14" s="17">
        <v>5.8901210456738497E-2</v>
      </c>
      <c r="I14" s="17">
        <v>1.6887487694412898E-2</v>
      </c>
      <c r="J14" s="17">
        <v>0</v>
      </c>
      <c r="K14" s="17">
        <v>0</v>
      </c>
      <c r="L14" s="17">
        <v>2.0695436473888499E-2</v>
      </c>
      <c r="M14" s="17"/>
      <c r="N14" s="17">
        <v>4.3403617433932E-2</v>
      </c>
      <c r="O14" s="17">
        <v>0</v>
      </c>
      <c r="P14" s="17">
        <v>0</v>
      </c>
      <c r="Q14" s="17">
        <v>0.10447030428804301</v>
      </c>
      <c r="R14" s="17">
        <v>3.02243362710592E-2</v>
      </c>
      <c r="S14" s="17">
        <v>0</v>
      </c>
      <c r="T14" s="17">
        <v>0</v>
      </c>
      <c r="U14" s="17">
        <v>7.6157498650759006E-2</v>
      </c>
      <c r="V14" s="17">
        <v>1.8305609489945501E-2</v>
      </c>
      <c r="W14" s="17"/>
      <c r="X14" s="17">
        <v>2.6657367630849998E-2</v>
      </c>
      <c r="Y14" s="17">
        <v>0</v>
      </c>
      <c r="Z14" s="17"/>
      <c r="AA14" s="17">
        <v>2.1890230722757999E-2</v>
      </c>
      <c r="AB14" s="17">
        <v>2.91033256994708E-2</v>
      </c>
      <c r="AC14" s="17"/>
      <c r="AD14" s="17">
        <v>2.9499699129913501E-2</v>
      </c>
      <c r="AE14" s="17">
        <v>0</v>
      </c>
    </row>
    <row r="15" spans="2:31" ht="87" x14ac:dyDescent="0.35">
      <c r="B15" s="18" t="s">
        <v>504</v>
      </c>
      <c r="C15" s="17">
        <v>2.68916779859E-2</v>
      </c>
      <c r="D15" s="17">
        <v>3.1892758075190202E-2</v>
      </c>
      <c r="E15" s="17">
        <v>2.17249120834546E-2</v>
      </c>
      <c r="F15" s="17"/>
      <c r="G15" s="17">
        <v>3.8305475699334901E-2</v>
      </c>
      <c r="H15" s="17">
        <v>4.1216640302303799E-2</v>
      </c>
      <c r="I15" s="17">
        <v>4.63888744615224E-2</v>
      </c>
      <c r="J15" s="17">
        <v>2.03508276979701E-2</v>
      </c>
      <c r="K15" s="17">
        <v>0</v>
      </c>
      <c r="L15" s="17">
        <v>2.0695436473888499E-2</v>
      </c>
      <c r="M15" s="17"/>
      <c r="N15" s="17">
        <v>4.3403617433932E-2</v>
      </c>
      <c r="O15" s="17">
        <v>6.7320593641676293E-2</v>
      </c>
      <c r="P15" s="17">
        <v>0</v>
      </c>
      <c r="Q15" s="17">
        <v>5.0085577583237097E-2</v>
      </c>
      <c r="R15" s="17">
        <v>0</v>
      </c>
      <c r="S15" s="17">
        <v>3.3586885200643402E-2</v>
      </c>
      <c r="T15" s="17">
        <v>0</v>
      </c>
      <c r="U15" s="17">
        <v>6.0955707496347399E-2</v>
      </c>
      <c r="V15" s="17">
        <v>0</v>
      </c>
      <c r="W15" s="17"/>
      <c r="X15" s="17">
        <v>3.3953115959425101E-2</v>
      </c>
      <c r="Y15" s="17">
        <v>0</v>
      </c>
      <c r="Z15" s="17"/>
      <c r="AA15" s="17">
        <v>2.3179322628471902E-2</v>
      </c>
      <c r="AB15" s="17">
        <v>4.0015510652262103E-2</v>
      </c>
      <c r="AC15" s="17"/>
      <c r="AD15" s="17">
        <v>1.8147303221664701E-2</v>
      </c>
      <c r="AE15" s="17">
        <v>4.3684973852087403E-2</v>
      </c>
    </row>
    <row r="16" spans="2:31" ht="87" x14ac:dyDescent="0.35">
      <c r="B16" s="18" t="s">
        <v>505</v>
      </c>
      <c r="C16" s="17">
        <v>2.9476086864559099E-3</v>
      </c>
      <c r="D16" s="17">
        <v>0</v>
      </c>
      <c r="E16" s="17">
        <v>5.9928716662563403E-3</v>
      </c>
      <c r="F16" s="17"/>
      <c r="G16" s="17">
        <v>0</v>
      </c>
      <c r="H16" s="17">
        <v>0</v>
      </c>
      <c r="I16" s="17">
        <v>0</v>
      </c>
      <c r="J16" s="17">
        <v>0</v>
      </c>
      <c r="K16" s="17">
        <v>2.2287578753273401E-2</v>
      </c>
      <c r="L16" s="17">
        <v>0</v>
      </c>
      <c r="M16" s="17"/>
      <c r="N16" s="17">
        <v>0</v>
      </c>
      <c r="O16" s="17">
        <v>1.7295819558847202E-2</v>
      </c>
      <c r="P16" s="17">
        <v>0</v>
      </c>
      <c r="Q16" s="17">
        <v>0</v>
      </c>
      <c r="R16" s="17">
        <v>0</v>
      </c>
      <c r="S16" s="17">
        <v>0</v>
      </c>
      <c r="T16" s="17">
        <v>0</v>
      </c>
      <c r="U16" s="17">
        <v>0</v>
      </c>
      <c r="V16" s="17">
        <v>0</v>
      </c>
      <c r="W16" s="17"/>
      <c r="X16" s="17">
        <v>3.7216160176661598E-3</v>
      </c>
      <c r="Y16" s="17">
        <v>0</v>
      </c>
      <c r="Z16" s="17"/>
      <c r="AA16" s="17">
        <v>3.7814025313601799E-3</v>
      </c>
      <c r="AB16" s="17">
        <v>0</v>
      </c>
      <c r="AC16" s="17"/>
      <c r="AD16" s="17">
        <v>4.5823640453593302E-3</v>
      </c>
      <c r="AE16" s="17">
        <v>0</v>
      </c>
    </row>
    <row r="17" spans="2:31" ht="87" x14ac:dyDescent="0.35">
      <c r="B17" s="18" t="s">
        <v>506</v>
      </c>
      <c r="C17" s="17">
        <v>1.22700112757777E-2</v>
      </c>
      <c r="D17" s="17">
        <v>2.021153197963E-2</v>
      </c>
      <c r="E17" s="17">
        <v>4.0653879436901002E-3</v>
      </c>
      <c r="F17" s="17"/>
      <c r="G17" s="17">
        <v>0</v>
      </c>
      <c r="H17" s="17">
        <v>2.0162542600920999E-2</v>
      </c>
      <c r="I17" s="17">
        <v>1.42634154149416E-2</v>
      </c>
      <c r="J17" s="17">
        <v>0</v>
      </c>
      <c r="K17" s="17">
        <v>0</v>
      </c>
      <c r="L17" s="17">
        <v>2.4829960646129801E-2</v>
      </c>
      <c r="M17" s="17"/>
      <c r="N17" s="17">
        <v>1.7390317318018E-2</v>
      </c>
      <c r="O17" s="17">
        <v>0</v>
      </c>
      <c r="P17" s="17">
        <v>0</v>
      </c>
      <c r="Q17" s="17">
        <v>0</v>
      </c>
      <c r="R17" s="17">
        <v>7.4015549958891994E-2</v>
      </c>
      <c r="S17" s="17">
        <v>2.6882610199585599E-2</v>
      </c>
      <c r="T17" s="17">
        <v>0</v>
      </c>
      <c r="U17" s="17">
        <v>0</v>
      </c>
      <c r="V17" s="17">
        <v>0</v>
      </c>
      <c r="W17" s="17"/>
      <c r="X17" s="17">
        <v>2.5246348882213502E-3</v>
      </c>
      <c r="Y17" s="17">
        <v>0</v>
      </c>
      <c r="Z17" s="17"/>
      <c r="AA17" s="17">
        <v>5.8636662349599404E-3</v>
      </c>
      <c r="AB17" s="17">
        <v>3.4917573867123297E-2</v>
      </c>
      <c r="AC17" s="17"/>
      <c r="AD17" s="17">
        <v>1.90750077391992E-2</v>
      </c>
      <c r="AE17" s="17">
        <v>0</v>
      </c>
    </row>
    <row r="18" spans="2:31" x14ac:dyDescent="0.35">
      <c r="B18" s="18" t="s">
        <v>56</v>
      </c>
      <c r="C18" s="19">
        <v>0.279467231060264</v>
      </c>
      <c r="D18" s="19">
        <v>0.26568006440557002</v>
      </c>
      <c r="E18" s="19">
        <v>0.29371116662837399</v>
      </c>
      <c r="F18" s="19"/>
      <c r="G18" s="19">
        <v>0.28909103802627201</v>
      </c>
      <c r="H18" s="19">
        <v>0.251866567721304</v>
      </c>
      <c r="I18" s="19">
        <v>0.23742341832321201</v>
      </c>
      <c r="J18" s="19">
        <v>0.34058581729238302</v>
      </c>
      <c r="K18" s="19">
        <v>0.26605654298459902</v>
      </c>
      <c r="L18" s="19">
        <v>0.28442538618744301</v>
      </c>
      <c r="M18" s="19"/>
      <c r="N18" s="19">
        <v>0.14234782469268401</v>
      </c>
      <c r="O18" s="19">
        <v>0.31130510719674898</v>
      </c>
      <c r="P18" s="19">
        <v>0.34888681193604698</v>
      </c>
      <c r="Q18" s="19">
        <v>0.33153584196201102</v>
      </c>
      <c r="R18" s="19">
        <v>0.21414826153150801</v>
      </c>
      <c r="S18" s="19">
        <v>0.35519530437659103</v>
      </c>
      <c r="T18" s="19">
        <v>0.26751908782559802</v>
      </c>
      <c r="U18" s="19">
        <v>0.143172734161363</v>
      </c>
      <c r="V18" s="19">
        <v>0.34722382217048398</v>
      </c>
      <c r="W18" s="19"/>
      <c r="X18" s="19">
        <v>0.29435712809839998</v>
      </c>
      <c r="Y18" s="19">
        <v>0.21038303912334699</v>
      </c>
      <c r="Z18" s="19"/>
      <c r="AA18" s="19">
        <v>0.318799548748957</v>
      </c>
      <c r="AB18" s="19">
        <v>0.140420532663317</v>
      </c>
      <c r="AC18" s="19"/>
      <c r="AD18" s="19">
        <v>0.18734163659535</v>
      </c>
      <c r="AE18" s="19">
        <v>0.39194144036524597</v>
      </c>
    </row>
    <row r="19" spans="2:31" x14ac:dyDescent="0.35">
      <c r="B19" s="16" t="s">
        <v>365</v>
      </c>
    </row>
    <row r="20" spans="2:31" x14ac:dyDescent="0.35">
      <c r="B20" t="s">
        <v>67</v>
      </c>
    </row>
    <row r="21" spans="2:31" x14ac:dyDescent="0.35">
      <c r="B21" t="s">
        <v>68</v>
      </c>
    </row>
    <row r="23" spans="2:31" x14ac:dyDescent="0.35">
      <c r="B23"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E22"/>
  <sheetViews>
    <sheetView showGridLines="0" topLeftCell="A1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487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265</v>
      </c>
      <c r="D7" s="10">
        <v>116</v>
      </c>
      <c r="E7" s="10">
        <v>149</v>
      </c>
      <c r="F7" s="10"/>
      <c r="G7" s="10">
        <v>50</v>
      </c>
      <c r="H7" s="10">
        <v>43</v>
      </c>
      <c r="I7" s="10">
        <v>54</v>
      </c>
      <c r="J7" s="10">
        <v>40</v>
      </c>
      <c r="K7" s="10">
        <v>35</v>
      </c>
      <c r="L7" s="10">
        <v>43</v>
      </c>
      <c r="M7" s="10"/>
      <c r="N7" s="10">
        <v>44</v>
      </c>
      <c r="O7" s="10">
        <v>48</v>
      </c>
      <c r="P7" s="10">
        <v>18</v>
      </c>
      <c r="Q7" s="10">
        <v>21</v>
      </c>
      <c r="R7" s="10">
        <v>32</v>
      </c>
      <c r="S7" s="10">
        <v>31</v>
      </c>
      <c r="T7" s="10">
        <v>30</v>
      </c>
      <c r="U7" s="10">
        <v>10</v>
      </c>
      <c r="V7" s="10">
        <v>31</v>
      </c>
      <c r="W7" s="10"/>
      <c r="X7" s="10">
        <v>206</v>
      </c>
      <c r="Y7" s="10">
        <v>33</v>
      </c>
      <c r="Z7" s="10"/>
      <c r="AA7" s="10">
        <v>212</v>
      </c>
      <c r="AB7" s="10">
        <v>51</v>
      </c>
      <c r="AC7" s="10"/>
      <c r="AD7" s="10">
        <v>179</v>
      </c>
      <c r="AE7" s="10">
        <v>75</v>
      </c>
    </row>
    <row r="8" spans="2:31" ht="30" customHeight="1" x14ac:dyDescent="0.35">
      <c r="B8" s="11" t="s">
        <v>20</v>
      </c>
      <c r="C8" s="11">
        <v>271</v>
      </c>
      <c r="D8" s="11">
        <v>123</v>
      </c>
      <c r="E8" s="11">
        <v>148</v>
      </c>
      <c r="F8" s="11"/>
      <c r="G8" s="11">
        <v>42</v>
      </c>
      <c r="H8" s="11">
        <v>38</v>
      </c>
      <c r="I8" s="11">
        <v>41</v>
      </c>
      <c r="J8" s="11">
        <v>32</v>
      </c>
      <c r="K8" s="11">
        <v>32</v>
      </c>
      <c r="L8" s="11">
        <v>85</v>
      </c>
      <c r="M8" s="11"/>
      <c r="N8" s="11">
        <v>42</v>
      </c>
      <c r="O8" s="11">
        <v>52</v>
      </c>
      <c r="P8" s="11">
        <v>18</v>
      </c>
      <c r="Q8" s="11">
        <v>30</v>
      </c>
      <c r="R8" s="11">
        <v>33</v>
      </c>
      <c r="S8" s="11">
        <v>25</v>
      </c>
      <c r="T8" s="11">
        <v>28</v>
      </c>
      <c r="U8" s="11">
        <v>9</v>
      </c>
      <c r="V8" s="11">
        <v>34</v>
      </c>
      <c r="W8" s="11"/>
      <c r="X8" s="11">
        <v>211</v>
      </c>
      <c r="Y8" s="11">
        <v>33</v>
      </c>
      <c r="Z8" s="11"/>
      <c r="AA8" s="11">
        <v>218</v>
      </c>
      <c r="AB8" s="11">
        <v>51</v>
      </c>
      <c r="AC8" s="11"/>
      <c r="AD8" s="11">
        <v>189</v>
      </c>
      <c r="AE8" s="11">
        <v>71</v>
      </c>
    </row>
    <row r="9" spans="2:31" ht="101.5" x14ac:dyDescent="0.35">
      <c r="B9" s="18" t="s">
        <v>507</v>
      </c>
      <c r="C9" s="17">
        <v>9.4995592400298798E-2</v>
      </c>
      <c r="D9" s="17">
        <v>0.100195585312681</v>
      </c>
      <c r="E9" s="17">
        <v>9.0680118898318895E-2</v>
      </c>
      <c r="F9" s="17"/>
      <c r="G9" s="17">
        <v>0.16076887510388399</v>
      </c>
      <c r="H9" s="17">
        <v>9.2521630309639002E-2</v>
      </c>
      <c r="I9" s="17">
        <v>0.100469794948792</v>
      </c>
      <c r="J9" s="17">
        <v>9.9864891765372402E-2</v>
      </c>
      <c r="K9" s="17">
        <v>0.12743955483434999</v>
      </c>
      <c r="L9" s="17">
        <v>4.6754420065390503E-2</v>
      </c>
      <c r="M9" s="17"/>
      <c r="N9" s="17">
        <v>0.13350352534325</v>
      </c>
      <c r="O9" s="17">
        <v>0.141172385179338</v>
      </c>
      <c r="P9" s="17">
        <v>5.7071129395681403E-2</v>
      </c>
      <c r="Q9" s="17">
        <v>0.13453450428198699</v>
      </c>
      <c r="R9" s="17">
        <v>0</v>
      </c>
      <c r="S9" s="17">
        <v>0.13424924144442399</v>
      </c>
      <c r="T9" s="17">
        <v>0.10543295684248501</v>
      </c>
      <c r="U9" s="17">
        <v>8.9896502900554107E-2</v>
      </c>
      <c r="V9" s="17">
        <v>2.0392495976797501E-2</v>
      </c>
      <c r="W9" s="17"/>
      <c r="X9" s="17">
        <v>0.106324136359693</v>
      </c>
      <c r="Y9" s="17">
        <v>2.0447318934288399E-2</v>
      </c>
      <c r="Z9" s="17"/>
      <c r="AA9" s="17">
        <v>8.86451890022633E-2</v>
      </c>
      <c r="AB9" s="17">
        <v>0.124628348160019</v>
      </c>
      <c r="AC9" s="17"/>
      <c r="AD9" s="17">
        <v>0.12651528239453499</v>
      </c>
      <c r="AE9" s="17">
        <v>2.4743212424073398E-2</v>
      </c>
    </row>
    <row r="10" spans="2:31" ht="101.5" x14ac:dyDescent="0.35">
      <c r="B10" s="18" t="s">
        <v>508</v>
      </c>
      <c r="C10" s="17">
        <v>0.12596963731385499</v>
      </c>
      <c r="D10" s="17">
        <v>8.7122880275292705E-2</v>
      </c>
      <c r="E10" s="17">
        <v>0.15820855637825601</v>
      </c>
      <c r="F10" s="17"/>
      <c r="G10" s="17">
        <v>0.11680138608139699</v>
      </c>
      <c r="H10" s="17">
        <v>0.14544268310448799</v>
      </c>
      <c r="I10" s="17">
        <v>3.3719738978194899E-2</v>
      </c>
      <c r="J10" s="17">
        <v>0.1037781627138</v>
      </c>
      <c r="K10" s="17">
        <v>4.8333634196575798E-2</v>
      </c>
      <c r="L10" s="17">
        <v>0.20389600962024401</v>
      </c>
      <c r="M10" s="17"/>
      <c r="N10" s="17">
        <v>5.5598977582666499E-2</v>
      </c>
      <c r="O10" s="17">
        <v>0.17635805295634099</v>
      </c>
      <c r="P10" s="17">
        <v>0</v>
      </c>
      <c r="Q10" s="17">
        <v>4.5326820753396502E-2</v>
      </c>
      <c r="R10" s="17">
        <v>0.29011369434829298</v>
      </c>
      <c r="S10" s="17">
        <v>0.106748227405943</v>
      </c>
      <c r="T10" s="17">
        <v>0.124217606064528</v>
      </c>
      <c r="U10" s="17">
        <v>8.5720442649039094E-2</v>
      </c>
      <c r="V10" s="17">
        <v>0.13946009817122201</v>
      </c>
      <c r="W10" s="17"/>
      <c r="X10" s="17">
        <v>0.12307281607520799</v>
      </c>
      <c r="Y10" s="17">
        <v>0.197067926390878</v>
      </c>
      <c r="Z10" s="17"/>
      <c r="AA10" s="17">
        <v>0.140914491193665</v>
      </c>
      <c r="AB10" s="17">
        <v>6.6378647172182906E-2</v>
      </c>
      <c r="AC10" s="17"/>
      <c r="AD10" s="17">
        <v>0.15220931342319299</v>
      </c>
      <c r="AE10" s="17">
        <v>7.4573432811374102E-2</v>
      </c>
    </row>
    <row r="11" spans="2:31" ht="101.5" x14ac:dyDescent="0.35">
      <c r="B11" s="18" t="s">
        <v>509</v>
      </c>
      <c r="C11" s="17">
        <v>0.251579923283757</v>
      </c>
      <c r="D11" s="17">
        <v>0.253901453812716</v>
      </c>
      <c r="E11" s="17">
        <v>0.249653285372789</v>
      </c>
      <c r="F11" s="17"/>
      <c r="G11" s="17">
        <v>0.230261729898526</v>
      </c>
      <c r="H11" s="17">
        <v>0.205456898110849</v>
      </c>
      <c r="I11" s="17">
        <v>0.24915917307435001</v>
      </c>
      <c r="J11" s="17">
        <v>0.37231988195846499</v>
      </c>
      <c r="K11" s="17">
        <v>0.126727855930473</v>
      </c>
      <c r="L11" s="17">
        <v>0.28517139402970498</v>
      </c>
      <c r="M11" s="17"/>
      <c r="N11" s="17">
        <v>0.24014459338241601</v>
      </c>
      <c r="O11" s="17">
        <v>0.26284343526307902</v>
      </c>
      <c r="P11" s="17">
        <v>0.38681438978557198</v>
      </c>
      <c r="Q11" s="17">
        <v>0.25616837518789598</v>
      </c>
      <c r="R11" s="17">
        <v>0.123826080804644</v>
      </c>
      <c r="S11" s="17">
        <v>0.36191493430458499</v>
      </c>
      <c r="T11" s="17">
        <v>0.25959261274081502</v>
      </c>
      <c r="U11" s="17">
        <v>0.16221157638581299</v>
      </c>
      <c r="V11" s="17">
        <v>0.23490065557672099</v>
      </c>
      <c r="W11" s="17"/>
      <c r="X11" s="17">
        <v>0.25820400230067603</v>
      </c>
      <c r="Y11" s="17">
        <v>0.18071171794053101</v>
      </c>
      <c r="Z11" s="17"/>
      <c r="AA11" s="17">
        <v>0.240642245368064</v>
      </c>
      <c r="AB11" s="17">
        <v>0.30517151538876103</v>
      </c>
      <c r="AC11" s="17"/>
      <c r="AD11" s="17">
        <v>0.28000166054414899</v>
      </c>
      <c r="AE11" s="17">
        <v>0.19596882512546199</v>
      </c>
    </row>
    <row r="12" spans="2:31" ht="101.5" x14ac:dyDescent="0.35">
      <c r="B12" s="18" t="s">
        <v>510</v>
      </c>
      <c r="C12" s="17">
        <v>0.111573530291031</v>
      </c>
      <c r="D12" s="17">
        <v>0.126629061428915</v>
      </c>
      <c r="E12" s="17">
        <v>9.9078946783223806E-2</v>
      </c>
      <c r="F12" s="17"/>
      <c r="G12" s="17">
        <v>5.9166113867520499E-2</v>
      </c>
      <c r="H12" s="17">
        <v>0.136614836355576</v>
      </c>
      <c r="I12" s="17">
        <v>0.17111197301056399</v>
      </c>
      <c r="J12" s="17">
        <v>0.158500455300397</v>
      </c>
      <c r="K12" s="17">
        <v>7.7090408377352801E-2</v>
      </c>
      <c r="L12" s="17">
        <v>9.2597109939885194E-2</v>
      </c>
      <c r="M12" s="17"/>
      <c r="N12" s="17">
        <v>7.2511885146711294E-2</v>
      </c>
      <c r="O12" s="17">
        <v>9.7463484870987702E-2</v>
      </c>
      <c r="P12" s="17">
        <v>0.16655439876528</v>
      </c>
      <c r="Q12" s="17">
        <v>0</v>
      </c>
      <c r="R12" s="17">
        <v>0.19434747254249801</v>
      </c>
      <c r="S12" s="17">
        <v>8.0639690073651502E-2</v>
      </c>
      <c r="T12" s="17">
        <v>7.9240606341829001E-2</v>
      </c>
      <c r="U12" s="17">
        <v>0.18950920949723499</v>
      </c>
      <c r="V12" s="17">
        <v>0.19581292863115099</v>
      </c>
      <c r="W12" s="17"/>
      <c r="X12" s="17">
        <v>0.112151628150695</v>
      </c>
      <c r="Y12" s="17">
        <v>0.17068407085152201</v>
      </c>
      <c r="Z12" s="17"/>
      <c r="AA12" s="17">
        <v>0.121024769662141</v>
      </c>
      <c r="AB12" s="17">
        <v>5.8799409106250797E-2</v>
      </c>
      <c r="AC12" s="17"/>
      <c r="AD12" s="17">
        <v>0.12944545783599501</v>
      </c>
      <c r="AE12" s="17">
        <v>6.9165361359127403E-2</v>
      </c>
    </row>
    <row r="13" spans="2:31" ht="87" x14ac:dyDescent="0.35">
      <c r="B13" s="18" t="s">
        <v>511</v>
      </c>
      <c r="C13" s="17">
        <v>9.8075172823796797E-2</v>
      </c>
      <c r="D13" s="17">
        <v>0.100315044378652</v>
      </c>
      <c r="E13" s="17">
        <v>9.6216303685764296E-2</v>
      </c>
      <c r="F13" s="17"/>
      <c r="G13" s="17">
        <v>9.1589159487745E-2</v>
      </c>
      <c r="H13" s="17">
        <v>3.95200885123713E-2</v>
      </c>
      <c r="I13" s="17">
        <v>0.118204202988235</v>
      </c>
      <c r="J13" s="17">
        <v>6.6837085080217906E-2</v>
      </c>
      <c r="K13" s="17">
        <v>0.102211534336019</v>
      </c>
      <c r="L13" s="17">
        <v>0.12814971577816101</v>
      </c>
      <c r="M13" s="17"/>
      <c r="N13" s="17">
        <v>0.11262415498799</v>
      </c>
      <c r="O13" s="17">
        <v>7.6149865208403403E-2</v>
      </c>
      <c r="P13" s="17">
        <v>5.5177494742539301E-2</v>
      </c>
      <c r="Q13" s="17">
        <v>0.13584179311176001</v>
      </c>
      <c r="R13" s="17">
        <v>5.02086344344954E-2</v>
      </c>
      <c r="S13" s="17">
        <v>0.17820792617416201</v>
      </c>
      <c r="T13" s="17">
        <v>6.0792691470305901E-2</v>
      </c>
      <c r="U13" s="17">
        <v>0.20991844613188401</v>
      </c>
      <c r="V13" s="17">
        <v>9.0992943351894201E-2</v>
      </c>
      <c r="W13" s="17"/>
      <c r="X13" s="17">
        <v>9.2919978093485997E-2</v>
      </c>
      <c r="Y13" s="17">
        <v>6.5198115084696001E-2</v>
      </c>
      <c r="Z13" s="17"/>
      <c r="AA13" s="17">
        <v>8.9538203959916296E-2</v>
      </c>
      <c r="AB13" s="17">
        <v>0.124038338735349</v>
      </c>
      <c r="AC13" s="17"/>
      <c r="AD13" s="17">
        <v>6.7473329663181494E-2</v>
      </c>
      <c r="AE13" s="17">
        <v>0.19504984285270499</v>
      </c>
    </row>
    <row r="14" spans="2:31" ht="101.5" x14ac:dyDescent="0.35">
      <c r="B14" s="18" t="s">
        <v>512</v>
      </c>
      <c r="C14" s="17">
        <v>3.7171558027618498E-2</v>
      </c>
      <c r="D14" s="17">
        <v>5.7096559819920401E-2</v>
      </c>
      <c r="E14" s="17">
        <v>2.0635801400561399E-2</v>
      </c>
      <c r="F14" s="17"/>
      <c r="G14" s="17">
        <v>6.7135119023682605E-2</v>
      </c>
      <c r="H14" s="17">
        <v>3.7684870230584699E-2</v>
      </c>
      <c r="I14" s="17">
        <v>0</v>
      </c>
      <c r="J14" s="17">
        <v>2.3874802820949802E-2</v>
      </c>
      <c r="K14" s="17">
        <v>3.1132580360606801E-2</v>
      </c>
      <c r="L14" s="17">
        <v>4.7346119340924399E-2</v>
      </c>
      <c r="M14" s="17"/>
      <c r="N14" s="17">
        <v>0.110358455236497</v>
      </c>
      <c r="O14" s="17">
        <v>4.5325394660924202E-2</v>
      </c>
      <c r="P14" s="17">
        <v>0</v>
      </c>
      <c r="Q14" s="17">
        <v>4.61963306206159E-2</v>
      </c>
      <c r="R14" s="17">
        <v>2.9707881990765999E-2</v>
      </c>
      <c r="S14" s="17">
        <v>0</v>
      </c>
      <c r="T14" s="17">
        <v>0</v>
      </c>
      <c r="U14" s="17">
        <v>0</v>
      </c>
      <c r="V14" s="17">
        <v>2.2348340814774902E-2</v>
      </c>
      <c r="W14" s="17"/>
      <c r="X14" s="17">
        <v>3.6396467885353799E-2</v>
      </c>
      <c r="Y14" s="17">
        <v>5.0810739999717101E-2</v>
      </c>
      <c r="Z14" s="17"/>
      <c r="AA14" s="17">
        <v>2.8785802608412198E-2</v>
      </c>
      <c r="AB14" s="17">
        <v>7.3739577170688006E-2</v>
      </c>
      <c r="AC14" s="17"/>
      <c r="AD14" s="17">
        <v>4.8979050421801201E-2</v>
      </c>
      <c r="AE14" s="17">
        <v>1.1094219907876899E-2</v>
      </c>
    </row>
    <row r="15" spans="2:31" ht="87" x14ac:dyDescent="0.35">
      <c r="B15" s="18" t="s">
        <v>513</v>
      </c>
      <c r="C15" s="17">
        <v>1.17396821366607E-2</v>
      </c>
      <c r="D15" s="17">
        <v>1.36652036111972E-2</v>
      </c>
      <c r="E15" s="17">
        <v>1.01416920930457E-2</v>
      </c>
      <c r="F15" s="17"/>
      <c r="G15" s="17">
        <v>1.6266789615191998E-2</v>
      </c>
      <c r="H15" s="17">
        <v>2.11648223025711E-2</v>
      </c>
      <c r="I15" s="17">
        <v>1.8662569433582101E-2</v>
      </c>
      <c r="J15" s="17">
        <v>2.8292528615376601E-2</v>
      </c>
      <c r="K15" s="17">
        <v>0</v>
      </c>
      <c r="L15" s="17">
        <v>0</v>
      </c>
      <c r="M15" s="17"/>
      <c r="N15" s="17">
        <v>1.6517806053920399E-2</v>
      </c>
      <c r="O15" s="17">
        <v>0</v>
      </c>
      <c r="P15" s="17">
        <v>0</v>
      </c>
      <c r="Q15" s="17">
        <v>0</v>
      </c>
      <c r="R15" s="17">
        <v>5.1783449615376502E-2</v>
      </c>
      <c r="S15" s="17">
        <v>0</v>
      </c>
      <c r="T15" s="17">
        <v>2.75133228164882E-2</v>
      </c>
      <c r="U15" s="17">
        <v>0</v>
      </c>
      <c r="V15" s="17">
        <v>0</v>
      </c>
      <c r="W15" s="17"/>
      <c r="X15" s="17">
        <v>1.1786091981028099E-2</v>
      </c>
      <c r="Y15" s="17">
        <v>2.0748625022522199E-2</v>
      </c>
      <c r="Z15" s="17"/>
      <c r="AA15" s="17">
        <v>1.45941899956047E-2</v>
      </c>
      <c r="AB15" s="17">
        <v>0</v>
      </c>
      <c r="AC15" s="17"/>
      <c r="AD15" s="17">
        <v>8.3544614479583602E-3</v>
      </c>
      <c r="AE15" s="17">
        <v>2.26017719372902E-2</v>
      </c>
    </row>
    <row r="16" spans="2:31" ht="87" x14ac:dyDescent="0.35">
      <c r="B16" s="18" t="s">
        <v>514</v>
      </c>
      <c r="C16" s="17">
        <v>2.0856918381794501E-2</v>
      </c>
      <c r="D16" s="17">
        <v>1.7791433950660199E-2</v>
      </c>
      <c r="E16" s="17">
        <v>2.3400963548046601E-2</v>
      </c>
      <c r="F16" s="17"/>
      <c r="G16" s="17">
        <v>1.79647925247499E-2</v>
      </c>
      <c r="H16" s="17">
        <v>1.7640593220685299E-2</v>
      </c>
      <c r="I16" s="17">
        <v>2.9608511451293399E-2</v>
      </c>
      <c r="J16" s="17">
        <v>0</v>
      </c>
      <c r="K16" s="17">
        <v>3.0338876281277301E-2</v>
      </c>
      <c r="L16" s="17">
        <v>2.3819675325286699E-2</v>
      </c>
      <c r="M16" s="17"/>
      <c r="N16" s="17">
        <v>1.6206907002940599E-2</v>
      </c>
      <c r="O16" s="17">
        <v>0</v>
      </c>
      <c r="P16" s="17">
        <v>0</v>
      </c>
      <c r="Q16" s="17">
        <v>4.1222485494122101E-2</v>
      </c>
      <c r="R16" s="17">
        <v>6.1052335930425701E-2</v>
      </c>
      <c r="S16" s="17">
        <v>0</v>
      </c>
      <c r="T16" s="17">
        <v>2.7135581979894501E-2</v>
      </c>
      <c r="U16" s="17">
        <v>0.10214568092001799</v>
      </c>
      <c r="V16" s="17">
        <v>0</v>
      </c>
      <c r="W16" s="17"/>
      <c r="X16" s="17">
        <v>2.2190458900912102E-2</v>
      </c>
      <c r="Y16" s="17">
        <v>0</v>
      </c>
      <c r="Z16" s="17"/>
      <c r="AA16" s="17">
        <v>1.3525596673573E-2</v>
      </c>
      <c r="AB16" s="17">
        <v>5.2488940562816701E-2</v>
      </c>
      <c r="AC16" s="17"/>
      <c r="AD16" s="17">
        <v>2.6232261386404498E-2</v>
      </c>
      <c r="AE16" s="17">
        <v>9.5800403286183996E-3</v>
      </c>
    </row>
    <row r="17" spans="2:31" x14ac:dyDescent="0.35">
      <c r="B17" s="18" t="s">
        <v>56</v>
      </c>
      <c r="C17" s="19">
        <v>0.24803798534118801</v>
      </c>
      <c r="D17" s="19">
        <v>0.24328277740996601</v>
      </c>
      <c r="E17" s="19">
        <v>0.25198433183999402</v>
      </c>
      <c r="F17" s="19"/>
      <c r="G17" s="19">
        <v>0.24004603439730299</v>
      </c>
      <c r="H17" s="19">
        <v>0.30395357785323501</v>
      </c>
      <c r="I17" s="19">
        <v>0.27906403611498898</v>
      </c>
      <c r="J17" s="19">
        <v>0.14653219174542201</v>
      </c>
      <c r="K17" s="19">
        <v>0.456725555683345</v>
      </c>
      <c r="L17" s="19">
        <v>0.17226555590040299</v>
      </c>
      <c r="M17" s="19"/>
      <c r="N17" s="19">
        <v>0.24253369526360799</v>
      </c>
      <c r="O17" s="19">
        <v>0.20068738186092699</v>
      </c>
      <c r="P17" s="19">
        <v>0.33438258731092702</v>
      </c>
      <c r="Q17" s="19">
        <v>0.34070969055022199</v>
      </c>
      <c r="R17" s="19">
        <v>0.19896045033350099</v>
      </c>
      <c r="S17" s="19">
        <v>0.138239980597234</v>
      </c>
      <c r="T17" s="19">
        <v>0.31607462174365297</v>
      </c>
      <c r="U17" s="19">
        <v>0.16059814151545801</v>
      </c>
      <c r="V17" s="19">
        <v>0.29609253747743902</v>
      </c>
      <c r="W17" s="19"/>
      <c r="X17" s="19">
        <v>0.23695442025294799</v>
      </c>
      <c r="Y17" s="19">
        <v>0.294331485775845</v>
      </c>
      <c r="Z17" s="19"/>
      <c r="AA17" s="19">
        <v>0.26232951153636103</v>
      </c>
      <c r="AB17" s="19">
        <v>0.194755223703933</v>
      </c>
      <c r="AC17" s="19"/>
      <c r="AD17" s="19">
        <v>0.16078918288278099</v>
      </c>
      <c r="AE17" s="19">
        <v>0.397223293253473</v>
      </c>
    </row>
    <row r="18" spans="2:31" x14ac:dyDescent="0.35">
      <c r="B18" s="16" t="s">
        <v>365</v>
      </c>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E32"/>
  <sheetViews>
    <sheetView showGridLines="0" topLeftCell="A1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532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515</v>
      </c>
      <c r="C9" s="17">
        <v>0.40244864354868498</v>
      </c>
      <c r="D9" s="17">
        <v>0.35550456801727498</v>
      </c>
      <c r="E9" s="17">
        <v>0.44940591540702801</v>
      </c>
      <c r="F9" s="17"/>
      <c r="G9" s="17">
        <v>0.48511044346843302</v>
      </c>
      <c r="H9" s="17">
        <v>0.38869396914038001</v>
      </c>
      <c r="I9" s="17">
        <v>0.375012443183869</v>
      </c>
      <c r="J9" s="17">
        <v>0.43052487463677802</v>
      </c>
      <c r="K9" s="17">
        <v>0.40105084582930201</v>
      </c>
      <c r="L9" s="17">
        <v>0.365931758212237</v>
      </c>
      <c r="M9" s="17"/>
      <c r="N9" s="17">
        <v>0.34910091612704602</v>
      </c>
      <c r="O9" s="17">
        <v>0.47921747848706098</v>
      </c>
      <c r="P9" s="17">
        <v>0.38399197509477401</v>
      </c>
      <c r="Q9" s="17">
        <v>0.40857704640131698</v>
      </c>
      <c r="R9" s="17">
        <v>0.37449815244770501</v>
      </c>
      <c r="S9" s="17">
        <v>0.438640134294847</v>
      </c>
      <c r="T9" s="17">
        <v>0.433287088353492</v>
      </c>
      <c r="U9" s="17">
        <v>0.325782439715259</v>
      </c>
      <c r="V9" s="17">
        <v>0.379959758276954</v>
      </c>
      <c r="W9" s="17"/>
      <c r="X9" s="17">
        <v>0.39802602045472102</v>
      </c>
      <c r="Y9" s="17">
        <v>0.40471109830882801</v>
      </c>
      <c r="Z9" s="17"/>
      <c r="AA9" s="17">
        <v>0.40872912084364199</v>
      </c>
      <c r="AB9" s="17">
        <v>0.38437283137774197</v>
      </c>
      <c r="AC9" s="17"/>
      <c r="AD9" s="17">
        <v>0.39872629298321299</v>
      </c>
      <c r="AE9" s="17">
        <v>0.43546717172139798</v>
      </c>
    </row>
    <row r="10" spans="2:31" ht="43.5" x14ac:dyDescent="0.35">
      <c r="B10" s="18" t="s">
        <v>516</v>
      </c>
      <c r="C10" s="17">
        <v>0.39722697324004602</v>
      </c>
      <c r="D10" s="17">
        <v>0.36049372401764701</v>
      </c>
      <c r="E10" s="17">
        <v>0.43397054845055999</v>
      </c>
      <c r="F10" s="17"/>
      <c r="G10" s="17">
        <v>0.41402413664531601</v>
      </c>
      <c r="H10" s="17">
        <v>0.343029940987571</v>
      </c>
      <c r="I10" s="17">
        <v>0.34078535809753302</v>
      </c>
      <c r="J10" s="17">
        <v>0.38442615325209001</v>
      </c>
      <c r="K10" s="17">
        <v>0.44697551996964502</v>
      </c>
      <c r="L10" s="17">
        <v>0.42680146283110698</v>
      </c>
      <c r="M10" s="17"/>
      <c r="N10" s="17">
        <v>0.36677653183237002</v>
      </c>
      <c r="O10" s="17">
        <v>0.49848683496827401</v>
      </c>
      <c r="P10" s="17">
        <v>0.30562272901155901</v>
      </c>
      <c r="Q10" s="17">
        <v>0.38208776539079797</v>
      </c>
      <c r="R10" s="17">
        <v>0.37327644513719199</v>
      </c>
      <c r="S10" s="17">
        <v>0.398462599429937</v>
      </c>
      <c r="T10" s="17">
        <v>0.48565502449627401</v>
      </c>
      <c r="U10" s="17">
        <v>0.26247453444355001</v>
      </c>
      <c r="V10" s="17">
        <v>0.39314954470387298</v>
      </c>
      <c r="W10" s="17"/>
      <c r="X10" s="17">
        <v>0.39282191244008702</v>
      </c>
      <c r="Y10" s="17">
        <v>0.39286803184387398</v>
      </c>
      <c r="Z10" s="17"/>
      <c r="AA10" s="17">
        <v>0.38680938772915002</v>
      </c>
      <c r="AB10" s="17">
        <v>0.44373996795958998</v>
      </c>
      <c r="AC10" s="17"/>
      <c r="AD10" s="17">
        <v>0.40141651943921203</v>
      </c>
      <c r="AE10" s="17">
        <v>0.40327348023275</v>
      </c>
    </row>
    <row r="11" spans="2:31" ht="87" x14ac:dyDescent="0.35">
      <c r="B11" s="18" t="s">
        <v>517</v>
      </c>
      <c r="C11" s="17">
        <v>0.35968006710573602</v>
      </c>
      <c r="D11" s="17">
        <v>0.35280158984555599</v>
      </c>
      <c r="E11" s="17">
        <v>0.366560477956762</v>
      </c>
      <c r="F11" s="17"/>
      <c r="G11" s="17">
        <v>0.31988874635092701</v>
      </c>
      <c r="H11" s="17">
        <v>0.37155021007886602</v>
      </c>
      <c r="I11" s="17">
        <v>0.35858254184943</v>
      </c>
      <c r="J11" s="17">
        <v>0.35360613826743398</v>
      </c>
      <c r="K11" s="17">
        <v>0.338542996407313</v>
      </c>
      <c r="L11" s="17">
        <v>0.38879082276980598</v>
      </c>
      <c r="M11" s="17"/>
      <c r="N11" s="17">
        <v>0.41401496935865501</v>
      </c>
      <c r="O11" s="17">
        <v>0.38800854076006702</v>
      </c>
      <c r="P11" s="17">
        <v>0.30946998951286497</v>
      </c>
      <c r="Q11" s="17">
        <v>0.32181504547148199</v>
      </c>
      <c r="R11" s="17">
        <v>0.434463655080704</v>
      </c>
      <c r="S11" s="17">
        <v>0.36746755904615702</v>
      </c>
      <c r="T11" s="17">
        <v>0.29134873887657098</v>
      </c>
      <c r="U11" s="17">
        <v>0.31685761752386898</v>
      </c>
      <c r="V11" s="17">
        <v>0.340048390040949</v>
      </c>
      <c r="W11" s="17"/>
      <c r="X11" s="17">
        <v>0.346789490050808</v>
      </c>
      <c r="Y11" s="17">
        <v>0.35988763588640699</v>
      </c>
      <c r="Z11" s="17"/>
      <c r="AA11" s="17">
        <v>0.34858133769739202</v>
      </c>
      <c r="AB11" s="17">
        <v>0.40797033654338499</v>
      </c>
      <c r="AC11" s="17"/>
      <c r="AD11" s="17">
        <v>0.38929300686609802</v>
      </c>
      <c r="AE11" s="17">
        <v>0.30476694300840701</v>
      </c>
    </row>
    <row r="12" spans="2:31" x14ac:dyDescent="0.35">
      <c r="B12" s="18" t="s">
        <v>518</v>
      </c>
      <c r="C12" s="17">
        <v>0.35583503241905101</v>
      </c>
      <c r="D12" s="17">
        <v>0.37864751975684302</v>
      </c>
      <c r="E12" s="17">
        <v>0.33301613232229799</v>
      </c>
      <c r="F12" s="17"/>
      <c r="G12" s="17">
        <v>0.342598402172342</v>
      </c>
      <c r="H12" s="17">
        <v>0.387802857117787</v>
      </c>
      <c r="I12" s="17">
        <v>0.33133710828475199</v>
      </c>
      <c r="J12" s="17">
        <v>0.36155298338605502</v>
      </c>
      <c r="K12" s="17">
        <v>0.33702365082133601</v>
      </c>
      <c r="L12" s="17">
        <v>0.36460519153716398</v>
      </c>
      <c r="M12" s="17"/>
      <c r="N12" s="17">
        <v>0.33348582341991301</v>
      </c>
      <c r="O12" s="17">
        <v>0.34318700602552299</v>
      </c>
      <c r="P12" s="17">
        <v>0.37707566769134399</v>
      </c>
      <c r="Q12" s="17">
        <v>0.41548864291336302</v>
      </c>
      <c r="R12" s="17">
        <v>0.39919939139947502</v>
      </c>
      <c r="S12" s="17">
        <v>0.32921716953678398</v>
      </c>
      <c r="T12" s="17">
        <v>0.32167384588402997</v>
      </c>
      <c r="U12" s="17">
        <v>0.35734106281945199</v>
      </c>
      <c r="V12" s="17">
        <v>0.34836605551246402</v>
      </c>
      <c r="W12" s="17"/>
      <c r="X12" s="17">
        <v>0.35828625759357502</v>
      </c>
      <c r="Y12" s="17">
        <v>0.32389669328873399</v>
      </c>
      <c r="Z12" s="17"/>
      <c r="AA12" s="17">
        <v>0.34570167921948503</v>
      </c>
      <c r="AB12" s="17">
        <v>0.396192126539608</v>
      </c>
      <c r="AC12" s="17"/>
      <c r="AD12" s="17">
        <v>0.34301984031560501</v>
      </c>
      <c r="AE12" s="17">
        <v>0.39800092502060602</v>
      </c>
    </row>
    <row r="13" spans="2:31" x14ac:dyDescent="0.35">
      <c r="B13" s="18" t="s">
        <v>519</v>
      </c>
      <c r="C13" s="17">
        <v>0.352338680051897</v>
      </c>
      <c r="D13" s="17">
        <v>0.32663042197480502</v>
      </c>
      <c r="E13" s="17">
        <v>0.37805416491052801</v>
      </c>
      <c r="F13" s="17"/>
      <c r="G13" s="17">
        <v>0.30090436604027399</v>
      </c>
      <c r="H13" s="17">
        <v>0.32713551963793902</v>
      </c>
      <c r="I13" s="17">
        <v>0.311900248040064</v>
      </c>
      <c r="J13" s="17">
        <v>0.40789358850382501</v>
      </c>
      <c r="K13" s="17">
        <v>0.33524341063393798</v>
      </c>
      <c r="L13" s="17">
        <v>0.39413904072162798</v>
      </c>
      <c r="M13" s="17"/>
      <c r="N13" s="17">
        <v>0.358942541307403</v>
      </c>
      <c r="O13" s="17">
        <v>0.366722458047683</v>
      </c>
      <c r="P13" s="17">
        <v>0.286305484298993</v>
      </c>
      <c r="Q13" s="17">
        <v>0.37965624265965903</v>
      </c>
      <c r="R13" s="17">
        <v>0.42466555040929999</v>
      </c>
      <c r="S13" s="17">
        <v>0.32780555214905299</v>
      </c>
      <c r="T13" s="17">
        <v>0.29937239491602802</v>
      </c>
      <c r="U13" s="17">
        <v>0.50421971649462305</v>
      </c>
      <c r="V13" s="17">
        <v>0.305323366076104</v>
      </c>
      <c r="W13" s="17"/>
      <c r="X13" s="17">
        <v>0.34833839710154102</v>
      </c>
      <c r="Y13" s="17">
        <v>0.38834082649817098</v>
      </c>
      <c r="Z13" s="17"/>
      <c r="AA13" s="17">
        <v>0.34523452760390599</v>
      </c>
      <c r="AB13" s="17">
        <v>0.37726579817037598</v>
      </c>
      <c r="AC13" s="17"/>
      <c r="AD13" s="17">
        <v>0.36749416514796401</v>
      </c>
      <c r="AE13" s="17">
        <v>0.34514390584647497</v>
      </c>
    </row>
    <row r="14" spans="2:31" x14ac:dyDescent="0.35">
      <c r="B14" s="18" t="s">
        <v>520</v>
      </c>
      <c r="C14" s="17">
        <v>0.35090494345756701</v>
      </c>
      <c r="D14" s="17">
        <v>0.32774585825948999</v>
      </c>
      <c r="E14" s="17">
        <v>0.37407053884582903</v>
      </c>
      <c r="F14" s="17"/>
      <c r="G14" s="17">
        <v>0.36477454655505598</v>
      </c>
      <c r="H14" s="17">
        <v>0.33998648136805099</v>
      </c>
      <c r="I14" s="17">
        <v>0.321673133236831</v>
      </c>
      <c r="J14" s="17">
        <v>0.39659749586355297</v>
      </c>
      <c r="K14" s="17">
        <v>0.35242155735686098</v>
      </c>
      <c r="L14" s="17">
        <v>0.34021668035264002</v>
      </c>
      <c r="M14" s="17"/>
      <c r="N14" s="17">
        <v>0.32671703826938098</v>
      </c>
      <c r="O14" s="17">
        <v>0.403054613393378</v>
      </c>
      <c r="P14" s="17">
        <v>0.39765717629031899</v>
      </c>
      <c r="Q14" s="17">
        <v>0.37031960658778201</v>
      </c>
      <c r="R14" s="17">
        <v>0.35321795830839697</v>
      </c>
      <c r="S14" s="17">
        <v>0.30302991593052198</v>
      </c>
      <c r="T14" s="17">
        <v>0.35377206699429198</v>
      </c>
      <c r="U14" s="17">
        <v>0.31524413582104799</v>
      </c>
      <c r="V14" s="17">
        <v>0.31088671367340498</v>
      </c>
      <c r="W14" s="17"/>
      <c r="X14" s="17">
        <v>0.34334269430812903</v>
      </c>
      <c r="Y14" s="17">
        <v>0.367665106014332</v>
      </c>
      <c r="Z14" s="17"/>
      <c r="AA14" s="17">
        <v>0.34336417418527498</v>
      </c>
      <c r="AB14" s="17">
        <v>0.36810591503057599</v>
      </c>
      <c r="AC14" s="17"/>
      <c r="AD14" s="17">
        <v>0.34165155169665401</v>
      </c>
      <c r="AE14" s="17">
        <v>0.377833648998886</v>
      </c>
    </row>
    <row r="15" spans="2:31" ht="43.5" x14ac:dyDescent="0.35">
      <c r="B15" s="18" t="s">
        <v>521</v>
      </c>
      <c r="C15" s="17">
        <v>0.33625282628866399</v>
      </c>
      <c r="D15" s="17">
        <v>0.32462200998021201</v>
      </c>
      <c r="E15" s="17">
        <v>0.347886912105627</v>
      </c>
      <c r="F15" s="17"/>
      <c r="G15" s="17">
        <v>0.353499399618314</v>
      </c>
      <c r="H15" s="17">
        <v>0.26860123341872</v>
      </c>
      <c r="I15" s="17">
        <v>0.28278390284858301</v>
      </c>
      <c r="J15" s="17">
        <v>0.36141948114126499</v>
      </c>
      <c r="K15" s="17">
        <v>0.36929861271331099</v>
      </c>
      <c r="L15" s="17">
        <v>0.36062696702508301</v>
      </c>
      <c r="M15" s="17"/>
      <c r="N15" s="17">
        <v>0.38610119439818802</v>
      </c>
      <c r="O15" s="17">
        <v>0.33165637365342299</v>
      </c>
      <c r="P15" s="17">
        <v>0.29046701580232598</v>
      </c>
      <c r="Q15" s="17">
        <v>0.34195777077017903</v>
      </c>
      <c r="R15" s="17">
        <v>0.30012482527101098</v>
      </c>
      <c r="S15" s="17">
        <v>0.35272796812267398</v>
      </c>
      <c r="T15" s="17">
        <v>0.32369061251266001</v>
      </c>
      <c r="U15" s="17">
        <v>0.30929853328495599</v>
      </c>
      <c r="V15" s="17">
        <v>0.34372815542448798</v>
      </c>
      <c r="W15" s="17"/>
      <c r="X15" s="17">
        <v>0.33780226210703101</v>
      </c>
      <c r="Y15" s="17">
        <v>0.34061704086264399</v>
      </c>
      <c r="Z15" s="17"/>
      <c r="AA15" s="17">
        <v>0.34189199200560799</v>
      </c>
      <c r="AB15" s="17">
        <v>0.315118669594187</v>
      </c>
      <c r="AC15" s="17"/>
      <c r="AD15" s="17">
        <v>0.34857865369774299</v>
      </c>
      <c r="AE15" s="17">
        <v>0.32018755819162098</v>
      </c>
    </row>
    <row r="16" spans="2:31" ht="58" x14ac:dyDescent="0.35">
      <c r="B16" s="18" t="s">
        <v>522</v>
      </c>
      <c r="C16" s="17">
        <v>0.33539665042283101</v>
      </c>
      <c r="D16" s="17">
        <v>0.31123740363396102</v>
      </c>
      <c r="E16" s="17">
        <v>0.35956268855470702</v>
      </c>
      <c r="F16" s="17"/>
      <c r="G16" s="17">
        <v>0.38489931048915699</v>
      </c>
      <c r="H16" s="17">
        <v>0.37492282472303201</v>
      </c>
      <c r="I16" s="17">
        <v>0.27598362040667601</v>
      </c>
      <c r="J16" s="17">
        <v>0.337704699449491</v>
      </c>
      <c r="K16" s="17">
        <v>0.324513037945731</v>
      </c>
      <c r="L16" s="17">
        <v>0.32174949275306097</v>
      </c>
      <c r="M16" s="17"/>
      <c r="N16" s="17">
        <v>0.34156178225940298</v>
      </c>
      <c r="O16" s="17">
        <v>0.32771367671598101</v>
      </c>
      <c r="P16" s="17">
        <v>0.34013268997191898</v>
      </c>
      <c r="Q16" s="17">
        <v>0.30527171330862801</v>
      </c>
      <c r="R16" s="17">
        <v>0.36573215850067697</v>
      </c>
      <c r="S16" s="17">
        <v>0.30531976887704898</v>
      </c>
      <c r="T16" s="17">
        <v>0.36321799420798601</v>
      </c>
      <c r="U16" s="17">
        <v>0.35563785169594397</v>
      </c>
      <c r="V16" s="17">
        <v>0.33181410263792999</v>
      </c>
      <c r="W16" s="17"/>
      <c r="X16" s="17">
        <v>0.34566704654453501</v>
      </c>
      <c r="Y16" s="17">
        <v>0.246892147955043</v>
      </c>
      <c r="Z16" s="17"/>
      <c r="AA16" s="17">
        <v>0.32422908283504898</v>
      </c>
      <c r="AB16" s="17">
        <v>0.38338508933058701</v>
      </c>
      <c r="AC16" s="17"/>
      <c r="AD16" s="17">
        <v>0.35226380045140399</v>
      </c>
      <c r="AE16" s="17">
        <v>0.30962142730986802</v>
      </c>
    </row>
    <row r="17" spans="2:31" ht="29" x14ac:dyDescent="0.35">
      <c r="B17" s="18" t="s">
        <v>523</v>
      </c>
      <c r="C17" s="17">
        <v>0.25594927566112102</v>
      </c>
      <c r="D17" s="17">
        <v>0.22647087394701201</v>
      </c>
      <c r="E17" s="17">
        <v>0.28543596397203902</v>
      </c>
      <c r="F17" s="17"/>
      <c r="G17" s="17">
        <v>0.31047303382320102</v>
      </c>
      <c r="H17" s="17">
        <v>0.27281622221306501</v>
      </c>
      <c r="I17" s="17">
        <v>0.20447299403000899</v>
      </c>
      <c r="J17" s="17">
        <v>0.29367278487388199</v>
      </c>
      <c r="K17" s="17">
        <v>0.28312446484769999</v>
      </c>
      <c r="L17" s="17">
        <v>0.210914028687335</v>
      </c>
      <c r="M17" s="17"/>
      <c r="N17" s="17">
        <v>0.169264441707631</v>
      </c>
      <c r="O17" s="17">
        <v>0.269091904519769</v>
      </c>
      <c r="P17" s="17">
        <v>0.19240951653825</v>
      </c>
      <c r="Q17" s="17">
        <v>0.32464402035425399</v>
      </c>
      <c r="R17" s="17">
        <v>0.28126104769514498</v>
      </c>
      <c r="S17" s="17">
        <v>0.27557537999729598</v>
      </c>
      <c r="T17" s="17">
        <v>0.25404830860141098</v>
      </c>
      <c r="U17" s="17">
        <v>0.32752251933855298</v>
      </c>
      <c r="V17" s="17">
        <v>0.27865160733646799</v>
      </c>
      <c r="W17" s="17"/>
      <c r="X17" s="17">
        <v>0.262620411451983</v>
      </c>
      <c r="Y17" s="17">
        <v>0.27844311534409499</v>
      </c>
      <c r="Z17" s="17"/>
      <c r="AA17" s="17">
        <v>0.260842429378292</v>
      </c>
      <c r="AB17" s="17">
        <v>0.239361168033805</v>
      </c>
      <c r="AC17" s="17"/>
      <c r="AD17" s="17">
        <v>0.25676219415499901</v>
      </c>
      <c r="AE17" s="17">
        <v>0.25567551069606798</v>
      </c>
    </row>
    <row r="18" spans="2:31" ht="43.5" x14ac:dyDescent="0.35">
      <c r="B18" s="18" t="s">
        <v>524</v>
      </c>
      <c r="C18" s="17">
        <v>0.23814926563248801</v>
      </c>
      <c r="D18" s="17">
        <v>0.27729636400121099</v>
      </c>
      <c r="E18" s="17">
        <v>0.198991162724795</v>
      </c>
      <c r="F18" s="17"/>
      <c r="G18" s="17">
        <v>0.21346779552881401</v>
      </c>
      <c r="H18" s="17">
        <v>0.237934694155578</v>
      </c>
      <c r="I18" s="17">
        <v>0.21280829680628499</v>
      </c>
      <c r="J18" s="17">
        <v>0.252497578728056</v>
      </c>
      <c r="K18" s="17">
        <v>0.22031265720027601</v>
      </c>
      <c r="L18" s="17">
        <v>0.26582706640606202</v>
      </c>
      <c r="M18" s="17"/>
      <c r="N18" s="17">
        <v>0.29092147654749301</v>
      </c>
      <c r="O18" s="17">
        <v>0.25830085913685302</v>
      </c>
      <c r="P18" s="17">
        <v>0.18280799514101101</v>
      </c>
      <c r="Q18" s="17">
        <v>0.22823251049858101</v>
      </c>
      <c r="R18" s="17">
        <v>0.174983100158393</v>
      </c>
      <c r="S18" s="17">
        <v>0.22971234444216301</v>
      </c>
      <c r="T18" s="17">
        <v>0.19531583048088899</v>
      </c>
      <c r="U18" s="17">
        <v>0.31841731190154898</v>
      </c>
      <c r="V18" s="17">
        <v>0.25219385458664101</v>
      </c>
      <c r="W18" s="17"/>
      <c r="X18" s="17">
        <v>0.225685733991835</v>
      </c>
      <c r="Y18" s="17">
        <v>0.27245165584126602</v>
      </c>
      <c r="Z18" s="17"/>
      <c r="AA18" s="17">
        <v>0.239144738151709</v>
      </c>
      <c r="AB18" s="17">
        <v>0.232774769731252</v>
      </c>
      <c r="AC18" s="17"/>
      <c r="AD18" s="17">
        <v>0.25111176259955198</v>
      </c>
      <c r="AE18" s="17">
        <v>0.22392763200753299</v>
      </c>
    </row>
    <row r="19" spans="2:31" ht="29" x14ac:dyDescent="0.35">
      <c r="B19" s="18" t="s">
        <v>525</v>
      </c>
      <c r="C19" s="17">
        <v>0.22503971607591999</v>
      </c>
      <c r="D19" s="17">
        <v>0.201994951385293</v>
      </c>
      <c r="E19" s="17">
        <v>0.248090958820392</v>
      </c>
      <c r="F19" s="17"/>
      <c r="G19" s="17">
        <v>0.224727348908248</v>
      </c>
      <c r="H19" s="17">
        <v>0.23208787774939399</v>
      </c>
      <c r="I19" s="17">
        <v>0.23026430341225301</v>
      </c>
      <c r="J19" s="17">
        <v>0.198230141312085</v>
      </c>
      <c r="K19" s="17">
        <v>0.204261345511591</v>
      </c>
      <c r="L19" s="17">
        <v>0.242708064453902</v>
      </c>
      <c r="M19" s="17"/>
      <c r="N19" s="17">
        <v>0.23784293248663299</v>
      </c>
      <c r="O19" s="17">
        <v>0.27002052215168498</v>
      </c>
      <c r="P19" s="17">
        <v>0.20622495793356299</v>
      </c>
      <c r="Q19" s="17">
        <v>0.25894916346763402</v>
      </c>
      <c r="R19" s="17">
        <v>0.245440916121659</v>
      </c>
      <c r="S19" s="17">
        <v>0.240129091924389</v>
      </c>
      <c r="T19" s="17">
        <v>0.12956686108257601</v>
      </c>
      <c r="U19" s="17">
        <v>0.19241524299446</v>
      </c>
      <c r="V19" s="17">
        <v>0.20042771392386899</v>
      </c>
      <c r="W19" s="17"/>
      <c r="X19" s="17">
        <v>0.209908135416807</v>
      </c>
      <c r="Y19" s="17">
        <v>0.253012341253951</v>
      </c>
      <c r="Z19" s="17"/>
      <c r="AA19" s="17">
        <v>0.22758891039019499</v>
      </c>
      <c r="AB19" s="17">
        <v>0.20907599212816899</v>
      </c>
      <c r="AC19" s="17"/>
      <c r="AD19" s="17">
        <v>0.243076500381748</v>
      </c>
      <c r="AE19" s="17">
        <v>0.18385439864698599</v>
      </c>
    </row>
    <row r="20" spans="2:31" ht="29" x14ac:dyDescent="0.35">
      <c r="B20" s="18" t="s">
        <v>526</v>
      </c>
      <c r="C20" s="17">
        <v>0.22400194974287799</v>
      </c>
      <c r="D20" s="17">
        <v>0.20354235901159901</v>
      </c>
      <c r="E20" s="17">
        <v>0.244467291816476</v>
      </c>
      <c r="F20" s="17"/>
      <c r="G20" s="17">
        <v>0.21108803938248399</v>
      </c>
      <c r="H20" s="17">
        <v>0.179501115159869</v>
      </c>
      <c r="I20" s="17">
        <v>0.24974247777004399</v>
      </c>
      <c r="J20" s="17">
        <v>0.23065667852623301</v>
      </c>
      <c r="K20" s="17">
        <v>0.204131851561767</v>
      </c>
      <c r="L20" s="17">
        <v>0.24847356542205701</v>
      </c>
      <c r="M20" s="17"/>
      <c r="N20" s="17">
        <v>0.19956669545898201</v>
      </c>
      <c r="O20" s="17">
        <v>0.25951608133867898</v>
      </c>
      <c r="P20" s="17">
        <v>0.210905443095071</v>
      </c>
      <c r="Q20" s="17">
        <v>0.24547310798757899</v>
      </c>
      <c r="R20" s="17">
        <v>0.22182023172995699</v>
      </c>
      <c r="S20" s="17">
        <v>0.19199516171869599</v>
      </c>
      <c r="T20" s="17">
        <v>0.17216742189106299</v>
      </c>
      <c r="U20" s="17">
        <v>0.32146617603919198</v>
      </c>
      <c r="V20" s="17">
        <v>0.23106727083902801</v>
      </c>
      <c r="W20" s="17"/>
      <c r="X20" s="17">
        <v>0.224938485189594</v>
      </c>
      <c r="Y20" s="17">
        <v>0.20690476884470399</v>
      </c>
      <c r="Z20" s="17"/>
      <c r="AA20" s="17">
        <v>0.21933853522946301</v>
      </c>
      <c r="AB20" s="17">
        <v>0.23675231906222899</v>
      </c>
      <c r="AC20" s="17"/>
      <c r="AD20" s="17">
        <v>0.23748381593839499</v>
      </c>
      <c r="AE20" s="17">
        <v>0.18442423009506401</v>
      </c>
    </row>
    <row r="21" spans="2:31" ht="29" x14ac:dyDescent="0.35">
      <c r="B21" s="18" t="s">
        <v>527</v>
      </c>
      <c r="C21" s="17">
        <v>0.16586370435828299</v>
      </c>
      <c r="D21" s="17">
        <v>0.17545511435858999</v>
      </c>
      <c r="E21" s="17">
        <v>0.15626959814166699</v>
      </c>
      <c r="F21" s="17"/>
      <c r="G21" s="17">
        <v>0.14962422553141</v>
      </c>
      <c r="H21" s="17">
        <v>0.14694138272143301</v>
      </c>
      <c r="I21" s="17">
        <v>0.18669087350521099</v>
      </c>
      <c r="J21" s="17">
        <v>0.138450898619569</v>
      </c>
      <c r="K21" s="17">
        <v>0.14301998907966201</v>
      </c>
      <c r="L21" s="17">
        <v>0.199476231584787</v>
      </c>
      <c r="M21" s="17"/>
      <c r="N21" s="17">
        <v>0.171550471039046</v>
      </c>
      <c r="O21" s="17">
        <v>0.17138502229444699</v>
      </c>
      <c r="P21" s="17">
        <v>0.14422874293847501</v>
      </c>
      <c r="Q21" s="17">
        <v>0.208051095211707</v>
      </c>
      <c r="R21" s="17">
        <v>0.13566192434843799</v>
      </c>
      <c r="S21" s="17">
        <v>0.14470943090135199</v>
      </c>
      <c r="T21" s="17">
        <v>0.161764073172179</v>
      </c>
      <c r="U21" s="17">
        <v>0.15035357934070101</v>
      </c>
      <c r="V21" s="17">
        <v>0.17978558219970001</v>
      </c>
      <c r="W21" s="17"/>
      <c r="X21" s="17">
        <v>0.16456460824380201</v>
      </c>
      <c r="Y21" s="17">
        <v>0.16580372973319901</v>
      </c>
      <c r="Z21" s="17"/>
      <c r="AA21" s="17">
        <v>0.14900264614719799</v>
      </c>
      <c r="AB21" s="17">
        <v>0.232098906404271</v>
      </c>
      <c r="AC21" s="17"/>
      <c r="AD21" s="17">
        <v>0.18449279526280499</v>
      </c>
      <c r="AE21" s="17">
        <v>0.13938566230341001</v>
      </c>
    </row>
    <row r="22" spans="2:31" ht="29" x14ac:dyDescent="0.35">
      <c r="B22" s="18" t="s">
        <v>528</v>
      </c>
      <c r="C22" s="17">
        <v>0.16186519657363099</v>
      </c>
      <c r="D22" s="17">
        <v>0.17688582630466501</v>
      </c>
      <c r="E22" s="17">
        <v>0.146840344432455</v>
      </c>
      <c r="F22" s="17"/>
      <c r="G22" s="17">
        <v>0.17543664865199901</v>
      </c>
      <c r="H22" s="17">
        <v>0.105557199572472</v>
      </c>
      <c r="I22" s="17">
        <v>0.19945522874431701</v>
      </c>
      <c r="J22" s="17">
        <v>0.16576885563361099</v>
      </c>
      <c r="K22" s="17">
        <v>0.13926797911441799</v>
      </c>
      <c r="L22" s="17">
        <v>0.17533890434539501</v>
      </c>
      <c r="M22" s="17"/>
      <c r="N22" s="17">
        <v>0.188124235723023</v>
      </c>
      <c r="O22" s="17">
        <v>0.18056238655536599</v>
      </c>
      <c r="P22" s="17">
        <v>0.14690582028771501</v>
      </c>
      <c r="Q22" s="17">
        <v>0.16340839207705599</v>
      </c>
      <c r="R22" s="17">
        <v>0.14975315335740499</v>
      </c>
      <c r="S22" s="17">
        <v>0.174389496857283</v>
      </c>
      <c r="T22" s="17">
        <v>0.11628509567011</v>
      </c>
      <c r="U22" s="17">
        <v>0.175816715261087</v>
      </c>
      <c r="V22" s="17">
        <v>0.145392694122045</v>
      </c>
      <c r="W22" s="17"/>
      <c r="X22" s="17">
        <v>0.15968879565885399</v>
      </c>
      <c r="Y22" s="17">
        <v>0.16728850531360301</v>
      </c>
      <c r="Z22" s="17"/>
      <c r="AA22" s="17">
        <v>0.14355244152375601</v>
      </c>
      <c r="AB22" s="17">
        <v>0.23066445552433201</v>
      </c>
      <c r="AC22" s="17"/>
      <c r="AD22" s="17">
        <v>0.174833397189879</v>
      </c>
      <c r="AE22" s="17">
        <v>0.14080756609961601</v>
      </c>
    </row>
    <row r="23" spans="2:31" ht="43.5" x14ac:dyDescent="0.35">
      <c r="B23" s="18" t="s">
        <v>529</v>
      </c>
      <c r="C23" s="17">
        <v>0.14935412798283701</v>
      </c>
      <c r="D23" s="17">
        <v>0.17626862010157701</v>
      </c>
      <c r="E23" s="17">
        <v>0.12243207000124599</v>
      </c>
      <c r="F23" s="17"/>
      <c r="G23" s="17">
        <v>0.13639744565980999</v>
      </c>
      <c r="H23" s="17">
        <v>0.21259490256908101</v>
      </c>
      <c r="I23" s="17">
        <v>0.13606209181445</v>
      </c>
      <c r="J23" s="17">
        <v>0.12917359550863799</v>
      </c>
      <c r="K23" s="17">
        <v>0.156695632989578</v>
      </c>
      <c r="L23" s="17">
        <v>0.13555620883865699</v>
      </c>
      <c r="M23" s="17"/>
      <c r="N23" s="17">
        <v>0.21442750315254699</v>
      </c>
      <c r="O23" s="17">
        <v>0.13621286954789999</v>
      </c>
      <c r="P23" s="17">
        <v>6.6071329455810596E-2</v>
      </c>
      <c r="Q23" s="17">
        <v>0.11027129486929101</v>
      </c>
      <c r="R23" s="17">
        <v>0.13545142407374</v>
      </c>
      <c r="S23" s="17">
        <v>0.25206753339626697</v>
      </c>
      <c r="T23" s="17">
        <v>0.111636777493569</v>
      </c>
      <c r="U23" s="17">
        <v>0.12963031930364299</v>
      </c>
      <c r="V23" s="17">
        <v>0.149879047037147</v>
      </c>
      <c r="W23" s="17"/>
      <c r="X23" s="17">
        <v>0.13121312228760501</v>
      </c>
      <c r="Y23" s="17">
        <v>0.166685747955505</v>
      </c>
      <c r="Z23" s="17"/>
      <c r="AA23" s="17">
        <v>0.14260568268190699</v>
      </c>
      <c r="AB23" s="17">
        <v>0.17620301965488699</v>
      </c>
      <c r="AC23" s="17"/>
      <c r="AD23" s="17">
        <v>0.15502986788358999</v>
      </c>
      <c r="AE23" s="17">
        <v>0.14863270871756801</v>
      </c>
    </row>
    <row r="24" spans="2:31" x14ac:dyDescent="0.35">
      <c r="B24" s="18" t="s">
        <v>530</v>
      </c>
      <c r="C24" s="17">
        <v>0.127316158499265</v>
      </c>
      <c r="D24" s="17">
        <v>0.14420940316119699</v>
      </c>
      <c r="E24" s="17">
        <v>0.11041816502127901</v>
      </c>
      <c r="F24" s="17"/>
      <c r="G24" s="17">
        <v>0.14075007505433901</v>
      </c>
      <c r="H24" s="17">
        <v>8.3525746959375702E-2</v>
      </c>
      <c r="I24" s="17">
        <v>0.11976155929711201</v>
      </c>
      <c r="J24" s="17">
        <v>0.15355885993290899</v>
      </c>
      <c r="K24" s="17">
        <v>7.4722778593979106E-2</v>
      </c>
      <c r="L24" s="17">
        <v>0.16051597933099701</v>
      </c>
      <c r="M24" s="17"/>
      <c r="N24" s="17">
        <v>0.192812832941097</v>
      </c>
      <c r="O24" s="17">
        <v>0.13974094466110101</v>
      </c>
      <c r="P24" s="17">
        <v>8.1420348461906697E-2</v>
      </c>
      <c r="Q24" s="17">
        <v>5.0653943448407401E-2</v>
      </c>
      <c r="R24" s="17">
        <v>0.14944402344754301</v>
      </c>
      <c r="S24" s="17">
        <v>0.14483306844688701</v>
      </c>
      <c r="T24" s="17">
        <v>8.5953910659768304E-2</v>
      </c>
      <c r="U24" s="17">
        <v>0.11936566753486499</v>
      </c>
      <c r="V24" s="17">
        <v>0.13774823487841201</v>
      </c>
      <c r="W24" s="17"/>
      <c r="X24" s="17">
        <v>0.116378673785364</v>
      </c>
      <c r="Y24" s="17">
        <v>0.10226113267556899</v>
      </c>
      <c r="Z24" s="17"/>
      <c r="AA24" s="17">
        <v>0.11484170555099101</v>
      </c>
      <c r="AB24" s="17">
        <v>0.175517904557661</v>
      </c>
      <c r="AC24" s="17"/>
      <c r="AD24" s="17">
        <v>0.13012460141419199</v>
      </c>
      <c r="AE24" s="17">
        <v>0.12532230499510599</v>
      </c>
    </row>
    <row r="25" spans="2:31" ht="29" x14ac:dyDescent="0.35">
      <c r="B25" s="18" t="s">
        <v>531</v>
      </c>
      <c r="C25" s="17">
        <v>0.110464219292059</v>
      </c>
      <c r="D25" s="17">
        <v>0.121069466999179</v>
      </c>
      <c r="E25" s="17">
        <v>9.9855990371348805E-2</v>
      </c>
      <c r="F25" s="17"/>
      <c r="G25" s="17">
        <v>0.124939483342141</v>
      </c>
      <c r="H25" s="17">
        <v>0.17815100719955401</v>
      </c>
      <c r="I25" s="17">
        <v>0.15140337708608101</v>
      </c>
      <c r="J25" s="17">
        <v>9.9434693228320103E-2</v>
      </c>
      <c r="K25" s="17">
        <v>7.8103072048786804E-2</v>
      </c>
      <c r="L25" s="17">
        <v>6.7935991826260297E-2</v>
      </c>
      <c r="M25" s="17"/>
      <c r="N25" s="17">
        <v>0.14769126401125299</v>
      </c>
      <c r="O25" s="17">
        <v>0.102045383191008</v>
      </c>
      <c r="P25" s="17">
        <v>6.3101274293043505E-2</v>
      </c>
      <c r="Q25" s="17">
        <v>8.5023028178235802E-2</v>
      </c>
      <c r="R25" s="17">
        <v>0.153867743189914</v>
      </c>
      <c r="S25" s="17">
        <v>0.110474220381684</v>
      </c>
      <c r="T25" s="17">
        <v>0.118193068805185</v>
      </c>
      <c r="U25" s="17">
        <v>0.104849199871662</v>
      </c>
      <c r="V25" s="17">
        <v>9.9070092611123095E-2</v>
      </c>
      <c r="W25" s="17"/>
      <c r="X25" s="17">
        <v>0.100110228840659</v>
      </c>
      <c r="Y25" s="17">
        <v>0.11728778211794599</v>
      </c>
      <c r="Z25" s="17"/>
      <c r="AA25" s="17">
        <v>0.104320180980777</v>
      </c>
      <c r="AB25" s="17">
        <v>0.134039345895138</v>
      </c>
      <c r="AC25" s="17"/>
      <c r="AD25" s="17">
        <v>0.114523360581693</v>
      </c>
      <c r="AE25" s="17">
        <v>0.102120994861699</v>
      </c>
    </row>
    <row r="26" spans="2:31" x14ac:dyDescent="0.35">
      <c r="B26" s="18" t="s">
        <v>56</v>
      </c>
      <c r="C26" s="17">
        <v>4.8387780821475802E-2</v>
      </c>
      <c r="D26" s="17">
        <v>5.2513488593834201E-2</v>
      </c>
      <c r="E26" s="17">
        <v>4.4260913282139797E-2</v>
      </c>
      <c r="F26" s="17"/>
      <c r="G26" s="17">
        <v>6.7595899194417705E-2</v>
      </c>
      <c r="H26" s="17">
        <v>4.1362828734953602E-2</v>
      </c>
      <c r="I26" s="17">
        <v>5.3950417436714297E-2</v>
      </c>
      <c r="J26" s="17">
        <v>6.0477069262989E-2</v>
      </c>
      <c r="K26" s="17">
        <v>7.8116179945942596E-2</v>
      </c>
      <c r="L26" s="17">
        <v>1.81316992628308E-2</v>
      </c>
      <c r="M26" s="17"/>
      <c r="N26" s="17">
        <v>4.4034201103705602E-2</v>
      </c>
      <c r="O26" s="17">
        <v>3.0766301276180599E-2</v>
      </c>
      <c r="P26" s="17">
        <v>8.0796646794636606E-2</v>
      </c>
      <c r="Q26" s="17">
        <v>4.4122836970187602E-2</v>
      </c>
      <c r="R26" s="17">
        <v>1.6659278872108201E-2</v>
      </c>
      <c r="S26" s="17">
        <v>4.3460554782018899E-2</v>
      </c>
      <c r="T26" s="17">
        <v>3.8410303507966599E-2</v>
      </c>
      <c r="U26" s="17">
        <v>7.5728376971389205E-2</v>
      </c>
      <c r="V26" s="17">
        <v>7.7045243143389397E-2</v>
      </c>
      <c r="W26" s="17"/>
      <c r="X26" s="17">
        <v>5.2005838515989999E-2</v>
      </c>
      <c r="Y26" s="17">
        <v>4.39110800833835E-2</v>
      </c>
      <c r="Z26" s="17"/>
      <c r="AA26" s="17">
        <v>5.1430150549334301E-2</v>
      </c>
      <c r="AB26" s="17">
        <v>3.7645749726382599E-2</v>
      </c>
      <c r="AC26" s="17"/>
      <c r="AD26" s="17">
        <v>2.40546801110668E-2</v>
      </c>
      <c r="AE26" s="17">
        <v>7.4683073367987296E-2</v>
      </c>
    </row>
    <row r="27" spans="2:31" x14ac:dyDescent="0.35">
      <c r="B27" s="18" t="s">
        <v>64</v>
      </c>
      <c r="C27" s="19">
        <v>1.7483304851461299E-2</v>
      </c>
      <c r="D27" s="19">
        <v>1.9838372424066102E-2</v>
      </c>
      <c r="E27" s="19">
        <v>1.51275752519387E-2</v>
      </c>
      <c r="F27" s="19"/>
      <c r="G27" s="19">
        <v>0</v>
      </c>
      <c r="H27" s="19">
        <v>2.0753616019815499E-2</v>
      </c>
      <c r="I27" s="19">
        <v>1.2410816549773799E-2</v>
      </c>
      <c r="J27" s="19">
        <v>1.7309487244049002E-2</v>
      </c>
      <c r="K27" s="19">
        <v>1.0468907571620899E-2</v>
      </c>
      <c r="L27" s="19">
        <v>3.1209089850811202E-2</v>
      </c>
      <c r="M27" s="19"/>
      <c r="N27" s="19">
        <v>4.3894748126249404E-3</v>
      </c>
      <c r="O27" s="19">
        <v>1.5640293516506299E-2</v>
      </c>
      <c r="P27" s="19">
        <v>3.1537275655979899E-2</v>
      </c>
      <c r="Q27" s="19">
        <v>2.7993247112957E-2</v>
      </c>
      <c r="R27" s="19">
        <v>9.3092963636613301E-3</v>
      </c>
      <c r="S27" s="19">
        <v>5.4308123420637698E-3</v>
      </c>
      <c r="T27" s="19">
        <v>2.5421260018836999E-2</v>
      </c>
      <c r="U27" s="19">
        <v>0</v>
      </c>
      <c r="V27" s="19">
        <v>3.1780664677390498E-2</v>
      </c>
      <c r="W27" s="19"/>
      <c r="X27" s="19">
        <v>1.6273479802806998E-2</v>
      </c>
      <c r="Y27" s="19">
        <v>2.6261457266025499E-2</v>
      </c>
      <c r="Z27" s="19"/>
      <c r="AA27" s="19">
        <v>2.1349381605888999E-2</v>
      </c>
      <c r="AB27" s="19">
        <v>2.79888514642819E-3</v>
      </c>
      <c r="AC27" s="19"/>
      <c r="AD27" s="19">
        <v>8.9568418369366503E-3</v>
      </c>
      <c r="AE27" s="19">
        <v>4.0685265408120397E-2</v>
      </c>
    </row>
    <row r="28" spans="2:31" x14ac:dyDescent="0.35">
      <c r="B28" s="16"/>
    </row>
    <row r="29" spans="2:31" x14ac:dyDescent="0.35">
      <c r="B29" t="s">
        <v>67</v>
      </c>
    </row>
    <row r="30" spans="2:31" x14ac:dyDescent="0.35">
      <c r="B30" t="s">
        <v>68</v>
      </c>
    </row>
    <row r="32" spans="2:31" x14ac:dyDescent="0.35">
      <c r="B3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E32"/>
  <sheetViews>
    <sheetView showGridLines="0" topLeftCell="A21"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533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1021</v>
      </c>
      <c r="D7" s="10">
        <v>464</v>
      </c>
      <c r="E7" s="10">
        <v>557</v>
      </c>
      <c r="F7" s="10"/>
      <c r="G7" s="10">
        <v>179</v>
      </c>
      <c r="H7" s="10">
        <v>186</v>
      </c>
      <c r="I7" s="10">
        <v>185</v>
      </c>
      <c r="J7" s="10">
        <v>173</v>
      </c>
      <c r="K7" s="10">
        <v>154</v>
      </c>
      <c r="L7" s="10">
        <v>144</v>
      </c>
      <c r="M7" s="10"/>
      <c r="N7" s="10">
        <v>181</v>
      </c>
      <c r="O7" s="10">
        <v>162</v>
      </c>
      <c r="P7" s="10">
        <v>85</v>
      </c>
      <c r="Q7" s="10">
        <v>80</v>
      </c>
      <c r="R7" s="10">
        <v>94</v>
      </c>
      <c r="S7" s="10">
        <v>117</v>
      </c>
      <c r="T7" s="10">
        <v>113</v>
      </c>
      <c r="U7" s="10">
        <v>54</v>
      </c>
      <c r="V7" s="10">
        <v>135</v>
      </c>
      <c r="W7" s="10"/>
      <c r="X7" s="10">
        <v>807</v>
      </c>
      <c r="Y7" s="10">
        <v>109</v>
      </c>
      <c r="Z7" s="10"/>
      <c r="AA7" s="10">
        <v>813</v>
      </c>
      <c r="AB7" s="10">
        <v>202</v>
      </c>
      <c r="AC7" s="10"/>
      <c r="AD7" s="10">
        <v>690</v>
      </c>
      <c r="AE7" s="10">
        <v>295</v>
      </c>
    </row>
    <row r="8" spans="2:31" ht="30" customHeight="1" x14ac:dyDescent="0.35">
      <c r="B8" s="11" t="s">
        <v>20</v>
      </c>
      <c r="C8" s="11">
        <v>1024</v>
      </c>
      <c r="D8" s="11">
        <v>508</v>
      </c>
      <c r="E8" s="11">
        <v>515</v>
      </c>
      <c r="F8" s="11"/>
      <c r="G8" s="11">
        <v>153</v>
      </c>
      <c r="H8" s="11">
        <v>154</v>
      </c>
      <c r="I8" s="11">
        <v>143</v>
      </c>
      <c r="J8" s="11">
        <v>142</v>
      </c>
      <c r="K8" s="11">
        <v>140</v>
      </c>
      <c r="L8" s="11">
        <v>292</v>
      </c>
      <c r="M8" s="11"/>
      <c r="N8" s="11">
        <v>167</v>
      </c>
      <c r="O8" s="11">
        <v>167</v>
      </c>
      <c r="P8" s="11">
        <v>98</v>
      </c>
      <c r="Q8" s="11">
        <v>111</v>
      </c>
      <c r="R8" s="11">
        <v>96</v>
      </c>
      <c r="S8" s="11">
        <v>105</v>
      </c>
      <c r="T8" s="11">
        <v>103</v>
      </c>
      <c r="U8" s="11">
        <v>51</v>
      </c>
      <c r="V8" s="11">
        <v>127</v>
      </c>
      <c r="W8" s="11"/>
      <c r="X8" s="11">
        <v>801</v>
      </c>
      <c r="Y8" s="11">
        <v>108</v>
      </c>
      <c r="Z8" s="11"/>
      <c r="AA8" s="11">
        <v>805</v>
      </c>
      <c r="AB8" s="11">
        <v>213</v>
      </c>
      <c r="AC8" s="11"/>
      <c r="AD8" s="11">
        <v>710</v>
      </c>
      <c r="AE8" s="11">
        <v>274</v>
      </c>
    </row>
    <row r="9" spans="2:31" x14ac:dyDescent="0.35">
      <c r="B9" s="18" t="s">
        <v>519</v>
      </c>
      <c r="C9" s="17">
        <v>7.1579248009071603E-2</v>
      </c>
      <c r="D9" s="17">
        <v>7.1474180302345897E-2</v>
      </c>
      <c r="E9" s="17">
        <v>7.1682896816042299E-2</v>
      </c>
      <c r="F9" s="17"/>
      <c r="G9" s="17">
        <v>6.15295854159481E-2</v>
      </c>
      <c r="H9" s="17">
        <v>5.6585716793429698E-2</v>
      </c>
      <c r="I9" s="17">
        <v>0.112386805889929</v>
      </c>
      <c r="J9" s="17">
        <v>0.10440072452537</v>
      </c>
      <c r="K9" s="17">
        <v>5.9282494726095897E-2</v>
      </c>
      <c r="L9" s="17">
        <v>5.4716350818855099E-2</v>
      </c>
      <c r="M9" s="17"/>
      <c r="N9" s="17">
        <v>9.3491709454119207E-2</v>
      </c>
      <c r="O9" s="17">
        <v>5.0536996068485697E-2</v>
      </c>
      <c r="P9" s="17">
        <v>8.0711545764410003E-2</v>
      </c>
      <c r="Q9" s="17">
        <v>4.3843737745240599E-2</v>
      </c>
      <c r="R9" s="17">
        <v>0.115353189620878</v>
      </c>
      <c r="S9" s="17">
        <v>5.7752044744877697E-2</v>
      </c>
      <c r="T9" s="17">
        <v>6.8051758951064703E-2</v>
      </c>
      <c r="U9" s="17">
        <v>0.14579810326436601</v>
      </c>
      <c r="V9" s="17">
        <v>3.8982111714223097E-2</v>
      </c>
      <c r="W9" s="17"/>
      <c r="X9" s="17">
        <v>6.9216489152957902E-2</v>
      </c>
      <c r="Y9" s="17">
        <v>0.10756479586663199</v>
      </c>
      <c r="Z9" s="17"/>
      <c r="AA9" s="17">
        <v>7.4200964818728496E-2</v>
      </c>
      <c r="AB9" s="17">
        <v>6.3440469728279006E-2</v>
      </c>
      <c r="AC9" s="17"/>
      <c r="AD9" s="17">
        <v>8.11054106295611E-2</v>
      </c>
      <c r="AE9" s="17">
        <v>5.1672835931182E-2</v>
      </c>
    </row>
    <row r="10" spans="2:31" x14ac:dyDescent="0.35">
      <c r="B10" s="18" t="s">
        <v>530</v>
      </c>
      <c r="C10" s="17">
        <v>1.4216847392395199E-2</v>
      </c>
      <c r="D10" s="17">
        <v>2.2738210937560999E-2</v>
      </c>
      <c r="E10" s="17">
        <v>5.8105616482407299E-3</v>
      </c>
      <c r="F10" s="17"/>
      <c r="G10" s="17">
        <v>2.0586904932065601E-2</v>
      </c>
      <c r="H10" s="17">
        <v>4.9939973088487799E-3</v>
      </c>
      <c r="I10" s="17">
        <v>1.0470976915119201E-2</v>
      </c>
      <c r="J10" s="17">
        <v>2.1569042300041301E-2</v>
      </c>
      <c r="K10" s="17">
        <v>0</v>
      </c>
      <c r="L10" s="17">
        <v>2.08329076860625E-2</v>
      </c>
      <c r="M10" s="17"/>
      <c r="N10" s="17">
        <v>2.9499096102499098E-2</v>
      </c>
      <c r="O10" s="17">
        <v>4.8532031882469098E-3</v>
      </c>
      <c r="P10" s="17">
        <v>8.94358483728111E-3</v>
      </c>
      <c r="Q10" s="17">
        <v>0</v>
      </c>
      <c r="R10" s="17">
        <v>2.3854060046671E-2</v>
      </c>
      <c r="S10" s="17">
        <v>3.2088897444633002E-2</v>
      </c>
      <c r="T10" s="17">
        <v>0</v>
      </c>
      <c r="U10" s="17">
        <v>1.80063769488591E-2</v>
      </c>
      <c r="V10" s="17">
        <v>1.0960075517576899E-2</v>
      </c>
      <c r="W10" s="17"/>
      <c r="X10" s="17">
        <v>1.38477464505967E-2</v>
      </c>
      <c r="Y10" s="17">
        <v>2.39472111983536E-2</v>
      </c>
      <c r="Z10" s="17"/>
      <c r="AA10" s="17">
        <v>1.4556553319099899E-2</v>
      </c>
      <c r="AB10" s="17">
        <v>1.3283297613800199E-2</v>
      </c>
      <c r="AC10" s="17"/>
      <c r="AD10" s="17">
        <v>1.14940895656203E-2</v>
      </c>
      <c r="AE10" s="17">
        <v>2.0182293729368202E-2</v>
      </c>
    </row>
    <row r="11" spans="2:31" ht="29" x14ac:dyDescent="0.35">
      <c r="B11" s="18" t="s">
        <v>523</v>
      </c>
      <c r="C11" s="17">
        <v>4.9304277110549501E-2</v>
      </c>
      <c r="D11" s="17">
        <v>4.3825090510850498E-2</v>
      </c>
      <c r="E11" s="17">
        <v>5.4709469361587999E-2</v>
      </c>
      <c r="F11" s="17"/>
      <c r="G11" s="17">
        <v>3.7095367036222501E-2</v>
      </c>
      <c r="H11" s="17">
        <v>8.5070544569119194E-2</v>
      </c>
      <c r="I11" s="17">
        <v>2.0134837026326301E-2</v>
      </c>
      <c r="J11" s="17">
        <v>6.6015801279415406E-2</v>
      </c>
      <c r="K11" s="17">
        <v>3.7906742198583802E-2</v>
      </c>
      <c r="L11" s="17">
        <v>4.8477252536699003E-2</v>
      </c>
      <c r="M11" s="17"/>
      <c r="N11" s="17">
        <v>3.1251329842030398E-2</v>
      </c>
      <c r="O11" s="17">
        <v>4.0526067715439602E-2</v>
      </c>
      <c r="P11" s="17">
        <v>4.8066485442349802E-2</v>
      </c>
      <c r="Q11" s="17">
        <v>5.6612491371415503E-2</v>
      </c>
      <c r="R11" s="17">
        <v>4.9685456460609997E-2</v>
      </c>
      <c r="S11" s="17">
        <v>5.7376001272194402E-2</v>
      </c>
      <c r="T11" s="17">
        <v>5.9275870824897298E-2</v>
      </c>
      <c r="U11" s="17">
        <v>0.103119115907349</v>
      </c>
      <c r="V11" s="17">
        <v>4.24651480511474E-2</v>
      </c>
      <c r="W11" s="17"/>
      <c r="X11" s="17">
        <v>5.1827984516363501E-2</v>
      </c>
      <c r="Y11" s="17">
        <v>4.9530404980327798E-2</v>
      </c>
      <c r="Z11" s="17"/>
      <c r="AA11" s="17">
        <v>5.09144015330956E-2</v>
      </c>
      <c r="AB11" s="17">
        <v>4.0792427454540502E-2</v>
      </c>
      <c r="AC11" s="17"/>
      <c r="AD11" s="17">
        <v>4.8125666922746599E-2</v>
      </c>
      <c r="AE11" s="17">
        <v>4.9676500541947298E-2</v>
      </c>
    </row>
    <row r="12" spans="2:31" ht="29" x14ac:dyDescent="0.35">
      <c r="B12" s="18" t="s">
        <v>526</v>
      </c>
      <c r="C12" s="17">
        <v>3.8258811582840599E-2</v>
      </c>
      <c r="D12" s="17">
        <v>2.3880749692804099E-2</v>
      </c>
      <c r="E12" s="17">
        <v>5.2442703169457899E-2</v>
      </c>
      <c r="F12" s="17"/>
      <c r="G12" s="17">
        <v>3.6212156664751402E-2</v>
      </c>
      <c r="H12" s="17">
        <v>1.01270862345206E-2</v>
      </c>
      <c r="I12" s="17">
        <v>3.0740566113981301E-2</v>
      </c>
      <c r="J12" s="17">
        <v>4.0043547914621502E-2</v>
      </c>
      <c r="K12" s="17">
        <v>6.2534490978352494E-2</v>
      </c>
      <c r="L12" s="17">
        <v>4.5294192600607998E-2</v>
      </c>
      <c r="M12" s="17"/>
      <c r="N12" s="17">
        <v>4.0674155593382999E-2</v>
      </c>
      <c r="O12" s="17">
        <v>2.7121473990282901E-2</v>
      </c>
      <c r="P12" s="17">
        <v>6.1112784928804502E-2</v>
      </c>
      <c r="Q12" s="17">
        <v>3.4747216368794E-2</v>
      </c>
      <c r="R12" s="17">
        <v>4.9225797572477602E-2</v>
      </c>
      <c r="S12" s="17">
        <v>1.7805385794005198E-2</v>
      </c>
      <c r="T12" s="17">
        <v>2.09706426003099E-2</v>
      </c>
      <c r="U12" s="17">
        <v>6.1328649564460103E-2</v>
      </c>
      <c r="V12" s="17">
        <v>4.8576988344187201E-2</v>
      </c>
      <c r="W12" s="17"/>
      <c r="X12" s="17">
        <v>4.0762128893823302E-2</v>
      </c>
      <c r="Y12" s="17">
        <v>2.91599620339014E-2</v>
      </c>
      <c r="Z12" s="17"/>
      <c r="AA12" s="17">
        <v>4.0046388042605498E-2</v>
      </c>
      <c r="AB12" s="17">
        <v>3.2451249190691499E-2</v>
      </c>
      <c r="AC12" s="17"/>
      <c r="AD12" s="17">
        <v>4.20151669730187E-2</v>
      </c>
      <c r="AE12" s="17">
        <v>2.6225567170922701E-2</v>
      </c>
    </row>
    <row r="13" spans="2:31" ht="43.5" x14ac:dyDescent="0.35">
      <c r="B13" s="18" t="s">
        <v>521</v>
      </c>
      <c r="C13" s="17">
        <v>4.7237234838910298E-2</v>
      </c>
      <c r="D13" s="17">
        <v>4.88071028990196E-2</v>
      </c>
      <c r="E13" s="17">
        <v>4.5688567254907601E-2</v>
      </c>
      <c r="F13" s="17"/>
      <c r="G13" s="17">
        <v>5.4781333959010303E-2</v>
      </c>
      <c r="H13" s="17">
        <v>3.2888778523104699E-2</v>
      </c>
      <c r="I13" s="17">
        <v>5.5857286950368699E-2</v>
      </c>
      <c r="J13" s="17">
        <v>4.3158304274800198E-2</v>
      </c>
      <c r="K13" s="17">
        <v>4.2381042616654603E-2</v>
      </c>
      <c r="L13" s="17">
        <v>5.0947836163570702E-2</v>
      </c>
      <c r="M13" s="17"/>
      <c r="N13" s="17">
        <v>7.9447910504863703E-2</v>
      </c>
      <c r="O13" s="17">
        <v>1.7175650847918899E-2</v>
      </c>
      <c r="P13" s="17">
        <v>2.0177780574866699E-2</v>
      </c>
      <c r="Q13" s="17">
        <v>8.5217952277076098E-2</v>
      </c>
      <c r="R13" s="17">
        <v>1.8432895034585599E-2</v>
      </c>
      <c r="S13" s="17">
        <v>7.9276986036477606E-2</v>
      </c>
      <c r="T13" s="17">
        <v>4.0998382206404602E-2</v>
      </c>
      <c r="U13" s="17">
        <v>1.41408599162853E-2</v>
      </c>
      <c r="V13" s="17">
        <v>4.5785895282137397E-2</v>
      </c>
      <c r="W13" s="17"/>
      <c r="X13" s="17">
        <v>4.0909097045475899E-2</v>
      </c>
      <c r="Y13" s="17">
        <v>0.110475566900927</v>
      </c>
      <c r="Z13" s="17"/>
      <c r="AA13" s="17">
        <v>4.5146017208380601E-2</v>
      </c>
      <c r="AB13" s="17">
        <v>5.2615524193337197E-2</v>
      </c>
      <c r="AC13" s="17"/>
      <c r="AD13" s="17">
        <v>4.6097561400362398E-2</v>
      </c>
      <c r="AE13" s="17">
        <v>5.42931743599799E-2</v>
      </c>
    </row>
    <row r="14" spans="2:31" x14ac:dyDescent="0.35">
      <c r="B14" s="18" t="s">
        <v>520</v>
      </c>
      <c r="C14" s="17">
        <v>8.7921517812325101E-2</v>
      </c>
      <c r="D14" s="17">
        <v>8.1650280342320802E-2</v>
      </c>
      <c r="E14" s="17">
        <v>9.4108064585372006E-2</v>
      </c>
      <c r="F14" s="17"/>
      <c r="G14" s="17">
        <v>8.8638385613038606E-2</v>
      </c>
      <c r="H14" s="17">
        <v>9.9875941821016098E-2</v>
      </c>
      <c r="I14" s="17">
        <v>8.3697300984634806E-2</v>
      </c>
      <c r="J14" s="17">
        <v>7.9135318986690004E-2</v>
      </c>
      <c r="K14" s="17">
        <v>0.102605707973851</v>
      </c>
      <c r="L14" s="17">
        <v>8.0526803881022402E-2</v>
      </c>
      <c r="M14" s="17"/>
      <c r="N14" s="17">
        <v>5.6216795907231498E-2</v>
      </c>
      <c r="O14" s="17">
        <v>9.7580525895798298E-2</v>
      </c>
      <c r="P14" s="17">
        <v>5.1538876725315999E-2</v>
      </c>
      <c r="Q14" s="17">
        <v>0.11490203930205201</v>
      </c>
      <c r="R14" s="17">
        <v>0.12781085868216099</v>
      </c>
      <c r="S14" s="17">
        <v>6.6796838002870701E-2</v>
      </c>
      <c r="T14" s="17">
        <v>0.120641165491446</v>
      </c>
      <c r="U14" s="17">
        <v>9.0907327705635199E-2</v>
      </c>
      <c r="V14" s="17">
        <v>8.0481765218567994E-2</v>
      </c>
      <c r="W14" s="17"/>
      <c r="X14" s="17">
        <v>8.6544365162647199E-2</v>
      </c>
      <c r="Y14" s="17">
        <v>0.106408151323465</v>
      </c>
      <c r="Z14" s="17"/>
      <c r="AA14" s="17">
        <v>8.3843780536396198E-2</v>
      </c>
      <c r="AB14" s="17">
        <v>9.9527162624471199E-2</v>
      </c>
      <c r="AC14" s="17"/>
      <c r="AD14" s="17">
        <v>8.8713036931523701E-2</v>
      </c>
      <c r="AE14" s="17">
        <v>9.4198901350929898E-2</v>
      </c>
    </row>
    <row r="15" spans="2:31" ht="58" x14ac:dyDescent="0.35">
      <c r="B15" s="18" t="s">
        <v>522</v>
      </c>
      <c r="C15" s="17">
        <v>9.27381768193761E-2</v>
      </c>
      <c r="D15" s="17">
        <v>0.109980334325033</v>
      </c>
      <c r="E15" s="17">
        <v>7.5728868148289996E-2</v>
      </c>
      <c r="F15" s="17"/>
      <c r="G15" s="17">
        <v>0.10796452721923901</v>
      </c>
      <c r="H15" s="17">
        <v>9.9539322310548503E-2</v>
      </c>
      <c r="I15" s="17">
        <v>5.5957527499902598E-2</v>
      </c>
      <c r="J15" s="17">
        <v>8.8758706726359493E-2</v>
      </c>
      <c r="K15" s="17">
        <v>8.0276001927923807E-2</v>
      </c>
      <c r="L15" s="17">
        <v>0.10710791068809</v>
      </c>
      <c r="M15" s="17"/>
      <c r="N15" s="17">
        <v>8.6343600776401797E-2</v>
      </c>
      <c r="O15" s="17">
        <v>0.102401101365616</v>
      </c>
      <c r="P15" s="17">
        <v>0.104369455121277</v>
      </c>
      <c r="Q15" s="17">
        <v>9.5216894256733103E-2</v>
      </c>
      <c r="R15" s="17">
        <v>9.3687811450810607E-2</v>
      </c>
      <c r="S15" s="17">
        <v>4.8544180267085797E-2</v>
      </c>
      <c r="T15" s="17">
        <v>7.80894957856033E-2</v>
      </c>
      <c r="U15" s="17">
        <v>0.106843219384405</v>
      </c>
      <c r="V15" s="17">
        <v>0.11932261407860199</v>
      </c>
      <c r="W15" s="17"/>
      <c r="X15" s="17">
        <v>9.4552937136542101E-2</v>
      </c>
      <c r="Y15" s="17">
        <v>9.0415720253078993E-2</v>
      </c>
      <c r="Z15" s="17"/>
      <c r="AA15" s="17">
        <v>8.0619294157353305E-2</v>
      </c>
      <c r="AB15" s="17">
        <v>0.14073328981143701</v>
      </c>
      <c r="AC15" s="17"/>
      <c r="AD15" s="17">
        <v>9.1772086000479702E-2</v>
      </c>
      <c r="AE15" s="17">
        <v>9.9996060786103402E-2</v>
      </c>
    </row>
    <row r="16" spans="2:31" x14ac:dyDescent="0.35">
      <c r="B16" s="18" t="s">
        <v>518</v>
      </c>
      <c r="C16" s="17">
        <v>6.6629429018310898E-2</v>
      </c>
      <c r="D16" s="17">
        <v>7.2876041332673794E-2</v>
      </c>
      <c r="E16" s="17">
        <v>6.0467174847465499E-2</v>
      </c>
      <c r="F16" s="17"/>
      <c r="G16" s="17">
        <v>2.9002972300146201E-2</v>
      </c>
      <c r="H16" s="17">
        <v>8.2027697285350698E-2</v>
      </c>
      <c r="I16" s="17">
        <v>0.104378000920923</v>
      </c>
      <c r="J16" s="17">
        <v>6.62030766993007E-2</v>
      </c>
      <c r="K16" s="17">
        <v>4.9298052097047698E-2</v>
      </c>
      <c r="L16" s="17">
        <v>6.8293852162486304E-2</v>
      </c>
      <c r="M16" s="17"/>
      <c r="N16" s="17">
        <v>3.7795879892332303E-2</v>
      </c>
      <c r="O16" s="17">
        <v>4.4434498870198999E-2</v>
      </c>
      <c r="P16" s="17">
        <v>0.16184847117354101</v>
      </c>
      <c r="Q16" s="17">
        <v>5.30440525993933E-2</v>
      </c>
      <c r="R16" s="17">
        <v>4.1289765399818497E-2</v>
      </c>
      <c r="S16" s="17">
        <v>6.3252068497134994E-2</v>
      </c>
      <c r="T16" s="17">
        <v>7.1399842521968404E-2</v>
      </c>
      <c r="U16" s="17">
        <v>0.16810919931764501</v>
      </c>
      <c r="V16" s="17">
        <v>4.9777429581266797E-2</v>
      </c>
      <c r="W16" s="17"/>
      <c r="X16" s="17">
        <v>7.3997262600611097E-2</v>
      </c>
      <c r="Y16" s="17">
        <v>3.8963713927341499E-2</v>
      </c>
      <c r="Z16" s="17"/>
      <c r="AA16" s="17">
        <v>7.1534492461837407E-2</v>
      </c>
      <c r="AB16" s="17">
        <v>4.9754454161159603E-2</v>
      </c>
      <c r="AC16" s="17"/>
      <c r="AD16" s="17">
        <v>6.01083315011985E-2</v>
      </c>
      <c r="AE16" s="17">
        <v>7.5164161659134601E-2</v>
      </c>
    </row>
    <row r="17" spans="2:31" ht="29" x14ac:dyDescent="0.35">
      <c r="B17" s="18" t="s">
        <v>531</v>
      </c>
      <c r="C17" s="17">
        <v>1.28626777751499E-2</v>
      </c>
      <c r="D17" s="17">
        <v>7.9479904608238307E-3</v>
      </c>
      <c r="E17" s="17">
        <v>1.77109940907746E-2</v>
      </c>
      <c r="F17" s="17"/>
      <c r="G17" s="17">
        <v>1.16685146791837E-2</v>
      </c>
      <c r="H17" s="17">
        <v>3.0989648819951601E-2</v>
      </c>
      <c r="I17" s="17">
        <v>2.4855698798902402E-2</v>
      </c>
      <c r="J17" s="17">
        <v>1.0054506721424199E-2</v>
      </c>
      <c r="K17" s="17">
        <v>0</v>
      </c>
      <c r="L17" s="17">
        <v>5.6172560270146103E-3</v>
      </c>
      <c r="M17" s="17"/>
      <c r="N17" s="17">
        <v>1.7452157312393499E-2</v>
      </c>
      <c r="O17" s="17">
        <v>1.9466398312367399E-2</v>
      </c>
      <c r="P17" s="17">
        <v>1.00227047720225E-2</v>
      </c>
      <c r="Q17" s="17">
        <v>0</v>
      </c>
      <c r="R17" s="17">
        <v>7.6497209445443104E-3</v>
      </c>
      <c r="S17" s="17">
        <v>2.1380168070889698E-2</v>
      </c>
      <c r="T17" s="17">
        <v>0</v>
      </c>
      <c r="U17" s="17">
        <v>3.3514535435614001E-2</v>
      </c>
      <c r="V17" s="17">
        <v>1.07253852408407E-2</v>
      </c>
      <c r="W17" s="17"/>
      <c r="X17" s="17">
        <v>1.24994972880603E-2</v>
      </c>
      <c r="Y17" s="17">
        <v>0</v>
      </c>
      <c r="Z17" s="17"/>
      <c r="AA17" s="17">
        <v>1.3295923423879299E-2</v>
      </c>
      <c r="AB17" s="17">
        <v>1.15430445626946E-2</v>
      </c>
      <c r="AC17" s="17"/>
      <c r="AD17" s="17">
        <v>1.1202922146174099E-2</v>
      </c>
      <c r="AE17" s="17">
        <v>1.62558581015484E-2</v>
      </c>
    </row>
    <row r="18" spans="2:31" ht="43.5" x14ac:dyDescent="0.35">
      <c r="B18" s="18" t="s">
        <v>529</v>
      </c>
      <c r="C18" s="17">
        <v>3.19581796316733E-2</v>
      </c>
      <c r="D18" s="17">
        <v>3.8465597425788603E-2</v>
      </c>
      <c r="E18" s="17">
        <v>2.5538642060721799E-2</v>
      </c>
      <c r="F18" s="17"/>
      <c r="G18" s="17">
        <v>3.4121124040506802E-2</v>
      </c>
      <c r="H18" s="17">
        <v>6.5663400315881498E-2</v>
      </c>
      <c r="I18" s="17">
        <v>1.97391030643927E-2</v>
      </c>
      <c r="J18" s="17">
        <v>1.0551301381327E-2</v>
      </c>
      <c r="K18" s="17">
        <v>2.8260684719894898E-2</v>
      </c>
      <c r="L18" s="17">
        <v>3.1236634471292601E-2</v>
      </c>
      <c r="M18" s="17"/>
      <c r="N18" s="17">
        <v>7.07242731556674E-2</v>
      </c>
      <c r="O18" s="17">
        <v>3.00385513368496E-2</v>
      </c>
      <c r="P18" s="17">
        <v>2.2562417599072099E-2</v>
      </c>
      <c r="Q18" s="17">
        <v>1.2087631477754599E-2</v>
      </c>
      <c r="R18" s="17">
        <v>1.6822737683602498E-2</v>
      </c>
      <c r="S18" s="17">
        <v>3.1650061101088103E-2</v>
      </c>
      <c r="T18" s="17">
        <v>8.0979333661410809E-3</v>
      </c>
      <c r="U18" s="17">
        <v>0</v>
      </c>
      <c r="V18" s="17">
        <v>5.2252242478387799E-2</v>
      </c>
      <c r="W18" s="17"/>
      <c r="X18" s="17">
        <v>2.75932523458302E-2</v>
      </c>
      <c r="Y18" s="17">
        <v>2.01330411023306E-2</v>
      </c>
      <c r="Z18" s="17"/>
      <c r="AA18" s="17">
        <v>3.2561874410485997E-2</v>
      </c>
      <c r="AB18" s="17">
        <v>3.0463066921172899E-2</v>
      </c>
      <c r="AC18" s="17"/>
      <c r="AD18" s="17">
        <v>3.6073637302347798E-2</v>
      </c>
      <c r="AE18" s="17">
        <v>2.2947419400389499E-2</v>
      </c>
    </row>
    <row r="19" spans="2:31" ht="29" x14ac:dyDescent="0.35">
      <c r="B19" s="18" t="s">
        <v>525</v>
      </c>
      <c r="C19" s="17">
        <v>4.5475462390519403E-2</v>
      </c>
      <c r="D19" s="17">
        <v>4.3531706101058297E-2</v>
      </c>
      <c r="E19" s="17">
        <v>4.7392968984341102E-2</v>
      </c>
      <c r="F19" s="17"/>
      <c r="G19" s="17">
        <v>3.52303513895302E-2</v>
      </c>
      <c r="H19" s="17">
        <v>8.4302981666463397E-2</v>
      </c>
      <c r="I19" s="17">
        <v>2.9679520958813699E-2</v>
      </c>
      <c r="J19" s="17">
        <v>4.4035759514431297E-2</v>
      </c>
      <c r="K19" s="17">
        <v>4.4451506870873903E-2</v>
      </c>
      <c r="L19" s="17">
        <v>3.9304230420674803E-2</v>
      </c>
      <c r="M19" s="17"/>
      <c r="N19" s="17">
        <v>6.4543547947254601E-2</v>
      </c>
      <c r="O19" s="17">
        <v>5.5060867454970797E-2</v>
      </c>
      <c r="P19" s="17">
        <v>2.9121365412147798E-2</v>
      </c>
      <c r="Q19" s="17">
        <v>4.60027972799706E-2</v>
      </c>
      <c r="R19" s="17">
        <v>5.0071733173985403E-2</v>
      </c>
      <c r="S19" s="17">
        <v>3.8215264223805598E-2</v>
      </c>
      <c r="T19" s="17">
        <v>8.2380473995451505E-3</v>
      </c>
      <c r="U19" s="17">
        <v>1.58470755007162E-2</v>
      </c>
      <c r="V19" s="17">
        <v>6.4601943016733401E-2</v>
      </c>
      <c r="W19" s="17"/>
      <c r="X19" s="17">
        <v>4.2321394788070399E-2</v>
      </c>
      <c r="Y19" s="17">
        <v>5.1138056915997501E-2</v>
      </c>
      <c r="Z19" s="17"/>
      <c r="AA19" s="17">
        <v>4.86044175286513E-2</v>
      </c>
      <c r="AB19" s="17">
        <v>3.0922889120832402E-2</v>
      </c>
      <c r="AC19" s="17"/>
      <c r="AD19" s="17">
        <v>5.1000084370342202E-2</v>
      </c>
      <c r="AE19" s="17">
        <v>2.8166175157035001E-2</v>
      </c>
    </row>
    <row r="20" spans="2:31" ht="29" x14ac:dyDescent="0.35">
      <c r="B20" s="18" t="s">
        <v>515</v>
      </c>
      <c r="C20" s="17">
        <v>0.15929655005603299</v>
      </c>
      <c r="D20" s="17">
        <v>0.148634549332893</v>
      </c>
      <c r="E20" s="17">
        <v>0.16981456448037199</v>
      </c>
      <c r="F20" s="17"/>
      <c r="G20" s="17">
        <v>0.20098696567980201</v>
      </c>
      <c r="H20" s="17">
        <v>0.122996793804516</v>
      </c>
      <c r="I20" s="17">
        <v>0.145980393599209</v>
      </c>
      <c r="J20" s="17">
        <v>0.14125930786420299</v>
      </c>
      <c r="K20" s="17">
        <v>0.14784519980453001</v>
      </c>
      <c r="L20" s="17">
        <v>0.17738624066619299</v>
      </c>
      <c r="M20" s="17"/>
      <c r="N20" s="17">
        <v>0.114491475111325</v>
      </c>
      <c r="O20" s="17">
        <v>0.19974727842676199</v>
      </c>
      <c r="P20" s="17">
        <v>0.108425841393994</v>
      </c>
      <c r="Q20" s="17">
        <v>0.16385729145463501</v>
      </c>
      <c r="R20" s="17">
        <v>9.6812851197992406E-2</v>
      </c>
      <c r="S20" s="17">
        <v>0.19548207749412599</v>
      </c>
      <c r="T20" s="17">
        <v>0.20235241271202101</v>
      </c>
      <c r="U20" s="17">
        <v>3.3214044439213601E-2</v>
      </c>
      <c r="V20" s="17">
        <v>0.233460530307773</v>
      </c>
      <c r="W20" s="17"/>
      <c r="X20" s="17">
        <v>0.14348777164611601</v>
      </c>
      <c r="Y20" s="17">
        <v>0.18359526833745701</v>
      </c>
      <c r="Z20" s="17"/>
      <c r="AA20" s="17">
        <v>0.164836997853612</v>
      </c>
      <c r="AB20" s="17">
        <v>0.13915649666077301</v>
      </c>
      <c r="AC20" s="17"/>
      <c r="AD20" s="17">
        <v>0.15234512919780499</v>
      </c>
      <c r="AE20" s="17">
        <v>0.18739718110303799</v>
      </c>
    </row>
    <row r="21" spans="2:31" ht="43.5" x14ac:dyDescent="0.35">
      <c r="B21" s="18" t="s">
        <v>524</v>
      </c>
      <c r="C21" s="17">
        <v>2.4393379110996899E-2</v>
      </c>
      <c r="D21" s="17">
        <v>3.5531666817958302E-2</v>
      </c>
      <c r="E21" s="17">
        <v>1.340550977893E-2</v>
      </c>
      <c r="F21" s="17"/>
      <c r="G21" s="17">
        <v>2.4338741092543401E-2</v>
      </c>
      <c r="H21" s="17">
        <v>1.9093851117145198E-2</v>
      </c>
      <c r="I21" s="17">
        <v>1.5242931362726E-2</v>
      </c>
      <c r="J21" s="17">
        <v>5.0745113301219398E-2</v>
      </c>
      <c r="K21" s="17">
        <v>3.3714603793631698E-2</v>
      </c>
      <c r="L21" s="17">
        <v>1.4388418563127101E-2</v>
      </c>
      <c r="M21" s="17"/>
      <c r="N21" s="17">
        <v>2.6804737262083302E-2</v>
      </c>
      <c r="O21" s="17">
        <v>3.08468227061665E-2</v>
      </c>
      <c r="P21" s="17">
        <v>2.14949655768151E-2</v>
      </c>
      <c r="Q21" s="17">
        <v>2.0914327701060598E-2</v>
      </c>
      <c r="R21" s="17">
        <v>0</v>
      </c>
      <c r="S21" s="17">
        <v>5.39819585039105E-2</v>
      </c>
      <c r="T21" s="17">
        <v>2.4395139431579001E-2</v>
      </c>
      <c r="U21" s="17">
        <v>0</v>
      </c>
      <c r="V21" s="17">
        <v>2.1930764869395401E-2</v>
      </c>
      <c r="W21" s="17"/>
      <c r="X21" s="17">
        <v>2.42668399634027E-2</v>
      </c>
      <c r="Y21" s="17">
        <v>6.2052217953909097E-3</v>
      </c>
      <c r="Z21" s="17"/>
      <c r="AA21" s="17">
        <v>2.5365335855995399E-2</v>
      </c>
      <c r="AB21" s="17">
        <v>2.1323577402344099E-2</v>
      </c>
      <c r="AC21" s="17"/>
      <c r="AD21" s="17">
        <v>2.5006539781287199E-2</v>
      </c>
      <c r="AE21" s="17">
        <v>2.6397773087255001E-2</v>
      </c>
    </row>
    <row r="22" spans="2:31" ht="29" x14ac:dyDescent="0.35">
      <c r="B22" s="18" t="s">
        <v>528</v>
      </c>
      <c r="C22" s="17">
        <v>2.1110591837735702E-2</v>
      </c>
      <c r="D22" s="17">
        <v>1.8894390067278201E-2</v>
      </c>
      <c r="E22" s="17">
        <v>2.32968646390804E-2</v>
      </c>
      <c r="F22" s="17"/>
      <c r="G22" s="17">
        <v>1.91664717462562E-2</v>
      </c>
      <c r="H22" s="17">
        <v>2.8888860707697799E-2</v>
      </c>
      <c r="I22" s="17">
        <v>1.8128430660374201E-2</v>
      </c>
      <c r="J22" s="17">
        <v>3.0000581908684699E-2</v>
      </c>
      <c r="K22" s="17">
        <v>1.23099248373085E-2</v>
      </c>
      <c r="L22" s="17">
        <v>1.93958907065792E-2</v>
      </c>
      <c r="M22" s="17"/>
      <c r="N22" s="17">
        <v>3.8997308185979997E-2</v>
      </c>
      <c r="O22" s="17">
        <v>2.7830350287956801E-2</v>
      </c>
      <c r="P22" s="17">
        <v>1.1388385204829101E-2</v>
      </c>
      <c r="Q22" s="17">
        <v>2.1095262186295E-2</v>
      </c>
      <c r="R22" s="17">
        <v>8.2683069294675997E-3</v>
      </c>
      <c r="S22" s="17">
        <v>1.21979966911151E-2</v>
      </c>
      <c r="T22" s="17">
        <v>3.1578182263156E-2</v>
      </c>
      <c r="U22" s="17">
        <v>3.3216260911873102E-2</v>
      </c>
      <c r="V22" s="17">
        <v>0</v>
      </c>
      <c r="W22" s="17"/>
      <c r="X22" s="17">
        <v>2.4027032212709801E-2</v>
      </c>
      <c r="Y22" s="17">
        <v>6.7687456474748E-3</v>
      </c>
      <c r="Z22" s="17"/>
      <c r="AA22" s="17">
        <v>1.38822108784396E-2</v>
      </c>
      <c r="AB22" s="17">
        <v>4.8899973885151798E-2</v>
      </c>
      <c r="AC22" s="17"/>
      <c r="AD22" s="17">
        <v>2.7299850004228601E-2</v>
      </c>
      <c r="AE22" s="17">
        <v>5.2568583342176801E-3</v>
      </c>
    </row>
    <row r="23" spans="2:31" ht="29" x14ac:dyDescent="0.35">
      <c r="B23" s="18" t="s">
        <v>527</v>
      </c>
      <c r="C23" s="17">
        <v>1.4936993055462399E-2</v>
      </c>
      <c r="D23" s="17">
        <v>2.1481444796355598E-2</v>
      </c>
      <c r="E23" s="17">
        <v>8.4809216672175093E-3</v>
      </c>
      <c r="F23" s="17"/>
      <c r="G23" s="17">
        <v>1.7902974670731899E-2</v>
      </c>
      <c r="H23" s="17">
        <v>1.5838058057109399E-2</v>
      </c>
      <c r="I23" s="17">
        <v>2.3495321985817899E-2</v>
      </c>
      <c r="J23" s="17">
        <v>1.0700040229667101E-2</v>
      </c>
      <c r="K23" s="17">
        <v>1.02493369874747E-2</v>
      </c>
      <c r="L23" s="17">
        <v>1.30353591359072E-2</v>
      </c>
      <c r="M23" s="17"/>
      <c r="N23" s="17">
        <v>9.1472354999597699E-3</v>
      </c>
      <c r="O23" s="17">
        <v>0</v>
      </c>
      <c r="P23" s="17">
        <v>2.9275554879391302E-2</v>
      </c>
      <c r="Q23" s="17">
        <v>1.2919682044332401E-2</v>
      </c>
      <c r="R23" s="17">
        <v>1.8249552536639201E-2</v>
      </c>
      <c r="S23" s="17">
        <v>7.1339977456673798E-3</v>
      </c>
      <c r="T23" s="17">
        <v>4.1372692377646403E-2</v>
      </c>
      <c r="U23" s="17">
        <v>0</v>
      </c>
      <c r="V23" s="17">
        <v>2.13798091998646E-2</v>
      </c>
      <c r="W23" s="17"/>
      <c r="X23" s="17">
        <v>1.72112215052036E-2</v>
      </c>
      <c r="Y23" s="17">
        <v>7.0845967675544699E-3</v>
      </c>
      <c r="Z23" s="17"/>
      <c r="AA23" s="17">
        <v>1.3924407311976901E-2</v>
      </c>
      <c r="AB23" s="17">
        <v>1.9123225495408101E-2</v>
      </c>
      <c r="AC23" s="17"/>
      <c r="AD23" s="17">
        <v>1.1585417554326899E-2</v>
      </c>
      <c r="AE23" s="17">
        <v>2.5830145680449199E-2</v>
      </c>
    </row>
    <row r="24" spans="2:31" ht="43.5" x14ac:dyDescent="0.35">
      <c r="B24" s="18" t="s">
        <v>516</v>
      </c>
      <c r="C24" s="17">
        <v>8.51893152040826E-2</v>
      </c>
      <c r="D24" s="17">
        <v>7.9193561794534198E-2</v>
      </c>
      <c r="E24" s="17">
        <v>9.11040982250165E-2</v>
      </c>
      <c r="F24" s="17"/>
      <c r="G24" s="17">
        <v>8.2700177994219401E-2</v>
      </c>
      <c r="H24" s="17">
        <v>7.1785626443242198E-2</v>
      </c>
      <c r="I24" s="17">
        <v>0.103447904813924</v>
      </c>
      <c r="J24" s="17">
        <v>8.3787701106983303E-2</v>
      </c>
      <c r="K24" s="17">
        <v>0.12201580865537701</v>
      </c>
      <c r="L24" s="17">
        <v>6.7592977826176404E-2</v>
      </c>
      <c r="M24" s="17"/>
      <c r="N24" s="17">
        <v>9.5508219558676694E-2</v>
      </c>
      <c r="O24" s="17">
        <v>0.12042154703736201</v>
      </c>
      <c r="P24" s="17">
        <v>4.0837112744005602E-2</v>
      </c>
      <c r="Q24" s="17">
        <v>7.9928878052775695E-2</v>
      </c>
      <c r="R24" s="17">
        <v>0.108055766422381</v>
      </c>
      <c r="S24" s="17">
        <v>6.5960910409437495E-2</v>
      </c>
      <c r="T24" s="17">
        <v>0.121616571004278</v>
      </c>
      <c r="U24" s="17">
        <v>4.5757335589587798E-2</v>
      </c>
      <c r="V24" s="17">
        <v>4.8669705868331102E-2</v>
      </c>
      <c r="W24" s="17"/>
      <c r="X24" s="17">
        <v>9.3043361858994297E-2</v>
      </c>
      <c r="Y24" s="17">
        <v>4.8434775046628402E-2</v>
      </c>
      <c r="Z24" s="17"/>
      <c r="AA24" s="17">
        <v>9.2229695035777506E-2</v>
      </c>
      <c r="AB24" s="17">
        <v>6.0712372204650603E-2</v>
      </c>
      <c r="AC24" s="17"/>
      <c r="AD24" s="17">
        <v>7.7368915891346604E-2</v>
      </c>
      <c r="AE24" s="17">
        <v>9.5941545540710896E-2</v>
      </c>
    </row>
    <row r="25" spans="2:31" ht="87" x14ac:dyDescent="0.35">
      <c r="B25" s="18" t="s">
        <v>517</v>
      </c>
      <c r="C25" s="17">
        <v>9.7826932078033599E-2</v>
      </c>
      <c r="D25" s="17">
        <v>9.3101113020868306E-2</v>
      </c>
      <c r="E25" s="17">
        <v>0.10248893073108201</v>
      </c>
      <c r="F25" s="17"/>
      <c r="G25" s="17">
        <v>6.9302362140221105E-2</v>
      </c>
      <c r="H25" s="17">
        <v>5.7940384627447598E-2</v>
      </c>
      <c r="I25" s="17">
        <v>9.94617916547412E-2</v>
      </c>
      <c r="J25" s="17">
        <v>9.2420018882468702E-2</v>
      </c>
      <c r="K25" s="17">
        <v>0.104423812411475</v>
      </c>
      <c r="L25" s="17">
        <v>0.13245093633049199</v>
      </c>
      <c r="M25" s="17"/>
      <c r="N25" s="17">
        <v>7.7452990891303697E-2</v>
      </c>
      <c r="O25" s="17">
        <v>9.6881667613268496E-2</v>
      </c>
      <c r="P25" s="17">
        <v>0.115564214246251</v>
      </c>
      <c r="Q25" s="17">
        <v>0.13792540536508399</v>
      </c>
      <c r="R25" s="17">
        <v>0.12964366330601201</v>
      </c>
      <c r="S25" s="17">
        <v>0.12379338944018101</v>
      </c>
      <c r="T25" s="17">
        <v>6.4279571484358894E-2</v>
      </c>
      <c r="U25" s="17">
        <v>6.5563818229708706E-2</v>
      </c>
      <c r="V25" s="17">
        <v>7.1463781849524302E-2</v>
      </c>
      <c r="W25" s="17"/>
      <c r="X25" s="17">
        <v>0.10387882991110101</v>
      </c>
      <c r="Y25" s="17">
        <v>7.4399736498176397E-2</v>
      </c>
      <c r="Z25" s="17"/>
      <c r="AA25" s="17">
        <v>9.0800047560030295E-2</v>
      </c>
      <c r="AB25" s="17">
        <v>0.126734738039572</v>
      </c>
      <c r="AC25" s="17"/>
      <c r="AD25" s="17">
        <v>0.105812433794745</v>
      </c>
      <c r="AE25" s="17">
        <v>8.4050004190404606E-2</v>
      </c>
    </row>
    <row r="26" spans="2:31" x14ac:dyDescent="0.35">
      <c r="B26" s="18" t="s">
        <v>64</v>
      </c>
      <c r="C26" s="17">
        <v>1.49519105112541E-2</v>
      </c>
      <c r="D26" s="17">
        <v>1.2324409128974799E-2</v>
      </c>
      <c r="E26" s="17">
        <v>1.7543928478276599E-2</v>
      </c>
      <c r="F26" s="17"/>
      <c r="G26" s="17">
        <v>2.3323388199347699E-2</v>
      </c>
      <c r="H26" s="17">
        <v>5.99169564759098E-3</v>
      </c>
      <c r="I26" s="17">
        <v>9.7050933250236605E-3</v>
      </c>
      <c r="J26" s="17">
        <v>1.07819815774457E-2</v>
      </c>
      <c r="K26" s="17">
        <v>3.9226576130153297E-2</v>
      </c>
      <c r="L26" s="17">
        <v>8.2114655850546205E-3</v>
      </c>
      <c r="M26" s="17"/>
      <c r="N26" s="17">
        <v>3.6920760516358799E-3</v>
      </c>
      <c r="O26" s="17">
        <v>5.2770253028820002E-3</v>
      </c>
      <c r="P26" s="17">
        <v>3.6487522914292699E-2</v>
      </c>
      <c r="Q26" s="17">
        <v>1.0842170258693599E-2</v>
      </c>
      <c r="R26" s="17">
        <v>2.8041177149107002E-2</v>
      </c>
      <c r="S26" s="17">
        <v>7.6250655679427201E-3</v>
      </c>
      <c r="T26" s="17">
        <v>2.2008165324025102E-2</v>
      </c>
      <c r="U26" s="17">
        <v>3.2466176204011502E-2</v>
      </c>
      <c r="V26" s="17">
        <v>1.28322679816689E-2</v>
      </c>
      <c r="W26" s="17"/>
      <c r="X26" s="17">
        <v>1.5019257322540299E-2</v>
      </c>
      <c r="Y26" s="17">
        <v>2.2935165833593299E-2</v>
      </c>
      <c r="Z26" s="17"/>
      <c r="AA26" s="17">
        <v>1.9011864892786799E-2</v>
      </c>
      <c r="AB26" s="17">
        <v>0</v>
      </c>
      <c r="AC26" s="17"/>
      <c r="AD26" s="17">
        <v>1.7927289077902999E-2</v>
      </c>
      <c r="AE26" s="17">
        <v>9.4387891988891096E-3</v>
      </c>
    </row>
    <row r="27" spans="2:31" x14ac:dyDescent="0.35">
      <c r="B27" s="18" t="s">
        <v>56</v>
      </c>
      <c r="C27" s="19">
        <v>2.4112465765279999E-2</v>
      </c>
      <c r="D27" s="19">
        <v>2.5661580710858299E-2</v>
      </c>
      <c r="E27" s="19">
        <v>2.2584271032823299E-2</v>
      </c>
      <c r="F27" s="19"/>
      <c r="G27" s="19">
        <v>4.54476952272359E-2</v>
      </c>
      <c r="H27" s="19">
        <v>2.53996139470157E-2</v>
      </c>
      <c r="I27" s="19">
        <v>3.6640507474890498E-2</v>
      </c>
      <c r="J27" s="19">
        <v>6.37916480554644E-3</v>
      </c>
      <c r="K27" s="19">
        <v>2.3218013270771699E-2</v>
      </c>
      <c r="L27" s="19">
        <v>1.51834837300945E-2</v>
      </c>
      <c r="M27" s="19"/>
      <c r="N27" s="19">
        <v>2.64655009508587E-2</v>
      </c>
      <c r="O27" s="19">
        <v>2.9799973579427E-2</v>
      </c>
      <c r="P27" s="19">
        <v>3.8050930689333101E-2</v>
      </c>
      <c r="Q27" s="19">
        <v>1.0842170258693599E-2</v>
      </c>
      <c r="R27" s="19">
        <v>1.70446563882562E-2</v>
      </c>
      <c r="S27" s="19">
        <v>1.96867086925572E-2</v>
      </c>
      <c r="T27" s="19">
        <v>1.6634126255554001E-2</v>
      </c>
      <c r="U27" s="19">
        <v>3.2167901680270498E-2</v>
      </c>
      <c r="V27" s="19">
        <v>2.63315413997726E-2</v>
      </c>
      <c r="W27" s="19"/>
      <c r="X27" s="19">
        <v>2.49935301989531E-2</v>
      </c>
      <c r="Y27" s="19">
        <v>2.2839865571369099E-2</v>
      </c>
      <c r="Z27" s="19"/>
      <c r="AA27" s="19">
        <v>2.4625333170867701E-2</v>
      </c>
      <c r="AB27" s="19">
        <v>1.8522740929683399E-2</v>
      </c>
      <c r="AC27" s="19"/>
      <c r="AD27" s="19">
        <v>1.49464309549817E-2</v>
      </c>
      <c r="AE27" s="19">
        <v>2.6908754676494701E-2</v>
      </c>
    </row>
    <row r="28" spans="2:31" x14ac:dyDescent="0.35">
      <c r="B28" s="16" t="s">
        <v>534</v>
      </c>
    </row>
    <row r="29" spans="2:31" x14ac:dyDescent="0.35">
      <c r="B29" t="s">
        <v>67</v>
      </c>
    </row>
    <row r="30" spans="2:31" x14ac:dyDescent="0.35">
      <c r="B30" t="s">
        <v>68</v>
      </c>
    </row>
    <row r="32" spans="2:31" x14ac:dyDescent="0.35">
      <c r="B3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J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2" t="s">
        <v>545</v>
      </c>
      <c r="E2" s="28"/>
      <c r="F2" s="28"/>
      <c r="G2" s="28"/>
      <c r="H2" s="28"/>
      <c r="I2" s="28"/>
      <c r="J2" s="28"/>
    </row>
    <row r="6" spans="2:10" ht="50" customHeight="1" x14ac:dyDescent="0.35">
      <c r="B6" s="20" t="s">
        <v>15</v>
      </c>
      <c r="C6" s="20" t="s">
        <v>535</v>
      </c>
      <c r="D6" s="20" t="s">
        <v>536</v>
      </c>
      <c r="E6" s="20" t="s">
        <v>537</v>
      </c>
      <c r="F6" s="20" t="s">
        <v>538</v>
      </c>
      <c r="G6" s="20" t="s">
        <v>539</v>
      </c>
      <c r="H6" s="20" t="s">
        <v>540</v>
      </c>
      <c r="I6" s="20" t="s">
        <v>541</v>
      </c>
    </row>
    <row r="7" spans="2:10" x14ac:dyDescent="0.35">
      <c r="B7" s="18" t="s">
        <v>419</v>
      </c>
      <c r="C7" s="17">
        <v>7.00358386323129E-2</v>
      </c>
      <c r="D7" s="17">
        <v>5.5775502333404399E-2</v>
      </c>
      <c r="E7" s="17">
        <v>5.9224649719071501E-2</v>
      </c>
      <c r="F7" s="17">
        <v>6.2652583959276198E-2</v>
      </c>
      <c r="G7" s="17">
        <v>6.1122126316263403E-2</v>
      </c>
      <c r="H7" s="17">
        <v>6.1294313660714299E-2</v>
      </c>
      <c r="I7" s="17">
        <v>5.5884168336777403E-2</v>
      </c>
    </row>
    <row r="8" spans="2:10" x14ac:dyDescent="0.35">
      <c r="B8" s="18" t="s">
        <v>542</v>
      </c>
      <c r="C8" s="17">
        <v>0.12877226272706199</v>
      </c>
      <c r="D8" s="17">
        <v>0.109136195395567</v>
      </c>
      <c r="E8" s="17">
        <v>9.7301335492950503E-2</v>
      </c>
      <c r="F8" s="17">
        <v>0.112873163173697</v>
      </c>
      <c r="G8" s="17">
        <v>0.11722916391513299</v>
      </c>
      <c r="H8" s="17">
        <v>0.108414940378126</v>
      </c>
      <c r="I8" s="17">
        <v>0.111328750336287</v>
      </c>
    </row>
    <row r="9" spans="2:10" ht="29" x14ac:dyDescent="0.35">
      <c r="B9" s="18" t="s">
        <v>543</v>
      </c>
      <c r="C9" s="17">
        <v>0.22149079512836001</v>
      </c>
      <c r="D9" s="17">
        <v>0.20970910577942301</v>
      </c>
      <c r="E9" s="17">
        <v>0.16335159152307199</v>
      </c>
      <c r="F9" s="17">
        <v>0.33997874386560201</v>
      </c>
      <c r="G9" s="17">
        <v>0.35765630985838198</v>
      </c>
      <c r="H9" s="17">
        <v>0.24376316010424601</v>
      </c>
      <c r="I9" s="17">
        <v>0.21196739831271</v>
      </c>
    </row>
    <row r="10" spans="2:10" x14ac:dyDescent="0.35">
      <c r="B10" s="18" t="s">
        <v>544</v>
      </c>
      <c r="C10" s="17">
        <v>0.36694746974242298</v>
      </c>
      <c r="D10" s="17">
        <v>0.38106279731416698</v>
      </c>
      <c r="E10" s="17">
        <v>0.31154884246660902</v>
      </c>
      <c r="F10" s="17">
        <v>0.31614219080517703</v>
      </c>
      <c r="G10" s="17">
        <v>0.30476613954321602</v>
      </c>
      <c r="H10" s="17">
        <v>0.382197349098438</v>
      </c>
      <c r="I10" s="17">
        <v>0.41834869956794202</v>
      </c>
    </row>
    <row r="11" spans="2:10" x14ac:dyDescent="0.35">
      <c r="B11" s="18" t="s">
        <v>415</v>
      </c>
      <c r="C11" s="17">
        <v>0.14939061680017601</v>
      </c>
      <c r="D11" s="17">
        <v>0.19114658140367</v>
      </c>
      <c r="E11" s="17">
        <v>0.32004356503005299</v>
      </c>
      <c r="F11" s="17">
        <v>8.7746539788217601E-2</v>
      </c>
      <c r="G11" s="17">
        <v>9.6980530758797395E-2</v>
      </c>
      <c r="H11" s="17">
        <v>0.13610736213791</v>
      </c>
      <c r="I11" s="17">
        <v>0.139870949185806</v>
      </c>
    </row>
    <row r="12" spans="2:10" x14ac:dyDescent="0.35">
      <c r="B12" s="18" t="s">
        <v>56</v>
      </c>
      <c r="C12" s="17">
        <v>6.3363016969666494E-2</v>
      </c>
      <c r="D12" s="17">
        <v>5.3169817773768301E-2</v>
      </c>
      <c r="E12" s="17">
        <v>4.8530015768244103E-2</v>
      </c>
      <c r="F12" s="17">
        <v>8.0606778408030696E-2</v>
      </c>
      <c r="G12" s="17">
        <v>6.2245729608209302E-2</v>
      </c>
      <c r="H12" s="17">
        <v>6.8222874620565505E-2</v>
      </c>
      <c r="I12" s="17">
        <v>6.2600034260477402E-2</v>
      </c>
    </row>
    <row r="13" spans="2:10" x14ac:dyDescent="0.35">
      <c r="B13" s="16"/>
      <c r="C13" s="16"/>
      <c r="D13" s="16"/>
      <c r="E13" s="16"/>
      <c r="F13" s="16"/>
      <c r="G13" s="16"/>
      <c r="H13" s="16"/>
      <c r="I13" s="16"/>
    </row>
    <row r="14" spans="2:10" x14ac:dyDescent="0.35">
      <c r="B14" t="s">
        <v>67</v>
      </c>
    </row>
    <row r="15" spans="2:10" x14ac:dyDescent="0.35">
      <c r="B15" t="s">
        <v>68</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546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7.00358386323129E-2</v>
      </c>
      <c r="D9" s="17">
        <v>0.10545605411425001</v>
      </c>
      <c r="E9" s="17">
        <v>3.4605666265758901E-2</v>
      </c>
      <c r="F9" s="17"/>
      <c r="G9" s="17">
        <v>7.5775331867591597E-2</v>
      </c>
      <c r="H9" s="17">
        <v>0.112159047268085</v>
      </c>
      <c r="I9" s="17">
        <v>3.8355913610713201E-2</v>
      </c>
      <c r="J9" s="17">
        <v>5.70707179438266E-2</v>
      </c>
      <c r="K9" s="17">
        <v>5.6551100004965098E-2</v>
      </c>
      <c r="L9" s="17">
        <v>7.3523187553124397E-2</v>
      </c>
      <c r="M9" s="17"/>
      <c r="N9" s="17">
        <v>0.106785925833897</v>
      </c>
      <c r="O9" s="17">
        <v>2.6540706386365201E-2</v>
      </c>
      <c r="P9" s="17">
        <v>4.4232244796822202E-2</v>
      </c>
      <c r="Q9" s="17">
        <v>9.9121573961720402E-2</v>
      </c>
      <c r="R9" s="17">
        <v>1.76173036507178E-2</v>
      </c>
      <c r="S9" s="17">
        <v>0.109095593681886</v>
      </c>
      <c r="T9" s="17">
        <v>0.112616795373749</v>
      </c>
      <c r="U9" s="17">
        <v>6.6164433411728202E-2</v>
      </c>
      <c r="V9" s="17">
        <v>4.8559598621310797E-2</v>
      </c>
      <c r="W9" s="17"/>
      <c r="X9" s="17">
        <v>5.3013951652594801E-2</v>
      </c>
      <c r="Y9" s="17">
        <v>8.4344291768588903E-2</v>
      </c>
      <c r="Z9" s="17"/>
      <c r="AA9" s="17">
        <v>7.2421010373351594E-2</v>
      </c>
      <c r="AB9" s="17">
        <v>5.5838166636408101E-2</v>
      </c>
      <c r="AC9" s="17"/>
      <c r="AD9" s="17">
        <v>7.6557285784666904E-2</v>
      </c>
      <c r="AE9" s="17">
        <v>6.1117789252729302E-2</v>
      </c>
    </row>
    <row r="10" spans="2:31" x14ac:dyDescent="0.35">
      <c r="B10" s="18" t="s">
        <v>542</v>
      </c>
      <c r="C10" s="17">
        <v>0.12877226272706199</v>
      </c>
      <c r="D10" s="17">
        <v>0.161148334613685</v>
      </c>
      <c r="E10" s="17">
        <v>9.6387089687107505E-2</v>
      </c>
      <c r="F10" s="17"/>
      <c r="G10" s="17">
        <v>0.122680873821638</v>
      </c>
      <c r="H10" s="17">
        <v>0.121514100008869</v>
      </c>
      <c r="I10" s="17">
        <v>0.178157409277998</v>
      </c>
      <c r="J10" s="17">
        <v>9.1626103533907696E-2</v>
      </c>
      <c r="K10" s="17">
        <v>5.0072262823316803E-2</v>
      </c>
      <c r="L10" s="17">
        <v>0.169401021289944</v>
      </c>
      <c r="M10" s="17"/>
      <c r="N10" s="17">
        <v>0.16735411733196001</v>
      </c>
      <c r="O10" s="17">
        <v>9.8230606297692702E-2</v>
      </c>
      <c r="P10" s="17">
        <v>0.109368100369859</v>
      </c>
      <c r="Q10" s="17">
        <v>6.1755619494635199E-2</v>
      </c>
      <c r="R10" s="17">
        <v>0.15385039314139401</v>
      </c>
      <c r="S10" s="17">
        <v>0.14300242387050399</v>
      </c>
      <c r="T10" s="17">
        <v>0.152130607073276</v>
      </c>
      <c r="U10" s="17">
        <v>8.7841901361899594E-2</v>
      </c>
      <c r="V10" s="17">
        <v>0.159780148126137</v>
      </c>
      <c r="W10" s="17"/>
      <c r="X10" s="17">
        <v>0.108554979705212</v>
      </c>
      <c r="Y10" s="17">
        <v>0.25206498280033601</v>
      </c>
      <c r="Z10" s="17"/>
      <c r="AA10" s="17">
        <v>0.117529544831579</v>
      </c>
      <c r="AB10" s="17">
        <v>0.17569576965518899</v>
      </c>
      <c r="AC10" s="17"/>
      <c r="AD10" s="17">
        <v>0.148695230526803</v>
      </c>
      <c r="AE10" s="17">
        <v>9.2963816698222707E-2</v>
      </c>
    </row>
    <row r="11" spans="2:31" ht="29" x14ac:dyDescent="0.35">
      <c r="B11" s="18" t="s">
        <v>543</v>
      </c>
      <c r="C11" s="17">
        <v>0.22149079512836001</v>
      </c>
      <c r="D11" s="17">
        <v>0.23084142812929001</v>
      </c>
      <c r="E11" s="17">
        <v>0.21213753359531501</v>
      </c>
      <c r="F11" s="17"/>
      <c r="G11" s="17">
        <v>0.21510180445072799</v>
      </c>
      <c r="H11" s="17">
        <v>0.28650124065315002</v>
      </c>
      <c r="I11" s="17">
        <v>0.198090782615189</v>
      </c>
      <c r="J11" s="17">
        <v>0.193240696766319</v>
      </c>
      <c r="K11" s="17">
        <v>0.24671970490821299</v>
      </c>
      <c r="L11" s="17">
        <v>0.20335185287036001</v>
      </c>
      <c r="M11" s="17"/>
      <c r="N11" s="17">
        <v>0.19676111246445399</v>
      </c>
      <c r="O11" s="17">
        <v>0.22896136034391101</v>
      </c>
      <c r="P11" s="17">
        <v>0.210852241611972</v>
      </c>
      <c r="Q11" s="17">
        <v>0.20533259194235201</v>
      </c>
      <c r="R11" s="17">
        <v>0.26057922233132402</v>
      </c>
      <c r="S11" s="17">
        <v>0.19479647396066699</v>
      </c>
      <c r="T11" s="17">
        <v>0.21218823177997001</v>
      </c>
      <c r="U11" s="17">
        <v>0.26813506710207002</v>
      </c>
      <c r="V11" s="17">
        <v>0.24722346321080399</v>
      </c>
      <c r="W11" s="17"/>
      <c r="X11" s="17">
        <v>0.233015369510047</v>
      </c>
      <c r="Y11" s="17">
        <v>0.177946487849585</v>
      </c>
      <c r="Z11" s="17"/>
      <c r="AA11" s="17">
        <v>0.214959889240177</v>
      </c>
      <c r="AB11" s="17">
        <v>0.24499403797017799</v>
      </c>
      <c r="AC11" s="17"/>
      <c r="AD11" s="17">
        <v>0.222969775028767</v>
      </c>
      <c r="AE11" s="17">
        <v>0.22417421773330901</v>
      </c>
    </row>
    <row r="12" spans="2:31" x14ac:dyDescent="0.35">
      <c r="B12" s="18" t="s">
        <v>544</v>
      </c>
      <c r="C12" s="17">
        <v>0.36694746974242298</v>
      </c>
      <c r="D12" s="17">
        <v>0.33717349503004601</v>
      </c>
      <c r="E12" s="17">
        <v>0.39672981413936498</v>
      </c>
      <c r="F12" s="17"/>
      <c r="G12" s="17">
        <v>0.36471616915907301</v>
      </c>
      <c r="H12" s="17">
        <v>0.29936208310929402</v>
      </c>
      <c r="I12" s="17">
        <v>0.33001805462689998</v>
      </c>
      <c r="J12" s="17">
        <v>0.41236027291993599</v>
      </c>
      <c r="K12" s="17">
        <v>0.42491874934978702</v>
      </c>
      <c r="L12" s="17">
        <v>0.37078976443905098</v>
      </c>
      <c r="M12" s="17"/>
      <c r="N12" s="17">
        <v>0.30990697235390602</v>
      </c>
      <c r="O12" s="17">
        <v>0.46885974021634003</v>
      </c>
      <c r="P12" s="17">
        <v>0.41049549964541299</v>
      </c>
      <c r="Q12" s="17">
        <v>0.430670488456455</v>
      </c>
      <c r="R12" s="17">
        <v>0.34749278297045799</v>
      </c>
      <c r="S12" s="17">
        <v>0.32954299661112502</v>
      </c>
      <c r="T12" s="17">
        <v>0.26982601484675001</v>
      </c>
      <c r="U12" s="17">
        <v>0.334506897925341</v>
      </c>
      <c r="V12" s="17">
        <v>0.35440163663237401</v>
      </c>
      <c r="W12" s="17"/>
      <c r="X12" s="17">
        <v>0.38455394424700001</v>
      </c>
      <c r="Y12" s="17">
        <v>0.28973738287912199</v>
      </c>
      <c r="Z12" s="17"/>
      <c r="AA12" s="17">
        <v>0.39028943324285997</v>
      </c>
      <c r="AB12" s="17">
        <v>0.27873779796230402</v>
      </c>
      <c r="AC12" s="17"/>
      <c r="AD12" s="17">
        <v>0.37167719602708899</v>
      </c>
      <c r="AE12" s="17">
        <v>0.36080486149930502</v>
      </c>
    </row>
    <row r="13" spans="2:31" x14ac:dyDescent="0.35">
      <c r="B13" s="18" t="s">
        <v>415</v>
      </c>
      <c r="C13" s="17">
        <v>0.14939061680017601</v>
      </c>
      <c r="D13" s="17">
        <v>0.108181922252284</v>
      </c>
      <c r="E13" s="17">
        <v>0.19061089541697501</v>
      </c>
      <c r="F13" s="17"/>
      <c r="G13" s="17">
        <v>0.135938413245907</v>
      </c>
      <c r="H13" s="17">
        <v>0.108097994637468</v>
      </c>
      <c r="I13" s="17">
        <v>0.18693991012302699</v>
      </c>
      <c r="J13" s="17">
        <v>0.17970744417283399</v>
      </c>
      <c r="K13" s="17">
        <v>0.17767187110668201</v>
      </c>
      <c r="L13" s="17">
        <v>0.130528695622246</v>
      </c>
      <c r="M13" s="17"/>
      <c r="N13" s="17">
        <v>0.17132616305016199</v>
      </c>
      <c r="O13" s="17">
        <v>0.124009540623071</v>
      </c>
      <c r="P13" s="17">
        <v>0.13697711291150499</v>
      </c>
      <c r="Q13" s="17">
        <v>0.161947355148293</v>
      </c>
      <c r="R13" s="17">
        <v>0.16600877869651401</v>
      </c>
      <c r="S13" s="17">
        <v>0.13477510272953999</v>
      </c>
      <c r="T13" s="17">
        <v>0.153534859445909</v>
      </c>
      <c r="U13" s="17">
        <v>0.155857702885005</v>
      </c>
      <c r="V13" s="17">
        <v>0.14666242424779599</v>
      </c>
      <c r="W13" s="17"/>
      <c r="X13" s="17">
        <v>0.15986960781753301</v>
      </c>
      <c r="Y13" s="17">
        <v>0.144056888109521</v>
      </c>
      <c r="Z13" s="17"/>
      <c r="AA13" s="17">
        <v>0.14888739390705999</v>
      </c>
      <c r="AB13" s="17">
        <v>0.15486585071491801</v>
      </c>
      <c r="AC13" s="17"/>
      <c r="AD13" s="17">
        <v>0.14803556278935201</v>
      </c>
      <c r="AE13" s="17">
        <v>0.16599990843846699</v>
      </c>
    </row>
    <row r="14" spans="2:31" x14ac:dyDescent="0.35">
      <c r="B14" s="18" t="s">
        <v>56</v>
      </c>
      <c r="C14" s="19">
        <v>6.3363016969666494E-2</v>
      </c>
      <c r="D14" s="19">
        <v>5.7198765860445297E-2</v>
      </c>
      <c r="E14" s="19">
        <v>6.9529000895478699E-2</v>
      </c>
      <c r="F14" s="19"/>
      <c r="G14" s="19">
        <v>8.57874074550634E-2</v>
      </c>
      <c r="H14" s="19">
        <v>7.2365534323134403E-2</v>
      </c>
      <c r="I14" s="19">
        <v>6.8437929746171702E-2</v>
      </c>
      <c r="J14" s="19">
        <v>6.5994764663177094E-2</v>
      </c>
      <c r="K14" s="19">
        <v>4.40663118070364E-2</v>
      </c>
      <c r="L14" s="19">
        <v>5.2405478225274998E-2</v>
      </c>
      <c r="M14" s="19"/>
      <c r="N14" s="19">
        <v>4.7865708965620798E-2</v>
      </c>
      <c r="O14" s="19">
        <v>5.3398046132619802E-2</v>
      </c>
      <c r="P14" s="19">
        <v>8.8074800664429007E-2</v>
      </c>
      <c r="Q14" s="19">
        <v>4.1172370996543903E-2</v>
      </c>
      <c r="R14" s="19">
        <v>5.4451519209591598E-2</v>
      </c>
      <c r="S14" s="19">
        <v>8.8787409146278501E-2</v>
      </c>
      <c r="T14" s="19">
        <v>9.9703491480345796E-2</v>
      </c>
      <c r="U14" s="19">
        <v>8.7493997313956004E-2</v>
      </c>
      <c r="V14" s="19">
        <v>4.3372729161578097E-2</v>
      </c>
      <c r="W14" s="19"/>
      <c r="X14" s="19">
        <v>6.0992147067612697E-2</v>
      </c>
      <c r="Y14" s="19">
        <v>5.18499665928467E-2</v>
      </c>
      <c r="Z14" s="19"/>
      <c r="AA14" s="19">
        <v>5.5912728404972203E-2</v>
      </c>
      <c r="AB14" s="19">
        <v>8.9868377061003701E-2</v>
      </c>
      <c r="AC14" s="19"/>
      <c r="AD14" s="19">
        <v>3.2064949843321498E-2</v>
      </c>
      <c r="AE14" s="19">
        <v>9.4939406377966398E-2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E19"/>
  <sheetViews>
    <sheetView showGridLines="0" topLeftCell="A6" workbookViewId="0">
      <pane xSplit="2" topLeftCell="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547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5.5775502333404399E-2</v>
      </c>
      <c r="D9" s="17">
        <v>8.3019336612445205E-2</v>
      </c>
      <c r="E9" s="17">
        <v>2.8524009610993301E-2</v>
      </c>
      <c r="F9" s="17"/>
      <c r="G9" s="17">
        <v>5.1573681733725701E-2</v>
      </c>
      <c r="H9" s="17">
        <v>8.1822996060214301E-2</v>
      </c>
      <c r="I9" s="17">
        <v>5.5309480851908198E-2</v>
      </c>
      <c r="J9" s="17">
        <v>5.1820594088256303E-2</v>
      </c>
      <c r="K9" s="17">
        <v>2.37809798618593E-2</v>
      </c>
      <c r="L9" s="17">
        <v>6.2370226844168E-2</v>
      </c>
      <c r="M9" s="17"/>
      <c r="N9" s="17">
        <v>0.103505482567861</v>
      </c>
      <c r="O9" s="17">
        <v>3.5649626991184902E-2</v>
      </c>
      <c r="P9" s="17">
        <v>1.8815624537224102E-2</v>
      </c>
      <c r="Q9" s="17">
        <v>5.8124762299665803E-2</v>
      </c>
      <c r="R9" s="17">
        <v>5.49355494822521E-2</v>
      </c>
      <c r="S9" s="17">
        <v>7.2983121976091303E-2</v>
      </c>
      <c r="T9" s="17">
        <v>2.1613942078244599E-2</v>
      </c>
      <c r="U9" s="17">
        <v>7.7478057557674104E-2</v>
      </c>
      <c r="V9" s="17">
        <v>5.3714976050223302E-2</v>
      </c>
      <c r="W9" s="17"/>
      <c r="X9" s="17">
        <v>4.4500324428004501E-2</v>
      </c>
      <c r="Y9" s="17">
        <v>6.0394536616794697E-2</v>
      </c>
      <c r="Z9" s="17"/>
      <c r="AA9" s="17">
        <v>6.1233437585304099E-2</v>
      </c>
      <c r="AB9" s="17">
        <v>3.2255211118803702E-2</v>
      </c>
      <c r="AC9" s="17"/>
      <c r="AD9" s="17">
        <v>6.3474709577783603E-2</v>
      </c>
      <c r="AE9" s="17">
        <v>4.4461280612026602E-2</v>
      </c>
    </row>
    <row r="10" spans="2:31" x14ac:dyDescent="0.35">
      <c r="B10" s="18" t="s">
        <v>542</v>
      </c>
      <c r="C10" s="17">
        <v>0.109136195395567</v>
      </c>
      <c r="D10" s="17">
        <v>0.15103654393000901</v>
      </c>
      <c r="E10" s="17">
        <v>6.7224068363165607E-2</v>
      </c>
      <c r="F10" s="17"/>
      <c r="G10" s="17">
        <v>9.5960182808419697E-2</v>
      </c>
      <c r="H10" s="17">
        <v>0.14385867405053801</v>
      </c>
      <c r="I10" s="17">
        <v>0.112946035334267</v>
      </c>
      <c r="J10" s="17">
        <v>0.11026342875325899</v>
      </c>
      <c r="K10" s="17">
        <v>9.89232111715692E-2</v>
      </c>
      <c r="L10" s="17">
        <v>0.100284522939509</v>
      </c>
      <c r="M10" s="17"/>
      <c r="N10" s="17">
        <v>0.13469655145690199</v>
      </c>
      <c r="O10" s="17">
        <v>6.0015890892949703E-2</v>
      </c>
      <c r="P10" s="17">
        <v>0.109826471963203</v>
      </c>
      <c r="Q10" s="17">
        <v>0.11190709845208099</v>
      </c>
      <c r="R10" s="17">
        <v>9.0902366532541995E-2</v>
      </c>
      <c r="S10" s="17">
        <v>0.143210156060118</v>
      </c>
      <c r="T10" s="17">
        <v>0.175177006434239</v>
      </c>
      <c r="U10" s="17">
        <v>7.7555089581526501E-2</v>
      </c>
      <c r="V10" s="17">
        <v>8.2685752986128902E-2</v>
      </c>
      <c r="W10" s="17"/>
      <c r="X10" s="17">
        <v>9.5710213098340796E-2</v>
      </c>
      <c r="Y10" s="17">
        <v>0.18442497417876</v>
      </c>
      <c r="Z10" s="17"/>
      <c r="AA10" s="17">
        <v>0.109410716229322</v>
      </c>
      <c r="AB10" s="17">
        <v>0.110628801091583</v>
      </c>
      <c r="AC10" s="17"/>
      <c r="AD10" s="17">
        <v>0.125596864208005</v>
      </c>
      <c r="AE10" s="17">
        <v>8.3687778350170994E-2</v>
      </c>
    </row>
    <row r="11" spans="2:31" ht="29" x14ac:dyDescent="0.35">
      <c r="B11" s="18" t="s">
        <v>543</v>
      </c>
      <c r="C11" s="17">
        <v>0.20970910577942301</v>
      </c>
      <c r="D11" s="17">
        <v>0.218602599561497</v>
      </c>
      <c r="E11" s="17">
        <v>0.20081311197045201</v>
      </c>
      <c r="F11" s="17"/>
      <c r="G11" s="17">
        <v>0.192011146698535</v>
      </c>
      <c r="H11" s="17">
        <v>0.25726547991973098</v>
      </c>
      <c r="I11" s="17">
        <v>0.17879381105068601</v>
      </c>
      <c r="J11" s="17">
        <v>0.18433839054429299</v>
      </c>
      <c r="K11" s="17">
        <v>0.18389765253503801</v>
      </c>
      <c r="L11" s="17">
        <v>0.23483858428860999</v>
      </c>
      <c r="M11" s="17"/>
      <c r="N11" s="17">
        <v>0.24426757531250601</v>
      </c>
      <c r="O11" s="17">
        <v>0.185924798428837</v>
      </c>
      <c r="P11" s="17">
        <v>0.17943062707212001</v>
      </c>
      <c r="Q11" s="17">
        <v>0.176115798335303</v>
      </c>
      <c r="R11" s="17">
        <v>0.20063106849937301</v>
      </c>
      <c r="S11" s="17">
        <v>0.17892599876470799</v>
      </c>
      <c r="T11" s="17">
        <v>0.26826242153614599</v>
      </c>
      <c r="U11" s="17">
        <v>0.25497714991810999</v>
      </c>
      <c r="V11" s="17">
        <v>0.21555848233320801</v>
      </c>
      <c r="W11" s="17"/>
      <c r="X11" s="17">
        <v>0.20857235249810799</v>
      </c>
      <c r="Y11" s="17">
        <v>0.16127225307554</v>
      </c>
      <c r="Z11" s="17"/>
      <c r="AA11" s="17">
        <v>0.198018423702646</v>
      </c>
      <c r="AB11" s="17">
        <v>0.25308204312251198</v>
      </c>
      <c r="AC11" s="17"/>
      <c r="AD11" s="17">
        <v>0.209025825790875</v>
      </c>
      <c r="AE11" s="17">
        <v>0.22239534156231699</v>
      </c>
    </row>
    <row r="12" spans="2:31" x14ac:dyDescent="0.35">
      <c r="B12" s="18" t="s">
        <v>544</v>
      </c>
      <c r="C12" s="17">
        <v>0.38106279731416698</v>
      </c>
      <c r="D12" s="17">
        <v>0.35781071882218402</v>
      </c>
      <c r="E12" s="17">
        <v>0.404321412137438</v>
      </c>
      <c r="F12" s="17"/>
      <c r="G12" s="17">
        <v>0.44105917359972502</v>
      </c>
      <c r="H12" s="17">
        <v>0.30870320677042401</v>
      </c>
      <c r="I12" s="17">
        <v>0.33569960066483701</v>
      </c>
      <c r="J12" s="17">
        <v>0.37038968870137201</v>
      </c>
      <c r="K12" s="17">
        <v>0.410974457045863</v>
      </c>
      <c r="L12" s="17">
        <v>0.40062582932686802</v>
      </c>
      <c r="M12" s="17"/>
      <c r="N12" s="17">
        <v>0.32031434231866501</v>
      </c>
      <c r="O12" s="17">
        <v>0.39188379333547702</v>
      </c>
      <c r="P12" s="17">
        <v>0.41470786741753202</v>
      </c>
      <c r="Q12" s="17">
        <v>0.44959047877209102</v>
      </c>
      <c r="R12" s="17">
        <v>0.39697183164143901</v>
      </c>
      <c r="S12" s="17">
        <v>0.38799842863179101</v>
      </c>
      <c r="T12" s="17">
        <v>0.281684509426263</v>
      </c>
      <c r="U12" s="17">
        <v>0.416639520810344</v>
      </c>
      <c r="V12" s="17">
        <v>0.40535859918884298</v>
      </c>
      <c r="W12" s="17"/>
      <c r="X12" s="17">
        <v>0.39207882699169</v>
      </c>
      <c r="Y12" s="17">
        <v>0.38470182545035198</v>
      </c>
      <c r="Z12" s="17"/>
      <c r="AA12" s="17">
        <v>0.37548251687594197</v>
      </c>
      <c r="AB12" s="17">
        <v>0.40310260829560701</v>
      </c>
      <c r="AC12" s="17"/>
      <c r="AD12" s="17">
        <v>0.381796005264746</v>
      </c>
      <c r="AE12" s="17">
        <v>0.37880592421072701</v>
      </c>
    </row>
    <row r="13" spans="2:31" x14ac:dyDescent="0.35">
      <c r="B13" s="18" t="s">
        <v>415</v>
      </c>
      <c r="C13" s="17">
        <v>0.19114658140367</v>
      </c>
      <c r="D13" s="17">
        <v>0.14657689294041601</v>
      </c>
      <c r="E13" s="17">
        <v>0.23572879873608599</v>
      </c>
      <c r="F13" s="17"/>
      <c r="G13" s="17">
        <v>0.14273769094362801</v>
      </c>
      <c r="H13" s="17">
        <v>0.14849207344528201</v>
      </c>
      <c r="I13" s="17">
        <v>0.230564211455418</v>
      </c>
      <c r="J13" s="17">
        <v>0.244501308616693</v>
      </c>
      <c r="K13" s="17">
        <v>0.25141271384011399</v>
      </c>
      <c r="L13" s="17">
        <v>0.16315428690755099</v>
      </c>
      <c r="M13" s="17"/>
      <c r="N13" s="17">
        <v>0.15503723492258401</v>
      </c>
      <c r="O13" s="17">
        <v>0.26491239639000502</v>
      </c>
      <c r="P13" s="17">
        <v>0.14697973036411199</v>
      </c>
      <c r="Q13" s="17">
        <v>0.183342909168107</v>
      </c>
      <c r="R13" s="17">
        <v>0.22425589880442601</v>
      </c>
      <c r="S13" s="17">
        <v>0.149052388306644</v>
      </c>
      <c r="T13" s="17">
        <v>0.19291540217630701</v>
      </c>
      <c r="U13" s="17">
        <v>0.13000108497486701</v>
      </c>
      <c r="V13" s="17">
        <v>0.2173851950008</v>
      </c>
      <c r="W13" s="17"/>
      <c r="X13" s="17">
        <v>0.200239861236753</v>
      </c>
      <c r="Y13" s="17">
        <v>0.17458919209896601</v>
      </c>
      <c r="Z13" s="17"/>
      <c r="AA13" s="17">
        <v>0.19656318303235301</v>
      </c>
      <c r="AB13" s="17">
        <v>0.17041534217684801</v>
      </c>
      <c r="AC13" s="17"/>
      <c r="AD13" s="17">
        <v>0.19363180461597401</v>
      </c>
      <c r="AE13" s="17">
        <v>0.19976384360383301</v>
      </c>
    </row>
    <row r="14" spans="2:31" x14ac:dyDescent="0.35">
      <c r="B14" s="18" t="s">
        <v>56</v>
      </c>
      <c r="C14" s="19">
        <v>5.3169817773768301E-2</v>
      </c>
      <c r="D14" s="19">
        <v>4.2953908133449799E-2</v>
      </c>
      <c r="E14" s="19">
        <v>6.3388599181865804E-2</v>
      </c>
      <c r="F14" s="19"/>
      <c r="G14" s="19">
        <v>7.6658124215966503E-2</v>
      </c>
      <c r="H14" s="19">
        <v>5.9857569753810902E-2</v>
      </c>
      <c r="I14" s="19">
        <v>8.6686860642884001E-2</v>
      </c>
      <c r="J14" s="19">
        <v>3.8686589296127498E-2</v>
      </c>
      <c r="K14" s="19">
        <v>3.1010985545556501E-2</v>
      </c>
      <c r="L14" s="19">
        <v>3.8726549693293998E-2</v>
      </c>
      <c r="M14" s="19"/>
      <c r="N14" s="19">
        <v>4.21788134214819E-2</v>
      </c>
      <c r="O14" s="19">
        <v>6.1613493961546702E-2</v>
      </c>
      <c r="P14" s="19">
        <v>0.13023967864580999</v>
      </c>
      <c r="Q14" s="19">
        <v>2.0918952972753001E-2</v>
      </c>
      <c r="R14" s="19">
        <v>3.2303285039968599E-2</v>
      </c>
      <c r="S14" s="19">
        <v>6.7829906260647194E-2</v>
      </c>
      <c r="T14" s="19">
        <v>6.03467183488006E-2</v>
      </c>
      <c r="U14" s="19">
        <v>4.3349097157478103E-2</v>
      </c>
      <c r="V14" s="19">
        <v>2.5296994440796999E-2</v>
      </c>
      <c r="W14" s="19"/>
      <c r="X14" s="19">
        <v>5.8898421747103399E-2</v>
      </c>
      <c r="Y14" s="19">
        <v>3.46172185795873E-2</v>
      </c>
      <c r="Z14" s="19"/>
      <c r="AA14" s="19">
        <v>5.9291722574432701E-2</v>
      </c>
      <c r="AB14" s="19">
        <v>3.05159941946469E-2</v>
      </c>
      <c r="AC14" s="19"/>
      <c r="AD14" s="19">
        <v>2.64747905426157E-2</v>
      </c>
      <c r="AE14" s="19">
        <v>7.08858316609247E-2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548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5.9224649719071501E-2</v>
      </c>
      <c r="D9" s="17">
        <v>8.8075287348039794E-2</v>
      </c>
      <c r="E9" s="17">
        <v>3.03659019624237E-2</v>
      </c>
      <c r="F9" s="17"/>
      <c r="G9" s="17">
        <v>3.3819767268854099E-2</v>
      </c>
      <c r="H9" s="17">
        <v>9.3380993490563904E-2</v>
      </c>
      <c r="I9" s="17">
        <v>4.1815874136336501E-2</v>
      </c>
      <c r="J9" s="17">
        <v>6.0308882400447301E-2</v>
      </c>
      <c r="K9" s="17">
        <v>3.8710646887900303E-2</v>
      </c>
      <c r="L9" s="17">
        <v>7.2971042044888898E-2</v>
      </c>
      <c r="M9" s="17"/>
      <c r="N9" s="17">
        <v>0.10680332728278499</v>
      </c>
      <c r="O9" s="17">
        <v>1.6416952126899701E-2</v>
      </c>
      <c r="P9" s="17">
        <v>3.6726755873768203E-2</v>
      </c>
      <c r="Q9" s="17">
        <v>7.5560448710626199E-2</v>
      </c>
      <c r="R9" s="17">
        <v>5.0002870100194899E-2</v>
      </c>
      <c r="S9" s="17">
        <v>7.6870945209285196E-2</v>
      </c>
      <c r="T9" s="17">
        <v>2.68295211918167E-2</v>
      </c>
      <c r="U9" s="17">
        <v>9.2127108373760397E-2</v>
      </c>
      <c r="V9" s="17">
        <v>6.2078477460707597E-2</v>
      </c>
      <c r="W9" s="17"/>
      <c r="X9" s="17">
        <v>4.6984406575017901E-2</v>
      </c>
      <c r="Y9" s="17">
        <v>3.0704841531313001E-2</v>
      </c>
      <c r="Z9" s="17"/>
      <c r="AA9" s="17">
        <v>6.3078135422861503E-2</v>
      </c>
      <c r="AB9" s="17">
        <v>4.2050040334642998E-2</v>
      </c>
      <c r="AC9" s="17"/>
      <c r="AD9" s="17">
        <v>6.7169099407392602E-2</v>
      </c>
      <c r="AE9" s="17">
        <v>4.7915007654086197E-2</v>
      </c>
    </row>
    <row r="10" spans="2:31" x14ac:dyDescent="0.35">
      <c r="B10" s="18" t="s">
        <v>542</v>
      </c>
      <c r="C10" s="17">
        <v>9.7301335492950503E-2</v>
      </c>
      <c r="D10" s="17">
        <v>0.13443676367009899</v>
      </c>
      <c r="E10" s="17">
        <v>6.01554682722069E-2</v>
      </c>
      <c r="F10" s="17"/>
      <c r="G10" s="17">
        <v>7.96425465068685E-2</v>
      </c>
      <c r="H10" s="17">
        <v>0.13251292240818099</v>
      </c>
      <c r="I10" s="17">
        <v>0.134415596812508</v>
      </c>
      <c r="J10" s="17">
        <v>7.1723980964933695E-2</v>
      </c>
      <c r="K10" s="17">
        <v>7.5282801101400898E-2</v>
      </c>
      <c r="L10" s="17">
        <v>9.3302098726586305E-2</v>
      </c>
      <c r="M10" s="17"/>
      <c r="N10" s="17">
        <v>0.116533423853365</v>
      </c>
      <c r="O10" s="17">
        <v>7.7009592094607004E-2</v>
      </c>
      <c r="P10" s="17">
        <v>7.9221033381901299E-2</v>
      </c>
      <c r="Q10" s="17">
        <v>9.4303525842436703E-2</v>
      </c>
      <c r="R10" s="17">
        <v>0.106528220336351</v>
      </c>
      <c r="S10" s="17">
        <v>0.13356257496440099</v>
      </c>
      <c r="T10" s="17">
        <v>0.106127282485859</v>
      </c>
      <c r="U10" s="17">
        <v>0.112066580978539</v>
      </c>
      <c r="V10" s="17">
        <v>6.8068021476268795E-2</v>
      </c>
      <c r="W10" s="17"/>
      <c r="X10" s="17">
        <v>8.4489386256770299E-2</v>
      </c>
      <c r="Y10" s="17">
        <v>0.16205072352062699</v>
      </c>
      <c r="Z10" s="17"/>
      <c r="AA10" s="17">
        <v>9.7763246308091606E-2</v>
      </c>
      <c r="AB10" s="17">
        <v>9.77841743683322E-2</v>
      </c>
      <c r="AC10" s="17"/>
      <c r="AD10" s="17">
        <v>0.11933844119065</v>
      </c>
      <c r="AE10" s="17">
        <v>5.8534621189278102E-2</v>
      </c>
    </row>
    <row r="11" spans="2:31" ht="29" x14ac:dyDescent="0.35">
      <c r="B11" s="18" t="s">
        <v>543</v>
      </c>
      <c r="C11" s="17">
        <v>0.16335159152307199</v>
      </c>
      <c r="D11" s="17">
        <v>0.14766062942625</v>
      </c>
      <c r="E11" s="17">
        <v>0.17904696446542401</v>
      </c>
      <c r="F11" s="17"/>
      <c r="G11" s="17">
        <v>0.184382914258747</v>
      </c>
      <c r="H11" s="17">
        <v>0.20940499678643201</v>
      </c>
      <c r="I11" s="17">
        <v>0.10574701777238101</v>
      </c>
      <c r="J11" s="17">
        <v>0.14879432391303901</v>
      </c>
      <c r="K11" s="17">
        <v>0.13196271949862001</v>
      </c>
      <c r="L11" s="17">
        <v>0.179270336422857</v>
      </c>
      <c r="M11" s="17"/>
      <c r="N11" s="17">
        <v>0.1783840691552</v>
      </c>
      <c r="O11" s="17">
        <v>0.17919704550247301</v>
      </c>
      <c r="P11" s="17">
        <v>0.162511740614041</v>
      </c>
      <c r="Q11" s="17">
        <v>0.112586388419502</v>
      </c>
      <c r="R11" s="17">
        <v>0.112900022244839</v>
      </c>
      <c r="S11" s="17">
        <v>0.15650919185050099</v>
      </c>
      <c r="T11" s="17">
        <v>0.18396547929867299</v>
      </c>
      <c r="U11" s="17">
        <v>0.15256036360160999</v>
      </c>
      <c r="V11" s="17">
        <v>0.19753419112375001</v>
      </c>
      <c r="W11" s="17"/>
      <c r="X11" s="17">
        <v>0.16716554738252401</v>
      </c>
      <c r="Y11" s="17">
        <v>0.144070884589868</v>
      </c>
      <c r="Z11" s="17"/>
      <c r="AA11" s="17">
        <v>0.15591157838018499</v>
      </c>
      <c r="AB11" s="17">
        <v>0.18903832273969601</v>
      </c>
      <c r="AC11" s="17"/>
      <c r="AD11" s="17">
        <v>0.16150102597166999</v>
      </c>
      <c r="AE11" s="17">
        <v>0.168802435822105</v>
      </c>
    </row>
    <row r="12" spans="2:31" x14ac:dyDescent="0.35">
      <c r="B12" s="18" t="s">
        <v>544</v>
      </c>
      <c r="C12" s="17">
        <v>0.31154884246660902</v>
      </c>
      <c r="D12" s="17">
        <v>0.29064866614883</v>
      </c>
      <c r="E12" s="17">
        <v>0.33245489397857497</v>
      </c>
      <c r="F12" s="17"/>
      <c r="G12" s="17">
        <v>0.31657085914614003</v>
      </c>
      <c r="H12" s="17">
        <v>0.25676982505733198</v>
      </c>
      <c r="I12" s="17">
        <v>0.32872827304262803</v>
      </c>
      <c r="J12" s="17">
        <v>0.35243136156923899</v>
      </c>
      <c r="K12" s="17">
        <v>0.33542723189858098</v>
      </c>
      <c r="L12" s="17">
        <v>0.29708326064574098</v>
      </c>
      <c r="M12" s="17"/>
      <c r="N12" s="17">
        <v>0.28568478511771001</v>
      </c>
      <c r="O12" s="17">
        <v>0.29882158446911999</v>
      </c>
      <c r="P12" s="17">
        <v>0.35935939307377002</v>
      </c>
      <c r="Q12" s="17">
        <v>0.274109258230611</v>
      </c>
      <c r="R12" s="17">
        <v>0.29818069270622599</v>
      </c>
      <c r="S12" s="17">
        <v>0.29313102328933199</v>
      </c>
      <c r="T12" s="17">
        <v>0.31034627692755201</v>
      </c>
      <c r="U12" s="17">
        <v>0.35098610710150002</v>
      </c>
      <c r="V12" s="17">
        <v>0.362955246109608</v>
      </c>
      <c r="W12" s="17"/>
      <c r="X12" s="17">
        <v>0.32620422918673603</v>
      </c>
      <c r="Y12" s="17">
        <v>0.27693146381657202</v>
      </c>
      <c r="Z12" s="17"/>
      <c r="AA12" s="17">
        <v>0.30257883265751001</v>
      </c>
      <c r="AB12" s="17">
        <v>0.34519054046643699</v>
      </c>
      <c r="AC12" s="17"/>
      <c r="AD12" s="17">
        <v>0.31453711681013902</v>
      </c>
      <c r="AE12" s="17">
        <v>0.31274706582944201</v>
      </c>
    </row>
    <row r="13" spans="2:31" x14ac:dyDescent="0.35">
      <c r="B13" s="18" t="s">
        <v>415</v>
      </c>
      <c r="C13" s="17">
        <v>0.32004356503005299</v>
      </c>
      <c r="D13" s="17">
        <v>0.29964982369398502</v>
      </c>
      <c r="E13" s="17">
        <v>0.34044303919768598</v>
      </c>
      <c r="F13" s="17"/>
      <c r="G13" s="17">
        <v>0.31679384533388799</v>
      </c>
      <c r="H13" s="17">
        <v>0.24232259642310999</v>
      </c>
      <c r="I13" s="17">
        <v>0.334753983161031</v>
      </c>
      <c r="J13" s="17">
        <v>0.34787471982858398</v>
      </c>
      <c r="K13" s="17">
        <v>0.38594039514699002</v>
      </c>
      <c r="L13" s="17">
        <v>0.30895232638838699</v>
      </c>
      <c r="M13" s="17"/>
      <c r="N13" s="17">
        <v>0.25417438393327302</v>
      </c>
      <c r="O13" s="17">
        <v>0.38837802723259801</v>
      </c>
      <c r="P13" s="17">
        <v>0.265040760655394</v>
      </c>
      <c r="Q13" s="17">
        <v>0.42167407608630902</v>
      </c>
      <c r="R13" s="17">
        <v>0.40753597816308401</v>
      </c>
      <c r="S13" s="17">
        <v>0.27209635842583502</v>
      </c>
      <c r="T13" s="17">
        <v>0.32024486576243399</v>
      </c>
      <c r="U13" s="17">
        <v>0.249114636363678</v>
      </c>
      <c r="V13" s="17">
        <v>0.27718873956058299</v>
      </c>
      <c r="W13" s="17"/>
      <c r="X13" s="17">
        <v>0.32580984939841401</v>
      </c>
      <c r="Y13" s="17">
        <v>0.34150945225336798</v>
      </c>
      <c r="Z13" s="17"/>
      <c r="AA13" s="17">
        <v>0.33029686134126202</v>
      </c>
      <c r="AB13" s="17">
        <v>0.28345609075490502</v>
      </c>
      <c r="AC13" s="17"/>
      <c r="AD13" s="17">
        <v>0.31087595811114599</v>
      </c>
      <c r="AE13" s="17">
        <v>0.35318727335677502</v>
      </c>
    </row>
    <row r="14" spans="2:31" x14ac:dyDescent="0.35">
      <c r="B14" s="18" t="s">
        <v>56</v>
      </c>
      <c r="C14" s="19">
        <v>4.8530015768244103E-2</v>
      </c>
      <c r="D14" s="19">
        <v>3.9528829712796101E-2</v>
      </c>
      <c r="E14" s="19">
        <v>5.7533732123684601E-2</v>
      </c>
      <c r="F14" s="19"/>
      <c r="G14" s="19">
        <v>6.8790067485501996E-2</v>
      </c>
      <c r="H14" s="19">
        <v>6.56086658343807E-2</v>
      </c>
      <c r="I14" s="19">
        <v>5.4539255075116103E-2</v>
      </c>
      <c r="J14" s="19">
        <v>1.88667313237573E-2</v>
      </c>
      <c r="K14" s="19">
        <v>3.2676205466507603E-2</v>
      </c>
      <c r="L14" s="19">
        <v>4.8420935771539601E-2</v>
      </c>
      <c r="M14" s="19"/>
      <c r="N14" s="19">
        <v>5.8420010657666201E-2</v>
      </c>
      <c r="O14" s="19">
        <v>4.01767985743018E-2</v>
      </c>
      <c r="P14" s="19">
        <v>9.7140316401124693E-2</v>
      </c>
      <c r="Q14" s="19">
        <v>2.1766302710515401E-2</v>
      </c>
      <c r="R14" s="19">
        <v>2.4852216449305301E-2</v>
      </c>
      <c r="S14" s="19">
        <v>6.7829906260647194E-2</v>
      </c>
      <c r="T14" s="19">
        <v>5.2486574333665201E-2</v>
      </c>
      <c r="U14" s="19">
        <v>4.3145203580911902E-2</v>
      </c>
      <c r="V14" s="19">
        <v>3.2175324269083198E-2</v>
      </c>
      <c r="W14" s="19"/>
      <c r="X14" s="19">
        <v>4.93465812005381E-2</v>
      </c>
      <c r="Y14" s="19">
        <v>4.4732634288252297E-2</v>
      </c>
      <c r="Z14" s="19"/>
      <c r="AA14" s="19">
        <v>5.0371345890089902E-2</v>
      </c>
      <c r="AB14" s="19">
        <v>4.2480831335987401E-2</v>
      </c>
      <c r="AC14" s="19"/>
      <c r="AD14" s="19">
        <v>2.6578358509002101E-2</v>
      </c>
      <c r="AE14" s="19">
        <v>5.8813596148313302E-2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E19"/>
  <sheetViews>
    <sheetView showGridLines="0" topLeftCell="A6" workbookViewId="0">
      <pane xSplit="2" topLeftCell="R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549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6.2652583959276198E-2</v>
      </c>
      <c r="D9" s="17">
        <v>0.10556450062844799</v>
      </c>
      <c r="E9" s="17">
        <v>1.9728604432858801E-2</v>
      </c>
      <c r="F9" s="17"/>
      <c r="G9" s="17">
        <v>4.78412006303977E-2</v>
      </c>
      <c r="H9" s="17">
        <v>0.104961153202171</v>
      </c>
      <c r="I9" s="17">
        <v>5.4526053861066702E-2</v>
      </c>
      <c r="J9" s="17">
        <v>5.1600943138103601E-2</v>
      </c>
      <c r="K9" s="17">
        <v>3.3115206521768803E-2</v>
      </c>
      <c r="L9" s="17">
        <v>7.2372906016335697E-2</v>
      </c>
      <c r="M9" s="17"/>
      <c r="N9" s="17">
        <v>0.102667085482004</v>
      </c>
      <c r="O9" s="17">
        <v>2.5957281614451801E-2</v>
      </c>
      <c r="P9" s="17">
        <v>3.6417176028118697E-2</v>
      </c>
      <c r="Q9" s="17">
        <v>9.97203273799563E-2</v>
      </c>
      <c r="R9" s="17">
        <v>2.4986273368719399E-2</v>
      </c>
      <c r="S9" s="17">
        <v>0.101188228478471</v>
      </c>
      <c r="T9" s="17">
        <v>3.4689665206952103E-2</v>
      </c>
      <c r="U9" s="17">
        <v>6.2727580959094198E-2</v>
      </c>
      <c r="V9" s="17">
        <v>6.5601498641895795E-2</v>
      </c>
      <c r="W9" s="17"/>
      <c r="X9" s="17">
        <v>4.6012654539410697E-2</v>
      </c>
      <c r="Y9" s="17">
        <v>5.2917569553689099E-2</v>
      </c>
      <c r="Z9" s="17"/>
      <c r="AA9" s="17">
        <v>6.7862525941681101E-2</v>
      </c>
      <c r="AB9" s="17">
        <v>4.0262189500117403E-2</v>
      </c>
      <c r="AC9" s="17"/>
      <c r="AD9" s="17">
        <v>7.0398196190110104E-2</v>
      </c>
      <c r="AE9" s="17">
        <v>5.2397514859203499E-2</v>
      </c>
    </row>
    <row r="10" spans="2:31" x14ac:dyDescent="0.35">
      <c r="B10" s="18" t="s">
        <v>542</v>
      </c>
      <c r="C10" s="17">
        <v>0.112873163173697</v>
      </c>
      <c r="D10" s="17">
        <v>0.15041078469121399</v>
      </c>
      <c r="E10" s="17">
        <v>7.5324989553060398E-2</v>
      </c>
      <c r="F10" s="17"/>
      <c r="G10" s="17">
        <v>0.12276486374659901</v>
      </c>
      <c r="H10" s="17">
        <v>0.149282260706807</v>
      </c>
      <c r="I10" s="17">
        <v>0.13106098057582399</v>
      </c>
      <c r="J10" s="17">
        <v>6.7876656868733606E-2</v>
      </c>
      <c r="K10" s="17">
        <v>7.3320622578399497E-2</v>
      </c>
      <c r="L10" s="17">
        <v>0.121485585375875</v>
      </c>
      <c r="M10" s="17"/>
      <c r="N10" s="17">
        <v>0.15666938639810399</v>
      </c>
      <c r="O10" s="17">
        <v>7.1584039211997699E-2</v>
      </c>
      <c r="P10" s="17">
        <v>0.120015903346516</v>
      </c>
      <c r="Q10" s="17">
        <v>8.3563786906684104E-2</v>
      </c>
      <c r="R10" s="17">
        <v>0.13486556468341601</v>
      </c>
      <c r="S10" s="17">
        <v>0.13076906419716899</v>
      </c>
      <c r="T10" s="17">
        <v>0.108842290804109</v>
      </c>
      <c r="U10" s="17">
        <v>0.114024797332222</v>
      </c>
      <c r="V10" s="17">
        <v>0.10249950530009801</v>
      </c>
      <c r="W10" s="17"/>
      <c r="X10" s="17">
        <v>0.103496865466392</v>
      </c>
      <c r="Y10" s="17">
        <v>0.19196744408109201</v>
      </c>
      <c r="Z10" s="17"/>
      <c r="AA10" s="17">
        <v>0.105063625036176</v>
      </c>
      <c r="AB10" s="17">
        <v>0.146018093204066</v>
      </c>
      <c r="AC10" s="17"/>
      <c r="AD10" s="17">
        <v>0.13748162080957299</v>
      </c>
      <c r="AE10" s="17">
        <v>6.6140500544847894E-2</v>
      </c>
    </row>
    <row r="11" spans="2:31" ht="29" x14ac:dyDescent="0.35">
      <c r="B11" s="18" t="s">
        <v>543</v>
      </c>
      <c r="C11" s="17">
        <v>0.33997874386560201</v>
      </c>
      <c r="D11" s="17">
        <v>0.29331551143920598</v>
      </c>
      <c r="E11" s="17">
        <v>0.38665509367185502</v>
      </c>
      <c r="F11" s="17"/>
      <c r="G11" s="17">
        <v>0.29074679171304701</v>
      </c>
      <c r="H11" s="17">
        <v>0.35825471095354899</v>
      </c>
      <c r="I11" s="17">
        <v>0.357859967603396</v>
      </c>
      <c r="J11" s="17">
        <v>0.40208501629918703</v>
      </c>
      <c r="K11" s="17">
        <v>0.318683117450277</v>
      </c>
      <c r="L11" s="17">
        <v>0.327132373888253</v>
      </c>
      <c r="M11" s="17"/>
      <c r="N11" s="17">
        <v>0.32010980996257399</v>
      </c>
      <c r="O11" s="17">
        <v>0.40970626677854899</v>
      </c>
      <c r="P11" s="17">
        <v>0.34416878848987198</v>
      </c>
      <c r="Q11" s="17">
        <v>0.33850738139827602</v>
      </c>
      <c r="R11" s="17">
        <v>0.373112665748696</v>
      </c>
      <c r="S11" s="17">
        <v>0.23826160211893099</v>
      </c>
      <c r="T11" s="17">
        <v>0.35388198691838901</v>
      </c>
      <c r="U11" s="17">
        <v>0.26475195461883599</v>
      </c>
      <c r="V11" s="17">
        <v>0.35059247280325301</v>
      </c>
      <c r="W11" s="17"/>
      <c r="X11" s="17">
        <v>0.33283469534031201</v>
      </c>
      <c r="Y11" s="17">
        <v>0.40354350257667898</v>
      </c>
      <c r="Z11" s="17"/>
      <c r="AA11" s="17">
        <v>0.35062214967495198</v>
      </c>
      <c r="AB11" s="17">
        <v>0.29969517940815099</v>
      </c>
      <c r="AC11" s="17"/>
      <c r="AD11" s="17">
        <v>0.33741289376912098</v>
      </c>
      <c r="AE11" s="17">
        <v>0.36066776919259402</v>
      </c>
    </row>
    <row r="12" spans="2:31" x14ac:dyDescent="0.35">
      <c r="B12" s="18" t="s">
        <v>544</v>
      </c>
      <c r="C12" s="17">
        <v>0.31614219080517703</v>
      </c>
      <c r="D12" s="17">
        <v>0.30158339341687301</v>
      </c>
      <c r="E12" s="17">
        <v>0.33070508077913602</v>
      </c>
      <c r="F12" s="17"/>
      <c r="G12" s="17">
        <v>0.33459601796479799</v>
      </c>
      <c r="H12" s="17">
        <v>0.22215323891019101</v>
      </c>
      <c r="I12" s="17">
        <v>0.29815975275247703</v>
      </c>
      <c r="J12" s="17">
        <v>0.30095069227362298</v>
      </c>
      <c r="K12" s="17">
        <v>0.416968754221552</v>
      </c>
      <c r="L12" s="17">
        <v>0.322499863402535</v>
      </c>
      <c r="M12" s="17"/>
      <c r="N12" s="17">
        <v>0.24535614443286199</v>
      </c>
      <c r="O12" s="17">
        <v>0.31914933345559499</v>
      </c>
      <c r="P12" s="17">
        <v>0.34422852038540303</v>
      </c>
      <c r="Q12" s="17">
        <v>0.34445641635383001</v>
      </c>
      <c r="R12" s="17">
        <v>0.30053784624924501</v>
      </c>
      <c r="S12" s="17">
        <v>0.42314146887371201</v>
      </c>
      <c r="T12" s="17">
        <v>0.270875142383388</v>
      </c>
      <c r="U12" s="17">
        <v>0.326482890001978</v>
      </c>
      <c r="V12" s="17">
        <v>0.31304114309912101</v>
      </c>
      <c r="W12" s="17"/>
      <c r="X12" s="17">
        <v>0.33042846820015997</v>
      </c>
      <c r="Y12" s="17">
        <v>0.26661932250434101</v>
      </c>
      <c r="Z12" s="17"/>
      <c r="AA12" s="17">
        <v>0.30892364041403703</v>
      </c>
      <c r="AB12" s="17">
        <v>0.34256647388957701</v>
      </c>
      <c r="AC12" s="17"/>
      <c r="AD12" s="17">
        <v>0.31230345736197401</v>
      </c>
      <c r="AE12" s="17">
        <v>0.33347766553272001</v>
      </c>
    </row>
    <row r="13" spans="2:31" x14ac:dyDescent="0.35">
      <c r="B13" s="18" t="s">
        <v>415</v>
      </c>
      <c r="C13" s="17">
        <v>8.7746539788217601E-2</v>
      </c>
      <c r="D13" s="17">
        <v>7.8176182582643597E-2</v>
      </c>
      <c r="E13" s="17">
        <v>9.7319587292005197E-2</v>
      </c>
      <c r="F13" s="17"/>
      <c r="G13" s="17">
        <v>8.7924993382784894E-2</v>
      </c>
      <c r="H13" s="17">
        <v>7.6212056409033405E-2</v>
      </c>
      <c r="I13" s="17">
        <v>9.9330955594529396E-2</v>
      </c>
      <c r="J13" s="17">
        <v>9.5638983953769297E-2</v>
      </c>
      <c r="K13" s="17">
        <v>7.6051258952680598E-2</v>
      </c>
      <c r="L13" s="17">
        <v>8.9947319998515907E-2</v>
      </c>
      <c r="M13" s="17"/>
      <c r="N13" s="17">
        <v>8.1804425967659203E-2</v>
      </c>
      <c r="O13" s="17">
        <v>0.114701946556885</v>
      </c>
      <c r="P13" s="17">
        <v>5.72998496828903E-2</v>
      </c>
      <c r="Q13" s="17">
        <v>9.2579716964709804E-2</v>
      </c>
      <c r="R13" s="17">
        <v>0.106393673824487</v>
      </c>
      <c r="S13" s="17">
        <v>2.6053840857953401E-2</v>
      </c>
      <c r="T13" s="17">
        <v>9.6279040897454898E-2</v>
      </c>
      <c r="U13" s="17">
        <v>0.144518779773913</v>
      </c>
      <c r="V13" s="17">
        <v>8.7541685393829199E-2</v>
      </c>
      <c r="W13" s="17"/>
      <c r="X13" s="17">
        <v>0.102742099321028</v>
      </c>
      <c r="Y13" s="17">
        <v>4.4646032997660602E-2</v>
      </c>
      <c r="Z13" s="17"/>
      <c r="AA13" s="17">
        <v>8.7757787928057301E-2</v>
      </c>
      <c r="AB13" s="17">
        <v>8.9764489453377505E-2</v>
      </c>
      <c r="AC13" s="17"/>
      <c r="AD13" s="17">
        <v>9.7447225292769293E-2</v>
      </c>
      <c r="AE13" s="17">
        <v>6.9402202263570703E-2</v>
      </c>
    </row>
    <row r="14" spans="2:31" x14ac:dyDescent="0.35">
      <c r="B14" s="18" t="s">
        <v>56</v>
      </c>
      <c r="C14" s="19">
        <v>8.0606778408030696E-2</v>
      </c>
      <c r="D14" s="19">
        <v>7.0949627241614299E-2</v>
      </c>
      <c r="E14" s="19">
        <v>9.0266644271085203E-2</v>
      </c>
      <c r="F14" s="19"/>
      <c r="G14" s="19">
        <v>0.116126132562374</v>
      </c>
      <c r="H14" s="19">
        <v>8.9136579818248296E-2</v>
      </c>
      <c r="I14" s="19">
        <v>5.9062289612706799E-2</v>
      </c>
      <c r="J14" s="19">
        <v>8.1847707466583305E-2</v>
      </c>
      <c r="K14" s="19">
        <v>8.1861040275322206E-2</v>
      </c>
      <c r="L14" s="19">
        <v>6.6561951318485801E-2</v>
      </c>
      <c r="M14" s="19"/>
      <c r="N14" s="19">
        <v>9.3393147756797107E-2</v>
      </c>
      <c r="O14" s="19">
        <v>5.8901132382520899E-2</v>
      </c>
      <c r="P14" s="19">
        <v>9.7869762067200494E-2</v>
      </c>
      <c r="Q14" s="19">
        <v>4.1172370996543903E-2</v>
      </c>
      <c r="R14" s="19">
        <v>6.0103976125436998E-2</v>
      </c>
      <c r="S14" s="19">
        <v>8.0585795473763794E-2</v>
      </c>
      <c r="T14" s="19">
        <v>0.135431873789707</v>
      </c>
      <c r="U14" s="19">
        <v>8.7493997313956004E-2</v>
      </c>
      <c r="V14" s="19">
        <v>8.0723694761802606E-2</v>
      </c>
      <c r="W14" s="19"/>
      <c r="X14" s="19">
        <v>8.4485217132696994E-2</v>
      </c>
      <c r="Y14" s="19">
        <v>4.0306128286538297E-2</v>
      </c>
      <c r="Z14" s="19"/>
      <c r="AA14" s="19">
        <v>7.9770271005097301E-2</v>
      </c>
      <c r="AB14" s="19">
        <v>8.1693574544710906E-2</v>
      </c>
      <c r="AC14" s="19"/>
      <c r="AD14" s="19">
        <v>4.4956606576452403E-2</v>
      </c>
      <c r="AE14" s="19">
        <v>0.117914347607064</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550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6.1122126316263403E-2</v>
      </c>
      <c r="D9" s="17">
        <v>9.3959855943449105E-2</v>
      </c>
      <c r="E9" s="17">
        <v>2.8275165760340299E-2</v>
      </c>
      <c r="F9" s="17"/>
      <c r="G9" s="17">
        <v>5.0579422813083599E-2</v>
      </c>
      <c r="H9" s="17">
        <v>9.6031081885755695E-2</v>
      </c>
      <c r="I9" s="17">
        <v>6.3538028473489494E-2</v>
      </c>
      <c r="J9" s="17">
        <v>4.7898000619508899E-2</v>
      </c>
      <c r="K9" s="17">
        <v>3.9291617148946703E-2</v>
      </c>
      <c r="L9" s="17">
        <v>6.4485014466899193E-2</v>
      </c>
      <c r="M9" s="17"/>
      <c r="N9" s="17">
        <v>8.8307756752451505E-2</v>
      </c>
      <c r="O9" s="17">
        <v>5.3936531483689099E-2</v>
      </c>
      <c r="P9" s="17">
        <v>3.6726755873768203E-2</v>
      </c>
      <c r="Q9" s="17">
        <v>7.0496324562469403E-2</v>
      </c>
      <c r="R9" s="17">
        <v>6.4086511838058802E-2</v>
      </c>
      <c r="S9" s="17">
        <v>9.2562245340249205E-2</v>
      </c>
      <c r="T9" s="17">
        <v>3.1161461663450699E-2</v>
      </c>
      <c r="U9" s="17">
        <v>7.7589463982456197E-2</v>
      </c>
      <c r="V9" s="17">
        <v>3.7859189762530603E-2</v>
      </c>
      <c r="W9" s="17"/>
      <c r="X9" s="17">
        <v>5.48267747680556E-2</v>
      </c>
      <c r="Y9" s="17">
        <v>3.8258897595215197E-2</v>
      </c>
      <c r="Z9" s="17"/>
      <c r="AA9" s="17">
        <v>6.4819136527426699E-2</v>
      </c>
      <c r="AB9" s="17">
        <v>4.4603068303231602E-2</v>
      </c>
      <c r="AC9" s="17"/>
      <c r="AD9" s="17">
        <v>6.5132983790805593E-2</v>
      </c>
      <c r="AE9" s="17">
        <v>5.1915358037035002E-2</v>
      </c>
    </row>
    <row r="10" spans="2:31" x14ac:dyDescent="0.35">
      <c r="B10" s="18" t="s">
        <v>542</v>
      </c>
      <c r="C10" s="17">
        <v>0.11722916391513299</v>
      </c>
      <c r="D10" s="17">
        <v>0.14294213421687901</v>
      </c>
      <c r="E10" s="17">
        <v>9.1508965507205997E-2</v>
      </c>
      <c r="F10" s="17"/>
      <c r="G10" s="17">
        <v>9.2786170436600798E-2</v>
      </c>
      <c r="H10" s="17">
        <v>0.12566202397044199</v>
      </c>
      <c r="I10" s="17">
        <v>0.16041639862486101</v>
      </c>
      <c r="J10" s="17">
        <v>0.103254390427893</v>
      </c>
      <c r="K10" s="17">
        <v>6.8344256548575899E-2</v>
      </c>
      <c r="L10" s="17">
        <v>0.13578917539763899</v>
      </c>
      <c r="M10" s="17"/>
      <c r="N10" s="17">
        <v>0.186638301905905</v>
      </c>
      <c r="O10" s="17">
        <v>7.0132651939923504E-2</v>
      </c>
      <c r="P10" s="17">
        <v>0.114169626134119</v>
      </c>
      <c r="Q10" s="17">
        <v>0.101356714571304</v>
      </c>
      <c r="R10" s="17">
        <v>0.13513759700986899</v>
      </c>
      <c r="S10" s="17">
        <v>0.13696713110566899</v>
      </c>
      <c r="T10" s="17">
        <v>9.1236887173485798E-2</v>
      </c>
      <c r="U10" s="17">
        <v>0.101189632208693</v>
      </c>
      <c r="V10" s="17">
        <v>0.10408653674995499</v>
      </c>
      <c r="W10" s="17"/>
      <c r="X10" s="17">
        <v>0.100460619527622</v>
      </c>
      <c r="Y10" s="17">
        <v>0.16572333886739801</v>
      </c>
      <c r="Z10" s="17"/>
      <c r="AA10" s="17">
        <v>0.117469292453372</v>
      </c>
      <c r="AB10" s="17">
        <v>0.119046224223906</v>
      </c>
      <c r="AC10" s="17"/>
      <c r="AD10" s="17">
        <v>0.128657161524657</v>
      </c>
      <c r="AE10" s="17">
        <v>0.10779240048439299</v>
      </c>
    </row>
    <row r="11" spans="2:31" ht="29" x14ac:dyDescent="0.35">
      <c r="B11" s="18" t="s">
        <v>543</v>
      </c>
      <c r="C11" s="17">
        <v>0.35765630985838198</v>
      </c>
      <c r="D11" s="17">
        <v>0.37014920323960898</v>
      </c>
      <c r="E11" s="17">
        <v>0.34515990463239998</v>
      </c>
      <c r="F11" s="17"/>
      <c r="G11" s="17">
        <v>0.32523065109432903</v>
      </c>
      <c r="H11" s="17">
        <v>0.31156714726429902</v>
      </c>
      <c r="I11" s="17">
        <v>0.27722449149582901</v>
      </c>
      <c r="J11" s="17">
        <v>0.40574630719413401</v>
      </c>
      <c r="K11" s="17">
        <v>0.40205380806258001</v>
      </c>
      <c r="L11" s="17">
        <v>0.39329028338204303</v>
      </c>
      <c r="M11" s="17"/>
      <c r="N11" s="17">
        <v>0.336390541352249</v>
      </c>
      <c r="O11" s="17">
        <v>0.41108386752838899</v>
      </c>
      <c r="P11" s="17">
        <v>0.39884739318087498</v>
      </c>
      <c r="Q11" s="17">
        <v>0.362920431854244</v>
      </c>
      <c r="R11" s="17">
        <v>0.27603293978642401</v>
      </c>
      <c r="S11" s="17">
        <v>0.25342934406758599</v>
      </c>
      <c r="T11" s="17">
        <v>0.37524435090333202</v>
      </c>
      <c r="U11" s="17">
        <v>0.31099982605830101</v>
      </c>
      <c r="V11" s="17">
        <v>0.423755429995814</v>
      </c>
      <c r="W11" s="17"/>
      <c r="X11" s="17">
        <v>0.35839984830593202</v>
      </c>
      <c r="Y11" s="17">
        <v>0.40246824929698399</v>
      </c>
      <c r="Z11" s="17"/>
      <c r="AA11" s="17">
        <v>0.35769916412349201</v>
      </c>
      <c r="AB11" s="17">
        <v>0.35568148480301998</v>
      </c>
      <c r="AC11" s="17"/>
      <c r="AD11" s="17">
        <v>0.34933402205249198</v>
      </c>
      <c r="AE11" s="17">
        <v>0.38287202988056601</v>
      </c>
    </row>
    <row r="12" spans="2:31" x14ac:dyDescent="0.35">
      <c r="B12" s="18" t="s">
        <v>544</v>
      </c>
      <c r="C12" s="17">
        <v>0.30476613954321602</v>
      </c>
      <c r="D12" s="17">
        <v>0.26856449218045297</v>
      </c>
      <c r="E12" s="17">
        <v>0.34097796345687797</v>
      </c>
      <c r="F12" s="17"/>
      <c r="G12" s="17">
        <v>0.352409657389891</v>
      </c>
      <c r="H12" s="17">
        <v>0.33246386337901501</v>
      </c>
      <c r="I12" s="17">
        <v>0.32186508416133802</v>
      </c>
      <c r="J12" s="17">
        <v>0.28751874109393699</v>
      </c>
      <c r="K12" s="17">
        <v>0.324345824823349</v>
      </c>
      <c r="L12" s="17">
        <v>0.25482837839652001</v>
      </c>
      <c r="M12" s="17"/>
      <c r="N12" s="17">
        <v>0.24600480267073399</v>
      </c>
      <c r="O12" s="17">
        <v>0.34468807289583098</v>
      </c>
      <c r="P12" s="17">
        <v>0.27758609229490799</v>
      </c>
      <c r="Q12" s="17">
        <v>0.32147517701878803</v>
      </c>
      <c r="R12" s="17">
        <v>0.37472907470445599</v>
      </c>
      <c r="S12" s="17">
        <v>0.34941557576447302</v>
      </c>
      <c r="T12" s="17">
        <v>0.297043339963935</v>
      </c>
      <c r="U12" s="17">
        <v>0.32553565101855902</v>
      </c>
      <c r="V12" s="17">
        <v>0.24949172104671999</v>
      </c>
      <c r="W12" s="17"/>
      <c r="X12" s="17">
        <v>0.32111485501070203</v>
      </c>
      <c r="Y12" s="17">
        <v>0.24234869054774599</v>
      </c>
      <c r="Z12" s="17"/>
      <c r="AA12" s="17">
        <v>0.29864211699823201</v>
      </c>
      <c r="AB12" s="17">
        <v>0.330146384181286</v>
      </c>
      <c r="AC12" s="17"/>
      <c r="AD12" s="17">
        <v>0.31171754724385498</v>
      </c>
      <c r="AE12" s="17">
        <v>0.29716439101671999</v>
      </c>
    </row>
    <row r="13" spans="2:31" x14ac:dyDescent="0.35">
      <c r="B13" s="18" t="s">
        <v>415</v>
      </c>
      <c r="C13" s="17">
        <v>9.6980530758797395E-2</v>
      </c>
      <c r="D13" s="17">
        <v>7.2693361048275298E-2</v>
      </c>
      <c r="E13" s="17">
        <v>0.12127452777240599</v>
      </c>
      <c r="F13" s="17"/>
      <c r="G13" s="17">
        <v>9.7941013256433104E-2</v>
      </c>
      <c r="H13" s="17">
        <v>7.0768978175975897E-2</v>
      </c>
      <c r="I13" s="17">
        <v>0.11399502882314</v>
      </c>
      <c r="J13" s="17">
        <v>0.10311172743475</v>
      </c>
      <c r="K13" s="17">
        <v>9.0113144742275705E-2</v>
      </c>
      <c r="L13" s="17">
        <v>0.102359651446743</v>
      </c>
      <c r="M13" s="17"/>
      <c r="N13" s="17">
        <v>8.5469410628136899E-2</v>
      </c>
      <c r="O13" s="17">
        <v>7.0815615387981701E-2</v>
      </c>
      <c r="P13" s="17">
        <v>8.5035106629910401E-2</v>
      </c>
      <c r="Q13" s="17">
        <v>0.102578980996651</v>
      </c>
      <c r="R13" s="17">
        <v>0.10766059416958</v>
      </c>
      <c r="S13" s="17">
        <v>7.9958204302477201E-2</v>
      </c>
      <c r="T13" s="17">
        <v>0.13007517738820501</v>
      </c>
      <c r="U13" s="17">
        <v>9.7191429418034297E-2</v>
      </c>
      <c r="V13" s="17">
        <v>0.12795664283927899</v>
      </c>
      <c r="W13" s="17"/>
      <c r="X13" s="17">
        <v>0.101331497695356</v>
      </c>
      <c r="Y13" s="17">
        <v>0.10856897704110199</v>
      </c>
      <c r="Z13" s="17"/>
      <c r="AA13" s="17">
        <v>9.5222440684306506E-2</v>
      </c>
      <c r="AB13" s="17">
        <v>0.10612390854000101</v>
      </c>
      <c r="AC13" s="17"/>
      <c r="AD13" s="17">
        <v>0.110104086039229</v>
      </c>
      <c r="AE13" s="17">
        <v>7.6811401553783007E-2</v>
      </c>
    </row>
    <row r="14" spans="2:31" x14ac:dyDescent="0.35">
      <c r="B14" s="18" t="s">
        <v>56</v>
      </c>
      <c r="C14" s="19">
        <v>6.2245729608209302E-2</v>
      </c>
      <c r="D14" s="19">
        <v>5.1690953371335301E-2</v>
      </c>
      <c r="E14" s="19">
        <v>7.2803472870769506E-2</v>
      </c>
      <c r="F14" s="19"/>
      <c r="G14" s="19">
        <v>8.1053085009662407E-2</v>
      </c>
      <c r="H14" s="19">
        <v>6.3506905324513002E-2</v>
      </c>
      <c r="I14" s="19">
        <v>6.2960968421341898E-2</v>
      </c>
      <c r="J14" s="19">
        <v>5.24708332297769E-2</v>
      </c>
      <c r="K14" s="19">
        <v>7.5851348674272803E-2</v>
      </c>
      <c r="L14" s="19">
        <v>4.9247496910155203E-2</v>
      </c>
      <c r="M14" s="19"/>
      <c r="N14" s="19">
        <v>5.7189186690522899E-2</v>
      </c>
      <c r="O14" s="19">
        <v>4.9343260764185798E-2</v>
      </c>
      <c r="P14" s="19">
        <v>8.7635025886418402E-2</v>
      </c>
      <c r="Q14" s="19">
        <v>4.1172370996543903E-2</v>
      </c>
      <c r="R14" s="19">
        <v>4.2353282491612097E-2</v>
      </c>
      <c r="S14" s="19">
        <v>8.7667499419546005E-2</v>
      </c>
      <c r="T14" s="19">
        <v>7.5238782907591395E-2</v>
      </c>
      <c r="U14" s="19">
        <v>8.7493997313956004E-2</v>
      </c>
      <c r="V14" s="19">
        <v>5.6850479605702497E-2</v>
      </c>
      <c r="W14" s="19"/>
      <c r="X14" s="19">
        <v>6.3866404692331596E-2</v>
      </c>
      <c r="Y14" s="19">
        <v>4.26318466515547E-2</v>
      </c>
      <c r="Z14" s="19"/>
      <c r="AA14" s="19">
        <v>6.61478492131711E-2</v>
      </c>
      <c r="AB14" s="19">
        <v>4.4398929948555002E-2</v>
      </c>
      <c r="AC14" s="19"/>
      <c r="AD14" s="19">
        <v>3.5054199348960903E-2</v>
      </c>
      <c r="AE14" s="19">
        <v>8.3444419027503103E-2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E19"/>
  <sheetViews>
    <sheetView showGridLines="0" workbookViewId="0">
      <pane xSplit="2" topLeftCell="E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551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6.1294313660714299E-2</v>
      </c>
      <c r="D9" s="17">
        <v>9.5279934052409504E-2</v>
      </c>
      <c r="E9" s="17">
        <v>2.72991396596955E-2</v>
      </c>
      <c r="F9" s="17"/>
      <c r="G9" s="17">
        <v>6.6408896015822796E-2</v>
      </c>
      <c r="H9" s="17">
        <v>8.8541097984417505E-2</v>
      </c>
      <c r="I9" s="17">
        <v>5.47288292590557E-2</v>
      </c>
      <c r="J9" s="17">
        <v>5.31873512865986E-2</v>
      </c>
      <c r="K9" s="17">
        <v>5.3762834741164098E-2</v>
      </c>
      <c r="L9" s="17">
        <v>5.5123277772426801E-2</v>
      </c>
      <c r="M9" s="17"/>
      <c r="N9" s="17">
        <v>0.101072801805226</v>
      </c>
      <c r="O9" s="17">
        <v>2.1124338956402901E-2</v>
      </c>
      <c r="P9" s="17">
        <v>3.6293327925082802E-2</v>
      </c>
      <c r="Q9" s="17">
        <v>8.2484289730165306E-2</v>
      </c>
      <c r="R9" s="17">
        <v>0.10560090963077901</v>
      </c>
      <c r="S9" s="17">
        <v>5.6830002574336402E-2</v>
      </c>
      <c r="T9" s="17">
        <v>1.40329124602001E-2</v>
      </c>
      <c r="U9" s="17">
        <v>7.7755792858622594E-2</v>
      </c>
      <c r="V9" s="17">
        <v>6.6040197077524995E-2</v>
      </c>
      <c r="W9" s="17"/>
      <c r="X9" s="17">
        <v>4.6678109415259399E-2</v>
      </c>
      <c r="Y9" s="17">
        <v>8.7109525687593795E-2</v>
      </c>
      <c r="Z9" s="17"/>
      <c r="AA9" s="17">
        <v>6.5513011214391501E-2</v>
      </c>
      <c r="AB9" s="17">
        <v>4.2742353807882202E-2</v>
      </c>
      <c r="AC9" s="17"/>
      <c r="AD9" s="17">
        <v>6.9454842968142E-2</v>
      </c>
      <c r="AE9" s="17">
        <v>4.9823899781393399E-2</v>
      </c>
    </row>
    <row r="10" spans="2:31" x14ac:dyDescent="0.35">
      <c r="B10" s="18" t="s">
        <v>542</v>
      </c>
      <c r="C10" s="17">
        <v>0.108414940378126</v>
      </c>
      <c r="D10" s="17">
        <v>0.128226259764599</v>
      </c>
      <c r="E10" s="17">
        <v>8.8598051883206699E-2</v>
      </c>
      <c r="F10" s="17"/>
      <c r="G10" s="17">
        <v>0.101362301933783</v>
      </c>
      <c r="H10" s="17">
        <v>0.13978776095388401</v>
      </c>
      <c r="I10" s="17">
        <v>0.14856592364282001</v>
      </c>
      <c r="J10" s="17">
        <v>8.4187705077189701E-2</v>
      </c>
      <c r="K10" s="17">
        <v>4.6600540955186703E-2</v>
      </c>
      <c r="L10" s="17">
        <v>0.118572251834167</v>
      </c>
      <c r="M10" s="17"/>
      <c r="N10" s="17">
        <v>0.15412657464662</v>
      </c>
      <c r="O10" s="17">
        <v>6.0420496575373399E-2</v>
      </c>
      <c r="P10" s="17">
        <v>0.15446814674780401</v>
      </c>
      <c r="Q10" s="17">
        <v>0.10951217614728</v>
      </c>
      <c r="R10" s="17">
        <v>9.4909663647520903E-2</v>
      </c>
      <c r="S10" s="17">
        <v>0.15367545394651899</v>
      </c>
      <c r="T10" s="17">
        <v>6.0344344894557998E-2</v>
      </c>
      <c r="U10" s="17">
        <v>7.3704566579036193E-2</v>
      </c>
      <c r="V10" s="17">
        <v>9.9662635036446803E-2</v>
      </c>
      <c r="W10" s="17"/>
      <c r="X10" s="17">
        <v>8.9888289541329505E-2</v>
      </c>
      <c r="Y10" s="17">
        <v>0.20509772833692799</v>
      </c>
      <c r="Z10" s="17"/>
      <c r="AA10" s="17">
        <v>0.106820436308023</v>
      </c>
      <c r="AB10" s="17">
        <v>0.117188276228385</v>
      </c>
      <c r="AC10" s="17"/>
      <c r="AD10" s="17">
        <v>0.12852437093447899</v>
      </c>
      <c r="AE10" s="17">
        <v>7.1033822798730398E-2</v>
      </c>
    </row>
    <row r="11" spans="2:31" ht="29" x14ac:dyDescent="0.35">
      <c r="B11" s="18" t="s">
        <v>543</v>
      </c>
      <c r="C11" s="17">
        <v>0.24376316010424601</v>
      </c>
      <c r="D11" s="17">
        <v>0.26384467377321402</v>
      </c>
      <c r="E11" s="17">
        <v>0.22367600137322</v>
      </c>
      <c r="F11" s="17"/>
      <c r="G11" s="17">
        <v>0.19590272233634901</v>
      </c>
      <c r="H11" s="17">
        <v>0.24675880634653499</v>
      </c>
      <c r="I11" s="17">
        <v>0.21239135952918201</v>
      </c>
      <c r="J11" s="17">
        <v>0.25842566656277199</v>
      </c>
      <c r="K11" s="17">
        <v>0.27525041156907298</v>
      </c>
      <c r="L11" s="17">
        <v>0.26021427074012399</v>
      </c>
      <c r="M11" s="17"/>
      <c r="N11" s="17">
        <v>0.23388543927282801</v>
      </c>
      <c r="O11" s="17">
        <v>0.27899943274604599</v>
      </c>
      <c r="P11" s="17">
        <v>0.15889334669638</v>
      </c>
      <c r="Q11" s="17">
        <v>0.21041411825641201</v>
      </c>
      <c r="R11" s="17">
        <v>0.24379191403658501</v>
      </c>
      <c r="S11" s="17">
        <v>0.20478425699282399</v>
      </c>
      <c r="T11" s="17">
        <v>0.32074095574886202</v>
      </c>
      <c r="U11" s="17">
        <v>0.22029332596699899</v>
      </c>
      <c r="V11" s="17">
        <v>0.28607255439568702</v>
      </c>
      <c r="W11" s="17"/>
      <c r="X11" s="17">
        <v>0.24912644757437299</v>
      </c>
      <c r="Y11" s="17">
        <v>0.27908364219555298</v>
      </c>
      <c r="Z11" s="17"/>
      <c r="AA11" s="17">
        <v>0.23840443330573</v>
      </c>
      <c r="AB11" s="17">
        <v>0.267404267201517</v>
      </c>
      <c r="AC11" s="17"/>
      <c r="AD11" s="17">
        <v>0.24010785254480799</v>
      </c>
      <c r="AE11" s="17">
        <v>0.260132726672343</v>
      </c>
    </row>
    <row r="12" spans="2:31" x14ac:dyDescent="0.35">
      <c r="B12" s="18" t="s">
        <v>544</v>
      </c>
      <c r="C12" s="17">
        <v>0.382197349098438</v>
      </c>
      <c r="D12" s="17">
        <v>0.35318301926245299</v>
      </c>
      <c r="E12" s="17">
        <v>0.41121983507719201</v>
      </c>
      <c r="F12" s="17"/>
      <c r="G12" s="17">
        <v>0.41358488002686</v>
      </c>
      <c r="H12" s="17">
        <v>0.35797249936686198</v>
      </c>
      <c r="I12" s="17">
        <v>0.36684962299485302</v>
      </c>
      <c r="J12" s="17">
        <v>0.40079395476607999</v>
      </c>
      <c r="K12" s="17">
        <v>0.42453033563526699</v>
      </c>
      <c r="L12" s="17">
        <v>0.35545783204540299</v>
      </c>
      <c r="M12" s="17"/>
      <c r="N12" s="17">
        <v>0.37572861063570701</v>
      </c>
      <c r="O12" s="17">
        <v>0.46008462923022803</v>
      </c>
      <c r="P12" s="17">
        <v>0.467940089747645</v>
      </c>
      <c r="Q12" s="17">
        <v>0.34608199080447499</v>
      </c>
      <c r="R12" s="17">
        <v>0.31132503990291499</v>
      </c>
      <c r="S12" s="17">
        <v>0.34372865906719302</v>
      </c>
      <c r="T12" s="17">
        <v>0.35050076078960402</v>
      </c>
      <c r="U12" s="17">
        <v>0.466310384738927</v>
      </c>
      <c r="V12" s="17">
        <v>0.32946649698094299</v>
      </c>
      <c r="W12" s="17"/>
      <c r="X12" s="17">
        <v>0.39270357010963303</v>
      </c>
      <c r="Y12" s="17">
        <v>0.263110947273551</v>
      </c>
      <c r="Z12" s="17"/>
      <c r="AA12" s="17">
        <v>0.381172042855841</v>
      </c>
      <c r="AB12" s="17">
        <v>0.38228742568478702</v>
      </c>
      <c r="AC12" s="17"/>
      <c r="AD12" s="17">
        <v>0.37654199791889398</v>
      </c>
      <c r="AE12" s="17">
        <v>0.39854508225218799</v>
      </c>
    </row>
    <row r="13" spans="2:31" x14ac:dyDescent="0.35">
      <c r="B13" s="18" t="s">
        <v>415</v>
      </c>
      <c r="C13" s="17">
        <v>0.13610736213791</v>
      </c>
      <c r="D13" s="17">
        <v>9.1111487303436406E-2</v>
      </c>
      <c r="E13" s="17">
        <v>0.18111588564568601</v>
      </c>
      <c r="F13" s="17"/>
      <c r="G13" s="17">
        <v>0.12507706260763499</v>
      </c>
      <c r="H13" s="17">
        <v>8.6931937240249099E-2</v>
      </c>
      <c r="I13" s="17">
        <v>0.14730494927941301</v>
      </c>
      <c r="J13" s="17">
        <v>0.16302752048823399</v>
      </c>
      <c r="K13" s="17">
        <v>0.12763645891327</v>
      </c>
      <c r="L13" s="17">
        <v>0.15343452326864601</v>
      </c>
      <c r="M13" s="17"/>
      <c r="N13" s="17">
        <v>7.2643948942711603E-2</v>
      </c>
      <c r="O13" s="17">
        <v>0.116613678395508</v>
      </c>
      <c r="P13" s="17">
        <v>0.106184137756291</v>
      </c>
      <c r="Q13" s="17">
        <v>0.19975247625420001</v>
      </c>
      <c r="R13" s="17">
        <v>0.20217635639989101</v>
      </c>
      <c r="S13" s="17">
        <v>0.123956157949787</v>
      </c>
      <c r="T13" s="17">
        <v>0.15602901841108099</v>
      </c>
      <c r="U13" s="17">
        <v>0.10198161415195001</v>
      </c>
      <c r="V13" s="17">
        <v>0.16887474896917501</v>
      </c>
      <c r="W13" s="17"/>
      <c r="X13" s="17">
        <v>0.15095258493563901</v>
      </c>
      <c r="Y13" s="17">
        <v>0.102053257558577</v>
      </c>
      <c r="Z13" s="17"/>
      <c r="AA13" s="17">
        <v>0.13899392990076401</v>
      </c>
      <c r="AB13" s="17">
        <v>0.12803490067054299</v>
      </c>
      <c r="AC13" s="17"/>
      <c r="AD13" s="17">
        <v>0.144756403298407</v>
      </c>
      <c r="AE13" s="17">
        <v>0.12169783162494199</v>
      </c>
    </row>
    <row r="14" spans="2:31" x14ac:dyDescent="0.35">
      <c r="B14" s="18" t="s">
        <v>56</v>
      </c>
      <c r="C14" s="19">
        <v>6.8222874620565505E-2</v>
      </c>
      <c r="D14" s="19">
        <v>6.8354625843888503E-2</v>
      </c>
      <c r="E14" s="19">
        <v>6.8091086360998906E-2</v>
      </c>
      <c r="F14" s="19"/>
      <c r="G14" s="19">
        <v>9.7664137079549504E-2</v>
      </c>
      <c r="H14" s="19">
        <v>8.00078981080527E-2</v>
      </c>
      <c r="I14" s="19">
        <v>7.0159315294676894E-2</v>
      </c>
      <c r="J14" s="19">
        <v>4.0377801819125599E-2</v>
      </c>
      <c r="K14" s="19">
        <v>7.2219418186038997E-2</v>
      </c>
      <c r="L14" s="19">
        <v>5.7197844339232501E-2</v>
      </c>
      <c r="M14" s="19"/>
      <c r="N14" s="19">
        <v>6.2542624696908203E-2</v>
      </c>
      <c r="O14" s="19">
        <v>6.2757424096441305E-2</v>
      </c>
      <c r="P14" s="19">
        <v>7.6220951126796804E-2</v>
      </c>
      <c r="Q14" s="19">
        <v>5.1754948807467498E-2</v>
      </c>
      <c r="R14" s="19">
        <v>4.21961163823091E-2</v>
      </c>
      <c r="S14" s="19">
        <v>0.117025469469341</v>
      </c>
      <c r="T14" s="19">
        <v>9.8352007695694896E-2</v>
      </c>
      <c r="U14" s="19">
        <v>5.99543157044653E-2</v>
      </c>
      <c r="V14" s="19">
        <v>4.9883367540223301E-2</v>
      </c>
      <c r="W14" s="19"/>
      <c r="X14" s="19">
        <v>7.0650998423766306E-2</v>
      </c>
      <c r="Y14" s="19">
        <v>6.3544898947797399E-2</v>
      </c>
      <c r="Z14" s="19"/>
      <c r="AA14" s="19">
        <v>6.9096146415250595E-2</v>
      </c>
      <c r="AB14" s="19">
        <v>6.2342776406886E-2</v>
      </c>
      <c r="AC14" s="19"/>
      <c r="AD14" s="19">
        <v>4.0614532335270501E-2</v>
      </c>
      <c r="AE14" s="19">
        <v>9.8766636870403393E-2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E19"/>
  <sheetViews>
    <sheetView showGridLines="0" topLeftCell="A6" workbookViewId="0">
      <pane xSplit="2" topLeftCell="R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552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5.5884168336777403E-2</v>
      </c>
      <c r="D9" s="17">
        <v>9.2686254238473306E-2</v>
      </c>
      <c r="E9" s="17">
        <v>1.9071737096466399E-2</v>
      </c>
      <c r="F9" s="17"/>
      <c r="G9" s="17">
        <v>3.7930531317797E-2</v>
      </c>
      <c r="H9" s="17">
        <v>8.2022987733313402E-2</v>
      </c>
      <c r="I9" s="17">
        <v>4.3083926676140902E-2</v>
      </c>
      <c r="J9" s="17">
        <v>2.5899073755990799E-2</v>
      </c>
      <c r="K9" s="17">
        <v>5.4424565239689401E-2</v>
      </c>
      <c r="L9" s="17">
        <v>7.3663060577203801E-2</v>
      </c>
      <c r="M9" s="17"/>
      <c r="N9" s="17">
        <v>8.5467086399372394E-2</v>
      </c>
      <c r="O9" s="17">
        <v>2.9768678748851099E-2</v>
      </c>
      <c r="P9" s="17">
        <v>2.7396512893666101E-2</v>
      </c>
      <c r="Q9" s="17">
        <v>9.7689128617152898E-2</v>
      </c>
      <c r="R9" s="17">
        <v>1.7775637658572398E-2</v>
      </c>
      <c r="S9" s="17">
        <v>7.7652681947894694E-2</v>
      </c>
      <c r="T9" s="17">
        <v>4.4431797170098701E-2</v>
      </c>
      <c r="U9" s="17">
        <v>6.4206217058044995E-2</v>
      </c>
      <c r="V9" s="17">
        <v>5.3704612496034303E-2</v>
      </c>
      <c r="W9" s="17"/>
      <c r="X9" s="17">
        <v>4.5163978507897003E-2</v>
      </c>
      <c r="Y9" s="17">
        <v>3.8239597037159199E-2</v>
      </c>
      <c r="Z9" s="17"/>
      <c r="AA9" s="17">
        <v>6.1958899163364001E-2</v>
      </c>
      <c r="AB9" s="17">
        <v>3.3478319135639797E-2</v>
      </c>
      <c r="AC9" s="17"/>
      <c r="AD9" s="17">
        <v>6.5628538160243902E-2</v>
      </c>
      <c r="AE9" s="17">
        <v>3.4714337246269801E-2</v>
      </c>
    </row>
    <row r="10" spans="2:31" x14ac:dyDescent="0.35">
      <c r="B10" s="18" t="s">
        <v>542</v>
      </c>
      <c r="C10" s="17">
        <v>0.111328750336287</v>
      </c>
      <c r="D10" s="17">
        <v>0.14813906325603199</v>
      </c>
      <c r="E10" s="17">
        <v>7.4508089765251001E-2</v>
      </c>
      <c r="F10" s="17"/>
      <c r="G10" s="17">
        <v>0.11433857914857699</v>
      </c>
      <c r="H10" s="17">
        <v>0.15457824805866299</v>
      </c>
      <c r="I10" s="17">
        <v>0.133838262182988</v>
      </c>
      <c r="J10" s="17">
        <v>0.11256278771573699</v>
      </c>
      <c r="K10" s="17">
        <v>5.9019916904657597E-2</v>
      </c>
      <c r="L10" s="17">
        <v>0.10101875767624301</v>
      </c>
      <c r="M10" s="17"/>
      <c r="N10" s="17">
        <v>9.7800986892777206E-2</v>
      </c>
      <c r="O10" s="17">
        <v>9.1548830917908094E-2</v>
      </c>
      <c r="P10" s="17">
        <v>6.0721335519652003E-2</v>
      </c>
      <c r="Q10" s="17">
        <v>6.3139901440070798E-2</v>
      </c>
      <c r="R10" s="17">
        <v>0.120675926257359</v>
      </c>
      <c r="S10" s="17">
        <v>0.16516254485134499</v>
      </c>
      <c r="T10" s="17">
        <v>0.139636226647884</v>
      </c>
      <c r="U10" s="17">
        <v>0.18351183695860801</v>
      </c>
      <c r="V10" s="17">
        <v>0.134197356159246</v>
      </c>
      <c r="W10" s="17"/>
      <c r="X10" s="17">
        <v>9.3550020547312401E-2</v>
      </c>
      <c r="Y10" s="17">
        <v>0.18722604983226299</v>
      </c>
      <c r="Z10" s="17"/>
      <c r="AA10" s="17">
        <v>0.11351154584692801</v>
      </c>
      <c r="AB10" s="17">
        <v>9.8891564923609204E-2</v>
      </c>
      <c r="AC10" s="17"/>
      <c r="AD10" s="17">
        <v>0.13368890527576099</v>
      </c>
      <c r="AE10" s="17">
        <v>7.1650023015206593E-2</v>
      </c>
    </row>
    <row r="11" spans="2:31" ht="29" x14ac:dyDescent="0.35">
      <c r="B11" s="18" t="s">
        <v>543</v>
      </c>
      <c r="C11" s="17">
        <v>0.21196739831271</v>
      </c>
      <c r="D11" s="17">
        <v>0.21747665136168301</v>
      </c>
      <c r="E11" s="17">
        <v>0.20645659657194701</v>
      </c>
      <c r="F11" s="17"/>
      <c r="G11" s="17">
        <v>0.19708730174311501</v>
      </c>
      <c r="H11" s="17">
        <v>0.225648572439476</v>
      </c>
      <c r="I11" s="17">
        <v>0.18624597845844701</v>
      </c>
      <c r="J11" s="17">
        <v>0.24122055199615899</v>
      </c>
      <c r="K11" s="17">
        <v>0.24665847658849899</v>
      </c>
      <c r="L11" s="17">
        <v>0.19335126304655401</v>
      </c>
      <c r="M11" s="17"/>
      <c r="N11" s="17">
        <v>0.210984447041034</v>
      </c>
      <c r="O11" s="17">
        <v>0.20571666970649999</v>
      </c>
      <c r="P11" s="17">
        <v>0.30878786542852898</v>
      </c>
      <c r="Q11" s="17">
        <v>0.20205523598264599</v>
      </c>
      <c r="R11" s="17">
        <v>0.12447082703793901</v>
      </c>
      <c r="S11" s="17">
        <v>0.15452840906236701</v>
      </c>
      <c r="T11" s="17">
        <v>0.23598006317829501</v>
      </c>
      <c r="U11" s="17">
        <v>0.21261305904923899</v>
      </c>
      <c r="V11" s="17">
        <v>0.24090153192900901</v>
      </c>
      <c r="W11" s="17"/>
      <c r="X11" s="17">
        <v>0.21444530639725601</v>
      </c>
      <c r="Y11" s="17">
        <v>0.30430854908583699</v>
      </c>
      <c r="Z11" s="17"/>
      <c r="AA11" s="17">
        <v>0.216034272115746</v>
      </c>
      <c r="AB11" s="17">
        <v>0.20106894676345999</v>
      </c>
      <c r="AC11" s="17"/>
      <c r="AD11" s="17">
        <v>0.19978866063053799</v>
      </c>
      <c r="AE11" s="17">
        <v>0.23880096636647299</v>
      </c>
    </row>
    <row r="12" spans="2:31" x14ac:dyDescent="0.35">
      <c r="B12" s="18" t="s">
        <v>544</v>
      </c>
      <c r="C12" s="17">
        <v>0.41834869956794202</v>
      </c>
      <c r="D12" s="17">
        <v>0.38156335567525201</v>
      </c>
      <c r="E12" s="17">
        <v>0.455144384092945</v>
      </c>
      <c r="F12" s="17"/>
      <c r="G12" s="17">
        <v>0.44415739248938402</v>
      </c>
      <c r="H12" s="17">
        <v>0.34325152851631802</v>
      </c>
      <c r="I12" s="17">
        <v>0.38685310113983801</v>
      </c>
      <c r="J12" s="17">
        <v>0.419200490860062</v>
      </c>
      <c r="K12" s="17">
        <v>0.43316238877405</v>
      </c>
      <c r="L12" s="17">
        <v>0.45251767827470302</v>
      </c>
      <c r="M12" s="17"/>
      <c r="N12" s="17">
        <v>0.40178626524974698</v>
      </c>
      <c r="O12" s="17">
        <v>0.47989757666944199</v>
      </c>
      <c r="P12" s="17">
        <v>0.40495703684402401</v>
      </c>
      <c r="Q12" s="17">
        <v>0.39777901022186701</v>
      </c>
      <c r="R12" s="17">
        <v>0.47923334882733198</v>
      </c>
      <c r="S12" s="17">
        <v>0.48947406160118401</v>
      </c>
      <c r="T12" s="17">
        <v>0.35417492977562298</v>
      </c>
      <c r="U12" s="17">
        <v>0.42422391114872798</v>
      </c>
      <c r="V12" s="17">
        <v>0.34055592544087898</v>
      </c>
      <c r="W12" s="17"/>
      <c r="X12" s="17">
        <v>0.43092745920857201</v>
      </c>
      <c r="Y12" s="17">
        <v>0.31446286445209298</v>
      </c>
      <c r="Z12" s="17"/>
      <c r="AA12" s="17">
        <v>0.40697536633672698</v>
      </c>
      <c r="AB12" s="17">
        <v>0.459692522233215</v>
      </c>
      <c r="AC12" s="17"/>
      <c r="AD12" s="17">
        <v>0.41008095942678502</v>
      </c>
      <c r="AE12" s="17">
        <v>0.441109226650923</v>
      </c>
    </row>
    <row r="13" spans="2:31" x14ac:dyDescent="0.35">
      <c r="B13" s="18" t="s">
        <v>415</v>
      </c>
      <c r="C13" s="17">
        <v>0.139870949185806</v>
      </c>
      <c r="D13" s="17">
        <v>0.10075812028961199</v>
      </c>
      <c r="E13" s="17">
        <v>0.178994772987567</v>
      </c>
      <c r="F13" s="17"/>
      <c r="G13" s="17">
        <v>0.14513082306321001</v>
      </c>
      <c r="H13" s="17">
        <v>0.129831220104071</v>
      </c>
      <c r="I13" s="17">
        <v>0.185399827722245</v>
      </c>
      <c r="J13" s="17">
        <v>0.15280923784540401</v>
      </c>
      <c r="K13" s="17">
        <v>0.145664151319083</v>
      </c>
      <c r="L13" s="17">
        <v>0.110338742063862</v>
      </c>
      <c r="M13" s="17"/>
      <c r="N13" s="17">
        <v>0.14225629238159099</v>
      </c>
      <c r="O13" s="17">
        <v>0.141043437097638</v>
      </c>
      <c r="P13" s="17">
        <v>0.10233485406237</v>
      </c>
      <c r="Q13" s="17">
        <v>0.207867386884733</v>
      </c>
      <c r="R13" s="17">
        <v>0.207181802541576</v>
      </c>
      <c r="S13" s="17">
        <v>6.02564463590596E-2</v>
      </c>
      <c r="T13" s="17">
        <v>0.15053820032050699</v>
      </c>
      <c r="U13" s="17">
        <v>8.6671087719605397E-2</v>
      </c>
      <c r="V13" s="17">
        <v>0.13418921031551501</v>
      </c>
      <c r="W13" s="17"/>
      <c r="X13" s="17">
        <v>0.150072133833246</v>
      </c>
      <c r="Y13" s="17">
        <v>0.120526206355854</v>
      </c>
      <c r="Z13" s="17"/>
      <c r="AA13" s="17">
        <v>0.14103773912797901</v>
      </c>
      <c r="AB13" s="17">
        <v>0.13860186184131301</v>
      </c>
      <c r="AC13" s="17"/>
      <c r="AD13" s="17">
        <v>0.15532396092595899</v>
      </c>
      <c r="AE13" s="17">
        <v>0.121630481216786</v>
      </c>
    </row>
    <row r="14" spans="2:31" x14ac:dyDescent="0.35">
      <c r="B14" s="18" t="s">
        <v>56</v>
      </c>
      <c r="C14" s="19">
        <v>6.2600034260477402E-2</v>
      </c>
      <c r="D14" s="19">
        <v>5.9376555178948499E-2</v>
      </c>
      <c r="E14" s="19">
        <v>6.5824419485823807E-2</v>
      </c>
      <c r="F14" s="19"/>
      <c r="G14" s="19">
        <v>6.1355372237917302E-2</v>
      </c>
      <c r="H14" s="19">
        <v>6.4667443148158296E-2</v>
      </c>
      <c r="I14" s="19">
        <v>6.4578903820341094E-2</v>
      </c>
      <c r="J14" s="19">
        <v>4.83078578266476E-2</v>
      </c>
      <c r="K14" s="19">
        <v>6.1070501174021602E-2</v>
      </c>
      <c r="L14" s="19">
        <v>6.9110498361434097E-2</v>
      </c>
      <c r="M14" s="19"/>
      <c r="N14" s="19">
        <v>6.1704922035477901E-2</v>
      </c>
      <c r="O14" s="19">
        <v>5.2024806859660398E-2</v>
      </c>
      <c r="P14" s="19">
        <v>9.5802395251759306E-2</v>
      </c>
      <c r="Q14" s="19">
        <v>3.1469336853529699E-2</v>
      </c>
      <c r="R14" s="19">
        <v>5.0662457677220198E-2</v>
      </c>
      <c r="S14" s="19">
        <v>5.2925856178149801E-2</v>
      </c>
      <c r="T14" s="19">
        <v>7.5238782907591395E-2</v>
      </c>
      <c r="U14" s="19">
        <v>2.8773888065774099E-2</v>
      </c>
      <c r="V14" s="19">
        <v>9.6451363659316905E-2</v>
      </c>
      <c r="W14" s="19"/>
      <c r="X14" s="19">
        <v>6.5841101505716398E-2</v>
      </c>
      <c r="Y14" s="19">
        <v>3.5236733236794202E-2</v>
      </c>
      <c r="Z14" s="19"/>
      <c r="AA14" s="19">
        <v>6.0482177409256099E-2</v>
      </c>
      <c r="AB14" s="19">
        <v>6.8266785102762698E-2</v>
      </c>
      <c r="AC14" s="19"/>
      <c r="AD14" s="19">
        <v>3.5488975580712998E-2</v>
      </c>
      <c r="AE14" s="19">
        <v>9.2094965504340695E-2</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J19"/>
  <sheetViews>
    <sheetView showGridLines="0" workbookViewId="0">
      <pane xSplit="2" topLeftCell="D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2" t="s">
        <v>560</v>
      </c>
      <c r="E2" s="28"/>
      <c r="F2" s="28"/>
      <c r="G2" s="28"/>
      <c r="H2" s="28"/>
      <c r="I2" s="28"/>
      <c r="J2" s="28"/>
    </row>
    <row r="6" spans="2:10" ht="50" customHeight="1" x14ac:dyDescent="0.35">
      <c r="B6" s="20" t="s">
        <v>15</v>
      </c>
      <c r="C6" s="20" t="s">
        <v>553</v>
      </c>
      <c r="D6" s="20" t="s">
        <v>554</v>
      </c>
      <c r="E6" s="20" t="s">
        <v>555</v>
      </c>
      <c r="F6" s="20" t="s">
        <v>556</v>
      </c>
      <c r="G6" s="20" t="s">
        <v>557</v>
      </c>
      <c r="H6" s="20" t="s">
        <v>558</v>
      </c>
      <c r="I6" s="20" t="s">
        <v>559</v>
      </c>
    </row>
    <row r="7" spans="2:10" x14ac:dyDescent="0.35">
      <c r="B7" s="18" t="s">
        <v>419</v>
      </c>
      <c r="C7" s="17">
        <v>5.1746099314030701E-2</v>
      </c>
      <c r="D7" s="17">
        <v>4.6842983893701201E-2</v>
      </c>
      <c r="E7" s="17">
        <v>5.9924310572457402E-2</v>
      </c>
      <c r="F7" s="17">
        <v>5.0724473105111099E-2</v>
      </c>
      <c r="G7" s="17">
        <v>4.7601347643805803E-2</v>
      </c>
      <c r="H7" s="17">
        <v>5.3738764616333999E-2</v>
      </c>
      <c r="I7" s="17">
        <v>5.12539738320393E-2</v>
      </c>
    </row>
    <row r="8" spans="2:10" x14ac:dyDescent="0.35">
      <c r="B8" s="18" t="s">
        <v>542</v>
      </c>
      <c r="C8" s="17">
        <v>0.12280584243072699</v>
      </c>
      <c r="D8" s="17">
        <v>0.102127298186636</v>
      </c>
      <c r="E8" s="17">
        <v>8.5173326838176702E-2</v>
      </c>
      <c r="F8" s="17">
        <v>8.8826027336283406E-2</v>
      </c>
      <c r="G8" s="17">
        <v>9.0851437613945596E-2</v>
      </c>
      <c r="H8" s="17">
        <v>9.1828720835491498E-2</v>
      </c>
      <c r="I8" s="17">
        <v>0.107788879058709</v>
      </c>
    </row>
    <row r="9" spans="2:10" ht="29" x14ac:dyDescent="0.35">
      <c r="B9" s="18" t="s">
        <v>543</v>
      </c>
      <c r="C9" s="17">
        <v>0.21053177610888299</v>
      </c>
      <c r="D9" s="17">
        <v>0.29274831137253998</v>
      </c>
      <c r="E9" s="17">
        <v>0.408098107968275</v>
      </c>
      <c r="F9" s="17">
        <v>0.39169279621125802</v>
      </c>
      <c r="G9" s="17">
        <v>0.35468090097983601</v>
      </c>
      <c r="H9" s="17">
        <v>0.28553858512646801</v>
      </c>
      <c r="I9" s="17">
        <v>0.223317866851138</v>
      </c>
    </row>
    <row r="10" spans="2:10" x14ac:dyDescent="0.35">
      <c r="B10" s="18" t="s">
        <v>544</v>
      </c>
      <c r="C10" s="17">
        <v>0.36262142323299701</v>
      </c>
      <c r="D10" s="17">
        <v>0.36652850933898701</v>
      </c>
      <c r="E10" s="17">
        <v>0.24058877402170101</v>
      </c>
      <c r="F10" s="17">
        <v>0.27962346030275198</v>
      </c>
      <c r="G10" s="17">
        <v>0.28033763477951301</v>
      </c>
      <c r="H10" s="17">
        <v>0.36890636613800099</v>
      </c>
      <c r="I10" s="17">
        <v>0.37622224405275401</v>
      </c>
    </row>
    <row r="11" spans="2:10" x14ac:dyDescent="0.35">
      <c r="B11" s="18" t="s">
        <v>415</v>
      </c>
      <c r="C11" s="17">
        <v>0.16894421993285599</v>
      </c>
      <c r="D11" s="17">
        <v>0.101579924428903</v>
      </c>
      <c r="E11" s="17">
        <v>6.1560933488708398E-2</v>
      </c>
      <c r="F11" s="17">
        <v>6.8941846457123798E-2</v>
      </c>
      <c r="G11" s="17">
        <v>8.9061167342745495E-2</v>
      </c>
      <c r="H11" s="17">
        <v>0.112886209903312</v>
      </c>
      <c r="I11" s="17">
        <v>0.15020611360491301</v>
      </c>
    </row>
    <row r="12" spans="2:10" x14ac:dyDescent="0.35">
      <c r="B12" s="18" t="s">
        <v>56</v>
      </c>
      <c r="C12" s="17">
        <v>8.3350638980506306E-2</v>
      </c>
      <c r="D12" s="17">
        <v>9.0172972779232793E-2</v>
      </c>
      <c r="E12" s="17">
        <v>0.14465454711068099</v>
      </c>
      <c r="F12" s="17">
        <v>0.12019139658747099</v>
      </c>
      <c r="G12" s="17">
        <v>0.137467511640155</v>
      </c>
      <c r="H12" s="17">
        <v>8.7101353380393806E-2</v>
      </c>
      <c r="I12" s="17">
        <v>9.1210922600445707E-2</v>
      </c>
    </row>
    <row r="13" spans="2:10" x14ac:dyDescent="0.35">
      <c r="B13" s="16"/>
      <c r="C13" s="16"/>
      <c r="D13" s="16"/>
      <c r="E13" s="16"/>
      <c r="F13" s="16"/>
      <c r="G13" s="16"/>
      <c r="H13" s="16"/>
      <c r="I13" s="16"/>
    </row>
    <row r="14" spans="2:10" x14ac:dyDescent="0.35">
      <c r="B14" t="s">
        <v>67</v>
      </c>
    </row>
    <row r="15" spans="2:10" x14ac:dyDescent="0.35">
      <c r="B15" t="s">
        <v>68</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561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5.1746099314030701E-2</v>
      </c>
      <c r="D9" s="17">
        <v>8.1573793438005901E-2</v>
      </c>
      <c r="E9" s="17">
        <v>2.19100204045669E-2</v>
      </c>
      <c r="F9" s="17"/>
      <c r="G9" s="17">
        <v>3.3654980033054401E-2</v>
      </c>
      <c r="H9" s="17">
        <v>4.7037382909954899E-2</v>
      </c>
      <c r="I9" s="17">
        <v>3.32955668212963E-2</v>
      </c>
      <c r="J9" s="17">
        <v>3.7249949455352399E-2</v>
      </c>
      <c r="K9" s="17">
        <v>5.3038358073111698E-2</v>
      </c>
      <c r="L9" s="17">
        <v>7.9743506106026499E-2</v>
      </c>
      <c r="M9" s="17"/>
      <c r="N9" s="17">
        <v>7.4483341455868296E-2</v>
      </c>
      <c r="O9" s="17">
        <v>2.3697517940297199E-2</v>
      </c>
      <c r="P9" s="17">
        <v>1.7477703387858701E-2</v>
      </c>
      <c r="Q9" s="17">
        <v>8.9276454888174706E-2</v>
      </c>
      <c r="R9" s="17">
        <v>4.0167286683492599E-2</v>
      </c>
      <c r="S9" s="17">
        <v>9.3921205237503205E-2</v>
      </c>
      <c r="T9" s="17">
        <v>3.77261749498033E-2</v>
      </c>
      <c r="U9" s="17">
        <v>4.76322555465565E-2</v>
      </c>
      <c r="V9" s="17">
        <v>4.09775016709382E-2</v>
      </c>
      <c r="W9" s="17"/>
      <c r="X9" s="17">
        <v>3.1651890637911698E-2</v>
      </c>
      <c r="Y9" s="17">
        <v>4.8935235239191202E-2</v>
      </c>
      <c r="Z9" s="17"/>
      <c r="AA9" s="17">
        <v>5.45401027153124E-2</v>
      </c>
      <c r="AB9" s="17">
        <v>3.8532547526914797E-2</v>
      </c>
      <c r="AC9" s="17"/>
      <c r="AD9" s="17">
        <v>5.9342972467352602E-2</v>
      </c>
      <c r="AE9" s="17">
        <v>3.2437219253249501E-2</v>
      </c>
    </row>
    <row r="10" spans="2:31" x14ac:dyDescent="0.35">
      <c r="B10" s="18" t="s">
        <v>542</v>
      </c>
      <c r="C10" s="17">
        <v>0.12280584243072699</v>
      </c>
      <c r="D10" s="17">
        <v>0.14678000570425101</v>
      </c>
      <c r="E10" s="17">
        <v>9.8824939842541995E-2</v>
      </c>
      <c r="F10" s="17"/>
      <c r="G10" s="17">
        <v>9.6056766821203399E-2</v>
      </c>
      <c r="H10" s="17">
        <v>0.18198116731285399</v>
      </c>
      <c r="I10" s="17">
        <v>0.124533467759956</v>
      </c>
      <c r="J10" s="17">
        <v>0.12366995316582401</v>
      </c>
      <c r="K10" s="17">
        <v>6.6110039963968595E-2</v>
      </c>
      <c r="L10" s="17">
        <v>0.13262778433536501</v>
      </c>
      <c r="M10" s="17"/>
      <c r="N10" s="17">
        <v>0.12767351641279301</v>
      </c>
      <c r="O10" s="17">
        <v>9.0824411025606899E-2</v>
      </c>
      <c r="P10" s="17">
        <v>0.17595074571307601</v>
      </c>
      <c r="Q10" s="17">
        <v>6.8652633675073696E-2</v>
      </c>
      <c r="R10" s="17">
        <v>0.115621934766519</v>
      </c>
      <c r="S10" s="17">
        <v>0.151385708828147</v>
      </c>
      <c r="T10" s="17">
        <v>0.17926766035695599</v>
      </c>
      <c r="U10" s="17">
        <v>4.5274007852880299E-2</v>
      </c>
      <c r="V10" s="17">
        <v>0.129976446117991</v>
      </c>
      <c r="W10" s="17"/>
      <c r="X10" s="17">
        <v>0.111527724589136</v>
      </c>
      <c r="Y10" s="17">
        <v>0.165606382776158</v>
      </c>
      <c r="Z10" s="17"/>
      <c r="AA10" s="17">
        <v>0.11936175419974</v>
      </c>
      <c r="AB10" s="17">
        <v>0.13612891564344601</v>
      </c>
      <c r="AC10" s="17"/>
      <c r="AD10" s="17">
        <v>0.14620027672856001</v>
      </c>
      <c r="AE10" s="17">
        <v>7.9471655189797902E-2</v>
      </c>
    </row>
    <row r="11" spans="2:31" ht="29" x14ac:dyDescent="0.35">
      <c r="B11" s="18" t="s">
        <v>543</v>
      </c>
      <c r="C11" s="17">
        <v>0.21053177610888299</v>
      </c>
      <c r="D11" s="17">
        <v>0.20611743254468101</v>
      </c>
      <c r="E11" s="17">
        <v>0.21494736057771999</v>
      </c>
      <c r="F11" s="17"/>
      <c r="G11" s="17">
        <v>0.226930662275796</v>
      </c>
      <c r="H11" s="17">
        <v>0.23554426309475501</v>
      </c>
      <c r="I11" s="17">
        <v>0.15685995007706099</v>
      </c>
      <c r="J11" s="17">
        <v>0.23578289502741101</v>
      </c>
      <c r="K11" s="17">
        <v>0.23292136449933101</v>
      </c>
      <c r="L11" s="17">
        <v>0.19126141422836099</v>
      </c>
      <c r="M11" s="17"/>
      <c r="N11" s="17">
        <v>0.207759641581021</v>
      </c>
      <c r="O11" s="17">
        <v>0.174369560527291</v>
      </c>
      <c r="P11" s="17">
        <v>0.17791177937146599</v>
      </c>
      <c r="Q11" s="17">
        <v>0.201482956862024</v>
      </c>
      <c r="R11" s="17">
        <v>0.20628530465901099</v>
      </c>
      <c r="S11" s="17">
        <v>0.22088821345925699</v>
      </c>
      <c r="T11" s="17">
        <v>0.27547243131668298</v>
      </c>
      <c r="U11" s="17">
        <v>0.22276549697634501</v>
      </c>
      <c r="V11" s="17">
        <v>0.231323572336499</v>
      </c>
      <c r="W11" s="17"/>
      <c r="X11" s="17">
        <v>0.223240092484632</v>
      </c>
      <c r="Y11" s="17">
        <v>0.19272347178312099</v>
      </c>
      <c r="Z11" s="17"/>
      <c r="AA11" s="17">
        <v>0.20619377289336699</v>
      </c>
      <c r="AB11" s="17">
        <v>0.22672412158455499</v>
      </c>
      <c r="AC11" s="17"/>
      <c r="AD11" s="17">
        <v>0.19604458131977301</v>
      </c>
      <c r="AE11" s="17">
        <v>0.24542304124908201</v>
      </c>
    </row>
    <row r="12" spans="2:31" x14ac:dyDescent="0.35">
      <c r="B12" s="18" t="s">
        <v>544</v>
      </c>
      <c r="C12" s="17">
        <v>0.36262142323299701</v>
      </c>
      <c r="D12" s="17">
        <v>0.342981153896666</v>
      </c>
      <c r="E12" s="17">
        <v>0.38226721359434002</v>
      </c>
      <c r="F12" s="17"/>
      <c r="G12" s="17">
        <v>0.381920331256555</v>
      </c>
      <c r="H12" s="17">
        <v>0.325868319501602</v>
      </c>
      <c r="I12" s="17">
        <v>0.391187971071569</v>
      </c>
      <c r="J12" s="17">
        <v>0.305295216366748</v>
      </c>
      <c r="K12" s="17">
        <v>0.40122699409926799</v>
      </c>
      <c r="L12" s="17">
        <v>0.36709938716940399</v>
      </c>
      <c r="M12" s="17"/>
      <c r="N12" s="17">
        <v>0.34343032586167099</v>
      </c>
      <c r="O12" s="17">
        <v>0.45384730323492001</v>
      </c>
      <c r="P12" s="17">
        <v>0.33543667574464098</v>
      </c>
      <c r="Q12" s="17">
        <v>0.34086537439322701</v>
      </c>
      <c r="R12" s="17">
        <v>0.36767282705078402</v>
      </c>
      <c r="S12" s="17">
        <v>0.35805158988790098</v>
      </c>
      <c r="T12" s="17">
        <v>0.280047781614161</v>
      </c>
      <c r="U12" s="17">
        <v>0.42642790778046102</v>
      </c>
      <c r="V12" s="17">
        <v>0.35256013972664302</v>
      </c>
      <c r="W12" s="17"/>
      <c r="X12" s="17">
        <v>0.37020158362899103</v>
      </c>
      <c r="Y12" s="17">
        <v>0.32210329535589599</v>
      </c>
      <c r="Z12" s="17"/>
      <c r="AA12" s="17">
        <v>0.36911683787788602</v>
      </c>
      <c r="AB12" s="17">
        <v>0.33857919432573802</v>
      </c>
      <c r="AC12" s="17"/>
      <c r="AD12" s="17">
        <v>0.36890950957643998</v>
      </c>
      <c r="AE12" s="17">
        <v>0.35510915934961201</v>
      </c>
    </row>
    <row r="13" spans="2:31" x14ac:dyDescent="0.35">
      <c r="B13" s="18" t="s">
        <v>415</v>
      </c>
      <c r="C13" s="17">
        <v>0.16894421993285599</v>
      </c>
      <c r="D13" s="17">
        <v>0.14681619234155299</v>
      </c>
      <c r="E13" s="17">
        <v>0.19107846787642099</v>
      </c>
      <c r="F13" s="17"/>
      <c r="G13" s="17">
        <v>0.15061066093096601</v>
      </c>
      <c r="H13" s="17">
        <v>0.13892097147961599</v>
      </c>
      <c r="I13" s="17">
        <v>0.175735540191572</v>
      </c>
      <c r="J13" s="17">
        <v>0.20871592228021801</v>
      </c>
      <c r="K13" s="17">
        <v>0.18379335852474901</v>
      </c>
      <c r="L13" s="17">
        <v>0.163993462569471</v>
      </c>
      <c r="M13" s="17"/>
      <c r="N13" s="17">
        <v>0.164734854069049</v>
      </c>
      <c r="O13" s="17">
        <v>0.17603655014014399</v>
      </c>
      <c r="P13" s="17">
        <v>0.13688963873013099</v>
      </c>
      <c r="Q13" s="17">
        <v>0.239372779411299</v>
      </c>
      <c r="R13" s="17">
        <v>0.219590167842899</v>
      </c>
      <c r="S13" s="17">
        <v>9.4375671668465305E-2</v>
      </c>
      <c r="T13" s="17">
        <v>0.15576189193838999</v>
      </c>
      <c r="U13" s="17">
        <v>0.18258545295898199</v>
      </c>
      <c r="V13" s="17">
        <v>0.15808814784637801</v>
      </c>
      <c r="W13" s="17"/>
      <c r="X13" s="17">
        <v>0.18247376712437299</v>
      </c>
      <c r="Y13" s="17">
        <v>0.15465822625576001</v>
      </c>
      <c r="Z13" s="17"/>
      <c r="AA13" s="17">
        <v>0.167273641021984</v>
      </c>
      <c r="AB13" s="17">
        <v>0.17943691005707901</v>
      </c>
      <c r="AC13" s="17"/>
      <c r="AD13" s="17">
        <v>0.17507409252292699</v>
      </c>
      <c r="AE13" s="17">
        <v>0.17735689677769101</v>
      </c>
    </row>
    <row r="14" spans="2:31" x14ac:dyDescent="0.35">
      <c r="B14" s="18" t="s">
        <v>56</v>
      </c>
      <c r="C14" s="19">
        <v>8.3350638980506306E-2</v>
      </c>
      <c r="D14" s="19">
        <v>7.5731422074842306E-2</v>
      </c>
      <c r="E14" s="19">
        <v>9.0971997704410806E-2</v>
      </c>
      <c r="F14" s="19"/>
      <c r="G14" s="19">
        <v>0.110826598682425</v>
      </c>
      <c r="H14" s="19">
        <v>7.0647895701218405E-2</v>
      </c>
      <c r="I14" s="19">
        <v>0.11838750407854599</v>
      </c>
      <c r="J14" s="19">
        <v>8.9286063704447499E-2</v>
      </c>
      <c r="K14" s="19">
        <v>6.2909884839572106E-2</v>
      </c>
      <c r="L14" s="19">
        <v>6.5274445591373007E-2</v>
      </c>
      <c r="M14" s="19"/>
      <c r="N14" s="19">
        <v>8.1918320619597695E-2</v>
      </c>
      <c r="O14" s="19">
        <v>8.1224657131741096E-2</v>
      </c>
      <c r="P14" s="19">
        <v>0.156333457052827</v>
      </c>
      <c r="Q14" s="19">
        <v>6.0349800770201703E-2</v>
      </c>
      <c r="R14" s="19">
        <v>5.0662478997293703E-2</v>
      </c>
      <c r="S14" s="19">
        <v>8.1377610918726501E-2</v>
      </c>
      <c r="T14" s="19">
        <v>7.1724059824005995E-2</v>
      </c>
      <c r="U14" s="19">
        <v>7.5314878884775893E-2</v>
      </c>
      <c r="V14" s="19">
        <v>8.7074192301550404E-2</v>
      </c>
      <c r="W14" s="19"/>
      <c r="X14" s="19">
        <v>8.0904941534956407E-2</v>
      </c>
      <c r="Y14" s="19">
        <v>0.11597338858987399</v>
      </c>
      <c r="Z14" s="19"/>
      <c r="AA14" s="19">
        <v>8.3513891291710496E-2</v>
      </c>
      <c r="AB14" s="19">
        <v>8.0598310862267999E-2</v>
      </c>
      <c r="AC14" s="19"/>
      <c r="AD14" s="19">
        <v>5.4428567384947397E-2</v>
      </c>
      <c r="AE14" s="19">
        <v>0.110202028180568</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E19"/>
  <sheetViews>
    <sheetView showGridLines="0" topLeftCell="A6" workbookViewId="0">
      <pane xSplit="2" topLeftCell="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562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4.6842983893701201E-2</v>
      </c>
      <c r="D9" s="17">
        <v>6.6562586159689102E-2</v>
      </c>
      <c r="E9" s="17">
        <v>2.7117838301627398E-2</v>
      </c>
      <c r="F9" s="17"/>
      <c r="G9" s="17">
        <v>2.7379740389508699E-2</v>
      </c>
      <c r="H9" s="17">
        <v>4.2267229985371801E-2</v>
      </c>
      <c r="I9" s="17">
        <v>5.8029090892528799E-2</v>
      </c>
      <c r="J9" s="17">
        <v>5.6874564589331898E-2</v>
      </c>
      <c r="K9" s="17">
        <v>3.2628713335072501E-2</v>
      </c>
      <c r="L9" s="17">
        <v>5.6207580931819899E-2</v>
      </c>
      <c r="M9" s="17"/>
      <c r="N9" s="17">
        <v>7.9172374825756994E-2</v>
      </c>
      <c r="O9" s="17">
        <v>2.5819117259309899E-2</v>
      </c>
      <c r="P9" s="17">
        <v>4.2233560645509802E-2</v>
      </c>
      <c r="Q9" s="17">
        <v>7.5917689964285801E-2</v>
      </c>
      <c r="R9" s="17">
        <v>1.6932682589822199E-2</v>
      </c>
      <c r="S9" s="17">
        <v>4.93784628807587E-2</v>
      </c>
      <c r="T9" s="17">
        <v>3.4084091353318101E-2</v>
      </c>
      <c r="U9" s="17">
        <v>7.5553146862271894E-2</v>
      </c>
      <c r="V9" s="17">
        <v>2.9562993988194699E-2</v>
      </c>
      <c r="W9" s="17"/>
      <c r="X9" s="17">
        <v>2.9203617935354701E-2</v>
      </c>
      <c r="Y9" s="17">
        <v>6.4410370213081297E-2</v>
      </c>
      <c r="Z9" s="17"/>
      <c r="AA9" s="17">
        <v>4.8470029143205098E-2</v>
      </c>
      <c r="AB9" s="17">
        <v>3.8070650788518498E-2</v>
      </c>
      <c r="AC9" s="17"/>
      <c r="AD9" s="17">
        <v>5.3384051295007597E-2</v>
      </c>
      <c r="AE9" s="17">
        <v>3.6757783535714197E-2</v>
      </c>
    </row>
    <row r="10" spans="2:31" x14ac:dyDescent="0.35">
      <c r="B10" s="18" t="s">
        <v>542</v>
      </c>
      <c r="C10" s="17">
        <v>0.102127298186636</v>
      </c>
      <c r="D10" s="17">
        <v>0.13539731163413299</v>
      </c>
      <c r="E10" s="17">
        <v>6.8847932292220998E-2</v>
      </c>
      <c r="F10" s="17"/>
      <c r="G10" s="17">
        <v>9.1884365858015599E-2</v>
      </c>
      <c r="H10" s="17">
        <v>0.13922320264374199</v>
      </c>
      <c r="I10" s="17">
        <v>8.8546523877026106E-2</v>
      </c>
      <c r="J10" s="17">
        <v>7.6435928818013296E-2</v>
      </c>
      <c r="K10" s="17">
        <v>9.4929782668928805E-2</v>
      </c>
      <c r="L10" s="17">
        <v>0.111047470629141</v>
      </c>
      <c r="M10" s="17"/>
      <c r="N10" s="17">
        <v>0.120074214575409</v>
      </c>
      <c r="O10" s="17">
        <v>4.3096344874115601E-2</v>
      </c>
      <c r="P10" s="17">
        <v>6.5548922368911397E-2</v>
      </c>
      <c r="Q10" s="17">
        <v>7.4959616964127396E-2</v>
      </c>
      <c r="R10" s="17">
        <v>0.102212802572112</v>
      </c>
      <c r="S10" s="17">
        <v>0.16144227607964301</v>
      </c>
      <c r="T10" s="17">
        <v>0.15689137418191201</v>
      </c>
      <c r="U10" s="17">
        <v>3.0700847383958701E-2</v>
      </c>
      <c r="V10" s="17">
        <v>0.143287463542835</v>
      </c>
      <c r="W10" s="17"/>
      <c r="X10" s="17">
        <v>9.3183618768322499E-2</v>
      </c>
      <c r="Y10" s="17">
        <v>0.159700197653315</v>
      </c>
      <c r="Z10" s="17"/>
      <c r="AA10" s="17">
        <v>0.108337721782443</v>
      </c>
      <c r="AB10" s="17">
        <v>8.0278252653796595E-2</v>
      </c>
      <c r="AC10" s="17"/>
      <c r="AD10" s="17">
        <v>0.129447959479565</v>
      </c>
      <c r="AE10" s="17">
        <v>4.9786363575292598E-2</v>
      </c>
    </row>
    <row r="11" spans="2:31" ht="29" x14ac:dyDescent="0.35">
      <c r="B11" s="18" t="s">
        <v>543</v>
      </c>
      <c r="C11" s="17">
        <v>0.29274831137253998</v>
      </c>
      <c r="D11" s="17">
        <v>0.29236677986974802</v>
      </c>
      <c r="E11" s="17">
        <v>0.29312995012666099</v>
      </c>
      <c r="F11" s="17"/>
      <c r="G11" s="17">
        <v>0.248685678587488</v>
      </c>
      <c r="H11" s="17">
        <v>0.32688244697782598</v>
      </c>
      <c r="I11" s="17">
        <v>0.241077113050084</v>
      </c>
      <c r="J11" s="17">
        <v>0.35288053518773499</v>
      </c>
      <c r="K11" s="17">
        <v>0.27404979983838901</v>
      </c>
      <c r="L11" s="17">
        <v>0.30301901931153202</v>
      </c>
      <c r="M11" s="17"/>
      <c r="N11" s="17">
        <v>0.26865046299696899</v>
      </c>
      <c r="O11" s="17">
        <v>0.31098084306485702</v>
      </c>
      <c r="P11" s="17">
        <v>0.278054610303204</v>
      </c>
      <c r="Q11" s="17">
        <v>0.215193921061617</v>
      </c>
      <c r="R11" s="17">
        <v>0.28704197738420401</v>
      </c>
      <c r="S11" s="17">
        <v>0.307957751669097</v>
      </c>
      <c r="T11" s="17">
        <v>0.30493531975092703</v>
      </c>
      <c r="U11" s="17">
        <v>0.331246513466884</v>
      </c>
      <c r="V11" s="17">
        <v>0.344742543555075</v>
      </c>
      <c r="W11" s="17"/>
      <c r="X11" s="17">
        <v>0.30477025641155298</v>
      </c>
      <c r="Y11" s="17">
        <v>0.22036851316494099</v>
      </c>
      <c r="Z11" s="17"/>
      <c r="AA11" s="17">
        <v>0.27925088248745</v>
      </c>
      <c r="AB11" s="17">
        <v>0.34862391653185199</v>
      </c>
      <c r="AC11" s="17"/>
      <c r="AD11" s="17">
        <v>0.28547488197805199</v>
      </c>
      <c r="AE11" s="17">
        <v>0.318396200708226</v>
      </c>
    </row>
    <row r="12" spans="2:31" x14ac:dyDescent="0.35">
      <c r="B12" s="18" t="s">
        <v>544</v>
      </c>
      <c r="C12" s="17">
        <v>0.36652850933898701</v>
      </c>
      <c r="D12" s="17">
        <v>0.33814943197137398</v>
      </c>
      <c r="E12" s="17">
        <v>0.39491556427520202</v>
      </c>
      <c r="F12" s="17"/>
      <c r="G12" s="17">
        <v>0.39711142803678201</v>
      </c>
      <c r="H12" s="17">
        <v>0.31281456313003198</v>
      </c>
      <c r="I12" s="17">
        <v>0.41635903675074099</v>
      </c>
      <c r="J12" s="17">
        <v>0.324534399289019</v>
      </c>
      <c r="K12" s="17">
        <v>0.37601389427640203</v>
      </c>
      <c r="L12" s="17">
        <v>0.37035853790906098</v>
      </c>
      <c r="M12" s="17"/>
      <c r="N12" s="17">
        <v>0.35488144022130003</v>
      </c>
      <c r="O12" s="17">
        <v>0.39060529500806201</v>
      </c>
      <c r="P12" s="17">
        <v>0.42261645217237498</v>
      </c>
      <c r="Q12" s="17">
        <v>0.41906429598252998</v>
      </c>
      <c r="R12" s="17">
        <v>0.39394611297369297</v>
      </c>
      <c r="S12" s="17">
        <v>0.353861060697993</v>
      </c>
      <c r="T12" s="17">
        <v>0.32226118298419898</v>
      </c>
      <c r="U12" s="17">
        <v>0.35693909878457503</v>
      </c>
      <c r="V12" s="17">
        <v>0.29206887247139401</v>
      </c>
      <c r="W12" s="17"/>
      <c r="X12" s="17">
        <v>0.36868675314423399</v>
      </c>
      <c r="Y12" s="17">
        <v>0.376751574398069</v>
      </c>
      <c r="Z12" s="17"/>
      <c r="AA12" s="17">
        <v>0.36225613267616502</v>
      </c>
      <c r="AB12" s="17">
        <v>0.38531576062765299</v>
      </c>
      <c r="AC12" s="17"/>
      <c r="AD12" s="17">
        <v>0.36487552756685698</v>
      </c>
      <c r="AE12" s="17">
        <v>0.38489024972866798</v>
      </c>
    </row>
    <row r="13" spans="2:31" x14ac:dyDescent="0.35">
      <c r="B13" s="18" t="s">
        <v>415</v>
      </c>
      <c r="C13" s="17">
        <v>0.101579924428903</v>
      </c>
      <c r="D13" s="17">
        <v>8.3079860782172194E-2</v>
      </c>
      <c r="E13" s="17">
        <v>0.12008518858039199</v>
      </c>
      <c r="F13" s="17"/>
      <c r="G13" s="17">
        <v>0.106550482216241</v>
      </c>
      <c r="H13" s="17">
        <v>9.4579694266634706E-2</v>
      </c>
      <c r="I13" s="17">
        <v>9.1444232566189304E-2</v>
      </c>
      <c r="J13" s="17">
        <v>9.4416359686448306E-2</v>
      </c>
      <c r="K13" s="17">
        <v>0.12210756759757201</v>
      </c>
      <c r="L13" s="17">
        <v>0.101011938935435</v>
      </c>
      <c r="M13" s="17"/>
      <c r="N13" s="17">
        <v>9.9556922045515903E-2</v>
      </c>
      <c r="O13" s="17">
        <v>0.13141718305157599</v>
      </c>
      <c r="P13" s="17">
        <v>6.6654714894725797E-2</v>
      </c>
      <c r="Q13" s="17">
        <v>0.14290363881047699</v>
      </c>
      <c r="R13" s="17">
        <v>0.14040848571744499</v>
      </c>
      <c r="S13" s="17">
        <v>3.86484833736273E-2</v>
      </c>
      <c r="T13" s="17">
        <v>7.9115948684749096E-2</v>
      </c>
      <c r="U13" s="17">
        <v>0.117352835201348</v>
      </c>
      <c r="V13" s="17">
        <v>9.2406619280895996E-2</v>
      </c>
      <c r="W13" s="17"/>
      <c r="X13" s="17">
        <v>0.115416030311334</v>
      </c>
      <c r="Y13" s="17">
        <v>7.4459375891487906E-2</v>
      </c>
      <c r="Z13" s="17"/>
      <c r="AA13" s="17">
        <v>0.106779331467002</v>
      </c>
      <c r="AB13" s="17">
        <v>7.7972941038348495E-2</v>
      </c>
      <c r="AC13" s="17"/>
      <c r="AD13" s="17">
        <v>0.11045909512308</v>
      </c>
      <c r="AE13" s="17">
        <v>8.0450799790347499E-2</v>
      </c>
    </row>
    <row r="14" spans="2:31" x14ac:dyDescent="0.35">
      <c r="B14" s="18" t="s">
        <v>56</v>
      </c>
      <c r="C14" s="19">
        <v>9.0172972779232793E-2</v>
      </c>
      <c r="D14" s="19">
        <v>8.4444029582884203E-2</v>
      </c>
      <c r="E14" s="19">
        <v>9.5903526423897503E-2</v>
      </c>
      <c r="F14" s="19"/>
      <c r="G14" s="19">
        <v>0.12838830491196501</v>
      </c>
      <c r="H14" s="19">
        <v>8.4232862996393598E-2</v>
      </c>
      <c r="I14" s="19">
        <v>0.10454400286343001</v>
      </c>
      <c r="J14" s="19">
        <v>9.4858212429452402E-2</v>
      </c>
      <c r="K14" s="19">
        <v>0.100270242283636</v>
      </c>
      <c r="L14" s="19">
        <v>5.8355452283011103E-2</v>
      </c>
      <c r="M14" s="19"/>
      <c r="N14" s="19">
        <v>7.7664585335049593E-2</v>
      </c>
      <c r="O14" s="19">
        <v>9.8081216742079799E-2</v>
      </c>
      <c r="P14" s="19">
        <v>0.124891739615273</v>
      </c>
      <c r="Q14" s="19">
        <v>7.1960837216962698E-2</v>
      </c>
      <c r="R14" s="19">
        <v>5.9457938762724802E-2</v>
      </c>
      <c r="S14" s="19">
        <v>8.8711965298880896E-2</v>
      </c>
      <c r="T14" s="19">
        <v>0.102712083044894</v>
      </c>
      <c r="U14" s="19">
        <v>8.8207558300962802E-2</v>
      </c>
      <c r="V14" s="19">
        <v>9.7931507161604703E-2</v>
      </c>
      <c r="W14" s="19"/>
      <c r="X14" s="19">
        <v>8.8739723429202305E-2</v>
      </c>
      <c r="Y14" s="19">
        <v>0.104309968679106</v>
      </c>
      <c r="Z14" s="19"/>
      <c r="AA14" s="19">
        <v>9.4905902443735202E-2</v>
      </c>
      <c r="AB14" s="19">
        <v>6.9738478359832198E-2</v>
      </c>
      <c r="AC14" s="19"/>
      <c r="AD14" s="19">
        <v>5.6358484557439303E-2</v>
      </c>
      <c r="AE14" s="19">
        <v>0.129718602661751</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E19"/>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563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5.9924310572457402E-2</v>
      </c>
      <c r="D9" s="17">
        <v>9.8849003290742393E-2</v>
      </c>
      <c r="E9" s="17">
        <v>2.09886758350778E-2</v>
      </c>
      <c r="F9" s="17"/>
      <c r="G9" s="17">
        <v>2.8298283557007701E-2</v>
      </c>
      <c r="H9" s="17">
        <v>8.2082451940780302E-2</v>
      </c>
      <c r="I9" s="17">
        <v>5.6911868287044698E-2</v>
      </c>
      <c r="J9" s="17">
        <v>4.7402257754496503E-2</v>
      </c>
      <c r="K9" s="17">
        <v>4.43567566603058E-2</v>
      </c>
      <c r="L9" s="17">
        <v>8.0572477806743106E-2</v>
      </c>
      <c r="M9" s="17"/>
      <c r="N9" s="17">
        <v>0.11312776132704599</v>
      </c>
      <c r="O9" s="17">
        <v>2.9284276019750699E-2</v>
      </c>
      <c r="P9" s="17">
        <v>8.5808883564419802E-3</v>
      </c>
      <c r="Q9" s="17">
        <v>6.5857414567611905E-2</v>
      </c>
      <c r="R9" s="17">
        <v>6.0111304696101799E-2</v>
      </c>
      <c r="S9" s="17">
        <v>8.8430823699971003E-2</v>
      </c>
      <c r="T9" s="17">
        <v>4.9656435322077697E-2</v>
      </c>
      <c r="U9" s="17">
        <v>7.8812683185247701E-2</v>
      </c>
      <c r="V9" s="17">
        <v>4.5301655999111103E-2</v>
      </c>
      <c r="W9" s="17"/>
      <c r="X9" s="17">
        <v>4.5845737698665102E-2</v>
      </c>
      <c r="Y9" s="17">
        <v>8.0254244793836305E-2</v>
      </c>
      <c r="Z9" s="17"/>
      <c r="AA9" s="17">
        <v>6.1656706627016403E-2</v>
      </c>
      <c r="AB9" s="17">
        <v>5.1048016329750798E-2</v>
      </c>
      <c r="AC9" s="17"/>
      <c r="AD9" s="17">
        <v>7.3934613990731299E-2</v>
      </c>
      <c r="AE9" s="17">
        <v>2.6789742543033599E-2</v>
      </c>
    </row>
    <row r="10" spans="2:31" x14ac:dyDescent="0.35">
      <c r="B10" s="18" t="s">
        <v>542</v>
      </c>
      <c r="C10" s="17">
        <v>8.5173326838176702E-2</v>
      </c>
      <c r="D10" s="17">
        <v>0.105506612064176</v>
      </c>
      <c r="E10" s="17">
        <v>6.4834325775271498E-2</v>
      </c>
      <c r="F10" s="17"/>
      <c r="G10" s="17">
        <v>7.2768222845375194E-2</v>
      </c>
      <c r="H10" s="17">
        <v>0.10277853432983</v>
      </c>
      <c r="I10" s="17">
        <v>9.0887782606245499E-2</v>
      </c>
      <c r="J10" s="17">
        <v>6.2734363476030702E-2</v>
      </c>
      <c r="K10" s="17">
        <v>4.9621477439838003E-2</v>
      </c>
      <c r="L10" s="17">
        <v>0.108635829186163</v>
      </c>
      <c r="M10" s="17"/>
      <c r="N10" s="17">
        <v>0.10094122604958899</v>
      </c>
      <c r="O10" s="17">
        <v>6.4746494925915998E-2</v>
      </c>
      <c r="P10" s="17">
        <v>0.14047725714381201</v>
      </c>
      <c r="Q10" s="17">
        <v>6.5256582821113199E-2</v>
      </c>
      <c r="R10" s="17">
        <v>5.0002870100194899E-2</v>
      </c>
      <c r="S10" s="17">
        <v>0.121406119759914</v>
      </c>
      <c r="T10" s="17">
        <v>6.6531068813243499E-2</v>
      </c>
      <c r="U10" s="17">
        <v>5.6563103174700702E-2</v>
      </c>
      <c r="V10" s="17">
        <v>8.6880149732395495E-2</v>
      </c>
      <c r="W10" s="17"/>
      <c r="X10" s="17">
        <v>7.3792269484847406E-2</v>
      </c>
      <c r="Y10" s="17">
        <v>0.13063821492811201</v>
      </c>
      <c r="Z10" s="17"/>
      <c r="AA10" s="17">
        <v>7.8566741014158697E-2</v>
      </c>
      <c r="AB10" s="17">
        <v>0.112970393368323</v>
      </c>
      <c r="AC10" s="17"/>
      <c r="AD10" s="17">
        <v>0.109904934274898</v>
      </c>
      <c r="AE10" s="17">
        <v>4.0977733012032398E-2</v>
      </c>
    </row>
    <row r="11" spans="2:31" ht="29" x14ac:dyDescent="0.35">
      <c r="B11" s="18" t="s">
        <v>543</v>
      </c>
      <c r="C11" s="17">
        <v>0.408098107968275</v>
      </c>
      <c r="D11" s="17">
        <v>0.41147794723386399</v>
      </c>
      <c r="E11" s="17">
        <v>0.40471731860486299</v>
      </c>
      <c r="F11" s="17"/>
      <c r="G11" s="17">
        <v>0.413309306857433</v>
      </c>
      <c r="H11" s="17">
        <v>0.45143328784613201</v>
      </c>
      <c r="I11" s="17">
        <v>0.367530299084811</v>
      </c>
      <c r="J11" s="17">
        <v>0.44986397564554098</v>
      </c>
      <c r="K11" s="17">
        <v>0.40871398213388099</v>
      </c>
      <c r="L11" s="17">
        <v>0.38112345967461903</v>
      </c>
      <c r="M11" s="17"/>
      <c r="N11" s="17">
        <v>0.35182548058490798</v>
      </c>
      <c r="O11" s="17">
        <v>0.42690755425993498</v>
      </c>
      <c r="P11" s="17">
        <v>0.350887847651142</v>
      </c>
      <c r="Q11" s="17">
        <v>0.471340609644329</v>
      </c>
      <c r="R11" s="17">
        <v>0.42130127313120402</v>
      </c>
      <c r="S11" s="17">
        <v>0.43002858212457401</v>
      </c>
      <c r="T11" s="17">
        <v>0.46568005748942398</v>
      </c>
      <c r="U11" s="17">
        <v>0.31616110781629603</v>
      </c>
      <c r="V11" s="17">
        <v>0.40995120780993799</v>
      </c>
      <c r="W11" s="17"/>
      <c r="X11" s="17">
        <v>0.42802288970080798</v>
      </c>
      <c r="Y11" s="17">
        <v>0.34795998553878499</v>
      </c>
      <c r="Z11" s="17"/>
      <c r="AA11" s="17">
        <v>0.41445357291802698</v>
      </c>
      <c r="AB11" s="17">
        <v>0.38916783047784997</v>
      </c>
      <c r="AC11" s="17"/>
      <c r="AD11" s="17">
        <v>0.41323214234310701</v>
      </c>
      <c r="AE11" s="17">
        <v>0.42360017156625301</v>
      </c>
    </row>
    <row r="12" spans="2:31" x14ac:dyDescent="0.35">
      <c r="B12" s="18" t="s">
        <v>544</v>
      </c>
      <c r="C12" s="17">
        <v>0.24058877402170101</v>
      </c>
      <c r="D12" s="17">
        <v>0.207717073493601</v>
      </c>
      <c r="E12" s="17">
        <v>0.27346971502801098</v>
      </c>
      <c r="F12" s="17"/>
      <c r="G12" s="17">
        <v>0.26122842823095699</v>
      </c>
      <c r="H12" s="17">
        <v>0.161604749239596</v>
      </c>
      <c r="I12" s="17">
        <v>0.27377048721267799</v>
      </c>
      <c r="J12" s="17">
        <v>0.228358251572713</v>
      </c>
      <c r="K12" s="17">
        <v>0.27179052065491999</v>
      </c>
      <c r="L12" s="17">
        <v>0.24570412975241299</v>
      </c>
      <c r="M12" s="17"/>
      <c r="N12" s="17">
        <v>0.23848141499737299</v>
      </c>
      <c r="O12" s="17">
        <v>0.293651183391474</v>
      </c>
      <c r="P12" s="17">
        <v>0.25552458829315899</v>
      </c>
      <c r="Q12" s="17">
        <v>0.20637616922273599</v>
      </c>
      <c r="R12" s="17">
        <v>0.26450753394035997</v>
      </c>
      <c r="S12" s="17">
        <v>0.209006064411764</v>
      </c>
      <c r="T12" s="17">
        <v>0.17860774996245499</v>
      </c>
      <c r="U12" s="17">
        <v>0.31649887149512201</v>
      </c>
      <c r="V12" s="17">
        <v>0.22153551561457199</v>
      </c>
      <c r="W12" s="17"/>
      <c r="X12" s="17">
        <v>0.238372119555637</v>
      </c>
      <c r="Y12" s="17">
        <v>0.24341807747253599</v>
      </c>
      <c r="Z12" s="17"/>
      <c r="AA12" s="17">
        <v>0.240184956200409</v>
      </c>
      <c r="AB12" s="17">
        <v>0.24781885165345499</v>
      </c>
      <c r="AC12" s="17"/>
      <c r="AD12" s="17">
        <v>0.229489137704282</v>
      </c>
      <c r="AE12" s="17">
        <v>0.27293818741609299</v>
      </c>
    </row>
    <row r="13" spans="2:31" x14ac:dyDescent="0.35">
      <c r="B13" s="18" t="s">
        <v>415</v>
      </c>
      <c r="C13" s="17">
        <v>6.1560933488708398E-2</v>
      </c>
      <c r="D13" s="17">
        <v>5.1943861095737301E-2</v>
      </c>
      <c r="E13" s="17">
        <v>7.1180709311878004E-2</v>
      </c>
      <c r="F13" s="17"/>
      <c r="G13" s="17">
        <v>5.3400207492617202E-2</v>
      </c>
      <c r="H13" s="17">
        <v>7.1071672898588206E-2</v>
      </c>
      <c r="I13" s="17">
        <v>6.1142338609643403E-2</v>
      </c>
      <c r="J13" s="17">
        <v>7.6342626435473501E-2</v>
      </c>
      <c r="K13" s="17">
        <v>6.3201648850411393E-2</v>
      </c>
      <c r="L13" s="17">
        <v>5.28106348748257E-2</v>
      </c>
      <c r="M13" s="17"/>
      <c r="N13" s="17">
        <v>6.1757631843210502E-2</v>
      </c>
      <c r="O13" s="17">
        <v>5.4993902737398202E-2</v>
      </c>
      <c r="P13" s="17">
        <v>5.4173168787642903E-2</v>
      </c>
      <c r="Q13" s="17">
        <v>5.1232282948262202E-2</v>
      </c>
      <c r="R13" s="17">
        <v>9.4902783974992994E-2</v>
      </c>
      <c r="S13" s="17">
        <v>1.90421007156177E-2</v>
      </c>
      <c r="T13" s="17">
        <v>6.7064924607823206E-2</v>
      </c>
      <c r="U13" s="17">
        <v>0.112780141965546</v>
      </c>
      <c r="V13" s="17">
        <v>6.9452717073083994E-2</v>
      </c>
      <c r="W13" s="17"/>
      <c r="X13" s="17">
        <v>6.5819152192959501E-2</v>
      </c>
      <c r="Y13" s="17">
        <v>6.66765078583616E-2</v>
      </c>
      <c r="Z13" s="17"/>
      <c r="AA13" s="17">
        <v>6.0699390399775399E-2</v>
      </c>
      <c r="AB13" s="17">
        <v>6.3361228770755104E-2</v>
      </c>
      <c r="AC13" s="17"/>
      <c r="AD13" s="17">
        <v>6.7848859476449599E-2</v>
      </c>
      <c r="AE13" s="17">
        <v>5.1387809418374203E-2</v>
      </c>
    </row>
    <row r="14" spans="2:31" x14ac:dyDescent="0.35">
      <c r="B14" s="18" t="s">
        <v>56</v>
      </c>
      <c r="C14" s="19">
        <v>0.14465454711068099</v>
      </c>
      <c r="D14" s="19">
        <v>0.124505502821879</v>
      </c>
      <c r="E14" s="19">
        <v>0.16480925544489899</v>
      </c>
      <c r="F14" s="19"/>
      <c r="G14" s="19">
        <v>0.17099555101660999</v>
      </c>
      <c r="H14" s="19">
        <v>0.13102930374507399</v>
      </c>
      <c r="I14" s="19">
        <v>0.14975722419957699</v>
      </c>
      <c r="J14" s="19">
        <v>0.135298525115745</v>
      </c>
      <c r="K14" s="19">
        <v>0.162315614260644</v>
      </c>
      <c r="L14" s="19">
        <v>0.131153468705235</v>
      </c>
      <c r="M14" s="19"/>
      <c r="N14" s="19">
        <v>0.133866485197873</v>
      </c>
      <c r="O14" s="19">
        <v>0.130416588665526</v>
      </c>
      <c r="P14" s="19">
        <v>0.19035624976780199</v>
      </c>
      <c r="Q14" s="19">
        <v>0.13993694079594701</v>
      </c>
      <c r="R14" s="19">
        <v>0.109174234157146</v>
      </c>
      <c r="S14" s="19">
        <v>0.13208630928815901</v>
      </c>
      <c r="T14" s="19">
        <v>0.17245976380497599</v>
      </c>
      <c r="U14" s="19">
        <v>0.119184092363088</v>
      </c>
      <c r="V14" s="19">
        <v>0.1668787537709</v>
      </c>
      <c r="W14" s="19"/>
      <c r="X14" s="19">
        <v>0.14814783136708401</v>
      </c>
      <c r="Y14" s="19">
        <v>0.131052969408368</v>
      </c>
      <c r="Z14" s="19"/>
      <c r="AA14" s="19">
        <v>0.14443863284061301</v>
      </c>
      <c r="AB14" s="19">
        <v>0.13563367939986601</v>
      </c>
      <c r="AC14" s="19"/>
      <c r="AD14" s="19">
        <v>0.105590312210532</v>
      </c>
      <c r="AE14" s="19">
        <v>0.184306356044214</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E19"/>
  <sheetViews>
    <sheetView showGridLines="0" topLeftCell="A6" workbookViewId="0">
      <pane xSplit="2" topLeftCell="AH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564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5.0724473105111099E-2</v>
      </c>
      <c r="D9" s="17">
        <v>7.2548062805223607E-2</v>
      </c>
      <c r="E9" s="17">
        <v>2.8894748632479199E-2</v>
      </c>
      <c r="F9" s="17"/>
      <c r="G9" s="17">
        <v>3.5497649720310602E-2</v>
      </c>
      <c r="H9" s="17">
        <v>4.0810349979957201E-2</v>
      </c>
      <c r="I9" s="17">
        <v>5.5549356450253502E-2</v>
      </c>
      <c r="J9" s="17">
        <v>4.2935359045584397E-2</v>
      </c>
      <c r="K9" s="17">
        <v>4.7789714286456099E-2</v>
      </c>
      <c r="L9" s="17">
        <v>6.7129009665849504E-2</v>
      </c>
      <c r="M9" s="17"/>
      <c r="N9" s="17">
        <v>8.29852620809408E-2</v>
      </c>
      <c r="O9" s="17">
        <v>2.9780313852942698E-2</v>
      </c>
      <c r="P9" s="17">
        <v>1.7477703387858701E-2</v>
      </c>
      <c r="Q9" s="17">
        <v>7.7845379735307793E-2</v>
      </c>
      <c r="R9" s="17">
        <v>4.8905498523285497E-2</v>
      </c>
      <c r="S9" s="17">
        <v>7.7376150819250505E-2</v>
      </c>
      <c r="T9" s="17">
        <v>2.8074845525900199E-2</v>
      </c>
      <c r="U9" s="17">
        <v>6.1426260989801702E-2</v>
      </c>
      <c r="V9" s="17">
        <v>3.3636306251125597E-2</v>
      </c>
      <c r="W9" s="17"/>
      <c r="X9" s="17">
        <v>3.3659412293709001E-2</v>
      </c>
      <c r="Y9" s="17">
        <v>6.6148375329819195E-2</v>
      </c>
      <c r="Z9" s="17"/>
      <c r="AA9" s="17">
        <v>5.14402263989873E-2</v>
      </c>
      <c r="AB9" s="17">
        <v>4.56015210449617E-2</v>
      </c>
      <c r="AC9" s="17"/>
      <c r="AD9" s="17">
        <v>5.8970778089414803E-2</v>
      </c>
      <c r="AE9" s="17">
        <v>2.97010878985061E-2</v>
      </c>
    </row>
    <row r="10" spans="2:31" x14ac:dyDescent="0.35">
      <c r="B10" s="18" t="s">
        <v>542</v>
      </c>
      <c r="C10" s="17">
        <v>8.8826027336283406E-2</v>
      </c>
      <c r="D10" s="17">
        <v>0.14010748651323501</v>
      </c>
      <c r="E10" s="17">
        <v>3.7530152561767997E-2</v>
      </c>
      <c r="F10" s="17"/>
      <c r="G10" s="17">
        <v>7.24243746496573E-2</v>
      </c>
      <c r="H10" s="17">
        <v>0.142412322492382</v>
      </c>
      <c r="I10" s="17">
        <v>8.9928933427425806E-2</v>
      </c>
      <c r="J10" s="17">
        <v>6.6808017785547499E-2</v>
      </c>
      <c r="K10" s="17">
        <v>8.4169351451943097E-2</v>
      </c>
      <c r="L10" s="17">
        <v>8.1791947919370098E-2</v>
      </c>
      <c r="M10" s="17"/>
      <c r="N10" s="17">
        <v>0.14630451982429801</v>
      </c>
      <c r="O10" s="17">
        <v>5.1277047470478898E-2</v>
      </c>
      <c r="P10" s="17">
        <v>7.8120495601943701E-2</v>
      </c>
      <c r="Q10" s="17">
        <v>9.4565697017475595E-2</v>
      </c>
      <c r="R10" s="17">
        <v>7.0061405284154096E-2</v>
      </c>
      <c r="S10" s="17">
        <v>0.124607921339731</v>
      </c>
      <c r="T10" s="17">
        <v>0.107098351766647</v>
      </c>
      <c r="U10" s="17">
        <v>1.4371315515137701E-2</v>
      </c>
      <c r="V10" s="17">
        <v>6.7755084559890003E-2</v>
      </c>
      <c r="W10" s="17"/>
      <c r="X10" s="17">
        <v>7.2692897591388694E-2</v>
      </c>
      <c r="Y10" s="17">
        <v>0.17994594881908799</v>
      </c>
      <c r="Z10" s="17"/>
      <c r="AA10" s="17">
        <v>8.1357413247943197E-2</v>
      </c>
      <c r="AB10" s="17">
        <v>0.12007474689346199</v>
      </c>
      <c r="AC10" s="17"/>
      <c r="AD10" s="17">
        <v>0.110757715658571</v>
      </c>
      <c r="AE10" s="17">
        <v>4.8660145154661397E-2</v>
      </c>
    </row>
    <row r="11" spans="2:31" ht="29" x14ac:dyDescent="0.35">
      <c r="B11" s="18" t="s">
        <v>543</v>
      </c>
      <c r="C11" s="17">
        <v>0.39169279621125802</v>
      </c>
      <c r="D11" s="17">
        <v>0.35781939507537103</v>
      </c>
      <c r="E11" s="17">
        <v>0.42557571941080702</v>
      </c>
      <c r="F11" s="17"/>
      <c r="G11" s="17">
        <v>0.35636191117049698</v>
      </c>
      <c r="H11" s="17">
        <v>0.41709075820198499</v>
      </c>
      <c r="I11" s="17">
        <v>0.38801007994428199</v>
      </c>
      <c r="J11" s="17">
        <v>0.41492143644481</v>
      </c>
      <c r="K11" s="17">
        <v>0.42205224439075201</v>
      </c>
      <c r="L11" s="17">
        <v>0.37195325003729901</v>
      </c>
      <c r="M11" s="17"/>
      <c r="N11" s="17">
        <v>0.35438571782443401</v>
      </c>
      <c r="O11" s="17">
        <v>0.36400510738096697</v>
      </c>
      <c r="P11" s="17">
        <v>0.38336450159709901</v>
      </c>
      <c r="Q11" s="17">
        <v>0.43240107253629501</v>
      </c>
      <c r="R11" s="17">
        <v>0.44580345214670902</v>
      </c>
      <c r="S11" s="17">
        <v>0.35393034504142101</v>
      </c>
      <c r="T11" s="17">
        <v>0.41391385150622301</v>
      </c>
      <c r="U11" s="17">
        <v>0.397789787772306</v>
      </c>
      <c r="V11" s="17">
        <v>0.41579468060785901</v>
      </c>
      <c r="W11" s="17"/>
      <c r="X11" s="17">
        <v>0.40677285204215402</v>
      </c>
      <c r="Y11" s="17">
        <v>0.37204479006941099</v>
      </c>
      <c r="Z11" s="17"/>
      <c r="AA11" s="17">
        <v>0.39588928995921802</v>
      </c>
      <c r="AB11" s="17">
        <v>0.37511418317941803</v>
      </c>
      <c r="AC11" s="17"/>
      <c r="AD11" s="17">
        <v>0.39155799371658201</v>
      </c>
      <c r="AE11" s="17">
        <v>0.41222067079811803</v>
      </c>
    </row>
    <row r="12" spans="2:31" x14ac:dyDescent="0.35">
      <c r="B12" s="18" t="s">
        <v>544</v>
      </c>
      <c r="C12" s="17">
        <v>0.27962346030275198</v>
      </c>
      <c r="D12" s="17">
        <v>0.27248901488658001</v>
      </c>
      <c r="E12" s="17">
        <v>0.28675991126431299</v>
      </c>
      <c r="F12" s="17"/>
      <c r="G12" s="17">
        <v>0.31049434584847402</v>
      </c>
      <c r="H12" s="17">
        <v>0.247313377962838</v>
      </c>
      <c r="I12" s="17">
        <v>0.28316875985682499</v>
      </c>
      <c r="J12" s="17">
        <v>0.25323182941529798</v>
      </c>
      <c r="K12" s="17">
        <v>0.231527926843308</v>
      </c>
      <c r="L12" s="17">
        <v>0.315989556031324</v>
      </c>
      <c r="M12" s="17"/>
      <c r="N12" s="17">
        <v>0.225607238756865</v>
      </c>
      <c r="O12" s="17">
        <v>0.390617887097017</v>
      </c>
      <c r="P12" s="17">
        <v>0.272791558096175</v>
      </c>
      <c r="Q12" s="17">
        <v>0.231673189178039</v>
      </c>
      <c r="R12" s="17">
        <v>0.18867178066433199</v>
      </c>
      <c r="S12" s="17">
        <v>0.34451199281659001</v>
      </c>
      <c r="T12" s="17">
        <v>0.23860583313504999</v>
      </c>
      <c r="U12" s="17">
        <v>0.36233251751578299</v>
      </c>
      <c r="V12" s="17">
        <v>0.26810074487060498</v>
      </c>
      <c r="W12" s="17"/>
      <c r="X12" s="17">
        <v>0.28939799092553298</v>
      </c>
      <c r="Y12" s="17">
        <v>0.20630242285481501</v>
      </c>
      <c r="Z12" s="17"/>
      <c r="AA12" s="17">
        <v>0.27495596009171103</v>
      </c>
      <c r="AB12" s="17">
        <v>0.30140829256728302</v>
      </c>
      <c r="AC12" s="17"/>
      <c r="AD12" s="17">
        <v>0.28404876896231102</v>
      </c>
      <c r="AE12" s="17">
        <v>0.28167270039847397</v>
      </c>
    </row>
    <row r="13" spans="2:31" x14ac:dyDescent="0.35">
      <c r="B13" s="18" t="s">
        <v>415</v>
      </c>
      <c r="C13" s="17">
        <v>6.8941846457123798E-2</v>
      </c>
      <c r="D13" s="17">
        <v>5.2984450039934003E-2</v>
      </c>
      <c r="E13" s="17">
        <v>8.4903728616502E-2</v>
      </c>
      <c r="F13" s="17"/>
      <c r="G13" s="17">
        <v>6.7827315172100999E-2</v>
      </c>
      <c r="H13" s="17">
        <v>5.7905990732776101E-2</v>
      </c>
      <c r="I13" s="17">
        <v>5.1100745454047997E-2</v>
      </c>
      <c r="J13" s="17">
        <v>9.9794480547401795E-2</v>
      </c>
      <c r="K13" s="17">
        <v>8.5753559822360298E-2</v>
      </c>
      <c r="L13" s="17">
        <v>6.0415277078473703E-2</v>
      </c>
      <c r="M13" s="17"/>
      <c r="N13" s="17">
        <v>8.93634101841385E-2</v>
      </c>
      <c r="O13" s="17">
        <v>4.8271997937678099E-2</v>
      </c>
      <c r="P13" s="17">
        <v>3.9698298191995697E-2</v>
      </c>
      <c r="Q13" s="17">
        <v>9.0583839007734798E-2</v>
      </c>
      <c r="R13" s="17">
        <v>0.15272928240799499</v>
      </c>
      <c r="S13" s="17">
        <v>5.4308123420637698E-3</v>
      </c>
      <c r="T13" s="17">
        <v>8.0618946516364601E-2</v>
      </c>
      <c r="U13" s="17">
        <v>4.5864994532394801E-2</v>
      </c>
      <c r="V13" s="17">
        <v>6.4288356912265393E-2</v>
      </c>
      <c r="W13" s="17"/>
      <c r="X13" s="17">
        <v>7.1469840525741707E-2</v>
      </c>
      <c r="Y13" s="17">
        <v>7.8391305589543894E-2</v>
      </c>
      <c r="Z13" s="17"/>
      <c r="AA13" s="17">
        <v>6.6523732288020401E-2</v>
      </c>
      <c r="AB13" s="17">
        <v>7.5929983239711299E-2</v>
      </c>
      <c r="AC13" s="17"/>
      <c r="AD13" s="17">
        <v>7.3373599214472701E-2</v>
      </c>
      <c r="AE13" s="17">
        <v>5.9763561327687703E-2</v>
      </c>
    </row>
    <row r="14" spans="2:31" x14ac:dyDescent="0.35">
      <c r="B14" s="18" t="s">
        <v>56</v>
      </c>
      <c r="C14" s="19">
        <v>0.12019139658747099</v>
      </c>
      <c r="D14" s="19">
        <v>0.104051590679657</v>
      </c>
      <c r="E14" s="19">
        <v>0.136335739514131</v>
      </c>
      <c r="F14" s="19"/>
      <c r="G14" s="19">
        <v>0.15739440343896</v>
      </c>
      <c r="H14" s="19">
        <v>9.4467200630061504E-2</v>
      </c>
      <c r="I14" s="19">
        <v>0.13224212486716599</v>
      </c>
      <c r="J14" s="19">
        <v>0.122308876761359</v>
      </c>
      <c r="K14" s="19">
        <v>0.128707203205181</v>
      </c>
      <c r="L14" s="19">
        <v>0.102720959267684</v>
      </c>
      <c r="M14" s="19"/>
      <c r="N14" s="19">
        <v>0.10135385132932299</v>
      </c>
      <c r="O14" s="19">
        <v>0.116047646260917</v>
      </c>
      <c r="P14" s="19">
        <v>0.20854744312492801</v>
      </c>
      <c r="Q14" s="19">
        <v>7.2930822525147904E-2</v>
      </c>
      <c r="R14" s="19">
        <v>9.38285809735247E-2</v>
      </c>
      <c r="S14" s="19">
        <v>9.41427776409446E-2</v>
      </c>
      <c r="T14" s="19">
        <v>0.13168817154981499</v>
      </c>
      <c r="U14" s="19">
        <v>0.118215123674577</v>
      </c>
      <c r="V14" s="19">
        <v>0.150424826798256</v>
      </c>
      <c r="W14" s="19"/>
      <c r="X14" s="19">
        <v>0.12600700662147399</v>
      </c>
      <c r="Y14" s="19">
        <v>9.7167157337323007E-2</v>
      </c>
      <c r="Z14" s="19"/>
      <c r="AA14" s="19">
        <v>0.12983337801411901</v>
      </c>
      <c r="AB14" s="19">
        <v>8.1871273075164494E-2</v>
      </c>
      <c r="AC14" s="19"/>
      <c r="AD14" s="19">
        <v>8.1291144358647996E-2</v>
      </c>
      <c r="AE14" s="19">
        <v>0.16798183442255299</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E19"/>
  <sheetViews>
    <sheetView showGridLines="0" topLeftCell="A6" workbookViewId="0">
      <pane xSplit="2" topLeftCell="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565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4.7601347643805803E-2</v>
      </c>
      <c r="D9" s="17">
        <v>7.4360159967836501E-2</v>
      </c>
      <c r="E9" s="17">
        <v>2.0835013219664501E-2</v>
      </c>
      <c r="F9" s="17"/>
      <c r="G9" s="17">
        <v>3.0698133209494698E-2</v>
      </c>
      <c r="H9" s="17">
        <v>7.0293790187280297E-2</v>
      </c>
      <c r="I9" s="17">
        <v>1.40626132746966E-2</v>
      </c>
      <c r="J9" s="17">
        <v>2.7924820105816501E-2</v>
      </c>
      <c r="K9" s="17">
        <v>5.2550218811472302E-2</v>
      </c>
      <c r="L9" s="17">
        <v>6.8610156763635896E-2</v>
      </c>
      <c r="M9" s="17"/>
      <c r="N9" s="17">
        <v>7.1686384660585106E-2</v>
      </c>
      <c r="O9" s="17">
        <v>2.9127165027817099E-2</v>
      </c>
      <c r="P9" s="17">
        <v>1.7477703387858701E-2</v>
      </c>
      <c r="Q9" s="17">
        <v>6.7974459393609896E-2</v>
      </c>
      <c r="R9" s="17">
        <v>7.3395808201720106E-2</v>
      </c>
      <c r="S9" s="17">
        <v>5.5219835048837797E-2</v>
      </c>
      <c r="T9" s="17">
        <v>5.3298518918563E-2</v>
      </c>
      <c r="U9" s="17">
        <v>3.3505369674086301E-2</v>
      </c>
      <c r="V9" s="17">
        <v>2.3966366491436599E-2</v>
      </c>
      <c r="W9" s="17"/>
      <c r="X9" s="17">
        <v>3.0937450043501E-2</v>
      </c>
      <c r="Y9" s="17">
        <v>7.2192384971818901E-2</v>
      </c>
      <c r="Z9" s="17"/>
      <c r="AA9" s="17">
        <v>4.9415364367280799E-2</v>
      </c>
      <c r="AB9" s="17">
        <v>3.8116797402577202E-2</v>
      </c>
      <c r="AC9" s="17"/>
      <c r="AD9" s="17">
        <v>5.2087305631080202E-2</v>
      </c>
      <c r="AE9" s="17">
        <v>3.49685607256894E-2</v>
      </c>
    </row>
    <row r="10" spans="2:31" x14ac:dyDescent="0.35">
      <c r="B10" s="18" t="s">
        <v>542</v>
      </c>
      <c r="C10" s="17">
        <v>9.0851437613945596E-2</v>
      </c>
      <c r="D10" s="17">
        <v>0.128694189452773</v>
      </c>
      <c r="E10" s="17">
        <v>5.2998047897609001E-2</v>
      </c>
      <c r="F10" s="17"/>
      <c r="G10" s="17">
        <v>8.9730529599184303E-2</v>
      </c>
      <c r="H10" s="17">
        <v>7.2425752267928106E-2</v>
      </c>
      <c r="I10" s="17">
        <v>0.12660711692931401</v>
      </c>
      <c r="J10" s="17">
        <v>8.3630909481089796E-2</v>
      </c>
      <c r="K10" s="17">
        <v>5.1551853217964502E-2</v>
      </c>
      <c r="L10" s="17">
        <v>0.106808817915146</v>
      </c>
      <c r="M10" s="17"/>
      <c r="N10" s="17">
        <v>0.11913567451905301</v>
      </c>
      <c r="O10" s="17">
        <v>9.0007714090202695E-2</v>
      </c>
      <c r="P10" s="17">
        <v>6.0281560741641302E-2</v>
      </c>
      <c r="Q10" s="17">
        <v>6.2598711413667504E-2</v>
      </c>
      <c r="R10" s="17">
        <v>4.8174078651104298E-2</v>
      </c>
      <c r="S10" s="17">
        <v>0.12506929731452701</v>
      </c>
      <c r="T10" s="17">
        <v>0.11181444733029799</v>
      </c>
      <c r="U10" s="17">
        <v>0.110969154585813</v>
      </c>
      <c r="V10" s="17">
        <v>8.3806453291789207E-2</v>
      </c>
      <c r="W10" s="17"/>
      <c r="X10" s="17">
        <v>7.7404349622642699E-2</v>
      </c>
      <c r="Y10" s="17">
        <v>0.124651118599981</v>
      </c>
      <c r="Z10" s="17"/>
      <c r="AA10" s="17">
        <v>8.8121107723061795E-2</v>
      </c>
      <c r="AB10" s="17">
        <v>0.103646940966724</v>
      </c>
      <c r="AC10" s="17"/>
      <c r="AD10" s="17">
        <v>0.11826779208949501</v>
      </c>
      <c r="AE10" s="17">
        <v>4.1251557891980602E-2</v>
      </c>
    </row>
    <row r="11" spans="2:31" ht="29" x14ac:dyDescent="0.35">
      <c r="B11" s="18" t="s">
        <v>543</v>
      </c>
      <c r="C11" s="17">
        <v>0.35468090097983601</v>
      </c>
      <c r="D11" s="17">
        <v>0.33961545100906199</v>
      </c>
      <c r="E11" s="17">
        <v>0.369750585960053</v>
      </c>
      <c r="F11" s="17"/>
      <c r="G11" s="17">
        <v>0.32692734520466799</v>
      </c>
      <c r="H11" s="17">
        <v>0.36885281922968799</v>
      </c>
      <c r="I11" s="17">
        <v>0.34395578024671197</v>
      </c>
      <c r="J11" s="17">
        <v>0.39256010827495602</v>
      </c>
      <c r="K11" s="17">
        <v>0.375924182507548</v>
      </c>
      <c r="L11" s="17">
        <v>0.33762440543132</v>
      </c>
      <c r="M11" s="17"/>
      <c r="N11" s="17">
        <v>0.32452091821976098</v>
      </c>
      <c r="O11" s="17">
        <v>0.358225679356935</v>
      </c>
      <c r="P11" s="17">
        <v>0.32997532857761602</v>
      </c>
      <c r="Q11" s="17">
        <v>0.393409306552162</v>
      </c>
      <c r="R11" s="17">
        <v>0.316976095282473</v>
      </c>
      <c r="S11" s="17">
        <v>0.35443847000374801</v>
      </c>
      <c r="T11" s="17">
        <v>0.40234884089665601</v>
      </c>
      <c r="U11" s="17">
        <v>0.31673297270348999</v>
      </c>
      <c r="V11" s="17">
        <v>0.37813844251746298</v>
      </c>
      <c r="W11" s="17"/>
      <c r="X11" s="17">
        <v>0.36904336782082098</v>
      </c>
      <c r="Y11" s="17">
        <v>0.28921112841819702</v>
      </c>
      <c r="Z11" s="17"/>
      <c r="AA11" s="17">
        <v>0.34925785548577798</v>
      </c>
      <c r="AB11" s="17">
        <v>0.38048506392618298</v>
      </c>
      <c r="AC11" s="17"/>
      <c r="AD11" s="17">
        <v>0.34161917325424201</v>
      </c>
      <c r="AE11" s="17">
        <v>0.39679074947552501</v>
      </c>
    </row>
    <row r="12" spans="2:31" x14ac:dyDescent="0.35">
      <c r="B12" s="18" t="s">
        <v>544</v>
      </c>
      <c r="C12" s="17">
        <v>0.28033763477951301</v>
      </c>
      <c r="D12" s="17">
        <v>0.265090746085068</v>
      </c>
      <c r="E12" s="17">
        <v>0.29558880948716898</v>
      </c>
      <c r="F12" s="17"/>
      <c r="G12" s="17">
        <v>0.27499768754937698</v>
      </c>
      <c r="H12" s="17">
        <v>0.28171719845990201</v>
      </c>
      <c r="I12" s="17">
        <v>0.29002199945067803</v>
      </c>
      <c r="J12" s="17">
        <v>0.227798763055685</v>
      </c>
      <c r="K12" s="17">
        <v>0.31977756884631597</v>
      </c>
      <c r="L12" s="17">
        <v>0.284196877879559</v>
      </c>
      <c r="M12" s="17"/>
      <c r="N12" s="17">
        <v>0.24854040106235201</v>
      </c>
      <c r="O12" s="17">
        <v>0.326386189652067</v>
      </c>
      <c r="P12" s="17">
        <v>0.27127457344644601</v>
      </c>
      <c r="Q12" s="17">
        <v>0.26498492833778198</v>
      </c>
      <c r="R12" s="17">
        <v>0.36586805765726199</v>
      </c>
      <c r="S12" s="17">
        <v>0.30246727688611402</v>
      </c>
      <c r="T12" s="17">
        <v>0.17751971951995599</v>
      </c>
      <c r="U12" s="17">
        <v>0.32218883188828801</v>
      </c>
      <c r="V12" s="17">
        <v>0.26943385068371101</v>
      </c>
      <c r="W12" s="17"/>
      <c r="X12" s="17">
        <v>0.28595219429767499</v>
      </c>
      <c r="Y12" s="17">
        <v>0.279455255085926</v>
      </c>
      <c r="Z12" s="17"/>
      <c r="AA12" s="17">
        <v>0.284958278665913</v>
      </c>
      <c r="AB12" s="17">
        <v>0.262376438606443</v>
      </c>
      <c r="AC12" s="17"/>
      <c r="AD12" s="17">
        <v>0.29109299876630601</v>
      </c>
      <c r="AE12" s="17">
        <v>0.26174040942267401</v>
      </c>
    </row>
    <row r="13" spans="2:31" x14ac:dyDescent="0.35">
      <c r="B13" s="18" t="s">
        <v>415</v>
      </c>
      <c r="C13" s="17">
        <v>8.9061167342745495E-2</v>
      </c>
      <c r="D13" s="17">
        <v>6.3786041198399299E-2</v>
      </c>
      <c r="E13" s="17">
        <v>0.11434339851204101</v>
      </c>
      <c r="F13" s="17"/>
      <c r="G13" s="17">
        <v>0.10506002180493799</v>
      </c>
      <c r="H13" s="17">
        <v>7.0483501188292705E-2</v>
      </c>
      <c r="I13" s="17">
        <v>9.8168913875986294E-2</v>
      </c>
      <c r="J13" s="17">
        <v>0.103566176168002</v>
      </c>
      <c r="K13" s="17">
        <v>8.6261996927035803E-2</v>
      </c>
      <c r="L13" s="17">
        <v>8.0028577182740201E-2</v>
      </c>
      <c r="M13" s="17"/>
      <c r="N13" s="17">
        <v>8.8876608529720694E-2</v>
      </c>
      <c r="O13" s="17">
        <v>9.9769703379566602E-2</v>
      </c>
      <c r="P13" s="17">
        <v>9.2944537881020001E-2</v>
      </c>
      <c r="Q13" s="17">
        <v>0.10352779884732601</v>
      </c>
      <c r="R13" s="17">
        <v>0.101787927277255</v>
      </c>
      <c r="S13" s="17">
        <v>3.7739692245055599E-2</v>
      </c>
      <c r="T13" s="17">
        <v>0.127098421348112</v>
      </c>
      <c r="U13" s="17">
        <v>0.11179089430037301</v>
      </c>
      <c r="V13" s="17">
        <v>5.34718543148959E-2</v>
      </c>
      <c r="W13" s="17"/>
      <c r="X13" s="17">
        <v>9.6473903865532395E-2</v>
      </c>
      <c r="Y13" s="17">
        <v>8.8996483884525204E-2</v>
      </c>
      <c r="Z13" s="17"/>
      <c r="AA13" s="17">
        <v>9.5209578331818298E-2</v>
      </c>
      <c r="AB13" s="17">
        <v>6.7147224389837196E-2</v>
      </c>
      <c r="AC13" s="17"/>
      <c r="AD13" s="17">
        <v>8.9621672308949699E-2</v>
      </c>
      <c r="AE13" s="17">
        <v>9.4861306332426898E-2</v>
      </c>
    </row>
    <row r="14" spans="2:31" x14ac:dyDescent="0.35">
      <c r="B14" s="18" t="s">
        <v>56</v>
      </c>
      <c r="C14" s="19">
        <v>0.137467511640155</v>
      </c>
      <c r="D14" s="19">
        <v>0.128453412286861</v>
      </c>
      <c r="E14" s="19">
        <v>0.14648414492346401</v>
      </c>
      <c r="F14" s="19"/>
      <c r="G14" s="19">
        <v>0.172586282632338</v>
      </c>
      <c r="H14" s="19">
        <v>0.13622693866690899</v>
      </c>
      <c r="I14" s="19">
        <v>0.127183576222613</v>
      </c>
      <c r="J14" s="19">
        <v>0.16451922291445101</v>
      </c>
      <c r="K14" s="19">
        <v>0.113934179689664</v>
      </c>
      <c r="L14" s="19">
        <v>0.12273116482759901</v>
      </c>
      <c r="M14" s="19"/>
      <c r="N14" s="19">
        <v>0.14724001300852799</v>
      </c>
      <c r="O14" s="19">
        <v>9.6483548493411606E-2</v>
      </c>
      <c r="P14" s="19">
        <v>0.22804629596541801</v>
      </c>
      <c r="Q14" s="19">
        <v>0.107504795455452</v>
      </c>
      <c r="R14" s="19">
        <v>9.3798032930186001E-2</v>
      </c>
      <c r="S14" s="19">
        <v>0.12506542850171801</v>
      </c>
      <c r="T14" s="19">
        <v>0.12792005198641501</v>
      </c>
      <c r="U14" s="19">
        <v>0.10481277684795</v>
      </c>
      <c r="V14" s="19">
        <v>0.191183032700704</v>
      </c>
      <c r="W14" s="19"/>
      <c r="X14" s="19">
        <v>0.14018873434982701</v>
      </c>
      <c r="Y14" s="19">
        <v>0.14549362903955099</v>
      </c>
      <c r="Z14" s="19"/>
      <c r="AA14" s="19">
        <v>0.13303781542614801</v>
      </c>
      <c r="AB14" s="19">
        <v>0.14822753470823599</v>
      </c>
      <c r="AC14" s="19"/>
      <c r="AD14" s="19">
        <v>0.107311057949927</v>
      </c>
      <c r="AE14" s="19">
        <v>0.170387416151704</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E19"/>
  <sheetViews>
    <sheetView showGridLines="0" topLeftCell="A6" workbookViewId="0">
      <pane xSplit="2" topLeftCell="A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566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5.3738764616333999E-2</v>
      </c>
      <c r="D9" s="17">
        <v>8.6631504959862202E-2</v>
      </c>
      <c r="E9" s="17">
        <v>2.08367778801491E-2</v>
      </c>
      <c r="F9" s="17"/>
      <c r="G9" s="17">
        <v>4.2682510698021897E-2</v>
      </c>
      <c r="H9" s="17">
        <v>5.70737108205423E-2</v>
      </c>
      <c r="I9" s="17">
        <v>5.71057441349586E-2</v>
      </c>
      <c r="J9" s="17">
        <v>4.2610368757103598E-2</v>
      </c>
      <c r="K9" s="17">
        <v>4.8320696876650603E-2</v>
      </c>
      <c r="L9" s="17">
        <v>6.4485014466899193E-2</v>
      </c>
      <c r="M9" s="17"/>
      <c r="N9" s="17">
        <v>8.9401884520333499E-2</v>
      </c>
      <c r="O9" s="17">
        <v>3.9170843881261297E-2</v>
      </c>
      <c r="P9" s="17">
        <v>1.7477703387858701E-2</v>
      </c>
      <c r="Q9" s="17">
        <v>4.92952426075218E-2</v>
      </c>
      <c r="R9" s="17">
        <v>6.34018907771631E-2</v>
      </c>
      <c r="S9" s="17">
        <v>0.10598988403930799</v>
      </c>
      <c r="T9" s="17">
        <v>2.26957437946812E-2</v>
      </c>
      <c r="U9" s="17">
        <v>4.8356265443956402E-2</v>
      </c>
      <c r="V9" s="17">
        <v>3.8504797292678201E-2</v>
      </c>
      <c r="W9" s="17"/>
      <c r="X9" s="17">
        <v>3.6275917992239601E-2</v>
      </c>
      <c r="Y9" s="17">
        <v>4.2419741797584599E-2</v>
      </c>
      <c r="Z9" s="17"/>
      <c r="AA9" s="17">
        <v>5.4746280596599299E-2</v>
      </c>
      <c r="AB9" s="17">
        <v>4.7547443977405603E-2</v>
      </c>
      <c r="AC9" s="17"/>
      <c r="AD9" s="17">
        <v>6.0485991375298198E-2</v>
      </c>
      <c r="AE9" s="17">
        <v>3.6784505324985603E-2</v>
      </c>
    </row>
    <row r="10" spans="2:31" x14ac:dyDescent="0.35">
      <c r="B10" s="18" t="s">
        <v>542</v>
      </c>
      <c r="C10" s="17">
        <v>9.1828720835491498E-2</v>
      </c>
      <c r="D10" s="17">
        <v>0.11252645768217499</v>
      </c>
      <c r="E10" s="17">
        <v>7.1125165701855106E-2</v>
      </c>
      <c r="F10" s="17"/>
      <c r="G10" s="17">
        <v>7.8850272944781599E-2</v>
      </c>
      <c r="H10" s="17">
        <v>0.134448103699533</v>
      </c>
      <c r="I10" s="17">
        <v>9.9753598907340299E-2</v>
      </c>
      <c r="J10" s="17">
        <v>7.6223813412890903E-2</v>
      </c>
      <c r="K10" s="17">
        <v>6.4422518107359494E-2</v>
      </c>
      <c r="L10" s="17">
        <v>9.3619356240729201E-2</v>
      </c>
      <c r="M10" s="17"/>
      <c r="N10" s="17">
        <v>0.14423707942926201</v>
      </c>
      <c r="O10" s="17">
        <v>3.6307541152182501E-2</v>
      </c>
      <c r="P10" s="17">
        <v>0.124967338298811</v>
      </c>
      <c r="Q10" s="17">
        <v>8.9543381055850593E-2</v>
      </c>
      <c r="R10" s="17">
        <v>0.10226159610723699</v>
      </c>
      <c r="S10" s="17">
        <v>0.102913678503902</v>
      </c>
      <c r="T10" s="17">
        <v>6.5490791205326193E-2</v>
      </c>
      <c r="U10" s="17">
        <v>4.3770842929803898E-2</v>
      </c>
      <c r="V10" s="17">
        <v>9.5081482046506197E-2</v>
      </c>
      <c r="W10" s="17"/>
      <c r="X10" s="17">
        <v>8.4077736570869699E-2</v>
      </c>
      <c r="Y10" s="17">
        <v>0.130181736203687</v>
      </c>
      <c r="Z10" s="17"/>
      <c r="AA10" s="17">
        <v>9.4025216737989095E-2</v>
      </c>
      <c r="AB10" s="17">
        <v>8.5410211321152202E-2</v>
      </c>
      <c r="AC10" s="17"/>
      <c r="AD10" s="17">
        <v>0.11247729004070101</v>
      </c>
      <c r="AE10" s="17">
        <v>4.9820203677487698E-2</v>
      </c>
    </row>
    <row r="11" spans="2:31" ht="29" x14ac:dyDescent="0.35">
      <c r="B11" s="18" t="s">
        <v>543</v>
      </c>
      <c r="C11" s="17">
        <v>0.28553858512646801</v>
      </c>
      <c r="D11" s="17">
        <v>0.28154976082710098</v>
      </c>
      <c r="E11" s="17">
        <v>0.28952853071385598</v>
      </c>
      <c r="F11" s="17"/>
      <c r="G11" s="17">
        <v>0.31074187423472499</v>
      </c>
      <c r="H11" s="17">
        <v>0.332065392378465</v>
      </c>
      <c r="I11" s="17">
        <v>0.214090393601093</v>
      </c>
      <c r="J11" s="17">
        <v>0.326564070662612</v>
      </c>
      <c r="K11" s="17">
        <v>0.29648594805617101</v>
      </c>
      <c r="L11" s="17">
        <v>0.25675833064898901</v>
      </c>
      <c r="M11" s="17"/>
      <c r="N11" s="17">
        <v>0.26831498221915501</v>
      </c>
      <c r="O11" s="17">
        <v>0.287540954482708</v>
      </c>
      <c r="P11" s="17">
        <v>0.276232430505714</v>
      </c>
      <c r="Q11" s="17">
        <v>0.27831527767969</v>
      </c>
      <c r="R11" s="17">
        <v>0.27287303208039398</v>
      </c>
      <c r="S11" s="17">
        <v>0.25184364989945102</v>
      </c>
      <c r="T11" s="17">
        <v>0.36706735299272403</v>
      </c>
      <c r="U11" s="17">
        <v>0.31311337595121103</v>
      </c>
      <c r="V11" s="17">
        <v>0.27870579948715801</v>
      </c>
      <c r="W11" s="17"/>
      <c r="X11" s="17">
        <v>0.295498167302778</v>
      </c>
      <c r="Y11" s="17">
        <v>0.29289750113096402</v>
      </c>
      <c r="Z11" s="17"/>
      <c r="AA11" s="17">
        <v>0.28810198791061598</v>
      </c>
      <c r="AB11" s="17">
        <v>0.27552446211816201</v>
      </c>
      <c r="AC11" s="17"/>
      <c r="AD11" s="17">
        <v>0.29136834242002102</v>
      </c>
      <c r="AE11" s="17">
        <v>0.28910334628513301</v>
      </c>
    </row>
    <row r="12" spans="2:31" x14ac:dyDescent="0.35">
      <c r="B12" s="18" t="s">
        <v>544</v>
      </c>
      <c r="C12" s="17">
        <v>0.36890636613800099</v>
      </c>
      <c r="D12" s="17">
        <v>0.35653891368278801</v>
      </c>
      <c r="E12" s="17">
        <v>0.381277295175595</v>
      </c>
      <c r="F12" s="17"/>
      <c r="G12" s="17">
        <v>0.37975635987504902</v>
      </c>
      <c r="H12" s="17">
        <v>0.292758561757262</v>
      </c>
      <c r="I12" s="17">
        <v>0.37157240622550902</v>
      </c>
      <c r="J12" s="17">
        <v>0.31662168683882602</v>
      </c>
      <c r="K12" s="17">
        <v>0.38564416097273402</v>
      </c>
      <c r="L12" s="17">
        <v>0.42029042011303502</v>
      </c>
      <c r="M12" s="17"/>
      <c r="N12" s="17">
        <v>0.314312693620101</v>
      </c>
      <c r="O12" s="17">
        <v>0.43399931340928399</v>
      </c>
      <c r="P12" s="17">
        <v>0.35478119243891898</v>
      </c>
      <c r="Q12" s="17">
        <v>0.38900601765556603</v>
      </c>
      <c r="R12" s="17">
        <v>0.37794064703605201</v>
      </c>
      <c r="S12" s="17">
        <v>0.42022454745555299</v>
      </c>
      <c r="T12" s="17">
        <v>0.30194458642529398</v>
      </c>
      <c r="U12" s="17">
        <v>0.40443711104553598</v>
      </c>
      <c r="V12" s="17">
        <v>0.34198135830415899</v>
      </c>
      <c r="W12" s="17"/>
      <c r="X12" s="17">
        <v>0.374428543147659</v>
      </c>
      <c r="Y12" s="17">
        <v>0.32750835255196098</v>
      </c>
      <c r="Z12" s="17"/>
      <c r="AA12" s="17">
        <v>0.36319521116450199</v>
      </c>
      <c r="AB12" s="17">
        <v>0.39987434894698798</v>
      </c>
      <c r="AC12" s="17"/>
      <c r="AD12" s="17">
        <v>0.36522043690205303</v>
      </c>
      <c r="AE12" s="17">
        <v>0.40307005420085201</v>
      </c>
    </row>
    <row r="13" spans="2:31" x14ac:dyDescent="0.35">
      <c r="B13" s="18" t="s">
        <v>415</v>
      </c>
      <c r="C13" s="17">
        <v>0.112886209903312</v>
      </c>
      <c r="D13" s="17">
        <v>8.0418071635369195E-2</v>
      </c>
      <c r="E13" s="17">
        <v>0.14536347520512699</v>
      </c>
      <c r="F13" s="17"/>
      <c r="G13" s="17">
        <v>6.4113568081660993E-2</v>
      </c>
      <c r="H13" s="17">
        <v>0.10860850835642399</v>
      </c>
      <c r="I13" s="17">
        <v>0.14755685847677399</v>
      </c>
      <c r="J13" s="17">
        <v>0.16605310675144599</v>
      </c>
      <c r="K13" s="17">
        <v>0.136511024468183</v>
      </c>
      <c r="L13" s="17">
        <v>8.5426880161853402E-2</v>
      </c>
      <c r="M13" s="17"/>
      <c r="N13" s="17">
        <v>9.7686029297236507E-2</v>
      </c>
      <c r="O13" s="17">
        <v>0.11184973895179801</v>
      </c>
      <c r="P13" s="17">
        <v>9.2170561025626499E-2</v>
      </c>
      <c r="Q13" s="17">
        <v>0.162370744147842</v>
      </c>
      <c r="R13" s="17">
        <v>0.124476112579611</v>
      </c>
      <c r="S13" s="17">
        <v>3.7650629183058101E-2</v>
      </c>
      <c r="T13" s="17">
        <v>0.14761120678598599</v>
      </c>
      <c r="U13" s="17">
        <v>0.13184672502397801</v>
      </c>
      <c r="V13" s="17">
        <v>0.123082877616858</v>
      </c>
      <c r="W13" s="17"/>
      <c r="X13" s="17">
        <v>0.121323234632232</v>
      </c>
      <c r="Y13" s="17">
        <v>0.11502397399381099</v>
      </c>
      <c r="Z13" s="17"/>
      <c r="AA13" s="17">
        <v>0.111344241174594</v>
      </c>
      <c r="AB13" s="17">
        <v>0.117486008561882</v>
      </c>
      <c r="AC13" s="17"/>
      <c r="AD13" s="17">
        <v>0.116665325820583</v>
      </c>
      <c r="AE13" s="17">
        <v>0.105246822084618</v>
      </c>
    </row>
    <row r="14" spans="2:31" x14ac:dyDescent="0.35">
      <c r="B14" s="18" t="s">
        <v>56</v>
      </c>
      <c r="C14" s="19">
        <v>8.7101353380393806E-2</v>
      </c>
      <c r="D14" s="19">
        <v>8.2335291212705206E-2</v>
      </c>
      <c r="E14" s="19">
        <v>9.18687553234179E-2</v>
      </c>
      <c r="F14" s="19"/>
      <c r="G14" s="19">
        <v>0.123855414165762</v>
      </c>
      <c r="H14" s="19">
        <v>7.50457229877739E-2</v>
      </c>
      <c r="I14" s="19">
        <v>0.109920998654325</v>
      </c>
      <c r="J14" s="19">
        <v>7.1926953577121894E-2</v>
      </c>
      <c r="K14" s="19">
        <v>6.8615651518901699E-2</v>
      </c>
      <c r="L14" s="19">
        <v>7.9419998368493505E-2</v>
      </c>
      <c r="M14" s="19"/>
      <c r="N14" s="19">
        <v>8.6047330913912798E-2</v>
      </c>
      <c r="O14" s="19">
        <v>9.1131608122765495E-2</v>
      </c>
      <c r="P14" s="19">
        <v>0.13437077434306999</v>
      </c>
      <c r="Q14" s="19">
        <v>3.1469336853529699E-2</v>
      </c>
      <c r="R14" s="19">
        <v>5.9046721419543098E-2</v>
      </c>
      <c r="S14" s="19">
        <v>8.1377610918726501E-2</v>
      </c>
      <c r="T14" s="19">
        <v>9.5190318795989007E-2</v>
      </c>
      <c r="U14" s="19">
        <v>5.8475679605514398E-2</v>
      </c>
      <c r="V14" s="19">
        <v>0.12264368525263999</v>
      </c>
      <c r="W14" s="19"/>
      <c r="X14" s="19">
        <v>8.8396400354222096E-2</v>
      </c>
      <c r="Y14" s="19">
        <v>9.1968694321992395E-2</v>
      </c>
      <c r="Z14" s="19"/>
      <c r="AA14" s="19">
        <v>8.8587062415698498E-2</v>
      </c>
      <c r="AB14" s="19">
        <v>7.4157525074409897E-2</v>
      </c>
      <c r="AC14" s="19"/>
      <c r="AD14" s="19">
        <v>5.3782613441345002E-2</v>
      </c>
      <c r="AE14" s="19">
        <v>0.115975068426923</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E19"/>
  <sheetViews>
    <sheetView showGridLines="0" topLeftCell="A5" workbookViewId="0">
      <pane xSplit="2" topLeftCell="K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567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419</v>
      </c>
      <c r="C9" s="17">
        <v>5.12539738320393E-2</v>
      </c>
      <c r="D9" s="17">
        <v>7.3432231658620506E-2</v>
      </c>
      <c r="E9" s="17">
        <v>2.9069481533104399E-2</v>
      </c>
      <c r="F9" s="17"/>
      <c r="G9" s="17">
        <v>4.1679459693879102E-2</v>
      </c>
      <c r="H9" s="17">
        <v>4.9483382585523997E-2</v>
      </c>
      <c r="I9" s="17">
        <v>5.18710217232718E-2</v>
      </c>
      <c r="J9" s="17">
        <v>4.9846135863161299E-2</v>
      </c>
      <c r="K9" s="17">
        <v>2.79365923840738E-2</v>
      </c>
      <c r="L9" s="17">
        <v>6.9409212722220504E-2</v>
      </c>
      <c r="M9" s="17"/>
      <c r="N9" s="17">
        <v>0.10284012243583</v>
      </c>
      <c r="O9" s="17">
        <v>3.9261830255692701E-2</v>
      </c>
      <c r="P9" s="17">
        <v>1.7477703387858701E-2</v>
      </c>
      <c r="Q9" s="17">
        <v>4.7924442851328797E-2</v>
      </c>
      <c r="R9" s="17">
        <v>5.49355494822521E-2</v>
      </c>
      <c r="S9" s="17">
        <v>6.8703441484737102E-2</v>
      </c>
      <c r="T9" s="17">
        <v>2.26957437946812E-2</v>
      </c>
      <c r="U9" s="17">
        <v>4.8356265443956402E-2</v>
      </c>
      <c r="V9" s="17">
        <v>3.8597948628014703E-2</v>
      </c>
      <c r="W9" s="17"/>
      <c r="X9" s="17">
        <v>3.5814263432551001E-2</v>
      </c>
      <c r="Y9" s="17">
        <v>5.5806167559973002E-2</v>
      </c>
      <c r="Z9" s="17"/>
      <c r="AA9" s="17">
        <v>5.2444183338063097E-2</v>
      </c>
      <c r="AB9" s="17">
        <v>4.4290931812323103E-2</v>
      </c>
      <c r="AC9" s="17"/>
      <c r="AD9" s="17">
        <v>5.6725642925017902E-2</v>
      </c>
      <c r="AE9" s="17">
        <v>3.6903566342719997E-2</v>
      </c>
    </row>
    <row r="10" spans="2:31" x14ac:dyDescent="0.35">
      <c r="B10" s="18" t="s">
        <v>542</v>
      </c>
      <c r="C10" s="17">
        <v>0.107788879058709</v>
      </c>
      <c r="D10" s="17">
        <v>0.143081690416967</v>
      </c>
      <c r="E10" s="17">
        <v>7.2486146630075396E-2</v>
      </c>
      <c r="F10" s="17"/>
      <c r="G10" s="17">
        <v>7.0308208384702503E-2</v>
      </c>
      <c r="H10" s="17">
        <v>0.12978928493151201</v>
      </c>
      <c r="I10" s="17">
        <v>0.124642959007151</v>
      </c>
      <c r="J10" s="17">
        <v>9.0936445005835906E-2</v>
      </c>
      <c r="K10" s="17">
        <v>9.3301556758846799E-2</v>
      </c>
      <c r="L10" s="17">
        <v>0.123378228724213</v>
      </c>
      <c r="M10" s="17"/>
      <c r="N10" s="17">
        <v>0.115669734453413</v>
      </c>
      <c r="O10" s="17">
        <v>8.6309973169641604E-2</v>
      </c>
      <c r="P10" s="17">
        <v>0.107846579329135</v>
      </c>
      <c r="Q10" s="17">
        <v>9.2899765501630496E-2</v>
      </c>
      <c r="R10" s="17">
        <v>6.8627888328086306E-2</v>
      </c>
      <c r="S10" s="17">
        <v>0.11831147710986099</v>
      </c>
      <c r="T10" s="17">
        <v>0.163504981495875</v>
      </c>
      <c r="U10" s="17">
        <v>5.6563103174700702E-2</v>
      </c>
      <c r="V10" s="17">
        <v>0.132916372973168</v>
      </c>
      <c r="W10" s="17"/>
      <c r="X10" s="17">
        <v>9.1721938762179697E-2</v>
      </c>
      <c r="Y10" s="17">
        <v>0.179148197324867</v>
      </c>
      <c r="Z10" s="17"/>
      <c r="AA10" s="17">
        <v>0.10790494484831201</v>
      </c>
      <c r="AB10" s="17">
        <v>0.109868519205735</v>
      </c>
      <c r="AC10" s="17"/>
      <c r="AD10" s="17">
        <v>0.13122891524121899</v>
      </c>
      <c r="AE10" s="17">
        <v>6.4897015469115304E-2</v>
      </c>
    </row>
    <row r="11" spans="2:31" ht="29" x14ac:dyDescent="0.35">
      <c r="B11" s="18" t="s">
        <v>543</v>
      </c>
      <c r="C11" s="17">
        <v>0.223317866851138</v>
      </c>
      <c r="D11" s="17">
        <v>0.225517135843603</v>
      </c>
      <c r="E11" s="17">
        <v>0.22111797962788901</v>
      </c>
      <c r="F11" s="17"/>
      <c r="G11" s="17">
        <v>0.25180943439041897</v>
      </c>
      <c r="H11" s="17">
        <v>0.25422115715840898</v>
      </c>
      <c r="I11" s="17">
        <v>0.20094827539690899</v>
      </c>
      <c r="J11" s="17">
        <v>0.246789218120397</v>
      </c>
      <c r="K11" s="17">
        <v>0.21037108082189901</v>
      </c>
      <c r="L11" s="17">
        <v>0.19745894168907699</v>
      </c>
      <c r="M11" s="17"/>
      <c r="N11" s="17">
        <v>0.19108394301016901</v>
      </c>
      <c r="O11" s="17">
        <v>0.20436173710875399</v>
      </c>
      <c r="P11" s="17">
        <v>0.26722803506140602</v>
      </c>
      <c r="Q11" s="17">
        <v>0.18964039107424799</v>
      </c>
      <c r="R11" s="17">
        <v>0.20674579467697701</v>
      </c>
      <c r="S11" s="17">
        <v>0.24180357215368001</v>
      </c>
      <c r="T11" s="17">
        <v>0.28175034994055198</v>
      </c>
      <c r="U11" s="17">
        <v>0.240142282553681</v>
      </c>
      <c r="V11" s="17">
        <v>0.22630187759530301</v>
      </c>
      <c r="W11" s="17"/>
      <c r="X11" s="17">
        <v>0.23873333239547101</v>
      </c>
      <c r="Y11" s="17">
        <v>0.19334168541080099</v>
      </c>
      <c r="Z11" s="17"/>
      <c r="AA11" s="17">
        <v>0.22220419399456001</v>
      </c>
      <c r="AB11" s="17">
        <v>0.22990357721544599</v>
      </c>
      <c r="AC11" s="17"/>
      <c r="AD11" s="17">
        <v>0.214156042952904</v>
      </c>
      <c r="AE11" s="17">
        <v>0.23892960945274699</v>
      </c>
    </row>
    <row r="12" spans="2:31" x14ac:dyDescent="0.35">
      <c r="B12" s="18" t="s">
        <v>544</v>
      </c>
      <c r="C12" s="17">
        <v>0.37622224405275401</v>
      </c>
      <c r="D12" s="17">
        <v>0.34797823818836698</v>
      </c>
      <c r="E12" s="17">
        <v>0.404474189516145</v>
      </c>
      <c r="F12" s="17"/>
      <c r="G12" s="17">
        <v>0.38383115278208502</v>
      </c>
      <c r="H12" s="17">
        <v>0.32949595587778602</v>
      </c>
      <c r="I12" s="17">
        <v>0.343143527910937</v>
      </c>
      <c r="J12" s="17">
        <v>0.33006458302771302</v>
      </c>
      <c r="K12" s="17">
        <v>0.42102093594102702</v>
      </c>
      <c r="L12" s="17">
        <v>0.41428550493550798</v>
      </c>
      <c r="M12" s="17"/>
      <c r="N12" s="17">
        <v>0.32578180470617302</v>
      </c>
      <c r="O12" s="17">
        <v>0.41894451694380103</v>
      </c>
      <c r="P12" s="17">
        <v>0.35572235458875101</v>
      </c>
      <c r="Q12" s="17">
        <v>0.45016402884681</v>
      </c>
      <c r="R12" s="17">
        <v>0.43933297747838201</v>
      </c>
      <c r="S12" s="17">
        <v>0.36140530484900102</v>
      </c>
      <c r="T12" s="17">
        <v>0.28232300538643601</v>
      </c>
      <c r="U12" s="17">
        <v>0.42059328896477899</v>
      </c>
      <c r="V12" s="17">
        <v>0.36215930237586602</v>
      </c>
      <c r="W12" s="17"/>
      <c r="X12" s="17">
        <v>0.38042524120839599</v>
      </c>
      <c r="Y12" s="17">
        <v>0.34442210427356301</v>
      </c>
      <c r="Z12" s="17"/>
      <c r="AA12" s="17">
        <v>0.364757318008397</v>
      </c>
      <c r="AB12" s="17">
        <v>0.41693380673415997</v>
      </c>
      <c r="AC12" s="17"/>
      <c r="AD12" s="17">
        <v>0.38948060626236403</v>
      </c>
      <c r="AE12" s="17">
        <v>0.37220536082711397</v>
      </c>
    </row>
    <row r="13" spans="2:31" x14ac:dyDescent="0.35">
      <c r="B13" s="18" t="s">
        <v>415</v>
      </c>
      <c r="C13" s="17">
        <v>0.15020611360491301</v>
      </c>
      <c r="D13" s="17">
        <v>0.13052435597374301</v>
      </c>
      <c r="E13" s="17">
        <v>0.16989340392376301</v>
      </c>
      <c r="F13" s="17"/>
      <c r="G13" s="17">
        <v>0.14222877541291801</v>
      </c>
      <c r="H13" s="17">
        <v>0.13943034963984899</v>
      </c>
      <c r="I13" s="17">
        <v>0.16751191369605301</v>
      </c>
      <c r="J13" s="17">
        <v>0.19372130212953301</v>
      </c>
      <c r="K13" s="17">
        <v>0.16181791568086101</v>
      </c>
      <c r="L13" s="17">
        <v>0.123947374694517</v>
      </c>
      <c r="M13" s="17"/>
      <c r="N13" s="17">
        <v>0.16395031004449401</v>
      </c>
      <c r="O13" s="17">
        <v>0.17001601758822099</v>
      </c>
      <c r="P13" s="17">
        <v>0.11113341153254599</v>
      </c>
      <c r="Q13" s="17">
        <v>0.14336234817704899</v>
      </c>
      <c r="R13" s="17">
        <v>0.18810440440628201</v>
      </c>
      <c r="S13" s="17">
        <v>0.114698018357445</v>
      </c>
      <c r="T13" s="17">
        <v>0.15470829503056499</v>
      </c>
      <c r="U13" s="17">
        <v>0.175359712846927</v>
      </c>
      <c r="V13" s="17">
        <v>0.13275930570387101</v>
      </c>
      <c r="W13" s="17"/>
      <c r="X13" s="17">
        <v>0.16269331216664301</v>
      </c>
      <c r="Y13" s="17">
        <v>0.14134142565472901</v>
      </c>
      <c r="Z13" s="17"/>
      <c r="AA13" s="17">
        <v>0.156577855603865</v>
      </c>
      <c r="AB13" s="17">
        <v>0.124783473556465</v>
      </c>
      <c r="AC13" s="17"/>
      <c r="AD13" s="17">
        <v>0.15450144947184599</v>
      </c>
      <c r="AE13" s="17">
        <v>0.15052227715621999</v>
      </c>
    </row>
    <row r="14" spans="2:31" x14ac:dyDescent="0.35">
      <c r="B14" s="18" t="s">
        <v>56</v>
      </c>
      <c r="C14" s="19">
        <v>9.1210922600445707E-2</v>
      </c>
      <c r="D14" s="19">
        <v>7.9466347918699595E-2</v>
      </c>
      <c r="E14" s="19">
        <v>0.102958798769023</v>
      </c>
      <c r="F14" s="19"/>
      <c r="G14" s="19">
        <v>0.110142969335996</v>
      </c>
      <c r="H14" s="19">
        <v>9.7579869806920003E-2</v>
      </c>
      <c r="I14" s="19">
        <v>0.111882302265678</v>
      </c>
      <c r="J14" s="19">
        <v>8.8642315853359993E-2</v>
      </c>
      <c r="K14" s="19">
        <v>8.5551918413292599E-2</v>
      </c>
      <c r="L14" s="19">
        <v>7.1520737234465198E-2</v>
      </c>
      <c r="M14" s="19"/>
      <c r="N14" s="19">
        <v>0.100674085349922</v>
      </c>
      <c r="O14" s="19">
        <v>8.1105924933890003E-2</v>
      </c>
      <c r="P14" s="19">
        <v>0.140591916100303</v>
      </c>
      <c r="Q14" s="19">
        <v>7.6009023548934004E-2</v>
      </c>
      <c r="R14" s="19">
        <v>4.22533856280208E-2</v>
      </c>
      <c r="S14" s="19">
        <v>9.5078186045275806E-2</v>
      </c>
      <c r="T14" s="19">
        <v>9.5017624351889804E-2</v>
      </c>
      <c r="U14" s="19">
        <v>5.8985347015955002E-2</v>
      </c>
      <c r="V14" s="19">
        <v>0.10726519272377701</v>
      </c>
      <c r="W14" s="19"/>
      <c r="X14" s="19">
        <v>9.0611912034758907E-2</v>
      </c>
      <c r="Y14" s="19">
        <v>8.5940419776067103E-2</v>
      </c>
      <c r="Z14" s="19"/>
      <c r="AA14" s="19">
        <v>9.6111504206802506E-2</v>
      </c>
      <c r="AB14" s="19">
        <v>7.4219691475871596E-2</v>
      </c>
      <c r="AC14" s="19"/>
      <c r="AD14" s="19">
        <v>5.3907343146648801E-2</v>
      </c>
      <c r="AE14" s="19">
        <v>0.136542170752084</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E19"/>
  <sheetViews>
    <sheetView showGridLines="0" topLeftCell="A6" workbookViewId="0">
      <pane xSplit="2" topLeftCell="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569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185</v>
      </c>
      <c r="C9" s="17">
        <v>5.2707115274581599E-2</v>
      </c>
      <c r="D9" s="17">
        <v>8.5979901327206606E-2</v>
      </c>
      <c r="E9" s="17">
        <v>1.9424975995639499E-2</v>
      </c>
      <c r="F9" s="17"/>
      <c r="G9" s="17">
        <v>4.8413132048309798E-2</v>
      </c>
      <c r="H9" s="17">
        <v>5.5124130592154201E-2</v>
      </c>
      <c r="I9" s="17">
        <v>3.7254049127499203E-2</v>
      </c>
      <c r="J9" s="17">
        <v>3.5081577463290298E-2</v>
      </c>
      <c r="K9" s="17">
        <v>3.96821222016394E-2</v>
      </c>
      <c r="L9" s="17">
        <v>7.6785408620238096E-2</v>
      </c>
      <c r="M9" s="17"/>
      <c r="N9" s="17">
        <v>0.12456490047175101</v>
      </c>
      <c r="O9" s="17">
        <v>2.0101308495407502E-2</v>
      </c>
      <c r="P9" s="17">
        <v>2.4755857257651101E-2</v>
      </c>
      <c r="Q9" s="17">
        <v>9.7899148997929397E-2</v>
      </c>
      <c r="R9" s="17">
        <v>4.6469208187341002E-2</v>
      </c>
      <c r="S9" s="17">
        <v>5.7198836473750597E-2</v>
      </c>
      <c r="T9" s="17">
        <v>7.8601440151354202E-3</v>
      </c>
      <c r="U9" s="17">
        <v>6.2760886617375194E-2</v>
      </c>
      <c r="V9" s="17">
        <v>1.9511136375462899E-2</v>
      </c>
      <c r="W9" s="17"/>
      <c r="X9" s="17">
        <v>3.1715186020041503E-2</v>
      </c>
      <c r="Y9" s="17">
        <v>0.10246234045158099</v>
      </c>
      <c r="Z9" s="17"/>
      <c r="AA9" s="17">
        <v>4.6176457959056498E-2</v>
      </c>
      <c r="AB9" s="17">
        <v>7.5924634788839498E-2</v>
      </c>
      <c r="AC9" s="17"/>
      <c r="AD9" s="17">
        <v>6.9318608671849899E-2</v>
      </c>
      <c r="AE9" s="17">
        <v>1.9726393392159501E-2</v>
      </c>
    </row>
    <row r="10" spans="2:31" x14ac:dyDescent="0.35">
      <c r="B10" s="18" t="s">
        <v>186</v>
      </c>
      <c r="C10" s="17">
        <v>0.123314544695724</v>
      </c>
      <c r="D10" s="17">
        <v>0.15074333967018999</v>
      </c>
      <c r="E10" s="17">
        <v>9.5878039284067199E-2</v>
      </c>
      <c r="F10" s="17"/>
      <c r="G10" s="17">
        <v>0.115311391034709</v>
      </c>
      <c r="H10" s="17">
        <v>0.156922484470016</v>
      </c>
      <c r="I10" s="17">
        <v>0.17399224215619699</v>
      </c>
      <c r="J10" s="17">
        <v>9.7939322066547596E-2</v>
      </c>
      <c r="K10" s="17">
        <v>8.2587715842899603E-2</v>
      </c>
      <c r="L10" s="17">
        <v>0.117537536190572</v>
      </c>
      <c r="M10" s="17"/>
      <c r="N10" s="17">
        <v>0.178090611430676</v>
      </c>
      <c r="O10" s="17">
        <v>7.2171386587224107E-2</v>
      </c>
      <c r="P10" s="17">
        <v>0.15178084585548901</v>
      </c>
      <c r="Q10" s="17">
        <v>7.8866352150403399E-2</v>
      </c>
      <c r="R10" s="17">
        <v>8.4082305360573498E-2</v>
      </c>
      <c r="S10" s="17">
        <v>0.14224922401739801</v>
      </c>
      <c r="T10" s="17">
        <v>0.145334496207776</v>
      </c>
      <c r="U10" s="17">
        <v>0.153391682678228</v>
      </c>
      <c r="V10" s="17">
        <v>0.118324901608875</v>
      </c>
      <c r="W10" s="17"/>
      <c r="X10" s="17">
        <v>0.113309382541892</v>
      </c>
      <c r="Y10" s="17">
        <v>0.16060847328269601</v>
      </c>
      <c r="Z10" s="17"/>
      <c r="AA10" s="17">
        <v>0.114881626887867</v>
      </c>
      <c r="AB10" s="17">
        <v>0.15913883576667001</v>
      </c>
      <c r="AC10" s="17"/>
      <c r="AD10" s="17">
        <v>0.14465373320785499</v>
      </c>
      <c r="AE10" s="17">
        <v>8.8538925565317797E-2</v>
      </c>
    </row>
    <row r="11" spans="2:31" ht="29" x14ac:dyDescent="0.35">
      <c r="B11" s="18" t="s">
        <v>568</v>
      </c>
      <c r="C11" s="17">
        <v>0.22630013120897699</v>
      </c>
      <c r="D11" s="17">
        <v>0.240947925731097</v>
      </c>
      <c r="E11" s="17">
        <v>0.211648219083449</v>
      </c>
      <c r="F11" s="17"/>
      <c r="G11" s="17">
        <v>0.23923123865254101</v>
      </c>
      <c r="H11" s="17">
        <v>0.22944006235366399</v>
      </c>
      <c r="I11" s="17">
        <v>0.26226615322673102</v>
      </c>
      <c r="J11" s="17">
        <v>0.18629964192731599</v>
      </c>
      <c r="K11" s="17">
        <v>0.25071374722582401</v>
      </c>
      <c r="L11" s="17">
        <v>0.20760928526570399</v>
      </c>
      <c r="M11" s="17"/>
      <c r="N11" s="17">
        <v>0.18906596668575201</v>
      </c>
      <c r="O11" s="17">
        <v>0.24198231637227899</v>
      </c>
      <c r="P11" s="17">
        <v>0.25129113485147803</v>
      </c>
      <c r="Q11" s="17">
        <v>0.21199712090074399</v>
      </c>
      <c r="R11" s="17">
        <v>0.29099193406806401</v>
      </c>
      <c r="S11" s="17">
        <v>0.21966025302911699</v>
      </c>
      <c r="T11" s="17">
        <v>0.22813698691582401</v>
      </c>
      <c r="U11" s="17">
        <v>0.22450770549519999</v>
      </c>
      <c r="V11" s="17">
        <v>0.20490136098037701</v>
      </c>
      <c r="W11" s="17"/>
      <c r="X11" s="17">
        <v>0.23398128472215701</v>
      </c>
      <c r="Y11" s="17">
        <v>0.21202160217496699</v>
      </c>
      <c r="Z11" s="17"/>
      <c r="AA11" s="17">
        <v>0.23173745767498499</v>
      </c>
      <c r="AB11" s="17">
        <v>0.21038748616559999</v>
      </c>
      <c r="AC11" s="17"/>
      <c r="AD11" s="17">
        <v>0.21468457699374599</v>
      </c>
      <c r="AE11" s="17">
        <v>0.26232135221763803</v>
      </c>
    </row>
    <row r="12" spans="2:31" x14ac:dyDescent="0.35">
      <c r="B12" s="18" t="s">
        <v>188</v>
      </c>
      <c r="C12" s="17">
        <v>0.247255450099338</v>
      </c>
      <c r="D12" s="17">
        <v>0.235681838163628</v>
      </c>
      <c r="E12" s="17">
        <v>0.25883231546298602</v>
      </c>
      <c r="F12" s="17"/>
      <c r="G12" s="17">
        <v>0.244994428022281</v>
      </c>
      <c r="H12" s="17">
        <v>0.243044228461269</v>
      </c>
      <c r="I12" s="17">
        <v>0.211327197927311</v>
      </c>
      <c r="J12" s="17">
        <v>0.27198745367092703</v>
      </c>
      <c r="K12" s="17">
        <v>0.26135449000969302</v>
      </c>
      <c r="L12" s="17">
        <v>0.249140384401663</v>
      </c>
      <c r="M12" s="17"/>
      <c r="N12" s="17">
        <v>0.21027669480271599</v>
      </c>
      <c r="O12" s="17">
        <v>0.25379158917008798</v>
      </c>
      <c r="P12" s="17">
        <v>0.243295024736597</v>
      </c>
      <c r="Q12" s="17">
        <v>0.30787623486654198</v>
      </c>
      <c r="R12" s="17">
        <v>0.324857417428214</v>
      </c>
      <c r="S12" s="17">
        <v>0.21755177311077101</v>
      </c>
      <c r="T12" s="17">
        <v>0.239836818059976</v>
      </c>
      <c r="U12" s="17">
        <v>0.24599294786207401</v>
      </c>
      <c r="V12" s="17">
        <v>0.211754797338263</v>
      </c>
      <c r="W12" s="17"/>
      <c r="X12" s="17">
        <v>0.263515315022751</v>
      </c>
      <c r="Y12" s="17">
        <v>0.20501744649929601</v>
      </c>
      <c r="Z12" s="17"/>
      <c r="AA12" s="17">
        <v>0.24542170236762201</v>
      </c>
      <c r="AB12" s="17">
        <v>0.25652078103957898</v>
      </c>
      <c r="AC12" s="17"/>
      <c r="AD12" s="17">
        <v>0.26623623213851</v>
      </c>
      <c r="AE12" s="17">
        <v>0.21774472535743999</v>
      </c>
    </row>
    <row r="13" spans="2:31" x14ac:dyDescent="0.35">
      <c r="B13" s="18" t="s">
        <v>189</v>
      </c>
      <c r="C13" s="17">
        <v>0.15508767890523401</v>
      </c>
      <c r="D13" s="17">
        <v>0.13129171535426601</v>
      </c>
      <c r="E13" s="17">
        <v>0.17889033167760299</v>
      </c>
      <c r="F13" s="17"/>
      <c r="G13" s="17">
        <v>0.124867951064442</v>
      </c>
      <c r="H13" s="17">
        <v>0.132218543717633</v>
      </c>
      <c r="I13" s="17">
        <v>0.13566897865611099</v>
      </c>
      <c r="J13" s="17">
        <v>0.170266163363547</v>
      </c>
      <c r="K13" s="17">
        <v>0.15831999391552201</v>
      </c>
      <c r="L13" s="17">
        <v>0.183889735225861</v>
      </c>
      <c r="M13" s="17"/>
      <c r="N13" s="17">
        <v>0.15377305141508499</v>
      </c>
      <c r="O13" s="17">
        <v>0.18072496968882601</v>
      </c>
      <c r="P13" s="17">
        <v>0.139855900259553</v>
      </c>
      <c r="Q13" s="17">
        <v>0.115151962120806</v>
      </c>
      <c r="R13" s="17">
        <v>7.7604815733864796E-2</v>
      </c>
      <c r="S13" s="17">
        <v>0.146934829504515</v>
      </c>
      <c r="T13" s="17">
        <v>0.15688556766187201</v>
      </c>
      <c r="U13" s="17">
        <v>0.19347651805548299</v>
      </c>
      <c r="V13" s="17">
        <v>0.214734006795056</v>
      </c>
      <c r="W13" s="17"/>
      <c r="X13" s="17">
        <v>0.16508686481295701</v>
      </c>
      <c r="Y13" s="17">
        <v>0.13432902827889201</v>
      </c>
      <c r="Z13" s="17"/>
      <c r="AA13" s="17">
        <v>0.160672964684342</v>
      </c>
      <c r="AB13" s="17">
        <v>0.13391377954118</v>
      </c>
      <c r="AC13" s="17"/>
      <c r="AD13" s="17">
        <v>0.16362025258547699</v>
      </c>
      <c r="AE13" s="17">
        <v>0.135201801504298</v>
      </c>
    </row>
    <row r="14" spans="2:31" x14ac:dyDescent="0.35">
      <c r="B14" s="18" t="s">
        <v>56</v>
      </c>
      <c r="C14" s="19">
        <v>0.19533507981614601</v>
      </c>
      <c r="D14" s="19">
        <v>0.15535527975361199</v>
      </c>
      <c r="E14" s="19">
        <v>0.23532611849625501</v>
      </c>
      <c r="F14" s="19"/>
      <c r="G14" s="19">
        <v>0.22718185917771699</v>
      </c>
      <c r="H14" s="19">
        <v>0.183250550405264</v>
      </c>
      <c r="I14" s="19">
        <v>0.17949137890615199</v>
      </c>
      <c r="J14" s="19">
        <v>0.23842584150837201</v>
      </c>
      <c r="K14" s="19">
        <v>0.20734193080442201</v>
      </c>
      <c r="L14" s="19">
        <v>0.16503765029596201</v>
      </c>
      <c r="M14" s="19"/>
      <c r="N14" s="19">
        <v>0.144228775194021</v>
      </c>
      <c r="O14" s="19">
        <v>0.23122842968617499</v>
      </c>
      <c r="P14" s="19">
        <v>0.18902123703923099</v>
      </c>
      <c r="Q14" s="19">
        <v>0.188209180963575</v>
      </c>
      <c r="R14" s="19">
        <v>0.175994319221943</v>
      </c>
      <c r="S14" s="19">
        <v>0.21640508386444801</v>
      </c>
      <c r="T14" s="19">
        <v>0.22194598713941699</v>
      </c>
      <c r="U14" s="19">
        <v>0.11987025929164</v>
      </c>
      <c r="V14" s="19">
        <v>0.230773796901967</v>
      </c>
      <c r="W14" s="19"/>
      <c r="X14" s="19">
        <v>0.19239196688020199</v>
      </c>
      <c r="Y14" s="19">
        <v>0.185561109312568</v>
      </c>
      <c r="Z14" s="19"/>
      <c r="AA14" s="19">
        <v>0.201109790426128</v>
      </c>
      <c r="AB14" s="19">
        <v>0.16411448269813</v>
      </c>
      <c r="AC14" s="19"/>
      <c r="AD14" s="19">
        <v>0.141486596402562</v>
      </c>
      <c r="AE14" s="19">
        <v>0.27646680196314699</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E26"/>
  <sheetViews>
    <sheetView showGridLines="0" topLeftCell="A13"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581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570</v>
      </c>
      <c r="C9" s="17">
        <v>0.48947516082501702</v>
      </c>
      <c r="D9" s="17">
        <v>0.50812464129173096</v>
      </c>
      <c r="E9" s="17">
        <v>0.47082043785137201</v>
      </c>
      <c r="F9" s="17"/>
      <c r="G9" s="17">
        <v>0.53155099008439299</v>
      </c>
      <c r="H9" s="17">
        <v>0.487550948618861</v>
      </c>
      <c r="I9" s="17">
        <v>0.496199149781477</v>
      </c>
      <c r="J9" s="17">
        <v>0.44231633566349499</v>
      </c>
      <c r="K9" s="17">
        <v>0.44200957022501502</v>
      </c>
      <c r="L9" s="17">
        <v>0.51214037780223998</v>
      </c>
      <c r="M9" s="17"/>
      <c r="N9" s="17">
        <v>0.43094078942988201</v>
      </c>
      <c r="O9" s="17">
        <v>0.53421748085057696</v>
      </c>
      <c r="P9" s="17">
        <v>0.46047568308876902</v>
      </c>
      <c r="Q9" s="17">
        <v>0.394137624081277</v>
      </c>
      <c r="R9" s="17">
        <v>0.58169100180367495</v>
      </c>
      <c r="S9" s="17">
        <v>0.54286021113375504</v>
      </c>
      <c r="T9" s="17">
        <v>0.48593121387232902</v>
      </c>
      <c r="U9" s="17">
        <v>0.50388759916401604</v>
      </c>
      <c r="V9" s="17">
        <v>0.50102081022793699</v>
      </c>
      <c r="W9" s="17"/>
      <c r="X9" s="17">
        <v>0.48047030757130299</v>
      </c>
      <c r="Y9" s="17">
        <v>0.48088867160666099</v>
      </c>
      <c r="Z9" s="17"/>
      <c r="AA9" s="17">
        <v>0.48109728400465401</v>
      </c>
      <c r="AB9" s="17">
        <v>0.51669767504217501</v>
      </c>
      <c r="AC9" s="17"/>
      <c r="AD9" s="17">
        <v>0.484556192585335</v>
      </c>
      <c r="AE9" s="17">
        <v>0.51174315168136797</v>
      </c>
    </row>
    <row r="10" spans="2:31" ht="58" x14ac:dyDescent="0.35">
      <c r="B10" s="18" t="s">
        <v>571</v>
      </c>
      <c r="C10" s="17">
        <v>0.38005596236257999</v>
      </c>
      <c r="D10" s="17">
        <v>0.35355182052597101</v>
      </c>
      <c r="E10" s="17">
        <v>0.40656755470954098</v>
      </c>
      <c r="F10" s="17"/>
      <c r="G10" s="17">
        <v>0.37782031951559097</v>
      </c>
      <c r="H10" s="17">
        <v>0.369172509165067</v>
      </c>
      <c r="I10" s="17">
        <v>0.30773470976060202</v>
      </c>
      <c r="J10" s="17">
        <v>0.48793535038457603</v>
      </c>
      <c r="K10" s="17">
        <v>0.36587374028279301</v>
      </c>
      <c r="L10" s="17">
        <v>0.376107959213623</v>
      </c>
      <c r="M10" s="17"/>
      <c r="N10" s="17">
        <v>0.40863153733332502</v>
      </c>
      <c r="O10" s="17">
        <v>0.44287822872497101</v>
      </c>
      <c r="P10" s="17">
        <v>0.42520206028393098</v>
      </c>
      <c r="Q10" s="17">
        <v>0.47364167536663299</v>
      </c>
      <c r="R10" s="17">
        <v>0.421141933924988</v>
      </c>
      <c r="S10" s="17">
        <v>0.333107348979652</v>
      </c>
      <c r="T10" s="17">
        <v>0.238521597923887</v>
      </c>
      <c r="U10" s="17">
        <v>0.19472741835374599</v>
      </c>
      <c r="V10" s="17">
        <v>0.34250460835590202</v>
      </c>
      <c r="W10" s="17"/>
      <c r="X10" s="17">
        <v>0.37374112103749701</v>
      </c>
      <c r="Y10" s="17">
        <v>0.37951980344640301</v>
      </c>
      <c r="Z10" s="17"/>
      <c r="AA10" s="17">
        <v>0.37778195671824299</v>
      </c>
      <c r="AB10" s="17">
        <v>0.39133507792097999</v>
      </c>
      <c r="AC10" s="17"/>
      <c r="AD10" s="17">
        <v>0.41132086589288802</v>
      </c>
      <c r="AE10" s="17">
        <v>0.33641350261087799</v>
      </c>
    </row>
    <row r="11" spans="2:31" ht="58" x14ac:dyDescent="0.35">
      <c r="B11" s="18" t="s">
        <v>572</v>
      </c>
      <c r="C11" s="17">
        <v>0.32010601287750801</v>
      </c>
      <c r="D11" s="17">
        <v>0.29508395583180302</v>
      </c>
      <c r="E11" s="17">
        <v>0.34513510380856599</v>
      </c>
      <c r="F11" s="17"/>
      <c r="G11" s="17">
        <v>0.29831648020975798</v>
      </c>
      <c r="H11" s="17">
        <v>0.357659828113367</v>
      </c>
      <c r="I11" s="17">
        <v>0.28176159404595702</v>
      </c>
      <c r="J11" s="17">
        <v>0.31531271596286098</v>
      </c>
      <c r="K11" s="17">
        <v>0.31526802941049997</v>
      </c>
      <c r="L11" s="17">
        <v>0.33562472372023899</v>
      </c>
      <c r="M11" s="17"/>
      <c r="N11" s="17">
        <v>0.33688520176382802</v>
      </c>
      <c r="O11" s="17">
        <v>0.28911758695110201</v>
      </c>
      <c r="P11" s="17">
        <v>0.268622735310586</v>
      </c>
      <c r="Q11" s="17">
        <v>0.35863835876744699</v>
      </c>
      <c r="R11" s="17">
        <v>0.38924236548343999</v>
      </c>
      <c r="S11" s="17">
        <v>0.32529463001935799</v>
      </c>
      <c r="T11" s="17">
        <v>0.29472341528597301</v>
      </c>
      <c r="U11" s="17">
        <v>0.29615185242980202</v>
      </c>
      <c r="V11" s="17">
        <v>0.321656810579521</v>
      </c>
      <c r="W11" s="17"/>
      <c r="X11" s="17">
        <v>0.32263983129011797</v>
      </c>
      <c r="Y11" s="17">
        <v>0.31361778434635601</v>
      </c>
      <c r="Z11" s="17"/>
      <c r="AA11" s="17">
        <v>0.31933551673750998</v>
      </c>
      <c r="AB11" s="17">
        <v>0.32762610495417299</v>
      </c>
      <c r="AC11" s="17"/>
      <c r="AD11" s="17">
        <v>0.33998012372157299</v>
      </c>
      <c r="AE11" s="17">
        <v>0.29994032807950599</v>
      </c>
    </row>
    <row r="12" spans="2:31" ht="43.5" x14ac:dyDescent="0.35">
      <c r="B12" s="18" t="s">
        <v>573</v>
      </c>
      <c r="C12" s="17">
        <v>0.30847321258203497</v>
      </c>
      <c r="D12" s="17">
        <v>0.31047808901973001</v>
      </c>
      <c r="E12" s="17">
        <v>0.30646777255874202</v>
      </c>
      <c r="F12" s="17"/>
      <c r="G12" s="17">
        <v>0.248960126784769</v>
      </c>
      <c r="H12" s="17">
        <v>0.31362570517920102</v>
      </c>
      <c r="I12" s="17">
        <v>0.32100541548322098</v>
      </c>
      <c r="J12" s="17">
        <v>0.30624533539082199</v>
      </c>
      <c r="K12" s="17">
        <v>0.28769205296083999</v>
      </c>
      <c r="L12" s="17">
        <v>0.34280716310588799</v>
      </c>
      <c r="M12" s="17"/>
      <c r="N12" s="17">
        <v>0.40884796419186198</v>
      </c>
      <c r="O12" s="17">
        <v>0.29638193567033</v>
      </c>
      <c r="P12" s="17">
        <v>0.23022789248662101</v>
      </c>
      <c r="Q12" s="17">
        <v>0.24195741977722501</v>
      </c>
      <c r="R12" s="17">
        <v>0.32007455438563998</v>
      </c>
      <c r="S12" s="17">
        <v>0.36945857856595299</v>
      </c>
      <c r="T12" s="17">
        <v>0.27814562542933702</v>
      </c>
      <c r="U12" s="17">
        <v>0.38073694587524298</v>
      </c>
      <c r="V12" s="17">
        <v>0.25666953958051603</v>
      </c>
      <c r="W12" s="17"/>
      <c r="X12" s="17">
        <v>0.306658808857174</v>
      </c>
      <c r="Y12" s="17">
        <v>0.31542746492657697</v>
      </c>
      <c r="Z12" s="17"/>
      <c r="AA12" s="17">
        <v>0.284341307035406</v>
      </c>
      <c r="AB12" s="17">
        <v>0.39647493179198001</v>
      </c>
      <c r="AC12" s="17"/>
      <c r="AD12" s="17">
        <v>0.33118173067502799</v>
      </c>
      <c r="AE12" s="17">
        <v>0.275772777978187</v>
      </c>
    </row>
    <row r="13" spans="2:31" ht="58" x14ac:dyDescent="0.35">
      <c r="B13" s="18" t="s">
        <v>574</v>
      </c>
      <c r="C13" s="17">
        <v>0.29881985300983999</v>
      </c>
      <c r="D13" s="17">
        <v>0.26379015563648101</v>
      </c>
      <c r="E13" s="17">
        <v>0.33385939749028698</v>
      </c>
      <c r="F13" s="17"/>
      <c r="G13" s="17">
        <v>0.33027469304559598</v>
      </c>
      <c r="H13" s="17">
        <v>0.29003051171703498</v>
      </c>
      <c r="I13" s="17">
        <v>0.25751046517086901</v>
      </c>
      <c r="J13" s="17">
        <v>0.40014250930634698</v>
      </c>
      <c r="K13" s="17">
        <v>0.293937163731327</v>
      </c>
      <c r="L13" s="17">
        <v>0.25892544749493202</v>
      </c>
      <c r="M13" s="17"/>
      <c r="N13" s="17">
        <v>0.27861239522294801</v>
      </c>
      <c r="O13" s="17">
        <v>0.34164549626277702</v>
      </c>
      <c r="P13" s="17">
        <v>0.31222485875719802</v>
      </c>
      <c r="Q13" s="17">
        <v>0.237229478498101</v>
      </c>
      <c r="R13" s="17">
        <v>0.31421140955601001</v>
      </c>
      <c r="S13" s="17">
        <v>0.28329521983056699</v>
      </c>
      <c r="T13" s="17">
        <v>0.29343207518520797</v>
      </c>
      <c r="U13" s="17">
        <v>0.27121291175564499</v>
      </c>
      <c r="V13" s="17">
        <v>0.328771224375906</v>
      </c>
      <c r="W13" s="17"/>
      <c r="X13" s="17">
        <v>0.29107235422491501</v>
      </c>
      <c r="Y13" s="17">
        <v>0.40558921443485002</v>
      </c>
      <c r="Z13" s="17"/>
      <c r="AA13" s="17">
        <v>0.30234790129951999</v>
      </c>
      <c r="AB13" s="17">
        <v>0.28854593507409698</v>
      </c>
      <c r="AC13" s="17"/>
      <c r="AD13" s="17">
        <v>0.31730002660046303</v>
      </c>
      <c r="AE13" s="17">
        <v>0.27972343229306301</v>
      </c>
    </row>
    <row r="14" spans="2:31" ht="58" x14ac:dyDescent="0.35">
      <c r="B14" s="18" t="s">
        <v>575</v>
      </c>
      <c r="C14" s="17">
        <v>0.26407059082617002</v>
      </c>
      <c r="D14" s="17">
        <v>0.297285506730946</v>
      </c>
      <c r="E14" s="17">
        <v>0.23084633796280299</v>
      </c>
      <c r="F14" s="17"/>
      <c r="G14" s="17">
        <v>0.26168961040126398</v>
      </c>
      <c r="H14" s="17">
        <v>0.25752139940894703</v>
      </c>
      <c r="I14" s="17">
        <v>0.23617269323204501</v>
      </c>
      <c r="J14" s="17">
        <v>0.24721306803943899</v>
      </c>
      <c r="K14" s="17">
        <v>0.23191668472145099</v>
      </c>
      <c r="L14" s="17">
        <v>0.30732885798794501</v>
      </c>
      <c r="M14" s="17"/>
      <c r="N14" s="17">
        <v>0.31534823547989299</v>
      </c>
      <c r="O14" s="17">
        <v>0.27087241706478699</v>
      </c>
      <c r="P14" s="17">
        <v>0.18769260991282499</v>
      </c>
      <c r="Q14" s="17">
        <v>0.22332847279308099</v>
      </c>
      <c r="R14" s="17">
        <v>0.23061788488128299</v>
      </c>
      <c r="S14" s="17">
        <v>0.32255131985638003</v>
      </c>
      <c r="T14" s="17">
        <v>0.236318185679947</v>
      </c>
      <c r="U14" s="17">
        <v>0.37812764877756599</v>
      </c>
      <c r="V14" s="17">
        <v>0.24143177908150501</v>
      </c>
      <c r="W14" s="17"/>
      <c r="X14" s="17">
        <v>0.24222590857280599</v>
      </c>
      <c r="Y14" s="17">
        <v>0.32396497449676998</v>
      </c>
      <c r="Z14" s="17"/>
      <c r="AA14" s="17">
        <v>0.248177182992495</v>
      </c>
      <c r="AB14" s="17">
        <v>0.32524846441665001</v>
      </c>
      <c r="AC14" s="17"/>
      <c r="AD14" s="17">
        <v>0.28641725709772697</v>
      </c>
      <c r="AE14" s="17">
        <v>0.219829465556277</v>
      </c>
    </row>
    <row r="15" spans="2:31" ht="29" x14ac:dyDescent="0.35">
      <c r="B15" s="18" t="s">
        <v>576</v>
      </c>
      <c r="C15" s="17">
        <v>0.22769861526580701</v>
      </c>
      <c r="D15" s="17">
        <v>0.23332301698476299</v>
      </c>
      <c r="E15" s="17">
        <v>0.22207263248591799</v>
      </c>
      <c r="F15" s="17"/>
      <c r="G15" s="17">
        <v>0.244241438806373</v>
      </c>
      <c r="H15" s="17">
        <v>0.25044329860710501</v>
      </c>
      <c r="I15" s="17">
        <v>0.26701614048137301</v>
      </c>
      <c r="J15" s="17">
        <v>0.18021436196172599</v>
      </c>
      <c r="K15" s="17">
        <v>0.248752948035488</v>
      </c>
      <c r="L15" s="17">
        <v>0.20037423153330799</v>
      </c>
      <c r="M15" s="17"/>
      <c r="N15" s="17">
        <v>0.31876579280703299</v>
      </c>
      <c r="O15" s="17">
        <v>0.22767690131070101</v>
      </c>
      <c r="P15" s="17">
        <v>0.16307064534834101</v>
      </c>
      <c r="Q15" s="17">
        <v>0.23237696022620899</v>
      </c>
      <c r="R15" s="17">
        <v>0.20140461462827</v>
      </c>
      <c r="S15" s="17">
        <v>0.20867200361607599</v>
      </c>
      <c r="T15" s="17">
        <v>0.19926940743516999</v>
      </c>
      <c r="U15" s="17">
        <v>0.20554165043567901</v>
      </c>
      <c r="V15" s="17">
        <v>0.22528029441873501</v>
      </c>
      <c r="W15" s="17"/>
      <c r="X15" s="17">
        <v>0.222406161666655</v>
      </c>
      <c r="Y15" s="17">
        <v>0.221209179591664</v>
      </c>
      <c r="Z15" s="17"/>
      <c r="AA15" s="17">
        <v>0.22271288797890501</v>
      </c>
      <c r="AB15" s="17">
        <v>0.25251603817366403</v>
      </c>
      <c r="AC15" s="17"/>
      <c r="AD15" s="17">
        <v>0.23117051296431301</v>
      </c>
      <c r="AE15" s="17">
        <v>0.22633474079038299</v>
      </c>
    </row>
    <row r="16" spans="2:31" x14ac:dyDescent="0.35">
      <c r="B16" s="18" t="s">
        <v>56</v>
      </c>
      <c r="C16" s="17">
        <v>6.4725198344913096E-2</v>
      </c>
      <c r="D16" s="17">
        <v>7.4595848179192695E-2</v>
      </c>
      <c r="E16" s="17">
        <v>5.4851773797940401E-2</v>
      </c>
      <c r="F16" s="17"/>
      <c r="G16" s="17">
        <v>8.6271179613763405E-2</v>
      </c>
      <c r="H16" s="17">
        <v>4.3308723078058997E-2</v>
      </c>
      <c r="I16" s="17">
        <v>8.0246776194889596E-2</v>
      </c>
      <c r="J16" s="17">
        <v>5.2076980777252098E-2</v>
      </c>
      <c r="K16" s="17">
        <v>7.4631772218841499E-2</v>
      </c>
      <c r="L16" s="17">
        <v>5.8296299870088698E-2</v>
      </c>
      <c r="M16" s="17"/>
      <c r="N16" s="17">
        <v>4.0159893159978199E-2</v>
      </c>
      <c r="O16" s="17">
        <v>5.61068112881144E-2</v>
      </c>
      <c r="P16" s="17">
        <v>0.14424163108531701</v>
      </c>
      <c r="Q16" s="17">
        <v>5.9744521820340998E-2</v>
      </c>
      <c r="R16" s="17">
        <v>1.7775637658572398E-2</v>
      </c>
      <c r="S16" s="17">
        <v>6.54656279393067E-2</v>
      </c>
      <c r="T16" s="17">
        <v>9.7588307216515804E-2</v>
      </c>
      <c r="U16" s="17">
        <v>3.09026923377426E-2</v>
      </c>
      <c r="V16" s="17">
        <v>6.8034176027238102E-2</v>
      </c>
      <c r="W16" s="17"/>
      <c r="X16" s="17">
        <v>7.0242080436454704E-2</v>
      </c>
      <c r="Y16" s="17">
        <v>3.77086299185274E-2</v>
      </c>
      <c r="Z16" s="17"/>
      <c r="AA16" s="17">
        <v>6.7652188013698794E-2</v>
      </c>
      <c r="AB16" s="17">
        <v>5.1320668442797798E-2</v>
      </c>
      <c r="AC16" s="17"/>
      <c r="AD16" s="17">
        <v>3.4016531553776E-2</v>
      </c>
      <c r="AE16" s="17">
        <v>9.8720432699275301E-2</v>
      </c>
    </row>
    <row r="17" spans="2:31" ht="58" x14ac:dyDescent="0.35">
      <c r="B17" s="18" t="s">
        <v>577</v>
      </c>
      <c r="C17" s="17">
        <v>2.69874190546321E-2</v>
      </c>
      <c r="D17" s="17">
        <v>2.66714550129903E-2</v>
      </c>
      <c r="E17" s="17">
        <v>2.7303471916103599E-2</v>
      </c>
      <c r="F17" s="17"/>
      <c r="G17" s="17">
        <v>2.0780055451207501E-2</v>
      </c>
      <c r="H17" s="17">
        <v>2.5354836133768901E-2</v>
      </c>
      <c r="I17" s="17">
        <v>1.54512146953722E-2</v>
      </c>
      <c r="J17" s="17">
        <v>1.8686921324268101E-2</v>
      </c>
      <c r="K17" s="17">
        <v>3.2822787412340099E-2</v>
      </c>
      <c r="L17" s="17">
        <v>3.8161059281948899E-2</v>
      </c>
      <c r="M17" s="17"/>
      <c r="N17" s="17">
        <v>2.7461319551218E-2</v>
      </c>
      <c r="O17" s="17">
        <v>3.9553418018203203E-2</v>
      </c>
      <c r="P17" s="17">
        <v>1.7917478165869302E-2</v>
      </c>
      <c r="Q17" s="17">
        <v>3.2982221540254202E-2</v>
      </c>
      <c r="R17" s="17">
        <v>2.0448340404479601E-2</v>
      </c>
      <c r="S17" s="17">
        <v>2.3020942398512999E-2</v>
      </c>
      <c r="T17" s="17">
        <v>2.7491559824695599E-2</v>
      </c>
      <c r="U17" s="17">
        <v>4.3145203580911902E-2</v>
      </c>
      <c r="V17" s="17">
        <v>1.38598301732775E-2</v>
      </c>
      <c r="W17" s="17"/>
      <c r="X17" s="17">
        <v>3.02628032616491E-2</v>
      </c>
      <c r="Y17" s="17">
        <v>1.7771005176513598E-2</v>
      </c>
      <c r="Z17" s="17"/>
      <c r="AA17" s="17">
        <v>3.01506892545047E-2</v>
      </c>
      <c r="AB17" s="17">
        <v>1.52704617440899E-2</v>
      </c>
      <c r="AC17" s="17"/>
      <c r="AD17" s="17">
        <v>1.7934345991163302E-2</v>
      </c>
      <c r="AE17" s="17">
        <v>3.9713201829849602E-2</v>
      </c>
    </row>
    <row r="18" spans="2:31" x14ac:dyDescent="0.35">
      <c r="B18" s="18" t="s">
        <v>578</v>
      </c>
      <c r="C18" s="17">
        <v>1.77103827393767E-3</v>
      </c>
      <c r="D18" s="17">
        <v>3.5415788358246401E-3</v>
      </c>
      <c r="E18" s="17">
        <v>0</v>
      </c>
      <c r="F18" s="17"/>
      <c r="G18" s="17">
        <v>0</v>
      </c>
      <c r="H18" s="17">
        <v>0</v>
      </c>
      <c r="I18" s="17">
        <v>0</v>
      </c>
      <c r="J18" s="17">
        <v>0</v>
      </c>
      <c r="K18" s="17">
        <v>0</v>
      </c>
      <c r="L18" s="17">
        <v>6.3225255618539304E-3</v>
      </c>
      <c r="M18" s="17"/>
      <c r="N18" s="17">
        <v>0</v>
      </c>
      <c r="O18" s="17">
        <v>0</v>
      </c>
      <c r="P18" s="17">
        <v>0</v>
      </c>
      <c r="Q18" s="17">
        <v>0</v>
      </c>
      <c r="R18" s="17">
        <v>0</v>
      </c>
      <c r="S18" s="17">
        <v>0</v>
      </c>
      <c r="T18" s="17">
        <v>0</v>
      </c>
      <c r="U18" s="17">
        <v>0</v>
      </c>
      <c r="V18" s="17">
        <v>1.3669422170673899E-2</v>
      </c>
      <c r="W18" s="17"/>
      <c r="X18" s="17">
        <v>2.2591675273543302E-3</v>
      </c>
      <c r="Y18" s="17">
        <v>0</v>
      </c>
      <c r="Z18" s="17"/>
      <c r="AA18" s="17">
        <v>0</v>
      </c>
      <c r="AB18" s="17">
        <v>8.7277398522948302E-3</v>
      </c>
      <c r="AC18" s="17"/>
      <c r="AD18" s="17">
        <v>2.6444260010970401E-3</v>
      </c>
      <c r="AE18" s="17">
        <v>0</v>
      </c>
    </row>
    <row r="19" spans="2:31" ht="58" x14ac:dyDescent="0.35">
      <c r="B19" s="18" t="s">
        <v>579</v>
      </c>
      <c r="C19" s="17">
        <v>7.1431912545907405E-4</v>
      </c>
      <c r="D19" s="17">
        <v>1.4284375069579401E-3</v>
      </c>
      <c r="E19" s="17">
        <v>0</v>
      </c>
      <c r="F19" s="17"/>
      <c r="G19" s="17">
        <v>4.77386996207278E-3</v>
      </c>
      <c r="H19" s="17">
        <v>0</v>
      </c>
      <c r="I19" s="17">
        <v>0</v>
      </c>
      <c r="J19" s="17">
        <v>0</v>
      </c>
      <c r="K19" s="17">
        <v>0</v>
      </c>
      <c r="L19" s="17">
        <v>0</v>
      </c>
      <c r="M19" s="17"/>
      <c r="N19" s="17">
        <v>4.4736786371608302E-3</v>
      </c>
      <c r="O19" s="17">
        <v>0</v>
      </c>
      <c r="P19" s="17">
        <v>0</v>
      </c>
      <c r="Q19" s="17">
        <v>0</v>
      </c>
      <c r="R19" s="17">
        <v>0</v>
      </c>
      <c r="S19" s="17">
        <v>0</v>
      </c>
      <c r="T19" s="17">
        <v>0</v>
      </c>
      <c r="U19" s="17">
        <v>0</v>
      </c>
      <c r="V19" s="17">
        <v>0</v>
      </c>
      <c r="W19" s="17"/>
      <c r="X19" s="17">
        <v>0</v>
      </c>
      <c r="Y19" s="17">
        <v>0</v>
      </c>
      <c r="Z19" s="17"/>
      <c r="AA19" s="17">
        <v>0</v>
      </c>
      <c r="AB19" s="17">
        <v>3.5201901564014199E-3</v>
      </c>
      <c r="AC19" s="17"/>
      <c r="AD19" s="17">
        <v>0</v>
      </c>
      <c r="AE19" s="17">
        <v>2.5305236025047399E-3</v>
      </c>
    </row>
    <row r="20" spans="2:31" ht="29" x14ac:dyDescent="0.35">
      <c r="B20" s="18" t="s">
        <v>580</v>
      </c>
      <c r="C20" s="17">
        <v>6.4533978771737395E-4</v>
      </c>
      <c r="D20" s="17">
        <v>1.29049821662739E-3</v>
      </c>
      <c r="E20" s="17">
        <v>0</v>
      </c>
      <c r="F20" s="17"/>
      <c r="G20" s="17">
        <v>0</v>
      </c>
      <c r="H20" s="17">
        <v>0</v>
      </c>
      <c r="I20" s="17">
        <v>4.6227926670425303E-3</v>
      </c>
      <c r="J20" s="17">
        <v>0</v>
      </c>
      <c r="K20" s="17">
        <v>0</v>
      </c>
      <c r="L20" s="17">
        <v>0</v>
      </c>
      <c r="M20" s="17"/>
      <c r="N20" s="17">
        <v>0</v>
      </c>
      <c r="O20" s="17">
        <v>0</v>
      </c>
      <c r="P20" s="17">
        <v>0</v>
      </c>
      <c r="Q20" s="17">
        <v>0</v>
      </c>
      <c r="R20" s="17">
        <v>0</v>
      </c>
      <c r="S20" s="17">
        <v>0</v>
      </c>
      <c r="T20" s="17">
        <v>0</v>
      </c>
      <c r="U20" s="17">
        <v>0</v>
      </c>
      <c r="V20" s="17">
        <v>4.98093244604396E-3</v>
      </c>
      <c r="W20" s="17"/>
      <c r="X20" s="17">
        <v>8.2320676745133896E-4</v>
      </c>
      <c r="Y20" s="17">
        <v>0</v>
      </c>
      <c r="Z20" s="17"/>
      <c r="AA20" s="17">
        <v>8.1450295991184699E-4</v>
      </c>
      <c r="AB20" s="17">
        <v>0</v>
      </c>
      <c r="AC20" s="17"/>
      <c r="AD20" s="17">
        <v>9.6358917776969897E-4</v>
      </c>
      <c r="AE20" s="17">
        <v>0</v>
      </c>
    </row>
    <row r="21" spans="2:31" x14ac:dyDescent="0.35">
      <c r="B21" s="18" t="s">
        <v>63</v>
      </c>
      <c r="C21" s="19">
        <v>3.1306971871141202E-3</v>
      </c>
      <c r="D21" s="19">
        <v>6.2605145594099602E-3</v>
      </c>
      <c r="E21" s="19">
        <v>0</v>
      </c>
      <c r="F21" s="19"/>
      <c r="G21" s="19">
        <v>4.77386996207278E-3</v>
      </c>
      <c r="H21" s="19">
        <v>0</v>
      </c>
      <c r="I21" s="19">
        <v>4.6227926670425303E-3</v>
      </c>
      <c r="J21" s="19">
        <v>0</v>
      </c>
      <c r="K21" s="19">
        <v>0</v>
      </c>
      <c r="L21" s="19">
        <v>6.3225255618539304E-3</v>
      </c>
      <c r="M21" s="19"/>
      <c r="N21" s="19">
        <v>4.4736786371608302E-3</v>
      </c>
      <c r="O21" s="19">
        <v>0</v>
      </c>
      <c r="P21" s="19">
        <v>0</v>
      </c>
      <c r="Q21" s="19">
        <v>0</v>
      </c>
      <c r="R21" s="19">
        <v>0</v>
      </c>
      <c r="S21" s="19">
        <v>0</v>
      </c>
      <c r="T21" s="19">
        <v>0</v>
      </c>
      <c r="U21" s="19">
        <v>0</v>
      </c>
      <c r="V21" s="19">
        <v>1.8650354616717799E-2</v>
      </c>
      <c r="W21" s="19"/>
      <c r="X21" s="19">
        <v>3.08237429480567E-3</v>
      </c>
      <c r="Y21" s="19">
        <v>0</v>
      </c>
      <c r="Z21" s="19"/>
      <c r="AA21" s="19">
        <v>8.1450295991184699E-4</v>
      </c>
      <c r="AB21" s="19">
        <v>1.2247930008696201E-2</v>
      </c>
      <c r="AC21" s="19"/>
      <c r="AD21" s="19">
        <v>3.60801517886674E-3</v>
      </c>
      <c r="AE21" s="19">
        <v>2.5305236025047399E-3</v>
      </c>
    </row>
    <row r="22" spans="2:31" x14ac:dyDescent="0.35">
      <c r="B22" s="16"/>
    </row>
    <row r="23" spans="2:31" x14ac:dyDescent="0.35">
      <c r="B23" t="s">
        <v>67</v>
      </c>
    </row>
    <row r="24" spans="2:31" x14ac:dyDescent="0.35">
      <c r="B24" t="s">
        <v>68</v>
      </c>
    </row>
    <row r="26" spans="2:31" x14ac:dyDescent="0.35">
      <c r="B26"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E24"/>
  <sheetViews>
    <sheetView showGridLines="0" topLeftCell="A9"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593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582</v>
      </c>
      <c r="C9" s="17">
        <v>0.33618482788010201</v>
      </c>
      <c r="D9" s="17">
        <v>0.34173135449485298</v>
      </c>
      <c r="E9" s="17">
        <v>0.330636742095685</v>
      </c>
      <c r="F9" s="17"/>
      <c r="G9" s="17">
        <v>0.294721485933292</v>
      </c>
      <c r="H9" s="17">
        <v>0.27240743147249702</v>
      </c>
      <c r="I9" s="17">
        <v>0.30336760191998502</v>
      </c>
      <c r="J9" s="17">
        <v>0.34329465467970599</v>
      </c>
      <c r="K9" s="17">
        <v>0.35464057463215098</v>
      </c>
      <c r="L9" s="17">
        <v>0.39593458105911</v>
      </c>
      <c r="M9" s="17"/>
      <c r="N9" s="17">
        <v>0.31215498006118397</v>
      </c>
      <c r="O9" s="17">
        <v>0.37413683715703899</v>
      </c>
      <c r="P9" s="17">
        <v>0.38677463360460801</v>
      </c>
      <c r="Q9" s="17">
        <v>0.31568425504241299</v>
      </c>
      <c r="R9" s="17">
        <v>0.323247303274728</v>
      </c>
      <c r="S9" s="17">
        <v>0.33488235845183201</v>
      </c>
      <c r="T9" s="17">
        <v>0.31194091335340002</v>
      </c>
      <c r="U9" s="17">
        <v>0.353906583876193</v>
      </c>
      <c r="V9" s="17">
        <v>0.319107591590437</v>
      </c>
      <c r="W9" s="17"/>
      <c r="X9" s="17">
        <v>0.32857268791864602</v>
      </c>
      <c r="Y9" s="17">
        <v>0.35464914571466799</v>
      </c>
      <c r="Z9" s="17"/>
      <c r="AA9" s="17">
        <v>0.32430067752179398</v>
      </c>
      <c r="AB9" s="17">
        <v>0.39048661311282001</v>
      </c>
      <c r="AC9" s="17"/>
      <c r="AD9" s="17">
        <v>0.35797653184609002</v>
      </c>
      <c r="AE9" s="17">
        <v>0.307662040698648</v>
      </c>
    </row>
    <row r="10" spans="2:31" ht="29" x14ac:dyDescent="0.35">
      <c r="B10" s="18" t="s">
        <v>583</v>
      </c>
      <c r="C10" s="17">
        <v>0.31813574043530402</v>
      </c>
      <c r="D10" s="17">
        <v>0.306313708949006</v>
      </c>
      <c r="E10" s="17">
        <v>0.32996109518211503</v>
      </c>
      <c r="F10" s="17"/>
      <c r="G10" s="17">
        <v>0.36583703401467299</v>
      </c>
      <c r="H10" s="17">
        <v>0.28364520043636698</v>
      </c>
      <c r="I10" s="17">
        <v>0.28954122982223002</v>
      </c>
      <c r="J10" s="17">
        <v>0.36336905871903102</v>
      </c>
      <c r="K10" s="17">
        <v>0.29534014632670402</v>
      </c>
      <c r="L10" s="17">
        <v>0.31407566404496301</v>
      </c>
      <c r="M10" s="17"/>
      <c r="N10" s="17">
        <v>0.31368922431374502</v>
      </c>
      <c r="O10" s="17">
        <v>0.31669794451828498</v>
      </c>
      <c r="P10" s="17">
        <v>0.34809373474464</v>
      </c>
      <c r="Q10" s="17">
        <v>0.224570739597198</v>
      </c>
      <c r="R10" s="17">
        <v>0.32657271031863599</v>
      </c>
      <c r="S10" s="17">
        <v>0.45725043579975</v>
      </c>
      <c r="T10" s="17">
        <v>0.28877190216176801</v>
      </c>
      <c r="U10" s="17">
        <v>0.21877019249851001</v>
      </c>
      <c r="V10" s="17">
        <v>0.32883592474073198</v>
      </c>
      <c r="W10" s="17"/>
      <c r="X10" s="17">
        <v>0.30295361516160701</v>
      </c>
      <c r="Y10" s="17">
        <v>0.44030174836790198</v>
      </c>
      <c r="Z10" s="17"/>
      <c r="AA10" s="17">
        <v>0.30232975314747601</v>
      </c>
      <c r="AB10" s="17">
        <v>0.38380617816163298</v>
      </c>
      <c r="AC10" s="17"/>
      <c r="AD10" s="17">
        <v>0.332548273846343</v>
      </c>
      <c r="AE10" s="17">
        <v>0.30304443569115602</v>
      </c>
    </row>
    <row r="11" spans="2:31" ht="43.5" x14ac:dyDescent="0.35">
      <c r="B11" s="18" t="s">
        <v>584</v>
      </c>
      <c r="C11" s="17">
        <v>0.311468421904955</v>
      </c>
      <c r="D11" s="17">
        <v>0.32033389759674302</v>
      </c>
      <c r="E11" s="17">
        <v>0.30260045406236202</v>
      </c>
      <c r="F11" s="17"/>
      <c r="G11" s="17">
        <v>0.31144039150610497</v>
      </c>
      <c r="H11" s="17">
        <v>0.28021043250196498</v>
      </c>
      <c r="I11" s="17">
        <v>0.31975454331554798</v>
      </c>
      <c r="J11" s="17">
        <v>0.33819622481866801</v>
      </c>
      <c r="K11" s="17">
        <v>0.29627662374490399</v>
      </c>
      <c r="L11" s="17">
        <v>0.31826563539457697</v>
      </c>
      <c r="M11" s="17"/>
      <c r="N11" s="17">
        <v>0.32964392734041398</v>
      </c>
      <c r="O11" s="17">
        <v>0.35741804421003798</v>
      </c>
      <c r="P11" s="17">
        <v>0.30745240817566699</v>
      </c>
      <c r="Q11" s="17">
        <v>0.23800706420467599</v>
      </c>
      <c r="R11" s="17">
        <v>0.33374777703200398</v>
      </c>
      <c r="S11" s="17">
        <v>0.28272096990602302</v>
      </c>
      <c r="T11" s="17">
        <v>0.28340014936174701</v>
      </c>
      <c r="U11" s="17">
        <v>0.39819629099362402</v>
      </c>
      <c r="V11" s="17">
        <v>0.29251960374890601</v>
      </c>
      <c r="W11" s="17"/>
      <c r="X11" s="17">
        <v>0.32162041428570298</v>
      </c>
      <c r="Y11" s="17">
        <v>0.26897728318324599</v>
      </c>
      <c r="Z11" s="17"/>
      <c r="AA11" s="17">
        <v>0.308226882972369</v>
      </c>
      <c r="AB11" s="17">
        <v>0.32084016056382297</v>
      </c>
      <c r="AC11" s="17"/>
      <c r="AD11" s="17">
        <v>0.33114652966612201</v>
      </c>
      <c r="AE11" s="17">
        <v>0.28993917950925702</v>
      </c>
    </row>
    <row r="12" spans="2:31" ht="58" x14ac:dyDescent="0.35">
      <c r="B12" s="18" t="s">
        <v>585</v>
      </c>
      <c r="C12" s="17">
        <v>0.24329867206552999</v>
      </c>
      <c r="D12" s="17">
        <v>0.24926918469364101</v>
      </c>
      <c r="E12" s="17">
        <v>0.23732648108214799</v>
      </c>
      <c r="F12" s="17"/>
      <c r="G12" s="17">
        <v>0.245176106237981</v>
      </c>
      <c r="H12" s="17">
        <v>0.239065123805905</v>
      </c>
      <c r="I12" s="17">
        <v>0.28236835239584301</v>
      </c>
      <c r="J12" s="17">
        <v>0.25021477957474703</v>
      </c>
      <c r="K12" s="17">
        <v>0.23424356985731001</v>
      </c>
      <c r="L12" s="17">
        <v>0.22615944682098599</v>
      </c>
      <c r="M12" s="17"/>
      <c r="N12" s="17">
        <v>0.24960525629967001</v>
      </c>
      <c r="O12" s="17">
        <v>0.24388638149661401</v>
      </c>
      <c r="P12" s="17">
        <v>0.22271430636342801</v>
      </c>
      <c r="Q12" s="17">
        <v>0.25279176460366298</v>
      </c>
      <c r="R12" s="17">
        <v>0.21602000337338201</v>
      </c>
      <c r="S12" s="17">
        <v>0.32077551290445</v>
      </c>
      <c r="T12" s="17">
        <v>0.20010178972198001</v>
      </c>
      <c r="U12" s="17">
        <v>0.239837440657382</v>
      </c>
      <c r="V12" s="17">
        <v>0.23652943421145001</v>
      </c>
      <c r="W12" s="17"/>
      <c r="X12" s="17">
        <v>0.249326700043523</v>
      </c>
      <c r="Y12" s="17">
        <v>0.24576084043034099</v>
      </c>
      <c r="Z12" s="17"/>
      <c r="AA12" s="17">
        <v>0.25711691033955503</v>
      </c>
      <c r="AB12" s="17">
        <v>0.195061872637393</v>
      </c>
      <c r="AC12" s="17"/>
      <c r="AD12" s="17">
        <v>0.25816787809215902</v>
      </c>
      <c r="AE12" s="17">
        <v>0.21679769855695</v>
      </c>
    </row>
    <row r="13" spans="2:31" ht="29" x14ac:dyDescent="0.35">
      <c r="B13" s="18" t="s">
        <v>586</v>
      </c>
      <c r="C13" s="17">
        <v>0.24168357653069</v>
      </c>
      <c r="D13" s="17">
        <v>0.26874550381010998</v>
      </c>
      <c r="E13" s="17">
        <v>0.214614041943302</v>
      </c>
      <c r="F13" s="17"/>
      <c r="G13" s="17">
        <v>0.20494744797425399</v>
      </c>
      <c r="H13" s="17">
        <v>0.228736363843346</v>
      </c>
      <c r="I13" s="17">
        <v>0.26537601892042101</v>
      </c>
      <c r="J13" s="17">
        <v>0.25238433160177598</v>
      </c>
      <c r="K13" s="17">
        <v>0.132256190178413</v>
      </c>
      <c r="L13" s="17">
        <v>0.30593854741695198</v>
      </c>
      <c r="M13" s="17"/>
      <c r="N13" s="17">
        <v>0.30128899044436502</v>
      </c>
      <c r="O13" s="17">
        <v>0.23405893784180101</v>
      </c>
      <c r="P13" s="17">
        <v>0.175236956445499</v>
      </c>
      <c r="Q13" s="17">
        <v>0.29493949112406898</v>
      </c>
      <c r="R13" s="17">
        <v>0.29797784189703302</v>
      </c>
      <c r="S13" s="17">
        <v>0.19048548178260699</v>
      </c>
      <c r="T13" s="17">
        <v>0.198985039152176</v>
      </c>
      <c r="U13" s="17">
        <v>0.28008477950730098</v>
      </c>
      <c r="V13" s="17">
        <v>0.20270620957837901</v>
      </c>
      <c r="W13" s="17"/>
      <c r="X13" s="17">
        <v>0.23051105245407799</v>
      </c>
      <c r="Y13" s="17">
        <v>0.26416819610384301</v>
      </c>
      <c r="Z13" s="17"/>
      <c r="AA13" s="17">
        <v>0.22915430973127299</v>
      </c>
      <c r="AB13" s="17">
        <v>0.29628365254767403</v>
      </c>
      <c r="AC13" s="17"/>
      <c r="AD13" s="17">
        <v>0.27070936673020002</v>
      </c>
      <c r="AE13" s="17">
        <v>0.18706866433882</v>
      </c>
    </row>
    <row r="14" spans="2:31" ht="58" x14ac:dyDescent="0.35">
      <c r="B14" s="18" t="s">
        <v>587</v>
      </c>
      <c r="C14" s="17">
        <v>0.227983176334242</v>
      </c>
      <c r="D14" s="17">
        <v>0.23256293666501099</v>
      </c>
      <c r="E14" s="17">
        <v>0.223402128598962</v>
      </c>
      <c r="F14" s="17"/>
      <c r="G14" s="17">
        <v>0.25519295933040997</v>
      </c>
      <c r="H14" s="17">
        <v>0.26686794659436203</v>
      </c>
      <c r="I14" s="17">
        <v>0.15976873474030201</v>
      </c>
      <c r="J14" s="17">
        <v>0.22379901313858799</v>
      </c>
      <c r="K14" s="17">
        <v>0.20347965083425101</v>
      </c>
      <c r="L14" s="17">
        <v>0.241061682806712</v>
      </c>
      <c r="M14" s="17"/>
      <c r="N14" s="17">
        <v>0.34563801118911802</v>
      </c>
      <c r="O14" s="17">
        <v>0.20828511900826699</v>
      </c>
      <c r="P14" s="17">
        <v>0.13753268184032899</v>
      </c>
      <c r="Q14" s="17">
        <v>0.23279734954826001</v>
      </c>
      <c r="R14" s="17">
        <v>0.32270012329221498</v>
      </c>
      <c r="S14" s="17">
        <v>0.19590210349225501</v>
      </c>
      <c r="T14" s="17">
        <v>0.22229891790549999</v>
      </c>
      <c r="U14" s="17">
        <v>0.22355786242016501</v>
      </c>
      <c r="V14" s="17">
        <v>0.13819457420259201</v>
      </c>
      <c r="W14" s="17"/>
      <c r="X14" s="17">
        <v>0.21957338025964199</v>
      </c>
      <c r="Y14" s="17">
        <v>0.24716167044597701</v>
      </c>
      <c r="Z14" s="17"/>
      <c r="AA14" s="17">
        <v>0.22234945103843901</v>
      </c>
      <c r="AB14" s="17">
        <v>0.252327227327443</v>
      </c>
      <c r="AC14" s="17"/>
      <c r="AD14" s="17">
        <v>0.256331204399813</v>
      </c>
      <c r="AE14" s="17">
        <v>0.17985568518765099</v>
      </c>
    </row>
    <row r="15" spans="2:31" ht="43.5" x14ac:dyDescent="0.35">
      <c r="B15" s="18" t="s">
        <v>588</v>
      </c>
      <c r="C15" s="17">
        <v>0.176593568141893</v>
      </c>
      <c r="D15" s="17">
        <v>0.18990725294869501</v>
      </c>
      <c r="E15" s="17">
        <v>0.16327614075979399</v>
      </c>
      <c r="F15" s="17"/>
      <c r="G15" s="17">
        <v>0.17915128830700799</v>
      </c>
      <c r="H15" s="17">
        <v>0.20103771140190399</v>
      </c>
      <c r="I15" s="17">
        <v>0.133136397132922</v>
      </c>
      <c r="J15" s="17">
        <v>0.117062612541302</v>
      </c>
      <c r="K15" s="17">
        <v>0.15455896395423399</v>
      </c>
      <c r="L15" s="17">
        <v>0.224740286316546</v>
      </c>
      <c r="M15" s="17"/>
      <c r="N15" s="17">
        <v>0.21483349012317601</v>
      </c>
      <c r="O15" s="17">
        <v>0.14387058521114299</v>
      </c>
      <c r="P15" s="17">
        <v>0.14730746810877399</v>
      </c>
      <c r="Q15" s="17">
        <v>0.151599462571538</v>
      </c>
      <c r="R15" s="17">
        <v>0.23390994586623201</v>
      </c>
      <c r="S15" s="17">
        <v>0.17729177915757499</v>
      </c>
      <c r="T15" s="17">
        <v>0.16663485688607199</v>
      </c>
      <c r="U15" s="17">
        <v>0.256711806246809</v>
      </c>
      <c r="V15" s="17">
        <v>0.149784623593847</v>
      </c>
      <c r="W15" s="17"/>
      <c r="X15" s="17">
        <v>0.176542173888797</v>
      </c>
      <c r="Y15" s="17">
        <v>0.14690588063372201</v>
      </c>
      <c r="Z15" s="17"/>
      <c r="AA15" s="17">
        <v>0.15657101332864001</v>
      </c>
      <c r="AB15" s="17">
        <v>0.25484850765114297</v>
      </c>
      <c r="AC15" s="17"/>
      <c r="AD15" s="17">
        <v>0.19756359824706499</v>
      </c>
      <c r="AE15" s="17">
        <v>0.12765277680548301</v>
      </c>
    </row>
    <row r="16" spans="2:31" ht="72.5" x14ac:dyDescent="0.35">
      <c r="B16" s="18" t="s">
        <v>589</v>
      </c>
      <c r="C16" s="17">
        <v>0.17396482949897299</v>
      </c>
      <c r="D16" s="17">
        <v>0.194681630092258</v>
      </c>
      <c r="E16" s="17">
        <v>0.153242205259775</v>
      </c>
      <c r="F16" s="17"/>
      <c r="G16" s="17">
        <v>0.21631165641351799</v>
      </c>
      <c r="H16" s="17">
        <v>0.18213997808176199</v>
      </c>
      <c r="I16" s="17">
        <v>0.16457321629365301</v>
      </c>
      <c r="J16" s="17">
        <v>0.11905030434387701</v>
      </c>
      <c r="K16" s="17">
        <v>0.15297934623861301</v>
      </c>
      <c r="L16" s="17">
        <v>0.18972918548555801</v>
      </c>
      <c r="M16" s="17"/>
      <c r="N16" s="17">
        <v>0.21800938776270701</v>
      </c>
      <c r="O16" s="17">
        <v>0.14789018623162201</v>
      </c>
      <c r="P16" s="17">
        <v>8.7857131550694606E-2</v>
      </c>
      <c r="Q16" s="17">
        <v>0.193355648849831</v>
      </c>
      <c r="R16" s="17">
        <v>0.26696189737270798</v>
      </c>
      <c r="S16" s="17">
        <v>0.215702690142065</v>
      </c>
      <c r="T16" s="17">
        <v>0.15574997780233699</v>
      </c>
      <c r="U16" s="17">
        <v>0.10971264517559701</v>
      </c>
      <c r="V16" s="17">
        <v>0.14396372218923001</v>
      </c>
      <c r="W16" s="17"/>
      <c r="X16" s="17">
        <v>0.16876529767985199</v>
      </c>
      <c r="Y16" s="17">
        <v>0.21412090150303301</v>
      </c>
      <c r="Z16" s="17"/>
      <c r="AA16" s="17">
        <v>0.159676713215128</v>
      </c>
      <c r="AB16" s="17">
        <v>0.227310762979896</v>
      </c>
      <c r="AC16" s="17"/>
      <c r="AD16" s="17">
        <v>0.18412692224170599</v>
      </c>
      <c r="AE16" s="17">
        <v>0.16763987998745</v>
      </c>
    </row>
    <row r="17" spans="2:31" x14ac:dyDescent="0.35">
      <c r="B17" s="18" t="s">
        <v>56</v>
      </c>
      <c r="C17" s="17">
        <v>0.103095895777029</v>
      </c>
      <c r="D17" s="17">
        <v>9.6913678905039796E-2</v>
      </c>
      <c r="E17" s="17">
        <v>0.109279850515918</v>
      </c>
      <c r="F17" s="17"/>
      <c r="G17" s="17">
        <v>0.123502879688087</v>
      </c>
      <c r="H17" s="17">
        <v>8.86806876131985E-2</v>
      </c>
      <c r="I17" s="17">
        <v>0.114533930455796</v>
      </c>
      <c r="J17" s="17">
        <v>9.16952230024278E-2</v>
      </c>
      <c r="K17" s="17">
        <v>0.14159492210956201</v>
      </c>
      <c r="L17" s="17">
        <v>8.0602368428828605E-2</v>
      </c>
      <c r="M17" s="17"/>
      <c r="N17" s="17">
        <v>7.5355804121447406E-2</v>
      </c>
      <c r="O17" s="17">
        <v>9.9014900489755697E-2</v>
      </c>
      <c r="P17" s="17">
        <v>0.11869716508846199</v>
      </c>
      <c r="Q17" s="17">
        <v>0.18209601813899001</v>
      </c>
      <c r="R17" s="17">
        <v>4.4752417625409803E-2</v>
      </c>
      <c r="S17" s="17">
        <v>9.6192732623877106E-2</v>
      </c>
      <c r="T17" s="17">
        <v>0.124722293250585</v>
      </c>
      <c r="U17" s="17">
        <v>6.1114151287923399E-2</v>
      </c>
      <c r="V17" s="17">
        <v>0.108997166312053</v>
      </c>
      <c r="W17" s="17"/>
      <c r="X17" s="17">
        <v>0.114799642679058</v>
      </c>
      <c r="Y17" s="17">
        <v>5.0856751459013499E-2</v>
      </c>
      <c r="Z17" s="17"/>
      <c r="AA17" s="17">
        <v>0.112386790170492</v>
      </c>
      <c r="AB17" s="17">
        <v>5.6347651243187698E-2</v>
      </c>
      <c r="AC17" s="17"/>
      <c r="AD17" s="17">
        <v>6.3114548705050205E-2</v>
      </c>
      <c r="AE17" s="17">
        <v>0.14704417011833501</v>
      </c>
    </row>
    <row r="18" spans="2:31" ht="58" x14ac:dyDescent="0.35">
      <c r="B18" s="18" t="s">
        <v>590</v>
      </c>
      <c r="C18" s="17">
        <v>5.4132107789062099E-2</v>
      </c>
      <c r="D18" s="17">
        <v>4.4151397757304797E-2</v>
      </c>
      <c r="E18" s="17">
        <v>6.4115623472248306E-2</v>
      </c>
      <c r="F18" s="17"/>
      <c r="G18" s="17">
        <v>3.3244258548894901E-2</v>
      </c>
      <c r="H18" s="17">
        <v>6.4684912104475606E-2</v>
      </c>
      <c r="I18" s="17">
        <v>8.4649320368791206E-2</v>
      </c>
      <c r="J18" s="17">
        <v>5.3620290669898402E-2</v>
      </c>
      <c r="K18" s="17">
        <v>9.0237276843761496E-2</v>
      </c>
      <c r="L18" s="17">
        <v>2.6589869716190501E-2</v>
      </c>
      <c r="M18" s="17"/>
      <c r="N18" s="17">
        <v>3.61115919120851E-2</v>
      </c>
      <c r="O18" s="17">
        <v>3.4009112337085902E-2</v>
      </c>
      <c r="P18" s="17">
        <v>7.5406908095316194E-2</v>
      </c>
      <c r="Q18" s="17">
        <v>3.0453737472128001E-2</v>
      </c>
      <c r="R18" s="17">
        <v>4.8549813396062999E-2</v>
      </c>
      <c r="S18" s="17">
        <v>3.9477291012522703E-2</v>
      </c>
      <c r="T18" s="17">
        <v>7.5296158343438196E-2</v>
      </c>
      <c r="U18" s="17">
        <v>2.8773888065774099E-2</v>
      </c>
      <c r="V18" s="17">
        <v>0.11334073033157401</v>
      </c>
      <c r="W18" s="17"/>
      <c r="X18" s="17">
        <v>4.9643925910946303E-2</v>
      </c>
      <c r="Y18" s="17">
        <v>6.5126339170521005E-2</v>
      </c>
      <c r="Z18" s="17"/>
      <c r="AA18" s="17">
        <v>5.8165352713075602E-2</v>
      </c>
      <c r="AB18" s="17">
        <v>3.96561473427147E-2</v>
      </c>
      <c r="AC18" s="17"/>
      <c r="AD18" s="17">
        <v>4.3383057939082703E-2</v>
      </c>
      <c r="AE18" s="17">
        <v>8.3239455632751702E-2</v>
      </c>
    </row>
    <row r="19" spans="2:31" x14ac:dyDescent="0.35">
      <c r="B19" s="18" t="s">
        <v>63</v>
      </c>
      <c r="C19" s="19">
        <v>1.36562105595398E-3</v>
      </c>
      <c r="D19" s="19">
        <v>0</v>
      </c>
      <c r="E19" s="19">
        <v>2.7316259980898899E-3</v>
      </c>
      <c r="F19" s="19"/>
      <c r="G19" s="19">
        <v>0</v>
      </c>
      <c r="H19" s="19">
        <v>5.0237320154969999E-3</v>
      </c>
      <c r="I19" s="19">
        <v>0</v>
      </c>
      <c r="J19" s="19">
        <v>4.36904069908202E-3</v>
      </c>
      <c r="K19" s="19">
        <v>0</v>
      </c>
      <c r="L19" s="19">
        <v>0</v>
      </c>
      <c r="M19" s="19"/>
      <c r="N19" s="19">
        <v>0</v>
      </c>
      <c r="O19" s="19">
        <v>4.7080579604646096E-3</v>
      </c>
      <c r="P19" s="19">
        <v>0</v>
      </c>
      <c r="Q19" s="19">
        <v>0</v>
      </c>
      <c r="R19" s="19">
        <v>0</v>
      </c>
      <c r="S19" s="19">
        <v>0</v>
      </c>
      <c r="T19" s="19">
        <v>0</v>
      </c>
      <c r="U19" s="19">
        <v>0</v>
      </c>
      <c r="V19" s="19">
        <v>4.7381023538327896E-3</v>
      </c>
      <c r="W19" s="19"/>
      <c r="X19" s="19">
        <v>1.7420102036660699E-3</v>
      </c>
      <c r="Y19" s="19">
        <v>0</v>
      </c>
      <c r="Z19" s="19"/>
      <c r="AA19" s="19">
        <v>7.7479436498425396E-4</v>
      </c>
      <c r="AB19" s="19">
        <v>3.7046155149653001E-3</v>
      </c>
      <c r="AC19" s="19"/>
      <c r="AD19" s="19">
        <v>2.0390772357398502E-3</v>
      </c>
      <c r="AE19" s="19">
        <v>0</v>
      </c>
    </row>
    <row r="20" spans="2:31" x14ac:dyDescent="0.35">
      <c r="B20" s="16"/>
    </row>
    <row r="21" spans="2:31" x14ac:dyDescent="0.35">
      <c r="B21" t="s">
        <v>67</v>
      </c>
    </row>
    <row r="22" spans="2:31" x14ac:dyDescent="0.35">
      <c r="B22" t="s">
        <v>68</v>
      </c>
    </row>
    <row r="24" spans="2:31" x14ac:dyDescent="0.35">
      <c r="B24"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E19"/>
  <sheetViews>
    <sheetView showGridLines="0" topLeftCell="A6" workbookViewId="0">
      <pane xSplit="2" topLeftCell="R1" activePane="topRight" state="frozen"/>
      <selection pane="topRight" activeCell="V16" sqref="V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599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594</v>
      </c>
      <c r="C9" s="17">
        <v>0.31631419767277202</v>
      </c>
      <c r="D9" s="17">
        <v>0.34579439039104898</v>
      </c>
      <c r="E9" s="17">
        <v>0.28682571785422101</v>
      </c>
      <c r="F9" s="17"/>
      <c r="G9" s="17">
        <v>0.33301833548136001</v>
      </c>
      <c r="H9" s="17">
        <v>0.27110539285392499</v>
      </c>
      <c r="I9" s="17">
        <v>0.29995795846984202</v>
      </c>
      <c r="J9" s="17">
        <v>0.32523139955733998</v>
      </c>
      <c r="K9" s="17">
        <v>0.29828988837495801</v>
      </c>
      <c r="L9" s="17">
        <v>0.34426154938578002</v>
      </c>
      <c r="M9" s="17"/>
      <c r="N9" s="17">
        <v>0.39494539261532702</v>
      </c>
      <c r="O9" s="17">
        <v>0.28537172670630301</v>
      </c>
      <c r="P9" s="17">
        <v>0.35221175600619498</v>
      </c>
      <c r="Q9" s="17">
        <v>0.30480677628883102</v>
      </c>
      <c r="R9" s="17">
        <v>0.195082464569755</v>
      </c>
      <c r="S9" s="17">
        <v>0.31694915269757901</v>
      </c>
      <c r="T9" s="17">
        <v>0.25445902134486698</v>
      </c>
      <c r="U9" s="17">
        <v>0.37513936490990102</v>
      </c>
      <c r="V9" s="17">
        <v>0.34861993130712499</v>
      </c>
      <c r="W9" s="17"/>
      <c r="X9" s="17">
        <v>0.30920540715490902</v>
      </c>
      <c r="Y9" s="17">
        <v>0.31623964234560398</v>
      </c>
      <c r="Z9" s="17"/>
      <c r="AA9" s="17">
        <v>0.29742222670735802</v>
      </c>
      <c r="AB9" s="17">
        <v>0.38832183334159398</v>
      </c>
      <c r="AC9" s="17"/>
      <c r="AD9" s="17">
        <v>0.31941044396164198</v>
      </c>
      <c r="AE9" s="17">
        <v>0.32529611745903297</v>
      </c>
    </row>
    <row r="10" spans="2:31" x14ac:dyDescent="0.35">
      <c r="B10" s="18" t="s">
        <v>595</v>
      </c>
      <c r="C10" s="17">
        <v>0.432450671228645</v>
      </c>
      <c r="D10" s="17">
        <v>0.46046043976428702</v>
      </c>
      <c r="E10" s="17">
        <v>0.40443302893984701</v>
      </c>
      <c r="F10" s="17"/>
      <c r="G10" s="17">
        <v>0.413598027959445</v>
      </c>
      <c r="H10" s="17">
        <v>0.46588104702907801</v>
      </c>
      <c r="I10" s="17">
        <v>0.45950865374690902</v>
      </c>
      <c r="J10" s="17">
        <v>0.41044637869434503</v>
      </c>
      <c r="K10" s="17">
        <v>0.45517448637032398</v>
      </c>
      <c r="L10" s="17">
        <v>0.41081687625822699</v>
      </c>
      <c r="M10" s="17"/>
      <c r="N10" s="17">
        <v>0.387566837833273</v>
      </c>
      <c r="O10" s="17">
        <v>0.473215934001331</v>
      </c>
      <c r="P10" s="17">
        <v>0.46119430377125797</v>
      </c>
      <c r="Q10" s="17">
        <v>0.45115954715675899</v>
      </c>
      <c r="R10" s="17">
        <v>0.55655954691629705</v>
      </c>
      <c r="S10" s="17">
        <v>0.38686260584237497</v>
      </c>
      <c r="T10" s="17">
        <v>0.44161241144591101</v>
      </c>
      <c r="U10" s="17">
        <v>0.36951813262584998</v>
      </c>
      <c r="V10" s="17">
        <v>0.36551610690875302</v>
      </c>
      <c r="W10" s="17"/>
      <c r="X10" s="17">
        <v>0.43006976333136199</v>
      </c>
      <c r="Y10" s="17">
        <v>0.41064955354506899</v>
      </c>
      <c r="Z10" s="17"/>
      <c r="AA10" s="17">
        <v>0.44656946174559697</v>
      </c>
      <c r="AB10" s="17">
        <v>0.38077024176702701</v>
      </c>
      <c r="AC10" s="17"/>
      <c r="AD10" s="17">
        <v>0.44860146365366699</v>
      </c>
      <c r="AE10" s="17">
        <v>0.41189255190109503</v>
      </c>
    </row>
    <row r="11" spans="2:31" x14ac:dyDescent="0.35">
      <c r="B11" s="18" t="s">
        <v>596</v>
      </c>
      <c r="C11" s="17">
        <v>0.118967562177921</v>
      </c>
      <c r="D11" s="17">
        <v>0.10132783339567999</v>
      </c>
      <c r="E11" s="17">
        <v>0.136612249618425</v>
      </c>
      <c r="F11" s="17"/>
      <c r="G11" s="17">
        <v>0.10491890632978</v>
      </c>
      <c r="H11" s="17">
        <v>0.11293587101903201</v>
      </c>
      <c r="I11" s="17">
        <v>9.8835417347573298E-2</v>
      </c>
      <c r="J11" s="17">
        <v>0.118087842626378</v>
      </c>
      <c r="K11" s="17">
        <v>0.1289282989643</v>
      </c>
      <c r="L11" s="17">
        <v>0.13517214924288301</v>
      </c>
      <c r="M11" s="17"/>
      <c r="N11" s="17">
        <v>0.111247096229511</v>
      </c>
      <c r="O11" s="17">
        <v>0.127416993050644</v>
      </c>
      <c r="P11" s="17">
        <v>5.7461340674211103E-2</v>
      </c>
      <c r="Q11" s="17">
        <v>0.12015429030619899</v>
      </c>
      <c r="R11" s="17">
        <v>0.131492252885622</v>
      </c>
      <c r="S11" s="17">
        <v>0.15279870636912599</v>
      </c>
      <c r="T11" s="17">
        <v>0.11736076607523099</v>
      </c>
      <c r="U11" s="17">
        <v>0.122506954043276</v>
      </c>
      <c r="V11" s="17">
        <v>0.129646568557265</v>
      </c>
      <c r="W11" s="17"/>
      <c r="X11" s="17">
        <v>0.13098437653023101</v>
      </c>
      <c r="Y11" s="17">
        <v>9.9556749119712407E-2</v>
      </c>
      <c r="Z11" s="17"/>
      <c r="AA11" s="17">
        <v>0.11188815491625</v>
      </c>
      <c r="AB11" s="17">
        <v>0.145884684724116</v>
      </c>
      <c r="AC11" s="17"/>
      <c r="AD11" s="17">
        <v>0.12379917686321899</v>
      </c>
      <c r="AE11" s="17">
        <v>0.110570989027744</v>
      </c>
    </row>
    <row r="12" spans="2:31" x14ac:dyDescent="0.35">
      <c r="B12" s="18" t="s">
        <v>597</v>
      </c>
      <c r="C12" s="17">
        <v>3.33725036375212E-2</v>
      </c>
      <c r="D12" s="17">
        <v>2.96323490218093E-2</v>
      </c>
      <c r="E12" s="17">
        <v>3.7113709638365897E-2</v>
      </c>
      <c r="F12" s="17"/>
      <c r="G12" s="17">
        <v>4.3368738160204999E-2</v>
      </c>
      <c r="H12" s="17">
        <v>5.4643028449443999E-2</v>
      </c>
      <c r="I12" s="17">
        <v>3.7699270141851302E-2</v>
      </c>
      <c r="J12" s="17">
        <v>1.0344898849246401E-2</v>
      </c>
      <c r="K12" s="17">
        <v>2.0265173272372702E-2</v>
      </c>
      <c r="L12" s="17">
        <v>3.2639153600672502E-2</v>
      </c>
      <c r="M12" s="17"/>
      <c r="N12" s="17">
        <v>2.2721330822603001E-2</v>
      </c>
      <c r="O12" s="17">
        <v>3.8276994213904098E-2</v>
      </c>
      <c r="P12" s="17">
        <v>2.4774648774895599E-2</v>
      </c>
      <c r="Q12" s="17">
        <v>3.0131515186708799E-2</v>
      </c>
      <c r="R12" s="17">
        <v>4.9431050500970103E-2</v>
      </c>
      <c r="S12" s="17">
        <v>3.2567436898658902E-2</v>
      </c>
      <c r="T12" s="17">
        <v>3.3748054431595197E-2</v>
      </c>
      <c r="U12" s="17">
        <v>2.9294004386607699E-2</v>
      </c>
      <c r="V12" s="17">
        <v>4.0570532609179602E-2</v>
      </c>
      <c r="W12" s="17"/>
      <c r="X12" s="17">
        <v>2.7520951036535901E-2</v>
      </c>
      <c r="Y12" s="17">
        <v>5.9266952663029698E-2</v>
      </c>
      <c r="Z12" s="17"/>
      <c r="AA12" s="17">
        <v>3.7030360419463997E-2</v>
      </c>
      <c r="AB12" s="17">
        <v>1.9874451105807499E-2</v>
      </c>
      <c r="AC12" s="17"/>
      <c r="AD12" s="17">
        <v>3.2602053039192697E-2</v>
      </c>
      <c r="AE12" s="17">
        <v>3.54300952216361E-2</v>
      </c>
    </row>
    <row r="13" spans="2:31" x14ac:dyDescent="0.35">
      <c r="B13" s="18" t="s">
        <v>56</v>
      </c>
      <c r="C13" s="21">
        <v>9.8895065283140904E-2</v>
      </c>
      <c r="D13" s="21">
        <v>6.2784987427175407E-2</v>
      </c>
      <c r="E13" s="21">
        <v>0.13501529394914</v>
      </c>
      <c r="F13" s="21"/>
      <c r="G13" s="21">
        <v>0.10509599206921</v>
      </c>
      <c r="H13" s="21">
        <v>9.5434660648521505E-2</v>
      </c>
      <c r="I13" s="21">
        <v>0.10399870029382401</v>
      </c>
      <c r="J13" s="21">
        <v>0.13588948027268999</v>
      </c>
      <c r="K13" s="21">
        <v>9.7342153018045094E-2</v>
      </c>
      <c r="L13" s="21">
        <v>7.7110271512436698E-2</v>
      </c>
      <c r="M13" s="21"/>
      <c r="N13" s="21">
        <v>8.3519342499285901E-2</v>
      </c>
      <c r="O13" s="21">
        <v>7.5718352027817099E-2</v>
      </c>
      <c r="P13" s="21">
        <v>0.10435795077344</v>
      </c>
      <c r="Q13" s="21">
        <v>9.3747871061502605E-2</v>
      </c>
      <c r="R13" s="21">
        <v>6.7434685127355204E-2</v>
      </c>
      <c r="S13" s="21">
        <v>0.11082209819226101</v>
      </c>
      <c r="T13" s="21">
        <v>0.15281974670239601</v>
      </c>
      <c r="U13" s="21">
        <v>0.103541544034366</v>
      </c>
      <c r="V13" s="21">
        <v>0.115646860617677</v>
      </c>
      <c r="W13" s="21"/>
      <c r="X13" s="21">
        <v>0.102219501946961</v>
      </c>
      <c r="Y13" s="21">
        <v>0.114287102326585</v>
      </c>
      <c r="Z13" s="21"/>
      <c r="AA13" s="21">
        <v>0.10708979621133199</v>
      </c>
      <c r="AB13" s="21">
        <v>6.5148789061454507E-2</v>
      </c>
      <c r="AC13" s="21"/>
      <c r="AD13" s="21">
        <v>7.5586862482278805E-2</v>
      </c>
      <c r="AE13" s="21">
        <v>0.11681024639049201</v>
      </c>
    </row>
    <row r="14" spans="2:31" x14ac:dyDescent="0.35">
      <c r="B14" s="18" t="s">
        <v>598</v>
      </c>
      <c r="C14" s="21">
        <v>0.74876486890141603</v>
      </c>
      <c r="D14" s="21">
        <v>0.80625483015533606</v>
      </c>
      <c r="E14" s="21">
        <v>0.69125874679406796</v>
      </c>
      <c r="F14" s="21"/>
      <c r="G14" s="21">
        <v>0.74661636344080495</v>
      </c>
      <c r="H14" s="21">
        <v>0.73698643988300205</v>
      </c>
      <c r="I14" s="21">
        <v>0.75946661221675105</v>
      </c>
      <c r="J14" s="21">
        <v>0.73567777825168501</v>
      </c>
      <c r="K14" s="21">
        <v>0.75346437474528205</v>
      </c>
      <c r="L14" s="21">
        <v>0.75507842564400796</v>
      </c>
      <c r="M14" s="21"/>
      <c r="N14" s="21">
        <v>0.78251223044859997</v>
      </c>
      <c r="O14" s="21">
        <v>0.75858766070763395</v>
      </c>
      <c r="P14" s="21">
        <v>0.81340605977745295</v>
      </c>
      <c r="Q14" s="21">
        <v>0.75596632344558901</v>
      </c>
      <c r="R14" s="21">
        <v>0.75164201148605203</v>
      </c>
      <c r="S14" s="21">
        <v>0.70381175853995404</v>
      </c>
      <c r="T14" s="21">
        <v>0.69607143279077799</v>
      </c>
      <c r="U14" s="21">
        <v>0.74465749753575095</v>
      </c>
      <c r="V14" s="21">
        <v>0.71413603821587801</v>
      </c>
      <c r="W14" s="21"/>
      <c r="X14" s="21">
        <v>0.739275170486272</v>
      </c>
      <c r="Y14" s="21">
        <v>0.72688919589067302</v>
      </c>
      <c r="Z14" s="21"/>
      <c r="AA14" s="21">
        <v>0.74399168845295405</v>
      </c>
      <c r="AB14" s="21">
        <v>0.76909207510862199</v>
      </c>
      <c r="AC14" s="21"/>
      <c r="AD14" s="21">
        <v>0.76801190761530902</v>
      </c>
      <c r="AE14" s="21">
        <v>0.73718866936012795</v>
      </c>
    </row>
    <row r="15" spans="2:31" x14ac:dyDescent="0.35">
      <c r="B15" s="26"/>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E19"/>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2" t="s">
        <v>607</v>
      </c>
      <c r="E2" s="28"/>
    </row>
    <row r="6" spans="2:5" ht="50" customHeight="1" x14ac:dyDescent="0.35">
      <c r="B6" s="20" t="s">
        <v>15</v>
      </c>
      <c r="C6" s="20" t="s">
        <v>600</v>
      </c>
      <c r="D6" s="20" t="s">
        <v>601</v>
      </c>
    </row>
    <row r="7" spans="2:5" ht="29" x14ac:dyDescent="0.35">
      <c r="B7" s="18" t="s">
        <v>602</v>
      </c>
      <c r="C7" s="17">
        <v>0.107654860336563</v>
      </c>
      <c r="D7" s="17">
        <v>6.5038453811796695E-2</v>
      </c>
    </row>
    <row r="8" spans="2:5" ht="29" x14ac:dyDescent="0.35">
      <c r="B8" s="18" t="s">
        <v>603</v>
      </c>
      <c r="C8" s="17">
        <v>0.30806249520108803</v>
      </c>
      <c r="D8" s="17">
        <v>0.24775797731375601</v>
      </c>
    </row>
    <row r="9" spans="2:5" ht="29" x14ac:dyDescent="0.35">
      <c r="B9" s="18" t="s">
        <v>604</v>
      </c>
      <c r="C9" s="17">
        <v>0.32421217212837999</v>
      </c>
      <c r="D9" s="17">
        <v>0.35535348891965901</v>
      </c>
    </row>
    <row r="10" spans="2:5" ht="29" x14ac:dyDescent="0.35">
      <c r="B10" s="18" t="s">
        <v>605</v>
      </c>
      <c r="C10" s="17">
        <v>0.10013961891756901</v>
      </c>
      <c r="D10" s="17">
        <v>0.119940272555446</v>
      </c>
    </row>
    <row r="11" spans="2:5" ht="29" x14ac:dyDescent="0.35">
      <c r="B11" s="18" t="s">
        <v>606</v>
      </c>
      <c r="C11" s="17">
        <v>1.8918047166484101E-2</v>
      </c>
      <c r="D11" s="17">
        <v>3.58191097068511E-2</v>
      </c>
    </row>
    <row r="12" spans="2:5" x14ac:dyDescent="0.35">
      <c r="B12" s="18" t="s">
        <v>56</v>
      </c>
      <c r="C12" s="17">
        <v>0.141012806249916</v>
      </c>
      <c r="D12" s="17">
        <v>0.176090697692491</v>
      </c>
    </row>
    <row r="13" spans="2:5" x14ac:dyDescent="0.35">
      <c r="B13" s="16"/>
      <c r="C13" s="16"/>
      <c r="D13" s="16"/>
    </row>
    <row r="14" spans="2:5" x14ac:dyDescent="0.35">
      <c r="B14" t="s">
        <v>67</v>
      </c>
    </row>
    <row r="15" spans="2:5" x14ac:dyDescent="0.35">
      <c r="B15" t="s">
        <v>68</v>
      </c>
    </row>
    <row r="19" spans="2:2" x14ac:dyDescent="0.35">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E19"/>
  <sheetViews>
    <sheetView showGridLines="0" topLeftCell="A8" workbookViewId="0">
      <pane xSplit="2" topLeftCell="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608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602</v>
      </c>
      <c r="C9" s="17">
        <v>0.107654860336563</v>
      </c>
      <c r="D9" s="17">
        <v>0.122963267774352</v>
      </c>
      <c r="E9" s="17">
        <v>9.2342149592189504E-2</v>
      </c>
      <c r="F9" s="17"/>
      <c r="G9" s="17">
        <v>0.119672266671556</v>
      </c>
      <c r="H9" s="17">
        <v>0.13093777795289899</v>
      </c>
      <c r="I9" s="17">
        <v>0.105626434151198</v>
      </c>
      <c r="J9" s="17">
        <v>0.13047161147868799</v>
      </c>
      <c r="K9" s="17">
        <v>4.8015995179374202E-2</v>
      </c>
      <c r="L9" s="17">
        <v>0.108279150542515</v>
      </c>
      <c r="M9" s="17"/>
      <c r="N9" s="17">
        <v>0.18440907060762199</v>
      </c>
      <c r="O9" s="17">
        <v>6.1375624181085602E-2</v>
      </c>
      <c r="P9" s="17">
        <v>0.13665980165208499</v>
      </c>
      <c r="Q9" s="17">
        <v>8.8653975488214395E-2</v>
      </c>
      <c r="R9" s="17">
        <v>7.2273976999523107E-2</v>
      </c>
      <c r="S9" s="17">
        <v>0.123963879661148</v>
      </c>
      <c r="T9" s="17">
        <v>6.4021112722564194E-2</v>
      </c>
      <c r="U9" s="17">
        <v>0.126087492080695</v>
      </c>
      <c r="V9" s="17">
        <v>0.102380740499541</v>
      </c>
      <c r="W9" s="17"/>
      <c r="X9" s="17">
        <v>9.8257667810662697E-2</v>
      </c>
      <c r="Y9" s="17">
        <v>9.3635113314992094E-2</v>
      </c>
      <c r="Z9" s="17"/>
      <c r="AA9" s="17">
        <v>0.105695289354883</v>
      </c>
      <c r="AB9" s="17">
        <v>0.117835753344479</v>
      </c>
      <c r="AC9" s="17"/>
      <c r="AD9" s="17">
        <v>0.1179313000031</v>
      </c>
      <c r="AE9" s="17">
        <v>9.2879599836642804E-2</v>
      </c>
    </row>
    <row r="10" spans="2:31" ht="29" x14ac:dyDescent="0.35">
      <c r="B10" s="18" t="s">
        <v>603</v>
      </c>
      <c r="C10" s="17">
        <v>0.30806249520108803</v>
      </c>
      <c r="D10" s="17">
        <v>0.29411228856487098</v>
      </c>
      <c r="E10" s="17">
        <v>0.32201662334359599</v>
      </c>
      <c r="F10" s="17"/>
      <c r="G10" s="17">
        <v>0.30924779969479499</v>
      </c>
      <c r="H10" s="17">
        <v>0.28192920328829801</v>
      </c>
      <c r="I10" s="17">
        <v>0.24601971797837</v>
      </c>
      <c r="J10" s="17">
        <v>0.308996283848951</v>
      </c>
      <c r="K10" s="17">
        <v>0.35122413389070001</v>
      </c>
      <c r="L10" s="17">
        <v>0.33019094182535302</v>
      </c>
      <c r="M10" s="17"/>
      <c r="N10" s="17">
        <v>0.34901389422607398</v>
      </c>
      <c r="O10" s="17">
        <v>0.24654315181272299</v>
      </c>
      <c r="P10" s="17">
        <v>0.25745672254340501</v>
      </c>
      <c r="Q10" s="17">
        <v>0.34587864258533402</v>
      </c>
      <c r="R10" s="17">
        <v>0.42141409642560501</v>
      </c>
      <c r="S10" s="17">
        <v>0.25247371099438198</v>
      </c>
      <c r="T10" s="17">
        <v>0.31254937452445802</v>
      </c>
      <c r="U10" s="17">
        <v>0.27013892825401498</v>
      </c>
      <c r="V10" s="17">
        <v>0.315902528777534</v>
      </c>
      <c r="W10" s="17"/>
      <c r="X10" s="17">
        <v>0.30383450460047301</v>
      </c>
      <c r="Y10" s="17">
        <v>0.31622459691412402</v>
      </c>
      <c r="Z10" s="17"/>
      <c r="AA10" s="17">
        <v>0.29848796088227503</v>
      </c>
      <c r="AB10" s="17">
        <v>0.34967528768016198</v>
      </c>
      <c r="AC10" s="17"/>
      <c r="AD10" s="17">
        <v>0.35569447323032699</v>
      </c>
      <c r="AE10" s="17">
        <v>0.24506601389180399</v>
      </c>
    </row>
    <row r="11" spans="2:31" ht="29" x14ac:dyDescent="0.35">
      <c r="B11" s="18" t="s">
        <v>604</v>
      </c>
      <c r="C11" s="17">
        <v>0.32421217212837999</v>
      </c>
      <c r="D11" s="17">
        <v>0.33468837479649999</v>
      </c>
      <c r="E11" s="17">
        <v>0.31373302452218499</v>
      </c>
      <c r="F11" s="17"/>
      <c r="G11" s="17">
        <v>0.29784220350947799</v>
      </c>
      <c r="H11" s="17">
        <v>0.36123008510162102</v>
      </c>
      <c r="I11" s="17">
        <v>0.35941826247801401</v>
      </c>
      <c r="J11" s="17">
        <v>0.33050560916555999</v>
      </c>
      <c r="K11" s="17">
        <v>0.32628199228496801</v>
      </c>
      <c r="L11" s="17">
        <v>0.29678284397190102</v>
      </c>
      <c r="M11" s="17"/>
      <c r="N11" s="17">
        <v>0.218620767460631</v>
      </c>
      <c r="O11" s="17">
        <v>0.38086986035500198</v>
      </c>
      <c r="P11" s="17">
        <v>0.36149484770694801</v>
      </c>
      <c r="Q11" s="17">
        <v>0.38674651435127999</v>
      </c>
      <c r="R11" s="17">
        <v>0.333351260641641</v>
      </c>
      <c r="S11" s="17">
        <v>0.33700955055989001</v>
      </c>
      <c r="T11" s="17">
        <v>0.33182680512218399</v>
      </c>
      <c r="U11" s="17">
        <v>0.36423457210216398</v>
      </c>
      <c r="V11" s="17">
        <v>0.26510556634423299</v>
      </c>
      <c r="W11" s="17"/>
      <c r="X11" s="17">
        <v>0.32884194014631402</v>
      </c>
      <c r="Y11" s="17">
        <v>0.30554626839854798</v>
      </c>
      <c r="Z11" s="17"/>
      <c r="AA11" s="17">
        <v>0.32965308834319601</v>
      </c>
      <c r="AB11" s="17">
        <v>0.29986454124774897</v>
      </c>
      <c r="AC11" s="17"/>
      <c r="AD11" s="17">
        <v>0.30330556200827702</v>
      </c>
      <c r="AE11" s="17">
        <v>0.37141017651459801</v>
      </c>
    </row>
    <row r="12" spans="2:31" ht="29" x14ac:dyDescent="0.35">
      <c r="B12" s="18" t="s">
        <v>605</v>
      </c>
      <c r="C12" s="17">
        <v>0.10013961891756901</v>
      </c>
      <c r="D12" s="17">
        <v>9.9514353594354593E-2</v>
      </c>
      <c r="E12" s="17">
        <v>0.100765060007492</v>
      </c>
      <c r="F12" s="17"/>
      <c r="G12" s="17">
        <v>9.3574279904316299E-2</v>
      </c>
      <c r="H12" s="17">
        <v>0.10199284489959699</v>
      </c>
      <c r="I12" s="17">
        <v>0.124998456778855</v>
      </c>
      <c r="J12" s="17">
        <v>5.7723041784851097E-2</v>
      </c>
      <c r="K12" s="17">
        <v>9.8017898293355804E-2</v>
      </c>
      <c r="L12" s="17">
        <v>0.11260841282016</v>
      </c>
      <c r="M12" s="17"/>
      <c r="N12" s="17">
        <v>0.12304110357110901</v>
      </c>
      <c r="O12" s="17">
        <v>0.142570429057016</v>
      </c>
      <c r="P12" s="17">
        <v>9.4827248294374403E-2</v>
      </c>
      <c r="Q12" s="17">
        <v>5.5170506156286998E-2</v>
      </c>
      <c r="R12" s="17">
        <v>7.1403189008968596E-2</v>
      </c>
      <c r="S12" s="17">
        <v>0.113823723685892</v>
      </c>
      <c r="T12" s="17">
        <v>6.1428520065237302E-2</v>
      </c>
      <c r="U12" s="17">
        <v>7.2991005592029395E-2</v>
      </c>
      <c r="V12" s="17">
        <v>0.111678720003693</v>
      </c>
      <c r="W12" s="17"/>
      <c r="X12" s="17">
        <v>0.100320016037501</v>
      </c>
      <c r="Y12" s="17">
        <v>0.124464558268</v>
      </c>
      <c r="Z12" s="17"/>
      <c r="AA12" s="17">
        <v>9.7743723623009204E-2</v>
      </c>
      <c r="AB12" s="17">
        <v>0.111847563491211</v>
      </c>
      <c r="AC12" s="17"/>
      <c r="AD12" s="17">
        <v>0.10689417597510199</v>
      </c>
      <c r="AE12" s="17">
        <v>8.9158683024375102E-2</v>
      </c>
    </row>
    <row r="13" spans="2:31" ht="29" x14ac:dyDescent="0.35">
      <c r="B13" s="18" t="s">
        <v>606</v>
      </c>
      <c r="C13" s="17">
        <v>1.8918047166484101E-2</v>
      </c>
      <c r="D13" s="17">
        <v>2.6801457310329201E-2</v>
      </c>
      <c r="E13" s="17">
        <v>1.10324209377248E-2</v>
      </c>
      <c r="F13" s="17"/>
      <c r="G13" s="17">
        <v>5.9675353333454601E-3</v>
      </c>
      <c r="H13" s="17">
        <v>1.26987131735549E-2</v>
      </c>
      <c r="I13" s="17">
        <v>2.00409671511469E-2</v>
      </c>
      <c r="J13" s="17">
        <v>8.5913086909631103E-3</v>
      </c>
      <c r="K13" s="17">
        <v>9.3842419019973099E-3</v>
      </c>
      <c r="L13" s="17">
        <v>3.85608238158772E-2</v>
      </c>
      <c r="M13" s="17"/>
      <c r="N13" s="17">
        <v>3.98106624416689E-2</v>
      </c>
      <c r="O13" s="17">
        <v>1.76334708024363E-2</v>
      </c>
      <c r="P13" s="17">
        <v>8.8968150314166806E-3</v>
      </c>
      <c r="Q13" s="17">
        <v>2.08960770224286E-2</v>
      </c>
      <c r="R13" s="17">
        <v>8.4663412949110804E-3</v>
      </c>
      <c r="S13" s="17">
        <v>1.6934856140364499E-2</v>
      </c>
      <c r="T13" s="17">
        <v>2.6262353244011299E-2</v>
      </c>
      <c r="U13" s="17">
        <v>1.6329531868820999E-2</v>
      </c>
      <c r="V13" s="17">
        <v>4.98093244604396E-3</v>
      </c>
      <c r="W13" s="17"/>
      <c r="X13" s="17">
        <v>1.7020738619897901E-2</v>
      </c>
      <c r="Y13" s="17">
        <v>1.75423057905351E-2</v>
      </c>
      <c r="Z13" s="17"/>
      <c r="AA13" s="17">
        <v>1.47891062553435E-2</v>
      </c>
      <c r="AB13" s="17">
        <v>3.5484188959720997E-2</v>
      </c>
      <c r="AC13" s="17"/>
      <c r="AD13" s="17">
        <v>1.5900053056829001E-2</v>
      </c>
      <c r="AE13" s="17">
        <v>2.9294848633445902E-2</v>
      </c>
    </row>
    <row r="14" spans="2:31" x14ac:dyDescent="0.35">
      <c r="B14" s="18" t="s">
        <v>56</v>
      </c>
      <c r="C14" s="19">
        <v>0.141012806249916</v>
      </c>
      <c r="D14" s="19">
        <v>0.12192025795959401</v>
      </c>
      <c r="E14" s="19">
        <v>0.160110721596813</v>
      </c>
      <c r="F14" s="19"/>
      <c r="G14" s="19">
        <v>0.17369591488650901</v>
      </c>
      <c r="H14" s="19">
        <v>0.11121137558403101</v>
      </c>
      <c r="I14" s="19">
        <v>0.14389616146241599</v>
      </c>
      <c r="J14" s="19">
        <v>0.16371214503098699</v>
      </c>
      <c r="K14" s="19">
        <v>0.16707573844960499</v>
      </c>
      <c r="L14" s="19">
        <v>0.113577827024192</v>
      </c>
      <c r="M14" s="19"/>
      <c r="N14" s="19">
        <v>8.5104501692895407E-2</v>
      </c>
      <c r="O14" s="19">
        <v>0.15100746379173599</v>
      </c>
      <c r="P14" s="19">
        <v>0.140664564771771</v>
      </c>
      <c r="Q14" s="19">
        <v>0.10265428439645601</v>
      </c>
      <c r="R14" s="19">
        <v>9.3091135629351507E-2</v>
      </c>
      <c r="S14" s="19">
        <v>0.15579427895832501</v>
      </c>
      <c r="T14" s="19">
        <v>0.203911834321545</v>
      </c>
      <c r="U14" s="19">
        <v>0.15021847010227499</v>
      </c>
      <c r="V14" s="19">
        <v>0.19995151192895499</v>
      </c>
      <c r="W14" s="19"/>
      <c r="X14" s="19">
        <v>0.15172513278515201</v>
      </c>
      <c r="Y14" s="19">
        <v>0.14258715731380001</v>
      </c>
      <c r="Z14" s="19"/>
      <c r="AA14" s="19">
        <v>0.15363083154129301</v>
      </c>
      <c r="AB14" s="19">
        <v>8.5292665276677906E-2</v>
      </c>
      <c r="AC14" s="19"/>
      <c r="AD14" s="19">
        <v>0.100274435726365</v>
      </c>
      <c r="AE14" s="19">
        <v>0.17219067809913499</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E19"/>
  <sheetViews>
    <sheetView showGridLines="0" topLeftCell="A7" workbookViewId="0">
      <pane xSplit="2" topLeftCell="C1" activePane="topRight" state="frozen"/>
      <selection pane="topRight" activeCell="E18" sqref="E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609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29" x14ac:dyDescent="0.35">
      <c r="B9" s="18" t="s">
        <v>602</v>
      </c>
      <c r="C9" s="17">
        <v>6.5038453811796695E-2</v>
      </c>
      <c r="D9" s="17">
        <v>7.7425137607454994E-2</v>
      </c>
      <c r="E9" s="17">
        <v>5.2648288027684599E-2</v>
      </c>
      <c r="F9" s="17"/>
      <c r="G9" s="17">
        <v>6.8010156035389402E-2</v>
      </c>
      <c r="H9" s="17">
        <v>8.71865506646015E-2</v>
      </c>
      <c r="I9" s="17">
        <v>7.2235124741964002E-2</v>
      </c>
      <c r="J9" s="17">
        <v>4.64828856566653E-2</v>
      </c>
      <c r="K9" s="17">
        <v>4.2196392801432801E-2</v>
      </c>
      <c r="L9" s="17">
        <v>6.8798248576931606E-2</v>
      </c>
      <c r="M9" s="17"/>
      <c r="N9" s="17">
        <v>0.13837164740378</v>
      </c>
      <c r="O9" s="17">
        <v>2.8273854085351501E-2</v>
      </c>
      <c r="P9" s="17">
        <v>2.7123873042935499E-2</v>
      </c>
      <c r="Q9" s="17">
        <v>3.9666663131039399E-2</v>
      </c>
      <c r="R9" s="17">
        <v>3.7107619276587803E-2</v>
      </c>
      <c r="S9" s="17">
        <v>8.28663579561979E-2</v>
      </c>
      <c r="T9" s="17">
        <v>5.6124535030484798E-2</v>
      </c>
      <c r="U9" s="17">
        <v>0.11867585949262401</v>
      </c>
      <c r="V9" s="17">
        <v>6.2575578856844602E-2</v>
      </c>
      <c r="W9" s="17"/>
      <c r="X9" s="17">
        <v>5.6184042761450503E-2</v>
      </c>
      <c r="Y9" s="17">
        <v>6.4594299546581802E-2</v>
      </c>
      <c r="Z9" s="17"/>
      <c r="AA9" s="17">
        <v>6.1939092871023997E-2</v>
      </c>
      <c r="AB9" s="17">
        <v>7.5148109086731502E-2</v>
      </c>
      <c r="AC9" s="17"/>
      <c r="AD9" s="17">
        <v>7.8446550236758006E-2</v>
      </c>
      <c r="AE9" s="17">
        <v>4.1754529234835198E-2</v>
      </c>
    </row>
    <row r="10" spans="2:31" ht="29" x14ac:dyDescent="0.35">
      <c r="B10" s="18" t="s">
        <v>603</v>
      </c>
      <c r="C10" s="17">
        <v>0.24775797731375601</v>
      </c>
      <c r="D10" s="17">
        <v>0.263155809367839</v>
      </c>
      <c r="E10" s="17">
        <v>0.23235581681516801</v>
      </c>
      <c r="F10" s="17"/>
      <c r="G10" s="17">
        <v>0.24506985031608899</v>
      </c>
      <c r="H10" s="17">
        <v>0.26501401450548701</v>
      </c>
      <c r="I10" s="17">
        <v>0.225940896782339</v>
      </c>
      <c r="J10" s="17">
        <v>0.25641041122076402</v>
      </c>
      <c r="K10" s="17">
        <v>0.210393131270839</v>
      </c>
      <c r="L10" s="17">
        <v>0.26525108721079999</v>
      </c>
      <c r="M10" s="17"/>
      <c r="N10" s="17">
        <v>0.30315055123747597</v>
      </c>
      <c r="O10" s="17">
        <v>0.176456798591761</v>
      </c>
      <c r="P10" s="17">
        <v>0.22928455115069399</v>
      </c>
      <c r="Q10" s="17">
        <v>0.23763916579986699</v>
      </c>
      <c r="R10" s="17">
        <v>0.31808916133374998</v>
      </c>
      <c r="S10" s="17">
        <v>0.30958722282531198</v>
      </c>
      <c r="T10" s="17">
        <v>0.275613191620385</v>
      </c>
      <c r="U10" s="17">
        <v>0.190388036065921</v>
      </c>
      <c r="V10" s="17">
        <v>0.19393832287680801</v>
      </c>
      <c r="W10" s="17"/>
      <c r="X10" s="17">
        <v>0.23675250186991201</v>
      </c>
      <c r="Y10" s="17">
        <v>0.24446190429363401</v>
      </c>
      <c r="Z10" s="17"/>
      <c r="AA10" s="17">
        <v>0.241766636964794</v>
      </c>
      <c r="AB10" s="17">
        <v>0.27697320928671998</v>
      </c>
      <c r="AC10" s="17"/>
      <c r="AD10" s="17">
        <v>0.280387858899457</v>
      </c>
      <c r="AE10" s="17">
        <v>0.20261262727271101</v>
      </c>
    </row>
    <row r="11" spans="2:31" ht="29" x14ac:dyDescent="0.35">
      <c r="B11" s="18" t="s">
        <v>604</v>
      </c>
      <c r="C11" s="17">
        <v>0.35535348891965901</v>
      </c>
      <c r="D11" s="17">
        <v>0.34528985537349199</v>
      </c>
      <c r="E11" s="17">
        <v>0.36541995142766698</v>
      </c>
      <c r="F11" s="17"/>
      <c r="G11" s="17">
        <v>0.34194971113843597</v>
      </c>
      <c r="H11" s="17">
        <v>0.328966294320648</v>
      </c>
      <c r="I11" s="17">
        <v>0.35540144709410298</v>
      </c>
      <c r="J11" s="17">
        <v>0.32349112988924</v>
      </c>
      <c r="K11" s="17">
        <v>0.40073492469116601</v>
      </c>
      <c r="L11" s="17">
        <v>0.36980404095640201</v>
      </c>
      <c r="M11" s="17"/>
      <c r="N11" s="17">
        <v>0.26445539883607899</v>
      </c>
      <c r="O11" s="17">
        <v>0.43632338409541699</v>
      </c>
      <c r="P11" s="17">
        <v>0.44027381592854498</v>
      </c>
      <c r="Q11" s="17">
        <v>0.41261345966225299</v>
      </c>
      <c r="R11" s="17">
        <v>0.378349675091944</v>
      </c>
      <c r="S11" s="17">
        <v>0.22863837717218299</v>
      </c>
      <c r="T11" s="17">
        <v>0.26493364628416299</v>
      </c>
      <c r="U11" s="17">
        <v>0.36762053846864101</v>
      </c>
      <c r="V11" s="17">
        <v>0.40083614014963398</v>
      </c>
      <c r="W11" s="17"/>
      <c r="X11" s="17">
        <v>0.367122215031359</v>
      </c>
      <c r="Y11" s="17">
        <v>0.34455013990319</v>
      </c>
      <c r="Z11" s="17"/>
      <c r="AA11" s="17">
        <v>0.351695888638132</v>
      </c>
      <c r="AB11" s="17">
        <v>0.36777311647024202</v>
      </c>
      <c r="AC11" s="17"/>
      <c r="AD11" s="17">
        <v>0.35138977789541098</v>
      </c>
      <c r="AE11" s="17">
        <v>0.37360625485295201</v>
      </c>
    </row>
    <row r="12" spans="2:31" ht="29" x14ac:dyDescent="0.35">
      <c r="B12" s="18" t="s">
        <v>605</v>
      </c>
      <c r="C12" s="17">
        <v>0.119940272555446</v>
      </c>
      <c r="D12" s="17">
        <v>0.11215292555897299</v>
      </c>
      <c r="E12" s="17">
        <v>0.127729808632771</v>
      </c>
      <c r="F12" s="17"/>
      <c r="G12" s="17">
        <v>0.131891492008925</v>
      </c>
      <c r="H12" s="17">
        <v>0.13461186369537201</v>
      </c>
      <c r="I12" s="17">
        <v>0.14265432917489901</v>
      </c>
      <c r="J12" s="17">
        <v>0.14410194300193099</v>
      </c>
      <c r="K12" s="17">
        <v>0.13027121091643301</v>
      </c>
      <c r="L12" s="17">
        <v>7.7097117676506802E-2</v>
      </c>
      <c r="M12" s="17"/>
      <c r="N12" s="17">
        <v>0.10730278478913</v>
      </c>
      <c r="O12" s="17">
        <v>0.151579457420353</v>
      </c>
      <c r="P12" s="17">
        <v>9.7795938696574006E-2</v>
      </c>
      <c r="Q12" s="17">
        <v>0.11936317582247701</v>
      </c>
      <c r="R12" s="17">
        <v>0.101128622806925</v>
      </c>
      <c r="S12" s="17">
        <v>0.159239964904515</v>
      </c>
      <c r="T12" s="17">
        <v>0.112304463850172</v>
      </c>
      <c r="U12" s="17">
        <v>0.14607455921618101</v>
      </c>
      <c r="V12" s="17">
        <v>9.26288056408274E-2</v>
      </c>
      <c r="W12" s="17"/>
      <c r="X12" s="17">
        <v>0.11300487643745</v>
      </c>
      <c r="Y12" s="17">
        <v>0.15581916050795999</v>
      </c>
      <c r="Z12" s="17"/>
      <c r="AA12" s="17">
        <v>0.11223804873887901</v>
      </c>
      <c r="AB12" s="17">
        <v>0.15283225273061099</v>
      </c>
      <c r="AC12" s="17"/>
      <c r="AD12" s="17">
        <v>0.13112023546573001</v>
      </c>
      <c r="AE12" s="17">
        <v>0.10674755917767</v>
      </c>
    </row>
    <row r="13" spans="2:31" ht="29" x14ac:dyDescent="0.35">
      <c r="B13" s="18" t="s">
        <v>606</v>
      </c>
      <c r="C13" s="17">
        <v>3.58191097068511E-2</v>
      </c>
      <c r="D13" s="17">
        <v>3.3610685040178702E-2</v>
      </c>
      <c r="E13" s="17">
        <v>3.8028155178035497E-2</v>
      </c>
      <c r="F13" s="17"/>
      <c r="G13" s="17">
        <v>3.0852587223666999E-2</v>
      </c>
      <c r="H13" s="17">
        <v>3.79721048917918E-2</v>
      </c>
      <c r="I13" s="17">
        <v>2.11034330577279E-2</v>
      </c>
      <c r="J13" s="17">
        <v>3.5599097008724698E-2</v>
      </c>
      <c r="K13" s="17">
        <v>1.7663803937731599E-2</v>
      </c>
      <c r="L13" s="17">
        <v>5.3872992801347899E-2</v>
      </c>
      <c r="M13" s="17"/>
      <c r="N13" s="17">
        <v>4.8368552646337E-2</v>
      </c>
      <c r="O13" s="17">
        <v>1.00576296419633E-2</v>
      </c>
      <c r="P13" s="17">
        <v>1.01090832243921E-2</v>
      </c>
      <c r="Q13" s="17">
        <v>7.8287738683180993E-2</v>
      </c>
      <c r="R13" s="17">
        <v>2.8914681699390699E-2</v>
      </c>
      <c r="S13" s="17">
        <v>4.0654919123550598E-2</v>
      </c>
      <c r="T13" s="17">
        <v>4.0452480280321598E-2</v>
      </c>
      <c r="U13" s="17">
        <v>2.9294004386607699E-2</v>
      </c>
      <c r="V13" s="17">
        <v>3.6134485053960101E-2</v>
      </c>
      <c r="W13" s="17"/>
      <c r="X13" s="17">
        <v>3.8627689329966401E-2</v>
      </c>
      <c r="Y13" s="17">
        <v>3.4475944998470003E-2</v>
      </c>
      <c r="Z13" s="17"/>
      <c r="AA13" s="17">
        <v>3.9946644806084501E-2</v>
      </c>
      <c r="AB13" s="17">
        <v>2.0544670833186701E-2</v>
      </c>
      <c r="AC13" s="17"/>
      <c r="AD13" s="17">
        <v>4.0853580934027398E-2</v>
      </c>
      <c r="AE13" s="17">
        <v>2.7301508298030901E-2</v>
      </c>
    </row>
    <row r="14" spans="2:31" x14ac:dyDescent="0.35">
      <c r="B14" s="18" t="s">
        <v>56</v>
      </c>
      <c r="C14" s="19">
        <v>0.176090697692491</v>
      </c>
      <c r="D14" s="19">
        <v>0.168365587052062</v>
      </c>
      <c r="E14" s="19">
        <v>0.18381797991867299</v>
      </c>
      <c r="F14" s="19"/>
      <c r="G14" s="19">
        <v>0.182226203277492</v>
      </c>
      <c r="H14" s="19">
        <v>0.14624917192209899</v>
      </c>
      <c r="I14" s="19">
        <v>0.18266476914896701</v>
      </c>
      <c r="J14" s="19">
        <v>0.19391453322267499</v>
      </c>
      <c r="K14" s="19">
        <v>0.198740536382398</v>
      </c>
      <c r="L14" s="19">
        <v>0.16517651277801099</v>
      </c>
      <c r="M14" s="19"/>
      <c r="N14" s="19">
        <v>0.13835106508719799</v>
      </c>
      <c r="O14" s="19">
        <v>0.19730887616515499</v>
      </c>
      <c r="P14" s="19">
        <v>0.19541273795686001</v>
      </c>
      <c r="Q14" s="19">
        <v>0.112429796901182</v>
      </c>
      <c r="R14" s="19">
        <v>0.13641023979140199</v>
      </c>
      <c r="S14" s="19">
        <v>0.179013158018242</v>
      </c>
      <c r="T14" s="19">
        <v>0.25057168293447302</v>
      </c>
      <c r="U14" s="19">
        <v>0.147947002370026</v>
      </c>
      <c r="V14" s="19">
        <v>0.213886667421926</v>
      </c>
      <c r="W14" s="19"/>
      <c r="X14" s="19">
        <v>0.188308674569862</v>
      </c>
      <c r="Y14" s="19">
        <v>0.15609855075016399</v>
      </c>
      <c r="Z14" s="19"/>
      <c r="AA14" s="19">
        <v>0.19241368798108699</v>
      </c>
      <c r="AB14" s="19">
        <v>0.106728641592508</v>
      </c>
      <c r="AC14" s="19"/>
      <c r="AD14" s="19">
        <v>0.11780199656861701</v>
      </c>
      <c r="AE14" s="19">
        <v>0.24797752116380101</v>
      </c>
    </row>
    <row r="15" spans="2:31" x14ac:dyDescent="0.35">
      <c r="B15" s="16"/>
    </row>
    <row r="16" spans="2: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E18"/>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614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610</v>
      </c>
      <c r="C9" s="17">
        <v>0.28075713190188101</v>
      </c>
      <c r="D9" s="17">
        <v>0.31651459653861402</v>
      </c>
      <c r="E9" s="17">
        <v>0.24498961557729901</v>
      </c>
      <c r="F9" s="17"/>
      <c r="G9" s="17">
        <v>0.24231771883532299</v>
      </c>
      <c r="H9" s="17">
        <v>0.21855596672057001</v>
      </c>
      <c r="I9" s="17">
        <v>0.28826969314573497</v>
      </c>
      <c r="J9" s="17">
        <v>0.31054006012948498</v>
      </c>
      <c r="K9" s="17">
        <v>0.293367041449135</v>
      </c>
      <c r="L9" s="17">
        <v>0.30951010928339401</v>
      </c>
      <c r="M9" s="17"/>
      <c r="N9" s="17">
        <v>0.35401449488736503</v>
      </c>
      <c r="O9" s="17">
        <v>0.27071154236770001</v>
      </c>
      <c r="P9" s="17">
        <v>0.28901236604670999</v>
      </c>
      <c r="Q9" s="17">
        <v>0.30578323684525799</v>
      </c>
      <c r="R9" s="17">
        <v>0.265643921965807</v>
      </c>
      <c r="S9" s="17">
        <v>0.29386467475366601</v>
      </c>
      <c r="T9" s="17">
        <v>0.210467671740241</v>
      </c>
      <c r="U9" s="17">
        <v>0.15236002278741401</v>
      </c>
      <c r="V9" s="17">
        <v>0.27987537828171699</v>
      </c>
      <c r="W9" s="17"/>
      <c r="X9" s="17">
        <v>0.22305753504887199</v>
      </c>
      <c r="Y9" s="17">
        <v>0.38170520858104001</v>
      </c>
      <c r="Z9" s="17"/>
      <c r="AA9" s="17">
        <v>0.28125658819353599</v>
      </c>
      <c r="AB9" s="17">
        <v>0.28540421789479198</v>
      </c>
      <c r="AC9" s="17"/>
      <c r="AD9" s="17">
        <v>0.25412637713083902</v>
      </c>
      <c r="AE9" s="17">
        <v>0.35653512161445999</v>
      </c>
    </row>
    <row r="10" spans="2:31" x14ac:dyDescent="0.35">
      <c r="B10" s="18" t="s">
        <v>611</v>
      </c>
      <c r="C10" s="17">
        <v>0.53716127711003203</v>
      </c>
      <c r="D10" s="17">
        <v>0.53755081683832096</v>
      </c>
      <c r="E10" s="17">
        <v>0.53677162787924304</v>
      </c>
      <c r="F10" s="17"/>
      <c r="G10" s="17">
        <v>0.58663093520121201</v>
      </c>
      <c r="H10" s="17">
        <v>0.60642647759947099</v>
      </c>
      <c r="I10" s="17">
        <v>0.53221831132641195</v>
      </c>
      <c r="J10" s="17">
        <v>0.534426370731932</v>
      </c>
      <c r="K10" s="17">
        <v>0.56541232437700595</v>
      </c>
      <c r="L10" s="17">
        <v>0.46339836687705399</v>
      </c>
      <c r="M10" s="17"/>
      <c r="N10" s="17">
        <v>0.40839884470073701</v>
      </c>
      <c r="O10" s="17">
        <v>0.595190695218351</v>
      </c>
      <c r="P10" s="17">
        <v>0.54963355991214502</v>
      </c>
      <c r="Q10" s="17">
        <v>0.54499615313928496</v>
      </c>
      <c r="R10" s="17">
        <v>0.528052090391809</v>
      </c>
      <c r="S10" s="17">
        <v>0.53732725274595095</v>
      </c>
      <c r="T10" s="17">
        <v>0.54181971032255505</v>
      </c>
      <c r="U10" s="17">
        <v>0.58652386361452702</v>
      </c>
      <c r="V10" s="17">
        <v>0.59154383714493197</v>
      </c>
      <c r="W10" s="17"/>
      <c r="X10" s="17">
        <v>0.57909565064428403</v>
      </c>
      <c r="Y10" s="17">
        <v>0.46364912692631599</v>
      </c>
      <c r="Z10" s="17"/>
      <c r="AA10" s="17">
        <v>0.53712431504472102</v>
      </c>
      <c r="AB10" s="17">
        <v>0.533513479273653</v>
      </c>
      <c r="AC10" s="17"/>
      <c r="AD10" s="17">
        <v>0.53983099336154305</v>
      </c>
      <c r="AE10" s="17">
        <v>0.52241860304190102</v>
      </c>
    </row>
    <row r="11" spans="2:31" x14ac:dyDescent="0.35">
      <c r="B11" s="18" t="s">
        <v>612</v>
      </c>
      <c r="C11" s="17">
        <v>0.122372512716574</v>
      </c>
      <c r="D11" s="17">
        <v>9.9709237761749503E-2</v>
      </c>
      <c r="E11" s="17">
        <v>0.14504215848565599</v>
      </c>
      <c r="F11" s="17"/>
      <c r="G11" s="17">
        <v>9.0124971774522694E-2</v>
      </c>
      <c r="H11" s="17">
        <v>0.121710165178653</v>
      </c>
      <c r="I11" s="17">
        <v>0.13595003644800599</v>
      </c>
      <c r="J11" s="17">
        <v>9.8398752514112606E-2</v>
      </c>
      <c r="K11" s="17">
        <v>9.5328596879687394E-2</v>
      </c>
      <c r="L11" s="17">
        <v>0.15877644619195899</v>
      </c>
      <c r="M11" s="17"/>
      <c r="N11" s="17">
        <v>0.17757444941360701</v>
      </c>
      <c r="O11" s="17">
        <v>0.10301021669339901</v>
      </c>
      <c r="P11" s="17">
        <v>9.0143415559975501E-2</v>
      </c>
      <c r="Q11" s="17">
        <v>0.10832319117988801</v>
      </c>
      <c r="R11" s="17">
        <v>0.14772102226556899</v>
      </c>
      <c r="S11" s="17">
        <v>7.4210609984673201E-2</v>
      </c>
      <c r="T11" s="17">
        <v>0.17853463461052599</v>
      </c>
      <c r="U11" s="17">
        <v>0.141210700691701</v>
      </c>
      <c r="V11" s="17">
        <v>8.3876423011609996E-2</v>
      </c>
      <c r="W11" s="17"/>
      <c r="X11" s="17">
        <v>0.131229112672929</v>
      </c>
      <c r="Y11" s="17">
        <v>0.11602691501329</v>
      </c>
      <c r="Z11" s="17"/>
      <c r="AA11" s="17">
        <v>0.12059187717237201</v>
      </c>
      <c r="AB11" s="17">
        <v>0.132200581001405</v>
      </c>
      <c r="AC11" s="17"/>
      <c r="AD11" s="17">
        <v>0.14028480814716901</v>
      </c>
      <c r="AE11" s="17">
        <v>8.7419591590389006E-2</v>
      </c>
    </row>
    <row r="12" spans="2:31" x14ac:dyDescent="0.35">
      <c r="B12" s="18" t="s">
        <v>613</v>
      </c>
      <c r="C12" s="17">
        <v>3.9638320444954397E-2</v>
      </c>
      <c r="D12" s="17">
        <v>2.7282337564187201E-2</v>
      </c>
      <c r="E12" s="17">
        <v>5.1997776683920999E-2</v>
      </c>
      <c r="F12" s="17"/>
      <c r="G12" s="17">
        <v>6.1420204220866997E-2</v>
      </c>
      <c r="H12" s="17">
        <v>4.4012572896758799E-2</v>
      </c>
      <c r="I12" s="17">
        <v>3.3953360118964999E-2</v>
      </c>
      <c r="J12" s="17">
        <v>3.5763097365325798E-2</v>
      </c>
      <c r="K12" s="17">
        <v>2.9827998368795499E-2</v>
      </c>
      <c r="L12" s="17">
        <v>3.5364188502647997E-2</v>
      </c>
      <c r="M12" s="17"/>
      <c r="N12" s="17">
        <v>3.8578203293407401E-2</v>
      </c>
      <c r="O12" s="17">
        <v>1.4538567692339599E-2</v>
      </c>
      <c r="P12" s="17">
        <v>4.6454801223518701E-2</v>
      </c>
      <c r="Q12" s="17">
        <v>4.0897418835569299E-2</v>
      </c>
      <c r="R12" s="17">
        <v>4.1378412242110703E-2</v>
      </c>
      <c r="S12" s="17">
        <v>8.7345196827794694E-2</v>
      </c>
      <c r="T12" s="17">
        <v>3.9919855341971497E-2</v>
      </c>
      <c r="U12" s="17">
        <v>7.5770961660272806E-2</v>
      </c>
      <c r="V12" s="17">
        <v>1.31508763968357E-2</v>
      </c>
      <c r="W12" s="17"/>
      <c r="X12" s="17">
        <v>4.63361450982391E-2</v>
      </c>
      <c r="Y12" s="17">
        <v>1.7781852881788199E-2</v>
      </c>
      <c r="Z12" s="17"/>
      <c r="AA12" s="17">
        <v>3.8527696318515998E-2</v>
      </c>
      <c r="AB12" s="17">
        <v>4.1896024403193503E-2</v>
      </c>
      <c r="AC12" s="17"/>
      <c r="AD12" s="17">
        <v>4.8327298631487901E-2</v>
      </c>
      <c r="AE12" s="17">
        <v>2.30995804529124E-2</v>
      </c>
    </row>
    <row r="13" spans="2:31" x14ac:dyDescent="0.35">
      <c r="B13" s="18" t="s">
        <v>56</v>
      </c>
      <c r="C13" s="19">
        <v>2.0070757826558601E-2</v>
      </c>
      <c r="D13" s="19">
        <v>1.8943011297128502E-2</v>
      </c>
      <c r="E13" s="19">
        <v>2.1198821373881301E-2</v>
      </c>
      <c r="F13" s="19"/>
      <c r="G13" s="19">
        <v>1.95061699680758E-2</v>
      </c>
      <c r="H13" s="19">
        <v>9.2948176045464098E-3</v>
      </c>
      <c r="I13" s="19">
        <v>9.6085989608816202E-3</v>
      </c>
      <c r="J13" s="19">
        <v>2.08717192591443E-2</v>
      </c>
      <c r="K13" s="19">
        <v>1.60640389253764E-2</v>
      </c>
      <c r="L13" s="19">
        <v>3.2950889144945199E-2</v>
      </c>
      <c r="M13" s="19"/>
      <c r="N13" s="19">
        <v>2.1434007704883101E-2</v>
      </c>
      <c r="O13" s="19">
        <v>1.65489780282101E-2</v>
      </c>
      <c r="P13" s="19">
        <v>2.4755857257651101E-2</v>
      </c>
      <c r="Q13" s="19">
        <v>0</v>
      </c>
      <c r="R13" s="19">
        <v>1.7204553134703999E-2</v>
      </c>
      <c r="S13" s="19">
        <v>7.2522656879152299E-3</v>
      </c>
      <c r="T13" s="19">
        <v>2.9258127984705701E-2</v>
      </c>
      <c r="U13" s="19">
        <v>4.4134451246084803E-2</v>
      </c>
      <c r="V13" s="19">
        <v>3.1553485164905498E-2</v>
      </c>
      <c r="W13" s="19"/>
      <c r="X13" s="19">
        <v>2.0281556535676301E-2</v>
      </c>
      <c r="Y13" s="19">
        <v>2.0836896597566001E-2</v>
      </c>
      <c r="Z13" s="19"/>
      <c r="AA13" s="19">
        <v>2.24995232708547E-2</v>
      </c>
      <c r="AB13" s="19">
        <v>6.9856974269568196E-3</v>
      </c>
      <c r="AC13" s="19"/>
      <c r="AD13" s="19">
        <v>1.74305227289611E-2</v>
      </c>
      <c r="AE13" s="19">
        <v>1.0527103300338099E-2</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AE17"/>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616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40</v>
      </c>
      <c r="C9" s="17">
        <v>0.67499079170269005</v>
      </c>
      <c r="D9" s="17">
        <v>0.66631014548024503</v>
      </c>
      <c r="E9" s="17">
        <v>0.68367387811900904</v>
      </c>
      <c r="F9" s="17"/>
      <c r="G9" s="17">
        <v>0.65990481986081395</v>
      </c>
      <c r="H9" s="17">
        <v>0.63502357224957695</v>
      </c>
      <c r="I9" s="17">
        <v>0.66257824971186297</v>
      </c>
      <c r="J9" s="17">
        <v>0.69035718292077197</v>
      </c>
      <c r="K9" s="17">
        <v>0.68590897279247398</v>
      </c>
      <c r="L9" s="17">
        <v>0.697401404363449</v>
      </c>
      <c r="M9" s="17"/>
      <c r="N9" s="17">
        <v>0.64982403031100699</v>
      </c>
      <c r="O9" s="17">
        <v>0.69229260166983697</v>
      </c>
      <c r="P9" s="17">
        <v>0.683065123070694</v>
      </c>
      <c r="Q9" s="17">
        <v>0.61480779204306901</v>
      </c>
      <c r="R9" s="17">
        <v>0.71651978434468599</v>
      </c>
      <c r="S9" s="17">
        <v>0.74014075328121098</v>
      </c>
      <c r="T9" s="17">
        <v>0.63314685992050201</v>
      </c>
      <c r="U9" s="17">
        <v>0.69237719156711697</v>
      </c>
      <c r="V9" s="17">
        <v>0.675546175267972</v>
      </c>
      <c r="W9" s="17"/>
      <c r="X9" s="17">
        <v>0.68889307904239405</v>
      </c>
      <c r="Y9" s="17">
        <v>0.55834708118246201</v>
      </c>
      <c r="Z9" s="17"/>
      <c r="AA9" s="17">
        <v>0.68140383865327103</v>
      </c>
      <c r="AB9" s="17">
        <v>0.65340430906432201</v>
      </c>
      <c r="AC9" s="17"/>
      <c r="AD9" s="17">
        <v>0.769689446381702</v>
      </c>
      <c r="AE9" s="17">
        <v>0.48177606083160601</v>
      </c>
    </row>
    <row r="10" spans="2:31" x14ac:dyDescent="0.35">
      <c r="B10" s="18" t="s">
        <v>41</v>
      </c>
      <c r="C10" s="17">
        <v>0.14355068650224201</v>
      </c>
      <c r="D10" s="17">
        <v>0.148783057809702</v>
      </c>
      <c r="E10" s="17">
        <v>0.13831684433649899</v>
      </c>
      <c r="F10" s="17"/>
      <c r="G10" s="17">
        <v>0.124472594019404</v>
      </c>
      <c r="H10" s="17">
        <v>0.13896715839499801</v>
      </c>
      <c r="I10" s="17">
        <v>0.16116294244993301</v>
      </c>
      <c r="J10" s="17">
        <v>0.15363005427047399</v>
      </c>
      <c r="K10" s="17">
        <v>0.102582478884992</v>
      </c>
      <c r="L10" s="17">
        <v>0.162907231379669</v>
      </c>
      <c r="M10" s="17"/>
      <c r="N10" s="17">
        <v>0.158763328775748</v>
      </c>
      <c r="O10" s="17">
        <v>0.14112893179578101</v>
      </c>
      <c r="P10" s="17">
        <v>0.118724840253655</v>
      </c>
      <c r="Q10" s="17">
        <v>0.18362752267607799</v>
      </c>
      <c r="R10" s="17">
        <v>0.117177884260996</v>
      </c>
      <c r="S10" s="17">
        <v>0.15081860344828699</v>
      </c>
      <c r="T10" s="17">
        <v>0.16071488441994999</v>
      </c>
      <c r="U10" s="17">
        <v>0.106263211145388</v>
      </c>
      <c r="V10" s="17">
        <v>0.127053527021604</v>
      </c>
      <c r="W10" s="17"/>
      <c r="X10" s="17">
        <v>0.13135643056596699</v>
      </c>
      <c r="Y10" s="17">
        <v>0.17270149970137599</v>
      </c>
      <c r="Z10" s="17"/>
      <c r="AA10" s="17">
        <v>0.14272166443518</v>
      </c>
      <c r="AB10" s="17">
        <v>0.146640598719779</v>
      </c>
      <c r="AC10" s="17"/>
      <c r="AD10" s="17">
        <v>0.123812601525625</v>
      </c>
      <c r="AE10" s="17">
        <v>0.20470399044139201</v>
      </c>
    </row>
    <row r="11" spans="2:31" x14ac:dyDescent="0.35">
      <c r="B11" s="18" t="s">
        <v>615</v>
      </c>
      <c r="C11" s="17">
        <v>3.3863863830700301E-2</v>
      </c>
      <c r="D11" s="17">
        <v>2.96411414170254E-2</v>
      </c>
      <c r="E11" s="17">
        <v>3.8087773282886199E-2</v>
      </c>
      <c r="F11" s="17"/>
      <c r="G11" s="17">
        <v>2.0534247611105099E-2</v>
      </c>
      <c r="H11" s="17">
        <v>3.5383758518602898E-2</v>
      </c>
      <c r="I11" s="17">
        <v>2.4505058132796301E-2</v>
      </c>
      <c r="J11" s="17">
        <v>2.66905443024711E-2</v>
      </c>
      <c r="K11" s="17">
        <v>4.2108189576351499E-2</v>
      </c>
      <c r="L11" s="17">
        <v>4.42990899957744E-2</v>
      </c>
      <c r="M11" s="17"/>
      <c r="N11" s="17">
        <v>5.05841478071586E-2</v>
      </c>
      <c r="O11" s="17">
        <v>1.33517266219514E-2</v>
      </c>
      <c r="P11" s="17">
        <v>3.6696168293150297E-2</v>
      </c>
      <c r="Q11" s="17">
        <v>3.08038019045676E-2</v>
      </c>
      <c r="R11" s="17">
        <v>2.0448340404479601E-2</v>
      </c>
      <c r="S11" s="17">
        <v>2.29063897493498E-2</v>
      </c>
      <c r="T11" s="17">
        <v>5.6792078640211498E-2</v>
      </c>
      <c r="U11" s="17">
        <v>6.0430677456624698E-2</v>
      </c>
      <c r="V11" s="17">
        <v>2.8718855701049699E-2</v>
      </c>
      <c r="W11" s="17"/>
      <c r="X11" s="17">
        <v>2.4608435412432898E-2</v>
      </c>
      <c r="Y11" s="17">
        <v>0.105444342866197</v>
      </c>
      <c r="Z11" s="17"/>
      <c r="AA11" s="17">
        <v>2.96133259728814E-2</v>
      </c>
      <c r="AB11" s="17">
        <v>5.1255982331075499E-2</v>
      </c>
      <c r="AC11" s="17"/>
      <c r="AD11" s="17">
        <v>3.7281390206632403E-2</v>
      </c>
      <c r="AE11" s="17">
        <v>2.6463459026751401E-2</v>
      </c>
    </row>
    <row r="12" spans="2:31" x14ac:dyDescent="0.35">
      <c r="B12" s="18" t="s">
        <v>56</v>
      </c>
      <c r="C12" s="19">
        <v>0.14759465796436799</v>
      </c>
      <c r="D12" s="19">
        <v>0.15526565529302899</v>
      </c>
      <c r="E12" s="19">
        <v>0.13992150426160599</v>
      </c>
      <c r="F12" s="19"/>
      <c r="G12" s="19">
        <v>0.19508833850867699</v>
      </c>
      <c r="H12" s="19">
        <v>0.190625510836822</v>
      </c>
      <c r="I12" s="19">
        <v>0.151753749705408</v>
      </c>
      <c r="J12" s="19">
        <v>0.129322218506283</v>
      </c>
      <c r="K12" s="19">
        <v>0.16940035874618301</v>
      </c>
      <c r="L12" s="19">
        <v>9.5392274261107496E-2</v>
      </c>
      <c r="M12" s="19"/>
      <c r="N12" s="19">
        <v>0.140828493106087</v>
      </c>
      <c r="O12" s="19">
        <v>0.15322673991243099</v>
      </c>
      <c r="P12" s="19">
        <v>0.16151386838250101</v>
      </c>
      <c r="Q12" s="19">
        <v>0.17076088337628501</v>
      </c>
      <c r="R12" s="19">
        <v>0.14585399098983901</v>
      </c>
      <c r="S12" s="19">
        <v>8.6134253521152407E-2</v>
      </c>
      <c r="T12" s="19">
        <v>0.149346177019336</v>
      </c>
      <c r="U12" s="19">
        <v>0.140928919830871</v>
      </c>
      <c r="V12" s="19">
        <v>0.16868144200937399</v>
      </c>
      <c r="W12" s="19"/>
      <c r="X12" s="19">
        <v>0.155142054979206</v>
      </c>
      <c r="Y12" s="19">
        <v>0.16350707624996599</v>
      </c>
      <c r="Z12" s="19"/>
      <c r="AA12" s="19">
        <v>0.146261170938668</v>
      </c>
      <c r="AB12" s="19">
        <v>0.14869910988482299</v>
      </c>
      <c r="AC12" s="19"/>
      <c r="AD12" s="19">
        <v>6.9216561886040806E-2</v>
      </c>
      <c r="AE12" s="19">
        <v>0.28705648970025099</v>
      </c>
    </row>
    <row r="13" spans="2:31" x14ac:dyDescent="0.35">
      <c r="B13" s="16"/>
    </row>
    <row r="14" spans="2:31" x14ac:dyDescent="0.35">
      <c r="B14" t="s">
        <v>67</v>
      </c>
    </row>
    <row r="15" spans="2:31" x14ac:dyDescent="0.35">
      <c r="B15" t="s">
        <v>68</v>
      </c>
    </row>
    <row r="17" spans="2:2" x14ac:dyDescent="0.35">
      <c r="B17"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A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617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40</v>
      </c>
      <c r="C9" s="17">
        <v>0.13865479194061101</v>
      </c>
      <c r="D9" s="17">
        <v>0.14341588299581401</v>
      </c>
      <c r="E9" s="17">
        <v>0.13389236250748901</v>
      </c>
      <c r="F9" s="17"/>
      <c r="G9" s="17">
        <v>0.16389651089857599</v>
      </c>
      <c r="H9" s="17">
        <v>0.208655200057908</v>
      </c>
      <c r="I9" s="17">
        <v>0.137677866426274</v>
      </c>
      <c r="J9" s="17">
        <v>6.3334587297133496E-2</v>
      </c>
      <c r="K9" s="17">
        <v>7.7964481384543996E-2</v>
      </c>
      <c r="L9" s="17">
        <v>0.156487423050994</v>
      </c>
      <c r="M9" s="17"/>
      <c r="N9" s="17">
        <v>0.19950164839690601</v>
      </c>
      <c r="O9" s="17">
        <v>0.103739506939763</v>
      </c>
      <c r="P9" s="17">
        <v>0.15830016559077201</v>
      </c>
      <c r="Q9" s="17">
        <v>0.15424759118838899</v>
      </c>
      <c r="R9" s="17">
        <v>0.117391953977519</v>
      </c>
      <c r="S9" s="17">
        <v>0.14870844216662801</v>
      </c>
      <c r="T9" s="17">
        <v>0.190309613866737</v>
      </c>
      <c r="U9" s="17">
        <v>0.15143579321577499</v>
      </c>
      <c r="V9" s="17">
        <v>4.0372974585131401E-2</v>
      </c>
      <c r="W9" s="17"/>
      <c r="X9" s="17">
        <v>0.130012258320133</v>
      </c>
      <c r="Y9" s="17">
        <v>0.12591516852750001</v>
      </c>
      <c r="Z9" s="17"/>
      <c r="AA9" s="17">
        <v>0.12950522315681101</v>
      </c>
      <c r="AB9" s="17">
        <v>0.17393312342784201</v>
      </c>
      <c r="AC9" s="17"/>
      <c r="AD9" s="17">
        <v>0.18448284626553499</v>
      </c>
      <c r="AE9" s="17">
        <v>4.7913283037393201E-2</v>
      </c>
    </row>
    <row r="10" spans="2:31" x14ac:dyDescent="0.35">
      <c r="B10" s="18" t="s">
        <v>41</v>
      </c>
      <c r="C10" s="17">
        <v>0.83616222157868403</v>
      </c>
      <c r="D10" s="17">
        <v>0.83117574836048103</v>
      </c>
      <c r="E10" s="17">
        <v>0.84115009653139905</v>
      </c>
      <c r="F10" s="17"/>
      <c r="G10" s="17">
        <v>0.81113593336588397</v>
      </c>
      <c r="H10" s="17">
        <v>0.75546135901796896</v>
      </c>
      <c r="I10" s="17">
        <v>0.84473381226071098</v>
      </c>
      <c r="J10" s="17">
        <v>0.92601664840021802</v>
      </c>
      <c r="K10" s="17">
        <v>0.90269812506895197</v>
      </c>
      <c r="L10" s="17">
        <v>0.80992320878548196</v>
      </c>
      <c r="M10" s="17"/>
      <c r="N10" s="17">
        <v>0.78039571666174101</v>
      </c>
      <c r="O10" s="17">
        <v>0.87692355216396201</v>
      </c>
      <c r="P10" s="17">
        <v>0.81694397715157696</v>
      </c>
      <c r="Q10" s="17">
        <v>0.82398610610109602</v>
      </c>
      <c r="R10" s="17">
        <v>0.84187237588650399</v>
      </c>
      <c r="S10" s="17">
        <v>0.83095669540881001</v>
      </c>
      <c r="T10" s="17">
        <v>0.78150503925949399</v>
      </c>
      <c r="U10" s="17">
        <v>0.833917204590921</v>
      </c>
      <c r="V10" s="17">
        <v>0.923092607803919</v>
      </c>
      <c r="W10" s="17"/>
      <c r="X10" s="17">
        <v>0.849500998133215</v>
      </c>
      <c r="Y10" s="17">
        <v>0.81192244896466004</v>
      </c>
      <c r="Z10" s="17"/>
      <c r="AA10" s="17">
        <v>0.84878878052149498</v>
      </c>
      <c r="AB10" s="17">
        <v>0.79078957790349003</v>
      </c>
      <c r="AC10" s="17"/>
      <c r="AD10" s="17">
        <v>0.79992214149778496</v>
      </c>
      <c r="AE10" s="17">
        <v>0.93375238967441199</v>
      </c>
    </row>
    <row r="11" spans="2:31" x14ac:dyDescent="0.35">
      <c r="B11" s="18" t="s">
        <v>56</v>
      </c>
      <c r="C11" s="19">
        <v>2.5182986480705199E-2</v>
      </c>
      <c r="D11" s="19">
        <v>2.54083686437051E-2</v>
      </c>
      <c r="E11" s="19">
        <v>2.4957540961111802E-2</v>
      </c>
      <c r="F11" s="19"/>
      <c r="G11" s="19">
        <v>2.49675557355401E-2</v>
      </c>
      <c r="H11" s="19">
        <v>3.5883440924123898E-2</v>
      </c>
      <c r="I11" s="19">
        <v>1.7588321313015201E-2</v>
      </c>
      <c r="J11" s="19">
        <v>1.06487643026488E-2</v>
      </c>
      <c r="K11" s="19">
        <v>1.9337393546503701E-2</v>
      </c>
      <c r="L11" s="19">
        <v>3.3589368163524001E-2</v>
      </c>
      <c r="M11" s="19"/>
      <c r="N11" s="19">
        <v>2.0102634941353201E-2</v>
      </c>
      <c r="O11" s="19">
        <v>1.9336940896274302E-2</v>
      </c>
      <c r="P11" s="19">
        <v>2.4755857257651101E-2</v>
      </c>
      <c r="Q11" s="19">
        <v>2.1766302710515401E-2</v>
      </c>
      <c r="R11" s="19">
        <v>4.07356701359773E-2</v>
      </c>
      <c r="S11" s="19">
        <v>2.0334862424561201E-2</v>
      </c>
      <c r="T11" s="19">
        <v>2.8185346873768901E-2</v>
      </c>
      <c r="U11" s="19">
        <v>1.46470021933039E-2</v>
      </c>
      <c r="V11" s="19">
        <v>3.6534417610949499E-2</v>
      </c>
      <c r="W11" s="19"/>
      <c r="X11" s="19">
        <v>2.04867435466515E-2</v>
      </c>
      <c r="Y11" s="19">
        <v>6.2162382507840501E-2</v>
      </c>
      <c r="Z11" s="19"/>
      <c r="AA11" s="19">
        <v>2.17059963216941E-2</v>
      </c>
      <c r="AB11" s="19">
        <v>3.5277298668667599E-2</v>
      </c>
      <c r="AC11" s="19"/>
      <c r="AD11" s="19">
        <v>1.5595012236680399E-2</v>
      </c>
      <c r="AE11" s="19">
        <v>1.8334327288195101E-2</v>
      </c>
    </row>
    <row r="12" spans="2:31" x14ac:dyDescent="0.35">
      <c r="B12" s="16"/>
    </row>
    <row r="13" spans="2:31" x14ac:dyDescent="0.35">
      <c r="B13" t="s">
        <v>67</v>
      </c>
    </row>
    <row r="14" spans="2:31" x14ac:dyDescent="0.35">
      <c r="B14" t="s">
        <v>68</v>
      </c>
    </row>
    <row r="16" spans="2:31" x14ac:dyDescent="0.35">
      <c r="B16"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I22"/>
  <sheetViews>
    <sheetView showGridLines="0" topLeftCell="A2"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2" t="s">
        <v>302</v>
      </c>
      <c r="E2" s="28"/>
      <c r="F2" s="28"/>
      <c r="G2" s="28"/>
      <c r="H2" s="28"/>
      <c r="I2" s="28"/>
    </row>
    <row r="6" spans="2:9" ht="50" customHeight="1" x14ac:dyDescent="0.35">
      <c r="B6" s="20" t="s">
        <v>15</v>
      </c>
      <c r="C6" s="20" t="s">
        <v>618</v>
      </c>
      <c r="D6" s="20" t="s">
        <v>619</v>
      </c>
      <c r="E6" s="20" t="s">
        <v>620</v>
      </c>
      <c r="F6" s="20" t="s">
        <v>621</v>
      </c>
      <c r="G6" s="20" t="s">
        <v>622</v>
      </c>
      <c r="H6" s="20" t="s">
        <v>623</v>
      </c>
    </row>
    <row r="7" spans="2:9" x14ac:dyDescent="0.35">
      <c r="B7" s="18" t="s">
        <v>100</v>
      </c>
      <c r="C7" s="17">
        <v>9.2184199283629004E-2</v>
      </c>
      <c r="D7" s="17">
        <v>9.4255800692777905E-2</v>
      </c>
      <c r="E7" s="17">
        <v>5.24393006898113E-2</v>
      </c>
      <c r="F7" s="17">
        <v>5.95608329952972E-2</v>
      </c>
      <c r="G7" s="17">
        <v>9.4773754999948501E-2</v>
      </c>
      <c r="H7" s="17">
        <v>2.5927633689443199E-2</v>
      </c>
    </row>
    <row r="8" spans="2:9" x14ac:dyDescent="0.35">
      <c r="B8" s="18" t="s">
        <v>99</v>
      </c>
      <c r="C8" s="17">
        <v>0.25344115983361798</v>
      </c>
      <c r="D8" s="17">
        <v>0.20035895798045</v>
      </c>
      <c r="E8" s="17">
        <v>0.20961129348269</v>
      </c>
      <c r="F8" s="17">
        <v>0.16104544792647399</v>
      </c>
      <c r="G8" s="17">
        <v>0.190075097919055</v>
      </c>
      <c r="H8" s="17">
        <v>7.5545424539950806E-2</v>
      </c>
    </row>
    <row r="9" spans="2:9" x14ac:dyDescent="0.35">
      <c r="B9" s="18" t="s">
        <v>98</v>
      </c>
      <c r="C9" s="17">
        <v>0.24400770162537899</v>
      </c>
      <c r="D9" s="17">
        <v>0.25757900320697003</v>
      </c>
      <c r="E9" s="17">
        <v>0.24705233416238601</v>
      </c>
      <c r="F9" s="17">
        <v>0.237749363494062</v>
      </c>
      <c r="G9" s="17">
        <v>0.181730956175399</v>
      </c>
      <c r="H9" s="17">
        <v>0.17782802615231799</v>
      </c>
    </row>
    <row r="10" spans="2:9" x14ac:dyDescent="0.35">
      <c r="B10" s="18" t="s">
        <v>97</v>
      </c>
      <c r="C10" s="17">
        <v>0.26080172311215499</v>
      </c>
      <c r="D10" s="17">
        <v>0.29688587514026599</v>
      </c>
      <c r="E10" s="17">
        <v>0.32517957804214398</v>
      </c>
      <c r="F10" s="17">
        <v>0.35529500840196099</v>
      </c>
      <c r="G10" s="17">
        <v>0.37425052815609</v>
      </c>
      <c r="H10" s="17">
        <v>0.37985179617487302</v>
      </c>
    </row>
    <row r="11" spans="2:9" x14ac:dyDescent="0.35">
      <c r="B11" s="18" t="s">
        <v>96</v>
      </c>
      <c r="C11" s="17">
        <v>0.13323727301417501</v>
      </c>
      <c r="D11" s="17">
        <v>0.13642823063156301</v>
      </c>
      <c r="E11" s="17">
        <v>0.13957173222640501</v>
      </c>
      <c r="F11" s="17">
        <v>0.14082793777567101</v>
      </c>
      <c r="G11" s="17">
        <v>0.142185452705752</v>
      </c>
      <c r="H11" s="17">
        <v>0.31946742029833203</v>
      </c>
    </row>
    <row r="12" spans="2:9" x14ac:dyDescent="0.35">
      <c r="B12" s="18" t="s">
        <v>56</v>
      </c>
      <c r="C12" s="17">
        <v>1.6327943131044801E-2</v>
      </c>
      <c r="D12" s="17">
        <v>1.44921323479738E-2</v>
      </c>
      <c r="E12" s="17">
        <v>2.6145761396564101E-2</v>
      </c>
      <c r="F12" s="17">
        <v>4.5521409406534701E-2</v>
      </c>
      <c r="G12" s="17">
        <v>1.6984210043755901E-2</v>
      </c>
      <c r="H12" s="17">
        <v>2.1379699145082399E-2</v>
      </c>
    </row>
    <row r="13" spans="2:9" x14ac:dyDescent="0.35">
      <c r="B13" s="23" t="s">
        <v>102</v>
      </c>
      <c r="C13" s="21">
        <v>0.34562535911724701</v>
      </c>
      <c r="D13" s="21">
        <v>0.29461475867322701</v>
      </c>
      <c r="E13" s="21">
        <v>0.26205059417250098</v>
      </c>
      <c r="F13" s="21">
        <v>0.22060628092177101</v>
      </c>
      <c r="G13" s="21">
        <v>0.28484885291900303</v>
      </c>
      <c r="H13" s="21">
        <v>0.10147305822939399</v>
      </c>
    </row>
    <row r="14" spans="2:9" x14ac:dyDescent="0.35">
      <c r="B14" s="23" t="s">
        <v>101</v>
      </c>
      <c r="C14" s="21">
        <v>0.39403899612632998</v>
      </c>
      <c r="D14" s="21">
        <v>0.43331410577182899</v>
      </c>
      <c r="E14" s="21">
        <v>0.46475131026854899</v>
      </c>
      <c r="F14" s="21">
        <v>0.49612294617763297</v>
      </c>
      <c r="G14" s="21">
        <v>0.51643598086184195</v>
      </c>
      <c r="H14" s="21">
        <v>0.69931921647320605</v>
      </c>
    </row>
    <row r="15" spans="2:9" x14ac:dyDescent="0.35">
      <c r="B15" s="23" t="s">
        <v>103</v>
      </c>
      <c r="C15" s="22">
        <v>4.8413637009082897E-2</v>
      </c>
      <c r="D15" s="22">
        <v>0.13869934709860099</v>
      </c>
      <c r="E15" s="22">
        <v>0.20270071609604801</v>
      </c>
      <c r="F15" s="22">
        <v>0.27551666525586099</v>
      </c>
      <c r="G15" s="22">
        <v>0.23158712794283801</v>
      </c>
      <c r="H15" s="22">
        <v>0.59784615824381204</v>
      </c>
    </row>
    <row r="16" spans="2:9" x14ac:dyDescent="0.35">
      <c r="B16" s="16"/>
      <c r="C16" s="16"/>
      <c r="D16" s="16"/>
      <c r="E16" s="16"/>
      <c r="F16" s="16"/>
      <c r="G16" s="16"/>
      <c r="H16" s="16"/>
    </row>
    <row r="17" spans="2:2" x14ac:dyDescent="0.35">
      <c r="B17" t="s">
        <v>67</v>
      </c>
    </row>
    <row r="18" spans="2:2" x14ac:dyDescent="0.35">
      <c r="B18" t="s">
        <v>68</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AE22"/>
  <sheetViews>
    <sheetView showGridLines="0" topLeftCell="A6" workbookViewId="0">
      <pane xSplit="2" topLeftCell="C1" activePane="topRight" state="frozen"/>
      <selection pane="topRight" activeCell="E11" sqref="E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624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5.95608329952972E-2</v>
      </c>
      <c r="D9" s="17">
        <v>5.4338094948245597E-2</v>
      </c>
      <c r="E9" s="17">
        <v>6.4785039192652605E-2</v>
      </c>
      <c r="F9" s="17"/>
      <c r="G9" s="17">
        <v>4.1942427202550002E-2</v>
      </c>
      <c r="H9" s="17">
        <v>5.6196364595558997E-2</v>
      </c>
      <c r="I9" s="17">
        <v>4.8530458268464E-2</v>
      </c>
      <c r="J9" s="17">
        <v>6.0743838025492498E-2</v>
      </c>
      <c r="K9" s="17">
        <v>6.5850321060945696E-2</v>
      </c>
      <c r="L9" s="17">
        <v>7.2518336867509803E-2</v>
      </c>
      <c r="M9" s="17"/>
      <c r="N9" s="17">
        <v>5.3058044222418999E-2</v>
      </c>
      <c r="O9" s="17">
        <v>4.0793483095120299E-2</v>
      </c>
      <c r="P9" s="17">
        <v>6.9914709740166697E-2</v>
      </c>
      <c r="Q9" s="17">
        <v>6.1432602396599201E-2</v>
      </c>
      <c r="R9" s="17">
        <v>6.62331773510451E-2</v>
      </c>
      <c r="S9" s="17">
        <v>4.8944621815560099E-2</v>
      </c>
      <c r="T9" s="17">
        <v>7.8889449918708596E-2</v>
      </c>
      <c r="U9" s="17">
        <v>7.3415120176886006E-2</v>
      </c>
      <c r="V9" s="17">
        <v>6.4334234260664605E-2</v>
      </c>
      <c r="W9" s="17"/>
      <c r="X9" s="17">
        <v>6.8731649977877701E-2</v>
      </c>
      <c r="Y9" s="17">
        <v>3.3441892875635398E-2</v>
      </c>
      <c r="Z9" s="17"/>
      <c r="AA9" s="17">
        <v>5.9976289056976002E-2</v>
      </c>
      <c r="AB9" s="17">
        <v>5.6328038578538103E-2</v>
      </c>
      <c r="AC9" s="17"/>
      <c r="AD9" s="17">
        <v>6.3364800672676497E-2</v>
      </c>
      <c r="AE9" s="17">
        <v>5.5627811262941099E-2</v>
      </c>
    </row>
    <row r="10" spans="2:31" x14ac:dyDescent="0.35">
      <c r="B10" s="18" t="s">
        <v>99</v>
      </c>
      <c r="C10" s="17">
        <v>0.16104544792647399</v>
      </c>
      <c r="D10" s="17">
        <v>0.17354891181382701</v>
      </c>
      <c r="E10" s="17">
        <v>0.148538469222919</v>
      </c>
      <c r="F10" s="17"/>
      <c r="G10" s="17">
        <v>0.14425856605058399</v>
      </c>
      <c r="H10" s="17">
        <v>0.13304223282094699</v>
      </c>
      <c r="I10" s="17">
        <v>0.17066107692357499</v>
      </c>
      <c r="J10" s="17">
        <v>0.149776979252287</v>
      </c>
      <c r="K10" s="17">
        <v>9.9248175531402999E-2</v>
      </c>
      <c r="L10" s="17">
        <v>0.21683034731163101</v>
      </c>
      <c r="M10" s="17"/>
      <c r="N10" s="17">
        <v>0.17663676370949999</v>
      </c>
      <c r="O10" s="17">
        <v>0.24048740336750199</v>
      </c>
      <c r="P10" s="17">
        <v>0.139437205652193</v>
      </c>
      <c r="Q10" s="17">
        <v>0.162793154072364</v>
      </c>
      <c r="R10" s="17">
        <v>9.3482991063244397E-2</v>
      </c>
      <c r="S10" s="17">
        <v>0.13800357343977501</v>
      </c>
      <c r="T10" s="17">
        <v>0.13029352439528799</v>
      </c>
      <c r="U10" s="17">
        <v>0.17953237723458099</v>
      </c>
      <c r="V10" s="17">
        <v>0.140803048968276</v>
      </c>
      <c r="W10" s="17"/>
      <c r="X10" s="17">
        <v>0.170254148619429</v>
      </c>
      <c r="Y10" s="17">
        <v>0.14107401210026499</v>
      </c>
      <c r="Z10" s="17"/>
      <c r="AA10" s="17">
        <v>0.16109832399948401</v>
      </c>
      <c r="AB10" s="17">
        <v>0.16462323771708701</v>
      </c>
      <c r="AC10" s="17"/>
      <c r="AD10" s="17">
        <v>0.17079632969142</v>
      </c>
      <c r="AE10" s="17">
        <v>0.13400555563101699</v>
      </c>
    </row>
    <row r="11" spans="2:31" x14ac:dyDescent="0.35">
      <c r="B11" s="18" t="s">
        <v>98</v>
      </c>
      <c r="C11" s="17">
        <v>0.237749363494062</v>
      </c>
      <c r="D11" s="17">
        <v>0.21305775633364399</v>
      </c>
      <c r="E11" s="17">
        <v>0.26244791164792503</v>
      </c>
      <c r="F11" s="17"/>
      <c r="G11" s="17">
        <v>0.26905552862612298</v>
      </c>
      <c r="H11" s="17">
        <v>0.238501455262808</v>
      </c>
      <c r="I11" s="17">
        <v>0.19448480518181099</v>
      </c>
      <c r="J11" s="17">
        <v>0.21385556604820299</v>
      </c>
      <c r="K11" s="17">
        <v>0.25246460933244702</v>
      </c>
      <c r="L11" s="17">
        <v>0.246789929334195</v>
      </c>
      <c r="M11" s="17"/>
      <c r="N11" s="17">
        <v>0.25988486660554899</v>
      </c>
      <c r="O11" s="17">
        <v>0.23738313698907901</v>
      </c>
      <c r="P11" s="17">
        <v>0.270614975480377</v>
      </c>
      <c r="Q11" s="17">
        <v>0.27417306312503897</v>
      </c>
      <c r="R11" s="17">
        <v>0.26768516932951703</v>
      </c>
      <c r="S11" s="17">
        <v>0.221442785754423</v>
      </c>
      <c r="T11" s="17">
        <v>0.216455997493987</v>
      </c>
      <c r="U11" s="17">
        <v>0.19210271731675299</v>
      </c>
      <c r="V11" s="17">
        <v>0.18061717964237001</v>
      </c>
      <c r="W11" s="17"/>
      <c r="X11" s="17">
        <v>0.24295255237702201</v>
      </c>
      <c r="Y11" s="17">
        <v>0.25056701272249898</v>
      </c>
      <c r="Z11" s="17"/>
      <c r="AA11" s="17">
        <v>0.2326097407679</v>
      </c>
      <c r="AB11" s="17">
        <v>0.246412938975759</v>
      </c>
      <c r="AC11" s="17"/>
      <c r="AD11" s="17">
        <v>0.23077754523474001</v>
      </c>
      <c r="AE11" s="17">
        <v>0.237906287143373</v>
      </c>
    </row>
    <row r="12" spans="2:31" x14ac:dyDescent="0.35">
      <c r="B12" s="18" t="s">
        <v>97</v>
      </c>
      <c r="C12" s="17">
        <v>0.35529500840196099</v>
      </c>
      <c r="D12" s="17">
        <v>0.37159361453358097</v>
      </c>
      <c r="E12" s="17">
        <v>0.33899182061157801</v>
      </c>
      <c r="F12" s="17"/>
      <c r="G12" s="17">
        <v>0.34417024757957998</v>
      </c>
      <c r="H12" s="17">
        <v>0.37143262105584501</v>
      </c>
      <c r="I12" s="17">
        <v>0.382010318665927</v>
      </c>
      <c r="J12" s="17">
        <v>0.39277345994726198</v>
      </c>
      <c r="K12" s="17">
        <v>0.38747092321286303</v>
      </c>
      <c r="L12" s="17">
        <v>0.30436386147977301</v>
      </c>
      <c r="M12" s="17"/>
      <c r="N12" s="17">
        <v>0.31505509730011599</v>
      </c>
      <c r="O12" s="17">
        <v>0.32918178890292499</v>
      </c>
      <c r="P12" s="17">
        <v>0.31985847599470602</v>
      </c>
      <c r="Q12" s="17">
        <v>0.38028924654181701</v>
      </c>
      <c r="R12" s="17">
        <v>0.38372277314585301</v>
      </c>
      <c r="S12" s="17">
        <v>0.36593427976826598</v>
      </c>
      <c r="T12" s="17">
        <v>0.36203877897951198</v>
      </c>
      <c r="U12" s="17">
        <v>0.38361633923404698</v>
      </c>
      <c r="V12" s="17">
        <v>0.39914255293671802</v>
      </c>
      <c r="W12" s="17"/>
      <c r="X12" s="17">
        <v>0.34873096707900098</v>
      </c>
      <c r="Y12" s="17">
        <v>0.33065475452025</v>
      </c>
      <c r="Z12" s="17"/>
      <c r="AA12" s="17">
        <v>0.35508309008739802</v>
      </c>
      <c r="AB12" s="17">
        <v>0.36097427332557402</v>
      </c>
      <c r="AC12" s="17"/>
      <c r="AD12" s="17">
        <v>0.37343453544056099</v>
      </c>
      <c r="AE12" s="17">
        <v>0.34923852343386202</v>
      </c>
    </row>
    <row r="13" spans="2:31" x14ac:dyDescent="0.35">
      <c r="B13" s="18" t="s">
        <v>96</v>
      </c>
      <c r="C13" s="17">
        <v>0.14082793777567101</v>
      </c>
      <c r="D13" s="17">
        <v>0.14539189475144601</v>
      </c>
      <c r="E13" s="17">
        <v>0.13626269783782599</v>
      </c>
      <c r="F13" s="17"/>
      <c r="G13" s="17">
        <v>0.14465279809767501</v>
      </c>
      <c r="H13" s="17">
        <v>0.171057516748129</v>
      </c>
      <c r="I13" s="17">
        <v>0.147994217737793</v>
      </c>
      <c r="J13" s="17">
        <v>0.13138701090011001</v>
      </c>
      <c r="K13" s="17">
        <v>0.13475089817111699</v>
      </c>
      <c r="L13" s="17">
        <v>0.126848564479147</v>
      </c>
      <c r="M13" s="17"/>
      <c r="N13" s="17">
        <v>0.145502754663037</v>
      </c>
      <c r="O13" s="17">
        <v>0.102493373033563</v>
      </c>
      <c r="P13" s="17">
        <v>0.120794450792852</v>
      </c>
      <c r="Q13" s="17">
        <v>0.111608899721167</v>
      </c>
      <c r="R13" s="17">
        <v>0.17045944722737699</v>
      </c>
      <c r="S13" s="17">
        <v>0.17315993279594999</v>
      </c>
      <c r="T13" s="17">
        <v>0.152824186662843</v>
      </c>
      <c r="U13" s="17">
        <v>9.6987535841468006E-2</v>
      </c>
      <c r="V13" s="17">
        <v>0.18450413390295001</v>
      </c>
      <c r="W13" s="17"/>
      <c r="X13" s="17">
        <v>0.122022979704992</v>
      </c>
      <c r="Y13" s="17">
        <v>0.208891591415098</v>
      </c>
      <c r="Z13" s="17"/>
      <c r="AA13" s="17">
        <v>0.14295063720964499</v>
      </c>
      <c r="AB13" s="17">
        <v>0.13584895309957401</v>
      </c>
      <c r="AC13" s="17"/>
      <c r="AD13" s="17">
        <v>0.13925198523759799</v>
      </c>
      <c r="AE13" s="17">
        <v>0.15849513235163901</v>
      </c>
    </row>
    <row r="14" spans="2:31" x14ac:dyDescent="0.35">
      <c r="B14" s="18" t="s">
        <v>56</v>
      </c>
      <c r="C14" s="17">
        <v>4.5521409406534701E-2</v>
      </c>
      <c r="D14" s="17">
        <v>4.2069727619256501E-2</v>
      </c>
      <c r="E14" s="17">
        <v>4.8974061487099402E-2</v>
      </c>
      <c r="F14" s="17"/>
      <c r="G14" s="17">
        <v>5.5920432443488703E-2</v>
      </c>
      <c r="H14" s="17">
        <v>2.9769809516712601E-2</v>
      </c>
      <c r="I14" s="17">
        <v>5.63191232224299E-2</v>
      </c>
      <c r="J14" s="17">
        <v>5.1463145826646198E-2</v>
      </c>
      <c r="K14" s="17">
        <v>6.0215072691224301E-2</v>
      </c>
      <c r="L14" s="17">
        <v>3.2648960527744401E-2</v>
      </c>
      <c r="M14" s="17"/>
      <c r="N14" s="17">
        <v>4.98624734993788E-2</v>
      </c>
      <c r="O14" s="17">
        <v>4.9660814611810898E-2</v>
      </c>
      <c r="P14" s="17">
        <v>7.9380182339704203E-2</v>
      </c>
      <c r="Q14" s="17">
        <v>9.7030341430142508E-3</v>
      </c>
      <c r="R14" s="17">
        <v>1.8416441882963298E-2</v>
      </c>
      <c r="S14" s="17">
        <v>5.2514806426026003E-2</v>
      </c>
      <c r="T14" s="17">
        <v>5.9498062549661702E-2</v>
      </c>
      <c r="U14" s="17">
        <v>7.4345910196265602E-2</v>
      </c>
      <c r="V14" s="17">
        <v>3.0598850289021401E-2</v>
      </c>
      <c r="W14" s="17"/>
      <c r="X14" s="17">
        <v>4.7307702241677997E-2</v>
      </c>
      <c r="Y14" s="17">
        <v>3.5370736366252098E-2</v>
      </c>
      <c r="Z14" s="17"/>
      <c r="AA14" s="17">
        <v>4.8281918878597098E-2</v>
      </c>
      <c r="AB14" s="17">
        <v>3.5812558303468398E-2</v>
      </c>
      <c r="AC14" s="17"/>
      <c r="AD14" s="17">
        <v>2.23748037230059E-2</v>
      </c>
      <c r="AE14" s="17">
        <v>6.4726690177167603E-2</v>
      </c>
    </row>
    <row r="15" spans="2:31" x14ac:dyDescent="0.35">
      <c r="B15" s="18" t="s">
        <v>102</v>
      </c>
      <c r="C15" s="21">
        <v>0.22060628092177101</v>
      </c>
      <c r="D15" s="21">
        <v>0.22788700676207299</v>
      </c>
      <c r="E15" s="21">
        <v>0.21332350841557199</v>
      </c>
      <c r="F15" s="21"/>
      <c r="G15" s="21">
        <v>0.186200993253134</v>
      </c>
      <c r="H15" s="21">
        <v>0.189238597416506</v>
      </c>
      <c r="I15" s="21">
        <v>0.21919153519203899</v>
      </c>
      <c r="J15" s="21">
        <v>0.21052081727777899</v>
      </c>
      <c r="K15" s="21">
        <v>0.16509849659234899</v>
      </c>
      <c r="L15" s="21">
        <v>0.28934868417914</v>
      </c>
      <c r="M15" s="21"/>
      <c r="N15" s="21">
        <v>0.22969480793191899</v>
      </c>
      <c r="O15" s="21">
        <v>0.281280886462622</v>
      </c>
      <c r="P15" s="21">
        <v>0.20935191539236001</v>
      </c>
      <c r="Q15" s="21">
        <v>0.22422575646896301</v>
      </c>
      <c r="R15" s="21">
        <v>0.15971616841428901</v>
      </c>
      <c r="S15" s="21">
        <v>0.18694819525533499</v>
      </c>
      <c r="T15" s="21">
        <v>0.20918297431399599</v>
      </c>
      <c r="U15" s="21">
        <v>0.25294749741146699</v>
      </c>
      <c r="V15" s="21">
        <v>0.20513728322894101</v>
      </c>
      <c r="W15" s="21"/>
      <c r="X15" s="21">
        <v>0.23898579859730701</v>
      </c>
      <c r="Y15" s="21">
        <v>0.174515904975901</v>
      </c>
      <c r="Z15" s="21"/>
      <c r="AA15" s="21">
        <v>0.22107461305646001</v>
      </c>
      <c r="AB15" s="21">
        <v>0.220951276295625</v>
      </c>
      <c r="AC15" s="21"/>
      <c r="AD15" s="21">
        <v>0.234161130364096</v>
      </c>
      <c r="AE15" s="21">
        <v>0.18963336689395799</v>
      </c>
    </row>
    <row r="16" spans="2:31" x14ac:dyDescent="0.35">
      <c r="B16" s="18" t="s">
        <v>101</v>
      </c>
      <c r="C16" s="21">
        <v>0.49612294617763297</v>
      </c>
      <c r="D16" s="21">
        <v>0.51698550928502696</v>
      </c>
      <c r="E16" s="21">
        <v>0.47525451844940397</v>
      </c>
      <c r="F16" s="21"/>
      <c r="G16" s="21">
        <v>0.48882304567725499</v>
      </c>
      <c r="H16" s="21">
        <v>0.54249013780397404</v>
      </c>
      <c r="I16" s="21">
        <v>0.53000453640372003</v>
      </c>
      <c r="J16" s="21">
        <v>0.52416047084737205</v>
      </c>
      <c r="K16" s="21">
        <v>0.52222182138397999</v>
      </c>
      <c r="L16" s="21">
        <v>0.43121242595892001</v>
      </c>
      <c r="M16" s="21"/>
      <c r="N16" s="21">
        <v>0.46055785196315302</v>
      </c>
      <c r="O16" s="21">
        <v>0.43167516193648803</v>
      </c>
      <c r="P16" s="21">
        <v>0.44065292678755802</v>
      </c>
      <c r="Q16" s="21">
        <v>0.491898146262984</v>
      </c>
      <c r="R16" s="21">
        <v>0.55418222037322995</v>
      </c>
      <c r="S16" s="21">
        <v>0.53909421256421597</v>
      </c>
      <c r="T16" s="21">
        <v>0.51486296564235501</v>
      </c>
      <c r="U16" s="21">
        <v>0.480603875075515</v>
      </c>
      <c r="V16" s="21">
        <v>0.58364668683966703</v>
      </c>
      <c r="W16" s="21"/>
      <c r="X16" s="21">
        <v>0.47075394678399302</v>
      </c>
      <c r="Y16" s="21">
        <v>0.539546345935349</v>
      </c>
      <c r="Z16" s="21"/>
      <c r="AA16" s="21">
        <v>0.49803372729704298</v>
      </c>
      <c r="AB16" s="21">
        <v>0.49682322642514698</v>
      </c>
      <c r="AC16" s="21"/>
      <c r="AD16" s="21">
        <v>0.51268652067815901</v>
      </c>
      <c r="AE16" s="21">
        <v>0.507733655785501</v>
      </c>
    </row>
    <row r="17" spans="2:31" x14ac:dyDescent="0.35">
      <c r="B17" s="18" t="s">
        <v>103</v>
      </c>
      <c r="C17" s="22">
        <v>0.27551666525586099</v>
      </c>
      <c r="D17" s="22">
        <v>0.28909850252295399</v>
      </c>
      <c r="E17" s="22">
        <v>0.26193101003383201</v>
      </c>
      <c r="F17" s="22"/>
      <c r="G17" s="22">
        <v>0.30262205242412099</v>
      </c>
      <c r="H17" s="22">
        <v>0.35325154038746798</v>
      </c>
      <c r="I17" s="22">
        <v>0.31081300121168098</v>
      </c>
      <c r="J17" s="22">
        <v>0.313639653569593</v>
      </c>
      <c r="K17" s="22">
        <v>0.357123324791631</v>
      </c>
      <c r="L17" s="22">
        <v>0.14186374177978001</v>
      </c>
      <c r="M17" s="22"/>
      <c r="N17" s="22">
        <v>0.23086304403123301</v>
      </c>
      <c r="O17" s="22">
        <v>0.150394275473866</v>
      </c>
      <c r="P17" s="22">
        <v>0.23130101139519799</v>
      </c>
      <c r="Q17" s="22">
        <v>0.26767238979402103</v>
      </c>
      <c r="R17" s="22">
        <v>0.39446605195894102</v>
      </c>
      <c r="S17" s="22">
        <v>0.35214601730888101</v>
      </c>
      <c r="T17" s="22">
        <v>0.30567999132835899</v>
      </c>
      <c r="U17" s="22">
        <v>0.227656377664048</v>
      </c>
      <c r="V17" s="22">
        <v>0.37850940361072599</v>
      </c>
      <c r="W17" s="22"/>
      <c r="X17" s="22">
        <v>0.23176814818668601</v>
      </c>
      <c r="Y17" s="22">
        <v>0.36503044095944798</v>
      </c>
      <c r="Z17" s="22"/>
      <c r="AA17" s="22">
        <v>0.27695911424058201</v>
      </c>
      <c r="AB17" s="22">
        <v>0.27587195012952198</v>
      </c>
      <c r="AC17" s="22"/>
      <c r="AD17" s="22">
        <v>0.27852539031406298</v>
      </c>
      <c r="AE17" s="22">
        <v>0.31810028889154401</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AE22"/>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625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9.4773754999948501E-2</v>
      </c>
      <c r="D9" s="17">
        <v>9.8941967456165195E-2</v>
      </c>
      <c r="E9" s="17">
        <v>9.0604370828373304E-2</v>
      </c>
      <c r="F9" s="17"/>
      <c r="G9" s="17">
        <v>8.4935703456937003E-2</v>
      </c>
      <c r="H9" s="17">
        <v>6.2780951300940205E-2</v>
      </c>
      <c r="I9" s="17">
        <v>7.8619963971929094E-2</v>
      </c>
      <c r="J9" s="17">
        <v>7.0490985360112404E-2</v>
      </c>
      <c r="K9" s="17">
        <v>8.3752610844323602E-2</v>
      </c>
      <c r="L9" s="17">
        <v>0.14287869005020401</v>
      </c>
      <c r="M9" s="17"/>
      <c r="N9" s="17">
        <v>8.9789548422770302E-2</v>
      </c>
      <c r="O9" s="17">
        <v>9.7569739615118306E-2</v>
      </c>
      <c r="P9" s="17">
        <v>6.7774029008143902E-2</v>
      </c>
      <c r="Q9" s="17">
        <v>7.5594027336296193E-2</v>
      </c>
      <c r="R9" s="17">
        <v>6.7681964958486898E-2</v>
      </c>
      <c r="S9" s="17">
        <v>0.169259062086347</v>
      </c>
      <c r="T9" s="17">
        <v>9.6785176364738101E-2</v>
      </c>
      <c r="U9" s="17">
        <v>9.4183695275951398E-2</v>
      </c>
      <c r="V9" s="17">
        <v>9.44524619815129E-2</v>
      </c>
      <c r="W9" s="17"/>
      <c r="X9" s="17">
        <v>8.97841320824012E-2</v>
      </c>
      <c r="Y9" s="17">
        <v>0.10027707162828201</v>
      </c>
      <c r="Z9" s="17"/>
      <c r="AA9" s="17">
        <v>8.1465185737074605E-2</v>
      </c>
      <c r="AB9" s="17">
        <v>0.14896455944780199</v>
      </c>
      <c r="AC9" s="17"/>
      <c r="AD9" s="17">
        <v>8.7049816505479202E-2</v>
      </c>
      <c r="AE9" s="17">
        <v>0.11608160879156799</v>
      </c>
    </row>
    <row r="10" spans="2:31" x14ac:dyDescent="0.35">
      <c r="B10" s="18" t="s">
        <v>99</v>
      </c>
      <c r="C10" s="17">
        <v>0.190075097919055</v>
      </c>
      <c r="D10" s="17">
        <v>0.22070765818190399</v>
      </c>
      <c r="E10" s="17">
        <v>0.15943392661689099</v>
      </c>
      <c r="F10" s="17"/>
      <c r="G10" s="17">
        <v>0.156936889880157</v>
      </c>
      <c r="H10" s="17">
        <v>0.20934450660245099</v>
      </c>
      <c r="I10" s="17">
        <v>0.194045568339649</v>
      </c>
      <c r="J10" s="17">
        <v>0.20115218851501299</v>
      </c>
      <c r="K10" s="17">
        <v>0.170054445914265</v>
      </c>
      <c r="L10" s="17">
        <v>0.199990527824007</v>
      </c>
      <c r="M10" s="17"/>
      <c r="N10" s="17">
        <v>0.18942606810109799</v>
      </c>
      <c r="O10" s="17">
        <v>0.195330090237053</v>
      </c>
      <c r="P10" s="17">
        <v>0.141119263127263</v>
      </c>
      <c r="Q10" s="17">
        <v>0.205025620490636</v>
      </c>
      <c r="R10" s="17">
        <v>0.14470773538225901</v>
      </c>
      <c r="S10" s="17">
        <v>0.21035639100492701</v>
      </c>
      <c r="T10" s="17">
        <v>0.22071264006751801</v>
      </c>
      <c r="U10" s="17">
        <v>0.26450439677114601</v>
      </c>
      <c r="V10" s="17">
        <v>0.17304496594370999</v>
      </c>
      <c r="W10" s="17"/>
      <c r="X10" s="17">
        <v>0.18703230482343</v>
      </c>
      <c r="Y10" s="17">
        <v>0.22434488857294699</v>
      </c>
      <c r="Z10" s="17"/>
      <c r="AA10" s="17">
        <v>0.19731203508423401</v>
      </c>
      <c r="AB10" s="17">
        <v>0.163274397919658</v>
      </c>
      <c r="AC10" s="17"/>
      <c r="AD10" s="17">
        <v>0.18360218849614299</v>
      </c>
      <c r="AE10" s="17">
        <v>0.21875720408600699</v>
      </c>
    </row>
    <row r="11" spans="2:31" x14ac:dyDescent="0.35">
      <c r="B11" s="18" t="s">
        <v>98</v>
      </c>
      <c r="C11" s="17">
        <v>0.181730956175399</v>
      </c>
      <c r="D11" s="17">
        <v>0.21259023981490499</v>
      </c>
      <c r="E11" s="17">
        <v>0.15086299776296</v>
      </c>
      <c r="F11" s="17"/>
      <c r="G11" s="17">
        <v>0.20307463614350399</v>
      </c>
      <c r="H11" s="17">
        <v>0.193075027153639</v>
      </c>
      <c r="I11" s="17">
        <v>0.19854860121655399</v>
      </c>
      <c r="J11" s="17">
        <v>0.17306056056597</v>
      </c>
      <c r="K11" s="17">
        <v>0.24780566106899099</v>
      </c>
      <c r="L11" s="17">
        <v>0.127093636547332</v>
      </c>
      <c r="M11" s="17"/>
      <c r="N11" s="17">
        <v>0.21187191252696499</v>
      </c>
      <c r="O11" s="17">
        <v>0.207187792084566</v>
      </c>
      <c r="P11" s="17">
        <v>0.14218080787662399</v>
      </c>
      <c r="Q11" s="17">
        <v>0.16483020587336</v>
      </c>
      <c r="R11" s="17">
        <v>0.21448428120431801</v>
      </c>
      <c r="S11" s="17">
        <v>0.123375730003076</v>
      </c>
      <c r="T11" s="17">
        <v>0.12894272189224901</v>
      </c>
      <c r="U11" s="17">
        <v>0.19478444054386901</v>
      </c>
      <c r="V11" s="17">
        <v>0.216338368396915</v>
      </c>
      <c r="W11" s="17"/>
      <c r="X11" s="17">
        <v>0.18649502464954501</v>
      </c>
      <c r="Y11" s="17">
        <v>0.17980938157961401</v>
      </c>
      <c r="Z11" s="17"/>
      <c r="AA11" s="17">
        <v>0.182285752323463</v>
      </c>
      <c r="AB11" s="17">
        <v>0.176241381211177</v>
      </c>
      <c r="AC11" s="17"/>
      <c r="AD11" s="17">
        <v>0.16380902930298399</v>
      </c>
      <c r="AE11" s="17">
        <v>0.197658202701539</v>
      </c>
    </row>
    <row r="12" spans="2:31" x14ac:dyDescent="0.35">
      <c r="B12" s="18" t="s">
        <v>97</v>
      </c>
      <c r="C12" s="17">
        <v>0.37425052815609</v>
      </c>
      <c r="D12" s="17">
        <v>0.32847476860305103</v>
      </c>
      <c r="E12" s="17">
        <v>0.42003915561379501</v>
      </c>
      <c r="F12" s="17"/>
      <c r="G12" s="17">
        <v>0.38923222015526698</v>
      </c>
      <c r="H12" s="17">
        <v>0.38331007728827698</v>
      </c>
      <c r="I12" s="17">
        <v>0.34212218637020397</v>
      </c>
      <c r="J12" s="17">
        <v>0.38030268575451898</v>
      </c>
      <c r="K12" s="17">
        <v>0.37755456159487</v>
      </c>
      <c r="L12" s="17">
        <v>0.37272653880898399</v>
      </c>
      <c r="M12" s="17"/>
      <c r="N12" s="17">
        <v>0.30481497141494102</v>
      </c>
      <c r="O12" s="17">
        <v>0.36307276980748798</v>
      </c>
      <c r="P12" s="17">
        <v>0.44776394618700199</v>
      </c>
      <c r="Q12" s="17">
        <v>0.42462839508496703</v>
      </c>
      <c r="R12" s="17">
        <v>0.32503920967175798</v>
      </c>
      <c r="S12" s="17">
        <v>0.40901716643776298</v>
      </c>
      <c r="T12" s="17">
        <v>0.37460247336420799</v>
      </c>
      <c r="U12" s="17">
        <v>0.31510245075962201</v>
      </c>
      <c r="V12" s="17">
        <v>0.40409229385128598</v>
      </c>
      <c r="W12" s="17"/>
      <c r="X12" s="17">
        <v>0.36986648682754297</v>
      </c>
      <c r="Y12" s="17">
        <v>0.403508775730064</v>
      </c>
      <c r="Z12" s="17"/>
      <c r="AA12" s="17">
        <v>0.37838644793570197</v>
      </c>
      <c r="AB12" s="17">
        <v>0.35400166871802902</v>
      </c>
      <c r="AC12" s="17"/>
      <c r="AD12" s="17">
        <v>0.40784312819108698</v>
      </c>
      <c r="AE12" s="17">
        <v>0.32166806855288399</v>
      </c>
    </row>
    <row r="13" spans="2:31" x14ac:dyDescent="0.35">
      <c r="B13" s="18" t="s">
        <v>96</v>
      </c>
      <c r="C13" s="17">
        <v>0.142185452705752</v>
      </c>
      <c r="D13" s="17">
        <v>0.122381944948202</v>
      </c>
      <c r="E13" s="17">
        <v>0.161994527375842</v>
      </c>
      <c r="F13" s="17"/>
      <c r="G13" s="17">
        <v>0.14518492302887001</v>
      </c>
      <c r="H13" s="17">
        <v>0.12251132827592399</v>
      </c>
      <c r="I13" s="17">
        <v>0.17303663886079099</v>
      </c>
      <c r="J13" s="17">
        <v>0.154001109786645</v>
      </c>
      <c r="K13" s="17">
        <v>0.115652460364913</v>
      </c>
      <c r="L13" s="17">
        <v>0.143100528395284</v>
      </c>
      <c r="M13" s="17"/>
      <c r="N13" s="17">
        <v>0.179392271944845</v>
      </c>
      <c r="O13" s="17">
        <v>0.13204123505184001</v>
      </c>
      <c r="P13" s="17">
        <v>0.157590472006092</v>
      </c>
      <c r="Q13" s="17">
        <v>0.120218717071727</v>
      </c>
      <c r="R13" s="17">
        <v>0.24808680878317901</v>
      </c>
      <c r="S13" s="17">
        <v>5.40953970850966E-2</v>
      </c>
      <c r="T13" s="17">
        <v>0.16423092668742401</v>
      </c>
      <c r="U13" s="17">
        <v>0.117298130776941</v>
      </c>
      <c r="V13" s="17">
        <v>0.102431743623684</v>
      </c>
      <c r="W13" s="17"/>
      <c r="X13" s="17">
        <v>0.15127680053475701</v>
      </c>
      <c r="Y13" s="17">
        <v>7.8809334600711295E-2</v>
      </c>
      <c r="Z13" s="17"/>
      <c r="AA13" s="17">
        <v>0.14235204094040499</v>
      </c>
      <c r="AB13" s="17">
        <v>0.144876076850395</v>
      </c>
      <c r="AC13" s="17"/>
      <c r="AD13" s="17">
        <v>0.151845034310361</v>
      </c>
      <c r="AE13" s="17">
        <v>0.13285531852982599</v>
      </c>
    </row>
    <row r="14" spans="2:31" x14ac:dyDescent="0.35">
      <c r="B14" s="18" t="s">
        <v>56</v>
      </c>
      <c r="C14" s="17">
        <v>1.6984210043755901E-2</v>
      </c>
      <c r="D14" s="17">
        <v>1.6903420995771998E-2</v>
      </c>
      <c r="E14" s="17">
        <v>1.70650218021389E-2</v>
      </c>
      <c r="F14" s="17"/>
      <c r="G14" s="17">
        <v>2.0635627335264799E-2</v>
      </c>
      <c r="H14" s="17">
        <v>2.8978109378768199E-2</v>
      </c>
      <c r="I14" s="17">
        <v>1.36270412408719E-2</v>
      </c>
      <c r="J14" s="17">
        <v>2.0992470017741498E-2</v>
      </c>
      <c r="K14" s="17">
        <v>5.1802602126380598E-3</v>
      </c>
      <c r="L14" s="17">
        <v>1.42100783741898E-2</v>
      </c>
      <c r="M14" s="17"/>
      <c r="N14" s="17">
        <v>2.4705227589380398E-2</v>
      </c>
      <c r="O14" s="17">
        <v>4.7983732039346303E-3</v>
      </c>
      <c r="P14" s="17">
        <v>4.3571481794875203E-2</v>
      </c>
      <c r="Q14" s="17">
        <v>9.7030341430142508E-3</v>
      </c>
      <c r="R14" s="17">
        <v>0</v>
      </c>
      <c r="S14" s="17">
        <v>3.3896253382790197E-2</v>
      </c>
      <c r="T14" s="17">
        <v>1.4726061623863401E-2</v>
      </c>
      <c r="U14" s="17">
        <v>1.41268858724703E-2</v>
      </c>
      <c r="V14" s="17">
        <v>9.6401662028916708E-3</v>
      </c>
      <c r="W14" s="17"/>
      <c r="X14" s="17">
        <v>1.55452510823235E-2</v>
      </c>
      <c r="Y14" s="17">
        <v>1.3250547888381099E-2</v>
      </c>
      <c r="Z14" s="17"/>
      <c r="AA14" s="17">
        <v>1.8198537979121601E-2</v>
      </c>
      <c r="AB14" s="17">
        <v>1.2641915852939599E-2</v>
      </c>
      <c r="AC14" s="17"/>
      <c r="AD14" s="17">
        <v>5.85080319394573E-3</v>
      </c>
      <c r="AE14" s="17">
        <v>1.29795973381749E-2</v>
      </c>
    </row>
    <row r="15" spans="2:31" x14ac:dyDescent="0.35">
      <c r="B15" s="18" t="s">
        <v>102</v>
      </c>
      <c r="C15" s="21">
        <v>0.28484885291900303</v>
      </c>
      <c r="D15" s="21">
        <v>0.31964962563806898</v>
      </c>
      <c r="E15" s="21">
        <v>0.25003829744526401</v>
      </c>
      <c r="F15" s="21"/>
      <c r="G15" s="21">
        <v>0.24187259333709399</v>
      </c>
      <c r="H15" s="21">
        <v>0.27212545790339099</v>
      </c>
      <c r="I15" s="21">
        <v>0.27266553231157797</v>
      </c>
      <c r="J15" s="21">
        <v>0.27164317387512499</v>
      </c>
      <c r="K15" s="21">
        <v>0.253807056758588</v>
      </c>
      <c r="L15" s="21">
        <v>0.34286921787421099</v>
      </c>
      <c r="M15" s="21"/>
      <c r="N15" s="21">
        <v>0.279215616523868</v>
      </c>
      <c r="O15" s="21">
        <v>0.292899829852171</v>
      </c>
      <c r="P15" s="21">
        <v>0.208893292135407</v>
      </c>
      <c r="Q15" s="21">
        <v>0.28061964782693299</v>
      </c>
      <c r="R15" s="21">
        <v>0.212389700340746</v>
      </c>
      <c r="S15" s="21">
        <v>0.37961545309127398</v>
      </c>
      <c r="T15" s="21">
        <v>0.317497816432256</v>
      </c>
      <c r="U15" s="21">
        <v>0.35868809204709801</v>
      </c>
      <c r="V15" s="21">
        <v>0.26749742792522302</v>
      </c>
      <c r="W15" s="21"/>
      <c r="X15" s="21">
        <v>0.27681643690583102</v>
      </c>
      <c r="Y15" s="21">
        <v>0.32462196020123002</v>
      </c>
      <c r="Z15" s="21"/>
      <c r="AA15" s="21">
        <v>0.27877722082130801</v>
      </c>
      <c r="AB15" s="21">
        <v>0.31223895736745999</v>
      </c>
      <c r="AC15" s="21"/>
      <c r="AD15" s="21">
        <v>0.27065200500162201</v>
      </c>
      <c r="AE15" s="21">
        <v>0.334838812877576</v>
      </c>
    </row>
    <row r="16" spans="2:31" x14ac:dyDescent="0.35">
      <c r="B16" s="18" t="s">
        <v>101</v>
      </c>
      <c r="C16" s="21">
        <v>0.51643598086184195</v>
      </c>
      <c r="D16" s="21">
        <v>0.45085671355125401</v>
      </c>
      <c r="E16" s="21">
        <v>0.58203368298963698</v>
      </c>
      <c r="F16" s="21"/>
      <c r="G16" s="21">
        <v>0.53441714318413602</v>
      </c>
      <c r="H16" s="21">
        <v>0.50582140556420097</v>
      </c>
      <c r="I16" s="21">
        <v>0.51515882523099499</v>
      </c>
      <c r="J16" s="21">
        <v>0.53430379554116403</v>
      </c>
      <c r="K16" s="21">
        <v>0.493207021959783</v>
      </c>
      <c r="L16" s="21">
        <v>0.51582706720426796</v>
      </c>
      <c r="M16" s="21"/>
      <c r="N16" s="21">
        <v>0.48420724335978599</v>
      </c>
      <c r="O16" s="21">
        <v>0.49511400485932799</v>
      </c>
      <c r="P16" s="21">
        <v>0.60535441819309399</v>
      </c>
      <c r="Q16" s="21">
        <v>0.54484711215669401</v>
      </c>
      <c r="R16" s="21">
        <v>0.57312601845493705</v>
      </c>
      <c r="S16" s="21">
        <v>0.46311256352286001</v>
      </c>
      <c r="T16" s="21">
        <v>0.53883340005163205</v>
      </c>
      <c r="U16" s="21">
        <v>0.43240058153656302</v>
      </c>
      <c r="V16" s="21">
        <v>0.50652403747496999</v>
      </c>
      <c r="W16" s="21"/>
      <c r="X16" s="21">
        <v>0.52114328736229998</v>
      </c>
      <c r="Y16" s="21">
        <v>0.48231811033077499</v>
      </c>
      <c r="Z16" s="21"/>
      <c r="AA16" s="21">
        <v>0.52073848887610696</v>
      </c>
      <c r="AB16" s="21">
        <v>0.49887774556842401</v>
      </c>
      <c r="AC16" s="21"/>
      <c r="AD16" s="21">
        <v>0.55968816250144704</v>
      </c>
      <c r="AE16" s="21">
        <v>0.45452338708271101</v>
      </c>
    </row>
    <row r="17" spans="2:31" x14ac:dyDescent="0.35">
      <c r="B17" s="18" t="s">
        <v>103</v>
      </c>
      <c r="C17" s="22">
        <v>0.23158712794283801</v>
      </c>
      <c r="D17" s="22">
        <v>0.131207087913184</v>
      </c>
      <c r="E17" s="22">
        <v>0.33199538554437302</v>
      </c>
      <c r="F17" s="22"/>
      <c r="G17" s="22">
        <v>0.29254454984704198</v>
      </c>
      <c r="H17" s="22">
        <v>0.23369594766081001</v>
      </c>
      <c r="I17" s="22">
        <v>0.24249329291941699</v>
      </c>
      <c r="J17" s="22">
        <v>0.26266062166603898</v>
      </c>
      <c r="K17" s="22">
        <v>0.239399965201195</v>
      </c>
      <c r="L17" s="22">
        <v>0.17295784933005701</v>
      </c>
      <c r="M17" s="22"/>
      <c r="N17" s="22">
        <v>0.20499162683591801</v>
      </c>
      <c r="O17" s="22">
        <v>0.20221417500715699</v>
      </c>
      <c r="P17" s="22">
        <v>0.39646112605768702</v>
      </c>
      <c r="Q17" s="22">
        <v>0.26422746432976102</v>
      </c>
      <c r="R17" s="22">
        <v>0.36073631811419099</v>
      </c>
      <c r="S17" s="22">
        <v>8.3497110431586002E-2</v>
      </c>
      <c r="T17" s="22">
        <v>0.221335583619376</v>
      </c>
      <c r="U17" s="22">
        <v>7.3712489489465197E-2</v>
      </c>
      <c r="V17" s="22">
        <v>0.239026609549748</v>
      </c>
      <c r="W17" s="22"/>
      <c r="X17" s="22">
        <v>0.24432685045646901</v>
      </c>
      <c r="Y17" s="22">
        <v>0.15769615012954499</v>
      </c>
      <c r="Z17" s="22"/>
      <c r="AA17" s="22">
        <v>0.24196126805479901</v>
      </c>
      <c r="AB17" s="22">
        <v>0.186638788200964</v>
      </c>
      <c r="AC17" s="22"/>
      <c r="AD17" s="22">
        <v>0.28903615749982497</v>
      </c>
      <c r="AE17" s="22">
        <v>0.11968457420513499</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626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2.5927633689443199E-2</v>
      </c>
      <c r="D9" s="17">
        <v>3.1134777582260201E-2</v>
      </c>
      <c r="E9" s="17">
        <v>2.0719026029954499E-2</v>
      </c>
      <c r="F9" s="17"/>
      <c r="G9" s="17">
        <v>3.06636818138557E-2</v>
      </c>
      <c r="H9" s="17">
        <v>1.36548510573439E-2</v>
      </c>
      <c r="I9" s="17">
        <v>2.6176163668430799E-2</v>
      </c>
      <c r="J9" s="17">
        <v>3.10601446789135E-2</v>
      </c>
      <c r="K9" s="17">
        <v>1.4582634171393501E-2</v>
      </c>
      <c r="L9" s="17">
        <v>3.2946336491396298E-2</v>
      </c>
      <c r="M9" s="17"/>
      <c r="N9" s="17">
        <v>3.8206303268872199E-2</v>
      </c>
      <c r="O9" s="17">
        <v>4.8781555123551201E-2</v>
      </c>
      <c r="P9" s="17">
        <v>8.5808883564419802E-3</v>
      </c>
      <c r="Q9" s="17">
        <v>0</v>
      </c>
      <c r="R9" s="17">
        <v>1.6816444981411199E-2</v>
      </c>
      <c r="S9" s="17">
        <v>3.2609091163758298E-2</v>
      </c>
      <c r="T9" s="17">
        <v>3.3780557934614597E-2</v>
      </c>
      <c r="U9" s="17">
        <v>4.7232224206563603E-2</v>
      </c>
      <c r="V9" s="17">
        <v>4.8200831014458398E-3</v>
      </c>
      <c r="W9" s="17"/>
      <c r="X9" s="17">
        <v>2.2628315177468598E-2</v>
      </c>
      <c r="Y9" s="17">
        <v>3.0617642155619702E-2</v>
      </c>
      <c r="Z9" s="17"/>
      <c r="AA9" s="17">
        <v>1.9274874238481999E-2</v>
      </c>
      <c r="AB9" s="17">
        <v>5.2512831414218003E-2</v>
      </c>
      <c r="AC9" s="17"/>
      <c r="AD9" s="17">
        <v>2.6226493376612401E-2</v>
      </c>
      <c r="AE9" s="17">
        <v>2.7255380129307099E-2</v>
      </c>
    </row>
    <row r="10" spans="2:31" x14ac:dyDescent="0.35">
      <c r="B10" s="18" t="s">
        <v>99</v>
      </c>
      <c r="C10" s="17">
        <v>7.5545424539950806E-2</v>
      </c>
      <c r="D10" s="17">
        <v>8.1857618494380793E-2</v>
      </c>
      <c r="E10" s="17">
        <v>6.9231456181101603E-2</v>
      </c>
      <c r="F10" s="17"/>
      <c r="G10" s="17">
        <v>4.8588394276358297E-2</v>
      </c>
      <c r="H10" s="17">
        <v>0.10198435475087</v>
      </c>
      <c r="I10" s="17">
        <v>9.6096627179472094E-2</v>
      </c>
      <c r="J10" s="17">
        <v>5.2898194725093398E-2</v>
      </c>
      <c r="K10" s="17">
        <v>2.7918837728884201E-2</v>
      </c>
      <c r="L10" s="17">
        <v>0.10082940927172999</v>
      </c>
      <c r="M10" s="17"/>
      <c r="N10" s="17">
        <v>0.111033565532402</v>
      </c>
      <c r="O10" s="17">
        <v>5.25986067299739E-2</v>
      </c>
      <c r="P10" s="17">
        <v>6.7482724564902605E-2</v>
      </c>
      <c r="Q10" s="17">
        <v>4.7002570765997197E-2</v>
      </c>
      <c r="R10" s="17">
        <v>4.4226683110878198E-2</v>
      </c>
      <c r="S10" s="17">
        <v>9.1632538767655605E-2</v>
      </c>
      <c r="T10" s="17">
        <v>0.104218069266398</v>
      </c>
      <c r="U10" s="17">
        <v>6.09123063341395E-2</v>
      </c>
      <c r="V10" s="17">
        <v>8.3285645040217196E-2</v>
      </c>
      <c r="W10" s="17"/>
      <c r="X10" s="17">
        <v>7.5548845335675699E-2</v>
      </c>
      <c r="Y10" s="17">
        <v>6.0087694662303799E-2</v>
      </c>
      <c r="Z10" s="17"/>
      <c r="AA10" s="17">
        <v>6.4226753329845607E-2</v>
      </c>
      <c r="AB10" s="17">
        <v>0.11443110158342799</v>
      </c>
      <c r="AC10" s="17"/>
      <c r="AD10" s="17">
        <v>8.6701611494398395E-2</v>
      </c>
      <c r="AE10" s="17">
        <v>5.4071861690961898E-2</v>
      </c>
    </row>
    <row r="11" spans="2:31" x14ac:dyDescent="0.35">
      <c r="B11" s="18" t="s">
        <v>98</v>
      </c>
      <c r="C11" s="17">
        <v>0.17782802615231799</v>
      </c>
      <c r="D11" s="17">
        <v>0.17910392150023099</v>
      </c>
      <c r="E11" s="17">
        <v>0.17655177214078399</v>
      </c>
      <c r="F11" s="17"/>
      <c r="G11" s="17">
        <v>0.176628496058755</v>
      </c>
      <c r="H11" s="17">
        <v>0.16583459934069</v>
      </c>
      <c r="I11" s="17">
        <v>0.15425397832840701</v>
      </c>
      <c r="J11" s="17">
        <v>0.136310400031385</v>
      </c>
      <c r="K11" s="17">
        <v>0.17795481303976199</v>
      </c>
      <c r="L11" s="17">
        <v>0.217385859340257</v>
      </c>
      <c r="M11" s="17"/>
      <c r="N11" s="17">
        <v>0.13434399952659101</v>
      </c>
      <c r="O11" s="17">
        <v>0.19767363845397001</v>
      </c>
      <c r="P11" s="17">
        <v>0.13588071643344299</v>
      </c>
      <c r="Q11" s="17">
        <v>0.22055012885935699</v>
      </c>
      <c r="R11" s="17">
        <v>0.18443376181790999</v>
      </c>
      <c r="S11" s="17">
        <v>0.25796108980842403</v>
      </c>
      <c r="T11" s="17">
        <v>0.11780892712561</v>
      </c>
      <c r="U11" s="17">
        <v>0.14635897556636199</v>
      </c>
      <c r="V11" s="17">
        <v>0.19535315356812499</v>
      </c>
      <c r="W11" s="17"/>
      <c r="X11" s="17">
        <v>0.15958483137667501</v>
      </c>
      <c r="Y11" s="17">
        <v>0.24765137349766</v>
      </c>
      <c r="Z11" s="17"/>
      <c r="AA11" s="17">
        <v>0.17586163784785599</v>
      </c>
      <c r="AB11" s="17">
        <v>0.182459661240433</v>
      </c>
      <c r="AC11" s="17"/>
      <c r="AD11" s="17">
        <v>0.171574885152142</v>
      </c>
      <c r="AE11" s="17">
        <v>0.181278344859017</v>
      </c>
    </row>
    <row r="12" spans="2:31" x14ac:dyDescent="0.35">
      <c r="B12" s="18" t="s">
        <v>97</v>
      </c>
      <c r="C12" s="17">
        <v>0.37985179617487302</v>
      </c>
      <c r="D12" s="17">
        <v>0.36752224531231897</v>
      </c>
      <c r="E12" s="17">
        <v>0.39218481296539098</v>
      </c>
      <c r="F12" s="17"/>
      <c r="G12" s="17">
        <v>0.45949820398920099</v>
      </c>
      <c r="H12" s="17">
        <v>0.37341699359885799</v>
      </c>
      <c r="I12" s="17">
        <v>0.36738456216774601</v>
      </c>
      <c r="J12" s="17">
        <v>0.41921095031285699</v>
      </c>
      <c r="K12" s="17">
        <v>0.41120812640506299</v>
      </c>
      <c r="L12" s="17">
        <v>0.31148602075491499</v>
      </c>
      <c r="M12" s="17"/>
      <c r="N12" s="17">
        <v>0.33005180075231899</v>
      </c>
      <c r="O12" s="17">
        <v>0.36986756195963</v>
      </c>
      <c r="P12" s="17">
        <v>0.44279028719270802</v>
      </c>
      <c r="Q12" s="17">
        <v>0.44510765945888298</v>
      </c>
      <c r="R12" s="17">
        <v>0.34497259128469399</v>
      </c>
      <c r="S12" s="17">
        <v>0.32687329753649202</v>
      </c>
      <c r="T12" s="17">
        <v>0.40937599181262602</v>
      </c>
      <c r="U12" s="17">
        <v>0.46973749114396102</v>
      </c>
      <c r="V12" s="17">
        <v>0.35729971146690698</v>
      </c>
      <c r="W12" s="17"/>
      <c r="X12" s="17">
        <v>0.410977118138455</v>
      </c>
      <c r="Y12" s="17">
        <v>0.25562042344954</v>
      </c>
      <c r="Z12" s="17"/>
      <c r="AA12" s="17">
        <v>0.39595063123374202</v>
      </c>
      <c r="AB12" s="17">
        <v>0.320226418390197</v>
      </c>
      <c r="AC12" s="17"/>
      <c r="AD12" s="17">
        <v>0.39320862156250103</v>
      </c>
      <c r="AE12" s="17">
        <v>0.36489595555090198</v>
      </c>
    </row>
    <row r="13" spans="2:31" x14ac:dyDescent="0.35">
      <c r="B13" s="18" t="s">
        <v>96</v>
      </c>
      <c r="C13" s="17">
        <v>0.31946742029833203</v>
      </c>
      <c r="D13" s="17">
        <v>0.32255682836106397</v>
      </c>
      <c r="E13" s="17">
        <v>0.31637714378013798</v>
      </c>
      <c r="F13" s="17"/>
      <c r="G13" s="17">
        <v>0.255704269320084</v>
      </c>
      <c r="H13" s="17">
        <v>0.322844728384653</v>
      </c>
      <c r="I13" s="17">
        <v>0.333126337202999</v>
      </c>
      <c r="J13" s="17">
        <v>0.34791378083463598</v>
      </c>
      <c r="K13" s="17">
        <v>0.35797342215467798</v>
      </c>
      <c r="L13" s="17">
        <v>0.31133312206653402</v>
      </c>
      <c r="M13" s="17"/>
      <c r="N13" s="17">
        <v>0.363966360021172</v>
      </c>
      <c r="O13" s="17">
        <v>0.31720014714451999</v>
      </c>
      <c r="P13" s="17">
        <v>0.30169390165762899</v>
      </c>
      <c r="Q13" s="17">
        <v>0.27763660677274898</v>
      </c>
      <c r="R13" s="17">
        <v>0.400241222441445</v>
      </c>
      <c r="S13" s="17">
        <v>0.26876766695325699</v>
      </c>
      <c r="T13" s="17">
        <v>0.30666305363032298</v>
      </c>
      <c r="U13" s="17">
        <v>0.24726080136136599</v>
      </c>
      <c r="V13" s="17">
        <v>0.33738610941644498</v>
      </c>
      <c r="W13" s="17"/>
      <c r="X13" s="17">
        <v>0.31535153079434702</v>
      </c>
      <c r="Y13" s="17">
        <v>0.36036530729421301</v>
      </c>
      <c r="Z13" s="17"/>
      <c r="AA13" s="17">
        <v>0.32395443655721601</v>
      </c>
      <c r="AB13" s="17">
        <v>0.30595764124029401</v>
      </c>
      <c r="AC13" s="17"/>
      <c r="AD13" s="17">
        <v>0.31489763799508902</v>
      </c>
      <c r="AE13" s="17">
        <v>0.355377561739672</v>
      </c>
    </row>
    <row r="14" spans="2:31" x14ac:dyDescent="0.35">
      <c r="B14" s="18" t="s">
        <v>56</v>
      </c>
      <c r="C14" s="17">
        <v>2.1379699145082399E-2</v>
      </c>
      <c r="D14" s="17">
        <v>1.7824608749745001E-2</v>
      </c>
      <c r="E14" s="17">
        <v>2.4935788902631002E-2</v>
      </c>
      <c r="F14" s="17"/>
      <c r="G14" s="17">
        <v>2.89169545417459E-2</v>
      </c>
      <c r="H14" s="17">
        <v>2.2264472867584598E-2</v>
      </c>
      <c r="I14" s="17">
        <v>2.29623314529455E-2</v>
      </c>
      <c r="J14" s="17">
        <v>1.26065294171155E-2</v>
      </c>
      <c r="K14" s="17">
        <v>1.03621665002192E-2</v>
      </c>
      <c r="L14" s="17">
        <v>2.6019252075166699E-2</v>
      </c>
      <c r="M14" s="17"/>
      <c r="N14" s="17">
        <v>2.2397970898643399E-2</v>
      </c>
      <c r="O14" s="17">
        <v>1.3878490588354201E-2</v>
      </c>
      <c r="P14" s="17">
        <v>4.3571481794875203E-2</v>
      </c>
      <c r="Q14" s="17">
        <v>9.7030341430142508E-3</v>
      </c>
      <c r="R14" s="17">
        <v>9.3092963636613301E-3</v>
      </c>
      <c r="S14" s="17">
        <v>2.2156315770412702E-2</v>
      </c>
      <c r="T14" s="17">
        <v>2.81534002304295E-2</v>
      </c>
      <c r="U14" s="17">
        <v>2.8498201387607999E-2</v>
      </c>
      <c r="V14" s="17">
        <v>2.1855297406860201E-2</v>
      </c>
      <c r="W14" s="17"/>
      <c r="X14" s="17">
        <v>1.59093591773792E-2</v>
      </c>
      <c r="Y14" s="17">
        <v>4.5657558940664499E-2</v>
      </c>
      <c r="Z14" s="17"/>
      <c r="AA14" s="17">
        <v>2.0731666792858001E-2</v>
      </c>
      <c r="AB14" s="17">
        <v>2.4412346131429698E-2</v>
      </c>
      <c r="AC14" s="17"/>
      <c r="AD14" s="17">
        <v>7.3907504192574002E-3</v>
      </c>
      <c r="AE14" s="17">
        <v>1.7120896030138701E-2</v>
      </c>
    </row>
    <row r="15" spans="2:31" x14ac:dyDescent="0.35">
      <c r="B15" s="18" t="s">
        <v>102</v>
      </c>
      <c r="C15" s="21">
        <v>0.10147305822939399</v>
      </c>
      <c r="D15" s="21">
        <v>0.11299239607664099</v>
      </c>
      <c r="E15" s="21">
        <v>8.9950482211056101E-2</v>
      </c>
      <c r="F15" s="21"/>
      <c r="G15" s="21">
        <v>7.9252076090213994E-2</v>
      </c>
      <c r="H15" s="21">
        <v>0.115639205808214</v>
      </c>
      <c r="I15" s="21">
        <v>0.122272790847903</v>
      </c>
      <c r="J15" s="21">
        <v>8.3958339404006904E-2</v>
      </c>
      <c r="K15" s="21">
        <v>4.2501471900277699E-2</v>
      </c>
      <c r="L15" s="21">
        <v>0.13377574576312701</v>
      </c>
      <c r="M15" s="21"/>
      <c r="N15" s="21">
        <v>0.14923986880127399</v>
      </c>
      <c r="O15" s="21">
        <v>0.101380161853525</v>
      </c>
      <c r="P15" s="21">
        <v>7.6063612921344601E-2</v>
      </c>
      <c r="Q15" s="21">
        <v>4.7002570765997197E-2</v>
      </c>
      <c r="R15" s="21">
        <v>6.10431280922894E-2</v>
      </c>
      <c r="S15" s="21">
        <v>0.12424162993141399</v>
      </c>
      <c r="T15" s="21">
        <v>0.137998627201012</v>
      </c>
      <c r="U15" s="21">
        <v>0.108144530540703</v>
      </c>
      <c r="V15" s="21">
        <v>8.8105728141662995E-2</v>
      </c>
      <c r="W15" s="21"/>
      <c r="X15" s="21">
        <v>9.8177160513144304E-2</v>
      </c>
      <c r="Y15" s="21">
        <v>9.0705336817923504E-2</v>
      </c>
      <c r="Z15" s="21"/>
      <c r="AA15" s="21">
        <v>8.3501627568327505E-2</v>
      </c>
      <c r="AB15" s="21">
        <v>0.16694393299764601</v>
      </c>
      <c r="AC15" s="21"/>
      <c r="AD15" s="21">
        <v>0.112928104871011</v>
      </c>
      <c r="AE15" s="21">
        <v>8.1327241820269E-2</v>
      </c>
    </row>
    <row r="16" spans="2:31" x14ac:dyDescent="0.35">
      <c r="B16" s="18" t="s">
        <v>101</v>
      </c>
      <c r="C16" s="21">
        <v>0.69931921647320605</v>
      </c>
      <c r="D16" s="21">
        <v>0.69007907367338395</v>
      </c>
      <c r="E16" s="21">
        <v>0.70856195674552902</v>
      </c>
      <c r="F16" s="21"/>
      <c r="G16" s="21">
        <v>0.71520247330928499</v>
      </c>
      <c r="H16" s="21">
        <v>0.69626172198351099</v>
      </c>
      <c r="I16" s="21">
        <v>0.70051089937074495</v>
      </c>
      <c r="J16" s="21">
        <v>0.76712473114749302</v>
      </c>
      <c r="K16" s="21">
        <v>0.76918154855974097</v>
      </c>
      <c r="L16" s="21">
        <v>0.62281914282144901</v>
      </c>
      <c r="M16" s="21"/>
      <c r="N16" s="21">
        <v>0.69401816077349199</v>
      </c>
      <c r="O16" s="21">
        <v>0.68706770910415005</v>
      </c>
      <c r="P16" s="21">
        <v>0.74448418885033696</v>
      </c>
      <c r="Q16" s="21">
        <v>0.72274426623163102</v>
      </c>
      <c r="R16" s="21">
        <v>0.74521381372613904</v>
      </c>
      <c r="S16" s="21">
        <v>0.59564096448974901</v>
      </c>
      <c r="T16" s="21">
        <v>0.71603904544294805</v>
      </c>
      <c r="U16" s="21">
        <v>0.71699829250532598</v>
      </c>
      <c r="V16" s="21">
        <v>0.69468582088335196</v>
      </c>
      <c r="W16" s="21"/>
      <c r="X16" s="21">
        <v>0.72632864893280102</v>
      </c>
      <c r="Y16" s="21">
        <v>0.61598573074375196</v>
      </c>
      <c r="Z16" s="21"/>
      <c r="AA16" s="21">
        <v>0.71990506779095798</v>
      </c>
      <c r="AB16" s="21">
        <v>0.62618405963049095</v>
      </c>
      <c r="AC16" s="21"/>
      <c r="AD16" s="21">
        <v>0.70810625955758999</v>
      </c>
      <c r="AE16" s="21">
        <v>0.72027351729057498</v>
      </c>
    </row>
    <row r="17" spans="2:31" x14ac:dyDescent="0.35">
      <c r="B17" s="18" t="s">
        <v>103</v>
      </c>
      <c r="C17" s="22">
        <v>0.59784615824381204</v>
      </c>
      <c r="D17" s="22">
        <v>0.57708667759674204</v>
      </c>
      <c r="E17" s="22">
        <v>0.61861147453447296</v>
      </c>
      <c r="F17" s="22"/>
      <c r="G17" s="22">
        <v>0.63595039721907098</v>
      </c>
      <c r="H17" s="22">
        <v>0.58062251617529703</v>
      </c>
      <c r="I17" s="22">
        <v>0.57823810852284196</v>
      </c>
      <c r="J17" s="22">
        <v>0.68316639174348603</v>
      </c>
      <c r="K17" s="22">
        <v>0.72668007665946299</v>
      </c>
      <c r="L17" s="22">
        <v>0.489043397058323</v>
      </c>
      <c r="M17" s="22"/>
      <c r="N17" s="22">
        <v>0.54477829197221705</v>
      </c>
      <c r="O17" s="22">
        <v>0.585687547250625</v>
      </c>
      <c r="P17" s="22">
        <v>0.66842057592899295</v>
      </c>
      <c r="Q17" s="22">
        <v>0.67574169546563401</v>
      </c>
      <c r="R17" s="22">
        <v>0.68417068563384997</v>
      </c>
      <c r="S17" s="22">
        <v>0.47139933455833499</v>
      </c>
      <c r="T17" s="22">
        <v>0.57804041824193597</v>
      </c>
      <c r="U17" s="22">
        <v>0.60885376196462304</v>
      </c>
      <c r="V17" s="22">
        <v>0.606580092741689</v>
      </c>
      <c r="W17" s="22"/>
      <c r="X17" s="22">
        <v>0.62815148841965696</v>
      </c>
      <c r="Y17" s="22">
        <v>0.52528039392582904</v>
      </c>
      <c r="Z17" s="22"/>
      <c r="AA17" s="22">
        <v>0.63640344022263096</v>
      </c>
      <c r="AB17" s="22">
        <v>0.45924012663284602</v>
      </c>
      <c r="AC17" s="22"/>
      <c r="AD17" s="22">
        <v>0.59517815468657898</v>
      </c>
      <c r="AE17" s="22">
        <v>0.63894627547030602</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AE22"/>
  <sheetViews>
    <sheetView showGridLines="0" topLeftCell="A6" workbookViewId="0">
      <pane xSplit="2" topLeftCell="C1" activePane="topRight" state="frozen"/>
      <selection pane="topRight" activeCell="C14" sqref="C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627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9.2184199283629004E-2</v>
      </c>
      <c r="D9" s="17">
        <v>7.7786796267383093E-2</v>
      </c>
      <c r="E9" s="17">
        <v>0.106585649516377</v>
      </c>
      <c r="F9" s="17"/>
      <c r="G9" s="17">
        <v>4.9710695398697602E-2</v>
      </c>
      <c r="H9" s="17">
        <v>9.0933393958992206E-2</v>
      </c>
      <c r="I9" s="17">
        <v>0.116406033670179</v>
      </c>
      <c r="J9" s="17">
        <v>9.3423096863601798E-2</v>
      </c>
      <c r="K9" s="17">
        <v>9.6544094593349297E-2</v>
      </c>
      <c r="L9" s="17">
        <v>0.100661012609079</v>
      </c>
      <c r="M9" s="17"/>
      <c r="N9" s="17">
        <v>5.1069153402855103E-2</v>
      </c>
      <c r="O9" s="17">
        <v>0.11053406132327601</v>
      </c>
      <c r="P9" s="17">
        <v>9.1421206401966298E-2</v>
      </c>
      <c r="Q9" s="17">
        <v>4.01714950178758E-2</v>
      </c>
      <c r="R9" s="17">
        <v>0.12769867145755601</v>
      </c>
      <c r="S9" s="17">
        <v>0.12542485216015001</v>
      </c>
      <c r="T9" s="17">
        <v>7.0662821406933002E-2</v>
      </c>
      <c r="U9" s="17">
        <v>9.9555111268576496E-2</v>
      </c>
      <c r="V9" s="17">
        <v>0.12809200031671999</v>
      </c>
      <c r="W9" s="17"/>
      <c r="X9" s="17">
        <v>8.5734982834029194E-2</v>
      </c>
      <c r="Y9" s="17">
        <v>9.3776633643025201E-2</v>
      </c>
      <c r="Z9" s="17"/>
      <c r="AA9" s="17">
        <v>9.1640931073427107E-2</v>
      </c>
      <c r="AB9" s="17">
        <v>9.3461363891594901E-2</v>
      </c>
      <c r="AC9" s="17"/>
      <c r="AD9" s="17">
        <v>7.9129041280869505E-2</v>
      </c>
      <c r="AE9" s="17">
        <v>0.13079227087354101</v>
      </c>
    </row>
    <row r="10" spans="2:31" x14ac:dyDescent="0.35">
      <c r="B10" s="18" t="s">
        <v>99</v>
      </c>
      <c r="C10" s="17">
        <v>0.25344115983361798</v>
      </c>
      <c r="D10" s="17">
        <v>0.32400673719504097</v>
      </c>
      <c r="E10" s="17">
        <v>0.18285574596634199</v>
      </c>
      <c r="F10" s="17"/>
      <c r="G10" s="17">
        <v>0.18325839135517999</v>
      </c>
      <c r="H10" s="17">
        <v>0.214777359114775</v>
      </c>
      <c r="I10" s="17">
        <v>0.258855100693551</v>
      </c>
      <c r="J10" s="17">
        <v>0.23825069208646399</v>
      </c>
      <c r="K10" s="17">
        <v>0.302126726738706</v>
      </c>
      <c r="L10" s="17">
        <v>0.29208562536971799</v>
      </c>
      <c r="M10" s="17"/>
      <c r="N10" s="17">
        <v>0.228966139351094</v>
      </c>
      <c r="O10" s="17">
        <v>0.307951928134994</v>
      </c>
      <c r="P10" s="17">
        <v>0.198299211815641</v>
      </c>
      <c r="Q10" s="17">
        <v>0.202309177316429</v>
      </c>
      <c r="R10" s="17">
        <v>0.23715545724178799</v>
      </c>
      <c r="S10" s="17">
        <v>0.31039165757845399</v>
      </c>
      <c r="T10" s="17">
        <v>0.24688849618783101</v>
      </c>
      <c r="U10" s="17">
        <v>0.24849757971504999</v>
      </c>
      <c r="V10" s="17">
        <v>0.27657930087557703</v>
      </c>
      <c r="W10" s="17"/>
      <c r="X10" s="17">
        <v>0.25138848787358498</v>
      </c>
      <c r="Y10" s="17">
        <v>0.26147173978943899</v>
      </c>
      <c r="Z10" s="17"/>
      <c r="AA10" s="17">
        <v>0.24297865258068499</v>
      </c>
      <c r="AB10" s="17">
        <v>0.30024777500351701</v>
      </c>
      <c r="AC10" s="17"/>
      <c r="AD10" s="17">
        <v>0.25473907282693897</v>
      </c>
      <c r="AE10" s="17">
        <v>0.27076541312925501</v>
      </c>
    </row>
    <row r="11" spans="2:31" x14ac:dyDescent="0.35">
      <c r="B11" s="18" t="s">
        <v>98</v>
      </c>
      <c r="C11" s="17">
        <v>0.24400770162537899</v>
      </c>
      <c r="D11" s="17">
        <v>0.25942127904505302</v>
      </c>
      <c r="E11" s="17">
        <v>0.22858979133505899</v>
      </c>
      <c r="F11" s="17"/>
      <c r="G11" s="17">
        <v>0.24518426626391401</v>
      </c>
      <c r="H11" s="17">
        <v>0.23295025742459899</v>
      </c>
      <c r="I11" s="17">
        <v>0.19507210402436001</v>
      </c>
      <c r="J11" s="17">
        <v>0.26154811247050302</v>
      </c>
      <c r="K11" s="17">
        <v>0.24250726799623501</v>
      </c>
      <c r="L11" s="17">
        <v>0.265628196405643</v>
      </c>
      <c r="M11" s="17"/>
      <c r="N11" s="17">
        <v>0.292825971825455</v>
      </c>
      <c r="O11" s="17">
        <v>0.17109284340115799</v>
      </c>
      <c r="P11" s="17">
        <v>0.27193375999934399</v>
      </c>
      <c r="Q11" s="17">
        <v>0.31907369782419198</v>
      </c>
      <c r="R11" s="17">
        <v>0.20605466533340999</v>
      </c>
      <c r="S11" s="17">
        <v>0.247472132588789</v>
      </c>
      <c r="T11" s="17">
        <v>0.218718788417746</v>
      </c>
      <c r="U11" s="17">
        <v>0.20032171758373099</v>
      </c>
      <c r="V11" s="17">
        <v>0.248922417831655</v>
      </c>
      <c r="W11" s="17"/>
      <c r="X11" s="17">
        <v>0.243367935447588</v>
      </c>
      <c r="Y11" s="17">
        <v>0.315476250621334</v>
      </c>
      <c r="Z11" s="17"/>
      <c r="AA11" s="17">
        <v>0.242787932622757</v>
      </c>
      <c r="AB11" s="17">
        <v>0.24121773441234201</v>
      </c>
      <c r="AC11" s="17"/>
      <c r="AD11" s="17">
        <v>0.218300215972064</v>
      </c>
      <c r="AE11" s="17">
        <v>0.266365452878357</v>
      </c>
    </row>
    <row r="12" spans="2:31" x14ac:dyDescent="0.35">
      <c r="B12" s="18" t="s">
        <v>97</v>
      </c>
      <c r="C12" s="17">
        <v>0.26080172311215499</v>
      </c>
      <c r="D12" s="17">
        <v>0.22704518301069301</v>
      </c>
      <c r="E12" s="17">
        <v>0.29456775242677602</v>
      </c>
      <c r="F12" s="17"/>
      <c r="G12" s="17">
        <v>0.31871800610897799</v>
      </c>
      <c r="H12" s="17">
        <v>0.27927573003406297</v>
      </c>
      <c r="I12" s="17">
        <v>0.26920887886949402</v>
      </c>
      <c r="J12" s="17">
        <v>0.26816276916417903</v>
      </c>
      <c r="K12" s="17">
        <v>0.23383056337732999</v>
      </c>
      <c r="L12" s="17">
        <v>0.22564227691814201</v>
      </c>
      <c r="M12" s="17"/>
      <c r="N12" s="17">
        <v>0.24979979341671699</v>
      </c>
      <c r="O12" s="17">
        <v>0.27113941739281899</v>
      </c>
      <c r="P12" s="17">
        <v>0.28186600569166798</v>
      </c>
      <c r="Q12" s="17">
        <v>0.25058766153624201</v>
      </c>
      <c r="R12" s="17">
        <v>0.29241674584812399</v>
      </c>
      <c r="S12" s="17">
        <v>0.244655455190643</v>
      </c>
      <c r="T12" s="17">
        <v>0.212500423420909</v>
      </c>
      <c r="U12" s="17">
        <v>0.33288465630057501</v>
      </c>
      <c r="V12" s="17">
        <v>0.253897789056718</v>
      </c>
      <c r="W12" s="17"/>
      <c r="X12" s="17">
        <v>0.26388204424742201</v>
      </c>
      <c r="Y12" s="17">
        <v>0.220090657371003</v>
      </c>
      <c r="Z12" s="17"/>
      <c r="AA12" s="17">
        <v>0.26429575964544</v>
      </c>
      <c r="AB12" s="17">
        <v>0.24979054410613599</v>
      </c>
      <c r="AC12" s="17"/>
      <c r="AD12" s="17">
        <v>0.28375637649665197</v>
      </c>
      <c r="AE12" s="17">
        <v>0.23198181950775101</v>
      </c>
    </row>
    <row r="13" spans="2:31" x14ac:dyDescent="0.35">
      <c r="B13" s="18" t="s">
        <v>96</v>
      </c>
      <c r="C13" s="17">
        <v>0.13323727301417501</v>
      </c>
      <c r="D13" s="17">
        <v>9.7842222081668304E-2</v>
      </c>
      <c r="E13" s="17">
        <v>0.16864227375735699</v>
      </c>
      <c r="F13" s="17"/>
      <c r="G13" s="17">
        <v>0.183006100957575</v>
      </c>
      <c r="H13" s="17">
        <v>0.17271716107651799</v>
      </c>
      <c r="I13" s="17">
        <v>0.13848845829773701</v>
      </c>
      <c r="J13" s="17">
        <v>0.121242987237419</v>
      </c>
      <c r="K13" s="17">
        <v>0.107696092156445</v>
      </c>
      <c r="L13" s="17">
        <v>0.10177281032322801</v>
      </c>
      <c r="M13" s="17"/>
      <c r="N13" s="17">
        <v>0.165896440290703</v>
      </c>
      <c r="O13" s="17">
        <v>0.12945124001587899</v>
      </c>
      <c r="P13" s="17">
        <v>0.12282714380231299</v>
      </c>
      <c r="Q13" s="17">
        <v>0.17815493416224601</v>
      </c>
      <c r="R13" s="17">
        <v>0.126724359531069</v>
      </c>
      <c r="S13" s="17">
        <v>4.4468774369487603E-2</v>
      </c>
      <c r="T13" s="17">
        <v>0.22365871815194599</v>
      </c>
      <c r="U13" s="17">
        <v>0.104614049259597</v>
      </c>
      <c r="V13" s="17">
        <v>8.2106484309493202E-2</v>
      </c>
      <c r="W13" s="17"/>
      <c r="X13" s="17">
        <v>0.13832636429568601</v>
      </c>
      <c r="Y13" s="17">
        <v>0.102521623323096</v>
      </c>
      <c r="Z13" s="17"/>
      <c r="AA13" s="17">
        <v>0.138396751546293</v>
      </c>
      <c r="AB13" s="17">
        <v>0.112518088872781</v>
      </c>
      <c r="AC13" s="17"/>
      <c r="AD13" s="17">
        <v>0.159066437990703</v>
      </c>
      <c r="AE13" s="17">
        <v>8.6478131392933505E-2</v>
      </c>
    </row>
    <row r="14" spans="2:31" x14ac:dyDescent="0.35">
      <c r="B14" s="18" t="s">
        <v>56</v>
      </c>
      <c r="C14" s="17">
        <v>1.6327943131044801E-2</v>
      </c>
      <c r="D14" s="17">
        <v>1.38977824001609E-2</v>
      </c>
      <c r="E14" s="17">
        <v>1.8758786998088799E-2</v>
      </c>
      <c r="F14" s="17"/>
      <c r="G14" s="17">
        <v>2.0122539915655199E-2</v>
      </c>
      <c r="H14" s="17">
        <v>9.3460983910521704E-3</v>
      </c>
      <c r="I14" s="17">
        <v>2.1969424444679201E-2</v>
      </c>
      <c r="J14" s="17">
        <v>1.73723421778323E-2</v>
      </c>
      <c r="K14" s="17">
        <v>1.72952551379346E-2</v>
      </c>
      <c r="L14" s="17">
        <v>1.42100783741898E-2</v>
      </c>
      <c r="M14" s="17"/>
      <c r="N14" s="17">
        <v>1.14425017131757E-2</v>
      </c>
      <c r="O14" s="17">
        <v>9.8305097318750305E-3</v>
      </c>
      <c r="P14" s="17">
        <v>3.3652672289067799E-2</v>
      </c>
      <c r="Q14" s="17">
        <v>9.7030341430142508E-3</v>
      </c>
      <c r="R14" s="17">
        <v>9.9501005880522492E-3</v>
      </c>
      <c r="S14" s="17">
        <v>2.7587128112476499E-2</v>
      </c>
      <c r="T14" s="17">
        <v>2.7570752414635E-2</v>
      </c>
      <c r="U14" s="17">
        <v>1.41268858724703E-2</v>
      </c>
      <c r="V14" s="17">
        <v>1.0402007609836001E-2</v>
      </c>
      <c r="W14" s="17"/>
      <c r="X14" s="17">
        <v>1.7300185301689901E-2</v>
      </c>
      <c r="Y14" s="17">
        <v>6.6630952521033E-3</v>
      </c>
      <c r="Z14" s="17"/>
      <c r="AA14" s="17">
        <v>1.98999725313974E-2</v>
      </c>
      <c r="AB14" s="17">
        <v>2.7644937136292098E-3</v>
      </c>
      <c r="AC14" s="17"/>
      <c r="AD14" s="17">
        <v>5.0088554327736698E-3</v>
      </c>
      <c r="AE14" s="17">
        <v>1.36169122181627E-2</v>
      </c>
    </row>
    <row r="15" spans="2:31" x14ac:dyDescent="0.35">
      <c r="B15" s="18" t="s">
        <v>102</v>
      </c>
      <c r="C15" s="21">
        <v>0.34562535911724701</v>
      </c>
      <c r="D15" s="21">
        <v>0.40179353346242402</v>
      </c>
      <c r="E15" s="21">
        <v>0.28944139548271902</v>
      </c>
      <c r="F15" s="21"/>
      <c r="G15" s="21">
        <v>0.23296908675387701</v>
      </c>
      <c r="H15" s="21">
        <v>0.30571075307376699</v>
      </c>
      <c r="I15" s="21">
        <v>0.37526113436372999</v>
      </c>
      <c r="J15" s="21">
        <v>0.331673788950066</v>
      </c>
      <c r="K15" s="21">
        <v>0.398670821332055</v>
      </c>
      <c r="L15" s="21">
        <v>0.392746637978797</v>
      </c>
      <c r="M15" s="21"/>
      <c r="N15" s="21">
        <v>0.28003529275394901</v>
      </c>
      <c r="O15" s="21">
        <v>0.41848598945826898</v>
      </c>
      <c r="P15" s="21">
        <v>0.28972041821760702</v>
      </c>
      <c r="Q15" s="21">
        <v>0.24248067233430501</v>
      </c>
      <c r="R15" s="21">
        <v>0.36485412869934403</v>
      </c>
      <c r="S15" s="21">
        <v>0.43581650973860397</v>
      </c>
      <c r="T15" s="21">
        <v>0.31755131759476402</v>
      </c>
      <c r="U15" s="21">
        <v>0.34805269098362701</v>
      </c>
      <c r="V15" s="21">
        <v>0.40467130119229699</v>
      </c>
      <c r="W15" s="21"/>
      <c r="X15" s="21">
        <v>0.337123470707614</v>
      </c>
      <c r="Y15" s="21">
        <v>0.35524837343246402</v>
      </c>
      <c r="Z15" s="21"/>
      <c r="AA15" s="21">
        <v>0.33461958365411199</v>
      </c>
      <c r="AB15" s="21">
        <v>0.393709138895112</v>
      </c>
      <c r="AC15" s="21"/>
      <c r="AD15" s="21">
        <v>0.33386811410780798</v>
      </c>
      <c r="AE15" s="21">
        <v>0.40155768400279601</v>
      </c>
    </row>
    <row r="16" spans="2:31" x14ac:dyDescent="0.35">
      <c r="B16" s="18" t="s">
        <v>101</v>
      </c>
      <c r="C16" s="21">
        <v>0.39403899612632998</v>
      </c>
      <c r="D16" s="21">
        <v>0.32488740509236202</v>
      </c>
      <c r="E16" s="21">
        <v>0.46321002618413298</v>
      </c>
      <c r="F16" s="21"/>
      <c r="G16" s="21">
        <v>0.50172410706655302</v>
      </c>
      <c r="H16" s="21">
        <v>0.451992891110581</v>
      </c>
      <c r="I16" s="21">
        <v>0.407697337167231</v>
      </c>
      <c r="J16" s="21">
        <v>0.38940575640159802</v>
      </c>
      <c r="K16" s="21">
        <v>0.34152665553377498</v>
      </c>
      <c r="L16" s="21">
        <v>0.32741508724136997</v>
      </c>
      <c r="M16" s="21"/>
      <c r="N16" s="21">
        <v>0.41569623370742098</v>
      </c>
      <c r="O16" s="21">
        <v>0.40059065740869798</v>
      </c>
      <c r="P16" s="21">
        <v>0.404693149493981</v>
      </c>
      <c r="Q16" s="21">
        <v>0.42874259569848799</v>
      </c>
      <c r="R16" s="21">
        <v>0.41914110537919302</v>
      </c>
      <c r="S16" s="21">
        <v>0.28912422956013101</v>
      </c>
      <c r="T16" s="21">
        <v>0.43615914157285501</v>
      </c>
      <c r="U16" s="21">
        <v>0.43749870556017201</v>
      </c>
      <c r="V16" s="21">
        <v>0.33600427336621103</v>
      </c>
      <c r="W16" s="21"/>
      <c r="X16" s="21">
        <v>0.40220840854310802</v>
      </c>
      <c r="Y16" s="21">
        <v>0.32261228069409897</v>
      </c>
      <c r="Z16" s="21"/>
      <c r="AA16" s="21">
        <v>0.40269251119173299</v>
      </c>
      <c r="AB16" s="21">
        <v>0.36230863297891702</v>
      </c>
      <c r="AC16" s="21"/>
      <c r="AD16" s="21">
        <v>0.442822814487354</v>
      </c>
      <c r="AE16" s="21">
        <v>0.31845995090068402</v>
      </c>
    </row>
    <row r="17" spans="2:31" x14ac:dyDescent="0.35">
      <c r="B17" s="18" t="s">
        <v>103</v>
      </c>
      <c r="C17" s="22">
        <v>4.8413637009082897E-2</v>
      </c>
      <c r="D17" s="22">
        <v>-7.6906128370062804E-2</v>
      </c>
      <c r="E17" s="22">
        <v>0.17376863070141399</v>
      </c>
      <c r="F17" s="22"/>
      <c r="G17" s="22">
        <v>0.26875502031267601</v>
      </c>
      <c r="H17" s="22">
        <v>0.146282138036814</v>
      </c>
      <c r="I17" s="22">
        <v>3.24362028035012E-2</v>
      </c>
      <c r="J17" s="22">
        <v>5.7731967451532001E-2</v>
      </c>
      <c r="K17" s="22">
        <v>-5.7144165798280501E-2</v>
      </c>
      <c r="L17" s="22">
        <v>-6.5331550737427205E-2</v>
      </c>
      <c r="M17" s="22"/>
      <c r="N17" s="22">
        <v>0.135660940953472</v>
      </c>
      <c r="O17" s="22">
        <v>-1.7895332049571101E-2</v>
      </c>
      <c r="P17" s="22">
        <v>0.114972731276374</v>
      </c>
      <c r="Q17" s="22">
        <v>0.18626192336418301</v>
      </c>
      <c r="R17" s="22">
        <v>5.42869766798494E-2</v>
      </c>
      <c r="S17" s="22">
        <v>-0.14669228017847299</v>
      </c>
      <c r="T17" s="22">
        <v>0.118607823978091</v>
      </c>
      <c r="U17" s="22">
        <v>8.9446014576545302E-2</v>
      </c>
      <c r="V17" s="22">
        <v>-6.86670278260859E-2</v>
      </c>
      <c r="W17" s="22"/>
      <c r="X17" s="22">
        <v>6.5084937835493503E-2</v>
      </c>
      <c r="Y17" s="22">
        <v>-3.2636092738365402E-2</v>
      </c>
      <c r="Z17" s="22"/>
      <c r="AA17" s="22">
        <v>6.8072927537620995E-2</v>
      </c>
      <c r="AB17" s="22">
        <v>-3.1400505916195802E-2</v>
      </c>
      <c r="AC17" s="22"/>
      <c r="AD17" s="22">
        <v>0.10895470037954599</v>
      </c>
      <c r="AE17" s="22">
        <v>-8.3097733102111396E-2</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628</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9.4255800692777905E-2</v>
      </c>
      <c r="D9" s="17">
        <v>0.111329718265066</v>
      </c>
      <c r="E9" s="17">
        <v>7.7177083515944198E-2</v>
      </c>
      <c r="F9" s="17"/>
      <c r="G9" s="17">
        <v>7.20987070175413E-2</v>
      </c>
      <c r="H9" s="17">
        <v>0.111451353438852</v>
      </c>
      <c r="I9" s="17">
        <v>9.0237417150540303E-2</v>
      </c>
      <c r="J9" s="17">
        <v>8.8126570130432E-2</v>
      </c>
      <c r="K9" s="17">
        <v>8.62586760947891E-2</v>
      </c>
      <c r="L9" s="17">
        <v>0.10599418255445001</v>
      </c>
      <c r="M9" s="17"/>
      <c r="N9" s="17">
        <v>0.113080636875956</v>
      </c>
      <c r="O9" s="17">
        <v>9.3556328212753503E-2</v>
      </c>
      <c r="P9" s="17">
        <v>6.8083608853793304E-2</v>
      </c>
      <c r="Q9" s="17">
        <v>4.0897418835569299E-2</v>
      </c>
      <c r="R9" s="17">
        <v>0.141591190887215</v>
      </c>
      <c r="S9" s="17">
        <v>7.8827793431743107E-2</v>
      </c>
      <c r="T9" s="17">
        <v>0.100882672295027</v>
      </c>
      <c r="U9" s="17">
        <v>9.1482647391099903E-2</v>
      </c>
      <c r="V9" s="17">
        <v>0.112174483804826</v>
      </c>
      <c r="W9" s="17"/>
      <c r="X9" s="17">
        <v>8.0202472732029101E-2</v>
      </c>
      <c r="Y9" s="17">
        <v>9.2573471461433701E-2</v>
      </c>
      <c r="Z9" s="17"/>
      <c r="AA9" s="17">
        <v>8.4391019752836097E-2</v>
      </c>
      <c r="AB9" s="17">
        <v>0.13498803289741301</v>
      </c>
      <c r="AC9" s="17"/>
      <c r="AD9" s="17">
        <v>8.4113007356726804E-2</v>
      </c>
      <c r="AE9" s="17">
        <v>0.126907068521461</v>
      </c>
    </row>
    <row r="10" spans="2:31" x14ac:dyDescent="0.35">
      <c r="B10" s="18" t="s">
        <v>99</v>
      </c>
      <c r="C10" s="17">
        <v>0.20035895798045</v>
      </c>
      <c r="D10" s="17">
        <v>0.234195984651318</v>
      </c>
      <c r="E10" s="17">
        <v>0.166512419471052</v>
      </c>
      <c r="F10" s="17"/>
      <c r="G10" s="17">
        <v>0.15615172046610301</v>
      </c>
      <c r="H10" s="17">
        <v>0.15246222912158999</v>
      </c>
      <c r="I10" s="17">
        <v>0.236765649641204</v>
      </c>
      <c r="J10" s="17">
        <v>0.217931955192814</v>
      </c>
      <c r="K10" s="17">
        <v>0.223588217935516</v>
      </c>
      <c r="L10" s="17">
        <v>0.21094945375390101</v>
      </c>
      <c r="M10" s="17"/>
      <c r="N10" s="17">
        <v>0.20222494017075099</v>
      </c>
      <c r="O10" s="17">
        <v>0.237088183898224</v>
      </c>
      <c r="P10" s="17">
        <v>0.13033039611727901</v>
      </c>
      <c r="Q10" s="17">
        <v>0.15890267616752399</v>
      </c>
      <c r="R10" s="17">
        <v>0.22190224165615299</v>
      </c>
      <c r="S10" s="17">
        <v>0.28522401111147</v>
      </c>
      <c r="T10" s="17">
        <v>0.107916232252648</v>
      </c>
      <c r="U10" s="17">
        <v>0.181794202871458</v>
      </c>
      <c r="V10" s="17">
        <v>0.24011638499687599</v>
      </c>
      <c r="W10" s="17"/>
      <c r="X10" s="17">
        <v>0.189364206261281</v>
      </c>
      <c r="Y10" s="17">
        <v>0.27828969371562601</v>
      </c>
      <c r="Z10" s="17"/>
      <c r="AA10" s="17">
        <v>0.197544217052012</v>
      </c>
      <c r="AB10" s="17">
        <v>0.216057255449189</v>
      </c>
      <c r="AC10" s="17"/>
      <c r="AD10" s="17">
        <v>0.187604032821823</v>
      </c>
      <c r="AE10" s="17">
        <v>0.24763591484399</v>
      </c>
    </row>
    <row r="11" spans="2:31" x14ac:dyDescent="0.35">
      <c r="B11" s="18" t="s">
        <v>98</v>
      </c>
      <c r="C11" s="17">
        <v>0.25757900320697003</v>
      </c>
      <c r="D11" s="17">
        <v>0.27249433415535201</v>
      </c>
      <c r="E11" s="17">
        <v>0.242659479448712</v>
      </c>
      <c r="F11" s="17"/>
      <c r="G11" s="17">
        <v>0.289953038321074</v>
      </c>
      <c r="H11" s="17">
        <v>0.231182632301383</v>
      </c>
      <c r="I11" s="17">
        <v>0.23617132090102799</v>
      </c>
      <c r="J11" s="17">
        <v>0.27032444100312097</v>
      </c>
      <c r="K11" s="17">
        <v>0.30304723600740202</v>
      </c>
      <c r="L11" s="17">
        <v>0.235854895091797</v>
      </c>
      <c r="M11" s="17"/>
      <c r="N11" s="17">
        <v>0.236055064443429</v>
      </c>
      <c r="O11" s="17">
        <v>0.331535749339126</v>
      </c>
      <c r="P11" s="17">
        <v>0.235264664928476</v>
      </c>
      <c r="Q11" s="17">
        <v>0.28767957780850201</v>
      </c>
      <c r="R11" s="17">
        <v>0.21459742085639</v>
      </c>
      <c r="S11" s="17">
        <v>0.23090777162821899</v>
      </c>
      <c r="T11" s="17">
        <v>0.29002969296678899</v>
      </c>
      <c r="U11" s="17">
        <v>0.18428214088245501</v>
      </c>
      <c r="V11" s="17">
        <v>0.23868837397866599</v>
      </c>
      <c r="W11" s="17"/>
      <c r="X11" s="17">
        <v>0.260981215424817</v>
      </c>
      <c r="Y11" s="17">
        <v>0.26160932587192098</v>
      </c>
      <c r="Z11" s="17"/>
      <c r="AA11" s="17">
        <v>0.25001352342107203</v>
      </c>
      <c r="AB11" s="17">
        <v>0.28094828717602599</v>
      </c>
      <c r="AC11" s="17"/>
      <c r="AD11" s="17">
        <v>0.244883735366517</v>
      </c>
      <c r="AE11" s="17">
        <v>0.26706079273453498</v>
      </c>
    </row>
    <row r="12" spans="2:31" x14ac:dyDescent="0.35">
      <c r="B12" s="18" t="s">
        <v>97</v>
      </c>
      <c r="C12" s="17">
        <v>0.29688587514026599</v>
      </c>
      <c r="D12" s="17">
        <v>0.248767538225797</v>
      </c>
      <c r="E12" s="17">
        <v>0.34501773847522799</v>
      </c>
      <c r="F12" s="17"/>
      <c r="G12" s="17">
        <v>0.29750809090253499</v>
      </c>
      <c r="H12" s="17">
        <v>0.33704246418417</v>
      </c>
      <c r="I12" s="17">
        <v>0.29469094417483599</v>
      </c>
      <c r="J12" s="17">
        <v>0.30320178240010698</v>
      </c>
      <c r="K12" s="17">
        <v>0.25765749460504001</v>
      </c>
      <c r="L12" s="17">
        <v>0.29270496087916098</v>
      </c>
      <c r="M12" s="17"/>
      <c r="N12" s="17">
        <v>0.26935745804751499</v>
      </c>
      <c r="O12" s="17">
        <v>0.23153687310591001</v>
      </c>
      <c r="P12" s="17">
        <v>0.39665266072427002</v>
      </c>
      <c r="Q12" s="17">
        <v>0.39935103067097599</v>
      </c>
      <c r="R12" s="17">
        <v>0.25171800763434599</v>
      </c>
      <c r="S12" s="17">
        <v>0.27287723557108001</v>
      </c>
      <c r="T12" s="17">
        <v>0.24897101982842601</v>
      </c>
      <c r="U12" s="17">
        <v>0.40844503357066703</v>
      </c>
      <c r="V12" s="17">
        <v>0.29146920525043801</v>
      </c>
      <c r="W12" s="17"/>
      <c r="X12" s="17">
        <v>0.31371907526760701</v>
      </c>
      <c r="Y12" s="17">
        <v>0.23334206219168799</v>
      </c>
      <c r="Z12" s="17"/>
      <c r="AA12" s="17">
        <v>0.316052058138938</v>
      </c>
      <c r="AB12" s="17">
        <v>0.225530114869014</v>
      </c>
      <c r="AC12" s="17"/>
      <c r="AD12" s="17">
        <v>0.32742409323751598</v>
      </c>
      <c r="AE12" s="17">
        <v>0.23972412296822199</v>
      </c>
    </row>
    <row r="13" spans="2:31" x14ac:dyDescent="0.35">
      <c r="B13" s="18" t="s">
        <v>96</v>
      </c>
      <c r="C13" s="17">
        <v>0.13642823063156301</v>
      </c>
      <c r="D13" s="17">
        <v>0.120905199733357</v>
      </c>
      <c r="E13" s="17">
        <v>0.15195562516859701</v>
      </c>
      <c r="F13" s="17"/>
      <c r="G13" s="17">
        <v>0.15917469102689299</v>
      </c>
      <c r="H13" s="17">
        <v>0.15766488548819699</v>
      </c>
      <c r="I13" s="17">
        <v>0.12850762689152001</v>
      </c>
      <c r="J13" s="17">
        <v>0.101925770314478</v>
      </c>
      <c r="K13" s="17">
        <v>0.124268115144614</v>
      </c>
      <c r="L13" s="17">
        <v>0.14028642934650101</v>
      </c>
      <c r="M13" s="17"/>
      <c r="N13" s="17">
        <v>0.167839398749173</v>
      </c>
      <c r="O13" s="17">
        <v>9.6776434279586598E-2</v>
      </c>
      <c r="P13" s="17">
        <v>0.13601599708711401</v>
      </c>
      <c r="Q13" s="17">
        <v>0.103466262374414</v>
      </c>
      <c r="R13" s="17">
        <v>0.16104017661009001</v>
      </c>
      <c r="S13" s="17">
        <v>0.110006872487075</v>
      </c>
      <c r="T13" s="17">
        <v>0.237474321033247</v>
      </c>
      <c r="U13" s="17">
        <v>9.05750850252416E-2</v>
      </c>
      <c r="V13" s="17">
        <v>0.11755155196919399</v>
      </c>
      <c r="W13" s="17"/>
      <c r="X13" s="17">
        <v>0.140774637490194</v>
      </c>
      <c r="Y13" s="17">
        <v>0.12752235150722799</v>
      </c>
      <c r="Z13" s="17"/>
      <c r="AA13" s="17">
        <v>0.13640830655796199</v>
      </c>
      <c r="AB13" s="17">
        <v>0.13600720037976299</v>
      </c>
      <c r="AC13" s="17"/>
      <c r="AD13" s="17">
        <v>0.15392588262955301</v>
      </c>
      <c r="AE13" s="17">
        <v>0.104578732475612</v>
      </c>
    </row>
    <row r="14" spans="2:31" x14ac:dyDescent="0.35">
      <c r="B14" s="18" t="s">
        <v>56</v>
      </c>
      <c r="C14" s="17">
        <v>1.44921323479738E-2</v>
      </c>
      <c r="D14" s="17">
        <v>1.2307224969109401E-2</v>
      </c>
      <c r="E14" s="17">
        <v>1.66776539204667E-2</v>
      </c>
      <c r="F14" s="17"/>
      <c r="G14" s="17">
        <v>2.5113752265853901E-2</v>
      </c>
      <c r="H14" s="17">
        <v>1.01964354658082E-2</v>
      </c>
      <c r="I14" s="17">
        <v>1.36270412408719E-2</v>
      </c>
      <c r="J14" s="17">
        <v>1.8489480959047601E-2</v>
      </c>
      <c r="K14" s="17">
        <v>5.1802602126380598E-3</v>
      </c>
      <c r="L14" s="17">
        <v>1.42100783741898E-2</v>
      </c>
      <c r="M14" s="17"/>
      <c r="N14" s="17">
        <v>1.14425017131757E-2</v>
      </c>
      <c r="O14" s="17">
        <v>9.5064311643992296E-3</v>
      </c>
      <c r="P14" s="17">
        <v>3.3652672289067799E-2</v>
      </c>
      <c r="Q14" s="17">
        <v>9.7030341430142508E-3</v>
      </c>
      <c r="R14" s="17">
        <v>9.15096235580669E-3</v>
      </c>
      <c r="S14" s="17">
        <v>2.2156315770412702E-2</v>
      </c>
      <c r="T14" s="17">
        <v>1.4726061623863401E-2</v>
      </c>
      <c r="U14" s="17">
        <v>4.3420890259077999E-2</v>
      </c>
      <c r="V14" s="17">
        <v>0</v>
      </c>
      <c r="W14" s="17"/>
      <c r="X14" s="17">
        <v>1.49583928240719E-2</v>
      </c>
      <c r="Y14" s="17">
        <v>6.6630952521033E-3</v>
      </c>
      <c r="Z14" s="17"/>
      <c r="AA14" s="17">
        <v>1.55908750771798E-2</v>
      </c>
      <c r="AB14" s="17">
        <v>6.4691092285945103E-3</v>
      </c>
      <c r="AC14" s="17"/>
      <c r="AD14" s="17">
        <v>2.0492485878639E-3</v>
      </c>
      <c r="AE14" s="17">
        <v>1.4093368456178999E-2</v>
      </c>
    </row>
    <row r="15" spans="2:31" x14ac:dyDescent="0.35">
      <c r="B15" s="18" t="s">
        <v>102</v>
      </c>
      <c r="C15" s="21">
        <v>0.29461475867322701</v>
      </c>
      <c r="D15" s="21">
        <v>0.34552570291638401</v>
      </c>
      <c r="E15" s="21">
        <v>0.24368950298699599</v>
      </c>
      <c r="F15" s="21"/>
      <c r="G15" s="21">
        <v>0.22825042748364399</v>
      </c>
      <c r="H15" s="21">
        <v>0.26391358256044201</v>
      </c>
      <c r="I15" s="21">
        <v>0.32700306679174401</v>
      </c>
      <c r="J15" s="21">
        <v>0.30605852532324601</v>
      </c>
      <c r="K15" s="21">
        <v>0.30984689403030502</v>
      </c>
      <c r="L15" s="21">
        <v>0.31694363630835098</v>
      </c>
      <c r="M15" s="21"/>
      <c r="N15" s="21">
        <v>0.31530557704670698</v>
      </c>
      <c r="O15" s="21">
        <v>0.33064451211097701</v>
      </c>
      <c r="P15" s="21">
        <v>0.19841400497107201</v>
      </c>
      <c r="Q15" s="21">
        <v>0.19980009500309301</v>
      </c>
      <c r="R15" s="21">
        <v>0.36349343254336702</v>
      </c>
      <c r="S15" s="21">
        <v>0.36405180454321301</v>
      </c>
      <c r="T15" s="21">
        <v>0.208798904547675</v>
      </c>
      <c r="U15" s="21">
        <v>0.27327685026255799</v>
      </c>
      <c r="V15" s="21">
        <v>0.35229086880170202</v>
      </c>
      <c r="W15" s="21"/>
      <c r="X15" s="21">
        <v>0.26956667899330999</v>
      </c>
      <c r="Y15" s="21">
        <v>0.37086316517705997</v>
      </c>
      <c r="Z15" s="21"/>
      <c r="AA15" s="21">
        <v>0.281935236804848</v>
      </c>
      <c r="AB15" s="21">
        <v>0.35104528834660298</v>
      </c>
      <c r="AC15" s="21"/>
      <c r="AD15" s="21">
        <v>0.27171704017854997</v>
      </c>
      <c r="AE15" s="21">
        <v>0.374542983365451</v>
      </c>
    </row>
    <row r="16" spans="2:31" x14ac:dyDescent="0.35">
      <c r="B16" s="18" t="s">
        <v>101</v>
      </c>
      <c r="C16" s="21">
        <v>0.43331410577182899</v>
      </c>
      <c r="D16" s="21">
        <v>0.36967273795915501</v>
      </c>
      <c r="E16" s="21">
        <v>0.49697336364382499</v>
      </c>
      <c r="F16" s="21"/>
      <c r="G16" s="21">
        <v>0.45668278192942802</v>
      </c>
      <c r="H16" s="21">
        <v>0.49470734967236601</v>
      </c>
      <c r="I16" s="21">
        <v>0.423198571066356</v>
      </c>
      <c r="J16" s="21">
        <v>0.405127552714585</v>
      </c>
      <c r="K16" s="21">
        <v>0.381925609749655</v>
      </c>
      <c r="L16" s="21">
        <v>0.43299139022566202</v>
      </c>
      <c r="M16" s="21"/>
      <c r="N16" s="21">
        <v>0.43719685679668802</v>
      </c>
      <c r="O16" s="21">
        <v>0.32831330738549702</v>
      </c>
      <c r="P16" s="21">
        <v>0.53266865781138395</v>
      </c>
      <c r="Q16" s="21">
        <v>0.50281729304539002</v>
      </c>
      <c r="R16" s="21">
        <v>0.412758184244436</v>
      </c>
      <c r="S16" s="21">
        <v>0.38288410805815498</v>
      </c>
      <c r="T16" s="21">
        <v>0.48644534086167301</v>
      </c>
      <c r="U16" s="21">
        <v>0.499020118595909</v>
      </c>
      <c r="V16" s="21">
        <v>0.40902075721963199</v>
      </c>
      <c r="W16" s="21"/>
      <c r="X16" s="21">
        <v>0.45449371275780098</v>
      </c>
      <c r="Y16" s="21">
        <v>0.36086441369891598</v>
      </c>
      <c r="Z16" s="21"/>
      <c r="AA16" s="21">
        <v>0.45246036469689899</v>
      </c>
      <c r="AB16" s="21">
        <v>0.36153731524877603</v>
      </c>
      <c r="AC16" s="21"/>
      <c r="AD16" s="21">
        <v>0.48134997586706901</v>
      </c>
      <c r="AE16" s="21">
        <v>0.34430285544383499</v>
      </c>
    </row>
    <row r="17" spans="2:31" x14ac:dyDescent="0.35">
      <c r="B17" s="18" t="s">
        <v>103</v>
      </c>
      <c r="C17" s="22">
        <v>0.13869934709860099</v>
      </c>
      <c r="D17" s="22">
        <v>2.41470350427706E-2</v>
      </c>
      <c r="E17" s="22">
        <v>0.25328386065682901</v>
      </c>
      <c r="F17" s="22"/>
      <c r="G17" s="22">
        <v>0.228432354445784</v>
      </c>
      <c r="H17" s="22">
        <v>0.23079376711192401</v>
      </c>
      <c r="I17" s="22">
        <v>9.6195504274611598E-2</v>
      </c>
      <c r="J17" s="22">
        <v>9.9069027391339298E-2</v>
      </c>
      <c r="K17" s="22">
        <v>7.2078715719349498E-2</v>
      </c>
      <c r="L17" s="22">
        <v>0.11604775391731</v>
      </c>
      <c r="M17" s="22"/>
      <c r="N17" s="22">
        <v>0.121891279749981</v>
      </c>
      <c r="O17" s="22">
        <v>-2.3312047254801498E-3</v>
      </c>
      <c r="P17" s="22">
        <v>0.33425465284031203</v>
      </c>
      <c r="Q17" s="22">
        <v>0.30301719804229699</v>
      </c>
      <c r="R17" s="22">
        <v>4.9264751701068699E-2</v>
      </c>
      <c r="S17" s="22">
        <v>1.8832303514942601E-2</v>
      </c>
      <c r="T17" s="22">
        <v>0.27764643631399799</v>
      </c>
      <c r="U17" s="22">
        <v>0.22574326833335101</v>
      </c>
      <c r="V17" s="22">
        <v>5.6729888417930398E-2</v>
      </c>
      <c r="W17" s="22"/>
      <c r="X17" s="22">
        <v>0.18492703376449199</v>
      </c>
      <c r="Y17" s="22">
        <v>-9.9987514781436602E-3</v>
      </c>
      <c r="Z17" s="22"/>
      <c r="AA17" s="22">
        <v>0.17052512789205099</v>
      </c>
      <c r="AB17" s="22">
        <v>1.0492026902173299E-2</v>
      </c>
      <c r="AC17" s="22"/>
      <c r="AD17" s="22">
        <v>0.20963293568852001</v>
      </c>
      <c r="AE17" s="22">
        <v>-3.0240127921616299E-2</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AE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629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100</v>
      </c>
      <c r="C9" s="17">
        <v>5.24393006898113E-2</v>
      </c>
      <c r="D9" s="17">
        <v>5.0374435422436803E-2</v>
      </c>
      <c r="E9" s="17">
        <v>5.45047464060886E-2</v>
      </c>
      <c r="F9" s="17"/>
      <c r="G9" s="17">
        <v>2.7757645565299301E-2</v>
      </c>
      <c r="H9" s="17">
        <v>6.39496995897363E-2</v>
      </c>
      <c r="I9" s="17">
        <v>8.0688706233329299E-2</v>
      </c>
      <c r="J9" s="17">
        <v>3.2776360641717003E-2</v>
      </c>
      <c r="K9" s="17">
        <v>3.7739619511311502E-2</v>
      </c>
      <c r="L9" s="17">
        <v>6.2632761436213796E-2</v>
      </c>
      <c r="M9" s="17"/>
      <c r="N9" s="17">
        <v>2.7293353489004201E-2</v>
      </c>
      <c r="O9" s="17">
        <v>6.7211751660270699E-2</v>
      </c>
      <c r="P9" s="17">
        <v>4.3451599699178202E-2</v>
      </c>
      <c r="Q9" s="17">
        <v>1.91774297736578E-2</v>
      </c>
      <c r="R9" s="17">
        <v>5.8150332788441401E-2</v>
      </c>
      <c r="S9" s="17">
        <v>8.4002630297644501E-2</v>
      </c>
      <c r="T9" s="17">
        <v>4.24264643222119E-2</v>
      </c>
      <c r="U9" s="17">
        <v>8.5006479623780398E-2</v>
      </c>
      <c r="V9" s="17">
        <v>6.7004738602913103E-2</v>
      </c>
      <c r="W9" s="17"/>
      <c r="X9" s="17">
        <v>4.0561896509431802E-2</v>
      </c>
      <c r="Y9" s="17">
        <v>6.9908726418965603E-2</v>
      </c>
      <c r="Z9" s="17"/>
      <c r="AA9" s="17">
        <v>4.5789755761018403E-2</v>
      </c>
      <c r="AB9" s="17">
        <v>7.6624727231767803E-2</v>
      </c>
      <c r="AC9" s="17"/>
      <c r="AD9" s="17">
        <v>4.14247571177047E-2</v>
      </c>
      <c r="AE9" s="17">
        <v>7.9448440019129804E-2</v>
      </c>
    </row>
    <row r="10" spans="2:31" x14ac:dyDescent="0.35">
      <c r="B10" s="18" t="s">
        <v>99</v>
      </c>
      <c r="C10" s="17">
        <v>0.20961129348269</v>
      </c>
      <c r="D10" s="17">
        <v>0.24845488649227901</v>
      </c>
      <c r="E10" s="17">
        <v>0.17075678125173399</v>
      </c>
      <c r="F10" s="17"/>
      <c r="G10" s="17">
        <v>0.18967980913313201</v>
      </c>
      <c r="H10" s="17">
        <v>0.14341143593696101</v>
      </c>
      <c r="I10" s="17">
        <v>0.200595931659446</v>
      </c>
      <c r="J10" s="17">
        <v>0.20113202211616099</v>
      </c>
      <c r="K10" s="17">
        <v>0.26744768019531601</v>
      </c>
      <c r="L10" s="17">
        <v>0.23535709551398201</v>
      </c>
      <c r="M10" s="17"/>
      <c r="N10" s="17">
        <v>0.21334094625625</v>
      </c>
      <c r="O10" s="17">
        <v>0.213652232115811</v>
      </c>
      <c r="P10" s="17">
        <v>0.217972480431462</v>
      </c>
      <c r="Q10" s="17">
        <v>0.185113682984033</v>
      </c>
      <c r="R10" s="17">
        <v>0.19727263471451101</v>
      </c>
      <c r="S10" s="17">
        <v>0.204773335361599</v>
      </c>
      <c r="T10" s="17">
        <v>0.202704361157861</v>
      </c>
      <c r="U10" s="17">
        <v>0.15362835276463199</v>
      </c>
      <c r="V10" s="17">
        <v>0.25364408296084701</v>
      </c>
      <c r="W10" s="17"/>
      <c r="X10" s="17">
        <v>0.19511780075907001</v>
      </c>
      <c r="Y10" s="17">
        <v>0.30137608620927803</v>
      </c>
      <c r="Z10" s="17"/>
      <c r="AA10" s="17">
        <v>0.200465461977094</v>
      </c>
      <c r="AB10" s="17">
        <v>0.25024698422416403</v>
      </c>
      <c r="AC10" s="17"/>
      <c r="AD10" s="17">
        <v>0.201456847315093</v>
      </c>
      <c r="AE10" s="17">
        <v>0.24266236051012299</v>
      </c>
    </row>
    <row r="11" spans="2:31" x14ac:dyDescent="0.35">
      <c r="B11" s="18" t="s">
        <v>98</v>
      </c>
      <c r="C11" s="17">
        <v>0.24705233416238601</v>
      </c>
      <c r="D11" s="17">
        <v>0.25254539184003799</v>
      </c>
      <c r="E11" s="17">
        <v>0.24155773234558101</v>
      </c>
      <c r="F11" s="17"/>
      <c r="G11" s="17">
        <v>0.26672550340719298</v>
      </c>
      <c r="H11" s="17">
        <v>0.26788250952717102</v>
      </c>
      <c r="I11" s="17">
        <v>0.23269070767890701</v>
      </c>
      <c r="J11" s="17">
        <v>0.229494710691697</v>
      </c>
      <c r="K11" s="17">
        <v>0.27043947275882502</v>
      </c>
      <c r="L11" s="17">
        <v>0.229648884646701</v>
      </c>
      <c r="M11" s="17"/>
      <c r="N11" s="17">
        <v>0.22250946501110599</v>
      </c>
      <c r="O11" s="17">
        <v>0.24696967089508101</v>
      </c>
      <c r="P11" s="17">
        <v>0.24012830155443299</v>
      </c>
      <c r="Q11" s="17">
        <v>0.26516848059588</v>
      </c>
      <c r="R11" s="17">
        <v>0.25324346415452298</v>
      </c>
      <c r="S11" s="17">
        <v>0.28139254310405298</v>
      </c>
      <c r="T11" s="17">
        <v>0.212172763156211</v>
      </c>
      <c r="U11" s="17">
        <v>0.293706879513289</v>
      </c>
      <c r="V11" s="17">
        <v>0.245486011286908</v>
      </c>
      <c r="W11" s="17"/>
      <c r="X11" s="17">
        <v>0.23989559328195401</v>
      </c>
      <c r="Y11" s="17">
        <v>0.265731143636672</v>
      </c>
      <c r="Z11" s="17"/>
      <c r="AA11" s="17">
        <v>0.25070666905702099</v>
      </c>
      <c r="AB11" s="17">
        <v>0.22530278729379799</v>
      </c>
      <c r="AC11" s="17"/>
      <c r="AD11" s="17">
        <v>0.22615988305102</v>
      </c>
      <c r="AE11" s="17">
        <v>0.27884018865632898</v>
      </c>
    </row>
    <row r="12" spans="2:31" x14ac:dyDescent="0.35">
      <c r="B12" s="18" t="s">
        <v>97</v>
      </c>
      <c r="C12" s="17">
        <v>0.32517957804214398</v>
      </c>
      <c r="D12" s="17">
        <v>0.31233797704951699</v>
      </c>
      <c r="E12" s="17">
        <v>0.33802478890381499</v>
      </c>
      <c r="F12" s="17"/>
      <c r="G12" s="17">
        <v>0.34651145873102701</v>
      </c>
      <c r="H12" s="17">
        <v>0.35503421879302999</v>
      </c>
      <c r="I12" s="17">
        <v>0.323534609011701</v>
      </c>
      <c r="J12" s="17">
        <v>0.37697165746330003</v>
      </c>
      <c r="K12" s="17">
        <v>0.23287529935283799</v>
      </c>
      <c r="L12" s="17">
        <v>0.31897782992769902</v>
      </c>
      <c r="M12" s="17"/>
      <c r="N12" s="17">
        <v>0.33609112388883999</v>
      </c>
      <c r="O12" s="17">
        <v>0.36258871177390201</v>
      </c>
      <c r="P12" s="17">
        <v>0.31978675653996802</v>
      </c>
      <c r="Q12" s="17">
        <v>0.363777264179655</v>
      </c>
      <c r="R12" s="17">
        <v>0.30251818113192802</v>
      </c>
      <c r="S12" s="17">
        <v>0.30748353580680199</v>
      </c>
      <c r="T12" s="17">
        <v>0.32533855906818598</v>
      </c>
      <c r="U12" s="17">
        <v>0.30928452638779003</v>
      </c>
      <c r="V12" s="17">
        <v>0.27272994403251299</v>
      </c>
      <c r="W12" s="17"/>
      <c r="X12" s="17">
        <v>0.35177667668887602</v>
      </c>
      <c r="Y12" s="17">
        <v>0.25950270227473099</v>
      </c>
      <c r="Z12" s="17"/>
      <c r="AA12" s="17">
        <v>0.32968989537168902</v>
      </c>
      <c r="AB12" s="17">
        <v>0.31520994465791702</v>
      </c>
      <c r="AC12" s="17"/>
      <c r="AD12" s="17">
        <v>0.35901096747861799</v>
      </c>
      <c r="AE12" s="17">
        <v>0.26489002644186099</v>
      </c>
    </row>
    <row r="13" spans="2:31" x14ac:dyDescent="0.35">
      <c r="B13" s="18" t="s">
        <v>96</v>
      </c>
      <c r="C13" s="17">
        <v>0.13957173222640501</v>
      </c>
      <c r="D13" s="17">
        <v>0.111796131585359</v>
      </c>
      <c r="E13" s="17">
        <v>0.16735514079428099</v>
      </c>
      <c r="F13" s="17"/>
      <c r="G13" s="17">
        <v>0.15823769575223001</v>
      </c>
      <c r="H13" s="17">
        <v>0.142482926423985</v>
      </c>
      <c r="I13" s="17">
        <v>0.135954631087086</v>
      </c>
      <c r="J13" s="17">
        <v>0.12533597855436199</v>
      </c>
      <c r="K13" s="17">
        <v>0.15891437112471901</v>
      </c>
      <c r="L13" s="17">
        <v>0.12728648807020401</v>
      </c>
      <c r="M13" s="17"/>
      <c r="N13" s="17">
        <v>0.18071308342457101</v>
      </c>
      <c r="O13" s="17">
        <v>9.5039065862595806E-2</v>
      </c>
      <c r="P13" s="17">
        <v>0.14500818948589</v>
      </c>
      <c r="Q13" s="17">
        <v>0.14735707418074601</v>
      </c>
      <c r="R13" s="17">
        <v>0.178865286622545</v>
      </c>
      <c r="S13" s="17">
        <v>7.6536741541142206E-2</v>
      </c>
      <c r="T13" s="17">
        <v>0.196459022226602</v>
      </c>
      <c r="U13" s="17">
        <v>0.144246875838038</v>
      </c>
      <c r="V13" s="17">
        <v>0.10851737386318901</v>
      </c>
      <c r="W13" s="17"/>
      <c r="X13" s="17">
        <v>0.1457832309066</v>
      </c>
      <c r="Y13" s="17">
        <v>9.6818246208249206E-2</v>
      </c>
      <c r="Z13" s="17"/>
      <c r="AA13" s="17">
        <v>0.14697417108802899</v>
      </c>
      <c r="AB13" s="17">
        <v>0.110243672051242</v>
      </c>
      <c r="AC13" s="17"/>
      <c r="AD13" s="17">
        <v>0.16048794558158799</v>
      </c>
      <c r="AE13" s="17">
        <v>0.10341634444197099</v>
      </c>
    </row>
    <row r="14" spans="2:31" x14ac:dyDescent="0.35">
      <c r="B14" s="18" t="s">
        <v>56</v>
      </c>
      <c r="C14" s="17">
        <v>2.6145761396564101E-2</v>
      </c>
      <c r="D14" s="17">
        <v>2.44911776103711E-2</v>
      </c>
      <c r="E14" s="17">
        <v>2.78008102985003E-2</v>
      </c>
      <c r="F14" s="17"/>
      <c r="G14" s="17">
        <v>1.1087887411119201E-2</v>
      </c>
      <c r="H14" s="17">
        <v>2.7239209729116299E-2</v>
      </c>
      <c r="I14" s="17">
        <v>2.6535414329530001E-2</v>
      </c>
      <c r="J14" s="17">
        <v>3.4289270532763302E-2</v>
      </c>
      <c r="K14" s="17">
        <v>3.2583557056990502E-2</v>
      </c>
      <c r="L14" s="17">
        <v>2.60969404051998E-2</v>
      </c>
      <c r="M14" s="17"/>
      <c r="N14" s="17">
        <v>2.0052027930228301E-2</v>
      </c>
      <c r="O14" s="17">
        <v>1.4538567692339599E-2</v>
      </c>
      <c r="P14" s="17">
        <v>3.3652672289067799E-2</v>
      </c>
      <c r="Q14" s="17">
        <v>1.9406068286028502E-2</v>
      </c>
      <c r="R14" s="17">
        <v>9.9501005880522492E-3</v>
      </c>
      <c r="S14" s="17">
        <v>4.5811213888759597E-2</v>
      </c>
      <c r="T14" s="17">
        <v>2.08988300689281E-2</v>
      </c>
      <c r="U14" s="17">
        <v>1.41268858724703E-2</v>
      </c>
      <c r="V14" s="17">
        <v>5.2617849253629202E-2</v>
      </c>
      <c r="W14" s="17"/>
      <c r="X14" s="17">
        <v>2.6864801854068299E-2</v>
      </c>
      <c r="Y14" s="17">
        <v>6.6630952521033E-3</v>
      </c>
      <c r="Z14" s="17"/>
      <c r="AA14" s="17">
        <v>2.6374046745148601E-2</v>
      </c>
      <c r="AB14" s="17">
        <v>2.2371884541111501E-2</v>
      </c>
      <c r="AC14" s="17"/>
      <c r="AD14" s="17">
        <v>1.14595994559762E-2</v>
      </c>
      <c r="AE14" s="17">
        <v>3.0742639930586301E-2</v>
      </c>
    </row>
    <row r="15" spans="2:31" x14ac:dyDescent="0.35">
      <c r="B15" s="18" t="s">
        <v>102</v>
      </c>
      <c r="C15" s="21">
        <v>0.26205059417250098</v>
      </c>
      <c r="D15" s="21">
        <v>0.29882932191471601</v>
      </c>
      <c r="E15" s="21">
        <v>0.22526152765782301</v>
      </c>
      <c r="F15" s="21"/>
      <c r="G15" s="21">
        <v>0.21743745469843201</v>
      </c>
      <c r="H15" s="21">
        <v>0.20736113552669799</v>
      </c>
      <c r="I15" s="21">
        <v>0.28128463789277502</v>
      </c>
      <c r="J15" s="21">
        <v>0.23390838275787801</v>
      </c>
      <c r="K15" s="21">
        <v>0.305187299706628</v>
      </c>
      <c r="L15" s="21">
        <v>0.29798985695019597</v>
      </c>
      <c r="M15" s="21"/>
      <c r="N15" s="21">
        <v>0.24063429974525399</v>
      </c>
      <c r="O15" s="21">
        <v>0.28086398377608202</v>
      </c>
      <c r="P15" s="21">
        <v>0.26142408013064</v>
      </c>
      <c r="Q15" s="21">
        <v>0.20429111275769099</v>
      </c>
      <c r="R15" s="21">
        <v>0.25542296750295301</v>
      </c>
      <c r="S15" s="21">
        <v>0.28877596565924302</v>
      </c>
      <c r="T15" s="21">
        <v>0.24513082548007301</v>
      </c>
      <c r="U15" s="21">
        <v>0.23863483238841199</v>
      </c>
      <c r="V15" s="21">
        <v>0.32064882156376101</v>
      </c>
      <c r="W15" s="21"/>
      <c r="X15" s="21">
        <v>0.23567969726850199</v>
      </c>
      <c r="Y15" s="21">
        <v>0.37128481262824398</v>
      </c>
      <c r="Z15" s="21"/>
      <c r="AA15" s="21">
        <v>0.24625521773811199</v>
      </c>
      <c r="AB15" s="21">
        <v>0.32687171145593202</v>
      </c>
      <c r="AC15" s="21"/>
      <c r="AD15" s="21">
        <v>0.24288160443279799</v>
      </c>
      <c r="AE15" s="21">
        <v>0.32211080052925301</v>
      </c>
    </row>
    <row r="16" spans="2:31" x14ac:dyDescent="0.35">
      <c r="B16" s="18" t="s">
        <v>101</v>
      </c>
      <c r="C16" s="21">
        <v>0.46475131026854899</v>
      </c>
      <c r="D16" s="21">
        <v>0.424134108634875</v>
      </c>
      <c r="E16" s="21">
        <v>0.50537992969809598</v>
      </c>
      <c r="F16" s="21"/>
      <c r="G16" s="21">
        <v>0.50474915448325697</v>
      </c>
      <c r="H16" s="21">
        <v>0.49751714521701501</v>
      </c>
      <c r="I16" s="21">
        <v>0.459489240098788</v>
      </c>
      <c r="J16" s="21">
        <v>0.50230763601766204</v>
      </c>
      <c r="K16" s="21">
        <v>0.39178967047755697</v>
      </c>
      <c r="L16" s="21">
        <v>0.446264317997903</v>
      </c>
      <c r="M16" s="21"/>
      <c r="N16" s="21">
        <v>0.51680420731341103</v>
      </c>
      <c r="O16" s="21">
        <v>0.45762777763649798</v>
      </c>
      <c r="P16" s="21">
        <v>0.46479494602585902</v>
      </c>
      <c r="Q16" s="21">
        <v>0.51113433836040101</v>
      </c>
      <c r="R16" s="21">
        <v>0.48138346775447299</v>
      </c>
      <c r="S16" s="21">
        <v>0.38402027734794397</v>
      </c>
      <c r="T16" s="21">
        <v>0.52179758129478704</v>
      </c>
      <c r="U16" s="21">
        <v>0.453531402225828</v>
      </c>
      <c r="V16" s="21">
        <v>0.38124731789570199</v>
      </c>
      <c r="W16" s="21"/>
      <c r="X16" s="21">
        <v>0.49755990759547603</v>
      </c>
      <c r="Y16" s="21">
        <v>0.35632094848298101</v>
      </c>
      <c r="Z16" s="21"/>
      <c r="AA16" s="21">
        <v>0.47666406645971798</v>
      </c>
      <c r="AB16" s="21">
        <v>0.42545361670915899</v>
      </c>
      <c r="AC16" s="21"/>
      <c r="AD16" s="21">
        <v>0.51949891306020601</v>
      </c>
      <c r="AE16" s="21">
        <v>0.368306370883832</v>
      </c>
    </row>
    <row r="17" spans="2:31" x14ac:dyDescent="0.35">
      <c r="B17" s="18" t="s">
        <v>103</v>
      </c>
      <c r="C17" s="22">
        <v>0.20270071609604801</v>
      </c>
      <c r="D17" s="22">
        <v>0.12530478672015999</v>
      </c>
      <c r="E17" s="22">
        <v>0.280118402040273</v>
      </c>
      <c r="F17" s="22"/>
      <c r="G17" s="22">
        <v>0.28731169978482501</v>
      </c>
      <c r="H17" s="22">
        <v>0.29015600969031702</v>
      </c>
      <c r="I17" s="22">
        <v>0.178204602206013</v>
      </c>
      <c r="J17" s="22">
        <v>0.26839925325978398</v>
      </c>
      <c r="K17" s="22">
        <v>8.6602370770928902E-2</v>
      </c>
      <c r="L17" s="22">
        <v>0.148274461047707</v>
      </c>
      <c r="M17" s="22"/>
      <c r="N17" s="22">
        <v>0.27616990756815701</v>
      </c>
      <c r="O17" s="22">
        <v>0.17676379386041599</v>
      </c>
      <c r="P17" s="22">
        <v>0.20337086589521799</v>
      </c>
      <c r="Q17" s="22">
        <v>0.30684322560270999</v>
      </c>
      <c r="R17" s="22">
        <v>0.22596050025152001</v>
      </c>
      <c r="S17" s="22">
        <v>9.5244311688700803E-2</v>
      </c>
      <c r="T17" s="22">
        <v>0.276666755814714</v>
      </c>
      <c r="U17" s="22">
        <v>0.21489656983741601</v>
      </c>
      <c r="V17" s="22">
        <v>6.0598496331941899E-2</v>
      </c>
      <c r="W17" s="22"/>
      <c r="X17" s="22">
        <v>0.261880210326975</v>
      </c>
      <c r="Y17" s="22">
        <v>-1.4963864145263199E-2</v>
      </c>
      <c r="Z17" s="22"/>
      <c r="AA17" s="22">
        <v>0.230408848721605</v>
      </c>
      <c r="AB17" s="22">
        <v>9.8581905253227103E-2</v>
      </c>
      <c r="AC17" s="22"/>
      <c r="AD17" s="22">
        <v>0.27661730862740802</v>
      </c>
      <c r="AE17" s="22">
        <v>4.6195570354579898E-2</v>
      </c>
    </row>
    <row r="18" spans="2:31" x14ac:dyDescent="0.35">
      <c r="B18" s="16"/>
    </row>
    <row r="19" spans="2:31" x14ac:dyDescent="0.35">
      <c r="B19" t="s">
        <v>67</v>
      </c>
    </row>
    <row r="20" spans="2:31" x14ac:dyDescent="0.35">
      <c r="B20" t="s">
        <v>68</v>
      </c>
    </row>
    <row r="22" spans="2:31" x14ac:dyDescent="0.35">
      <c r="B22"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AE21"/>
  <sheetViews>
    <sheetView showGridLines="0" topLeftCell="A12" workbookViewId="0">
      <pane xSplit="2" topLeftCell="C1" activePane="topRight" state="frozen"/>
      <selection pane="topRight" activeCell="A16" sqref="A16:XFD3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651</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630</v>
      </c>
      <c r="C9" s="17">
        <v>0.53207109018500098</v>
      </c>
      <c r="D9" s="17">
        <v>0.53564647091043605</v>
      </c>
      <c r="E9" s="17">
        <v>0.52849470439359303</v>
      </c>
      <c r="F9" s="17"/>
      <c r="G9" s="17">
        <v>0.51944009389914303</v>
      </c>
      <c r="H9" s="17">
        <v>0.58118309901926102</v>
      </c>
      <c r="I9" s="17">
        <v>0.495224111280687</v>
      </c>
      <c r="J9" s="17">
        <v>0.56474169442067601</v>
      </c>
      <c r="K9" s="17">
        <v>0.54927764100552701</v>
      </c>
      <c r="L9" s="17">
        <v>0.50592712672804896</v>
      </c>
      <c r="M9" s="17"/>
      <c r="N9" s="17">
        <v>0.537720107768482</v>
      </c>
      <c r="O9" s="17">
        <v>0.50611663852472599</v>
      </c>
      <c r="P9" s="17">
        <v>0.52457612632040895</v>
      </c>
      <c r="Q9" s="17">
        <v>0.576838913787042</v>
      </c>
      <c r="R9" s="17">
        <v>0.59878021516578095</v>
      </c>
      <c r="S9" s="17">
        <v>0.47549240368331303</v>
      </c>
      <c r="T9" s="17">
        <v>0.56375006731520605</v>
      </c>
      <c r="U9" s="17">
        <v>0.57470528281678501</v>
      </c>
      <c r="V9" s="17">
        <v>0.48133617623652702</v>
      </c>
      <c r="W9" s="17"/>
      <c r="X9" s="17">
        <v>0.51601437104471903</v>
      </c>
      <c r="Y9" s="17">
        <v>0.57754690322700497</v>
      </c>
      <c r="Z9" s="17"/>
      <c r="AA9" s="17">
        <v>0.51416278991852304</v>
      </c>
      <c r="AB9" s="17">
        <v>0.60322233816593396</v>
      </c>
      <c r="AC9" s="17"/>
      <c r="AD9" s="17">
        <v>0.53639419873875205</v>
      </c>
      <c r="AE9" s="17">
        <v>0.55353647198743205</v>
      </c>
    </row>
    <row r="10" spans="2:31" ht="29" x14ac:dyDescent="0.35">
      <c r="B10" s="18" t="s">
        <v>631</v>
      </c>
      <c r="C10" s="17">
        <v>0.38097057417892899</v>
      </c>
      <c r="D10" s="17">
        <v>0.36910484543123601</v>
      </c>
      <c r="E10" s="17">
        <v>0.39283963847075698</v>
      </c>
      <c r="F10" s="17"/>
      <c r="G10" s="17">
        <v>0.35183814370100203</v>
      </c>
      <c r="H10" s="17">
        <v>0.42356539160960499</v>
      </c>
      <c r="I10" s="17">
        <v>0.39113526417709499</v>
      </c>
      <c r="J10" s="17">
        <v>0.35072011574784201</v>
      </c>
      <c r="K10" s="17">
        <v>0.40356178026654499</v>
      </c>
      <c r="L10" s="17">
        <v>0.372554147695562</v>
      </c>
      <c r="M10" s="17"/>
      <c r="N10" s="17">
        <v>0.41743939428656401</v>
      </c>
      <c r="O10" s="17">
        <v>0.39340126354462401</v>
      </c>
      <c r="P10" s="17">
        <v>0.32795142004503203</v>
      </c>
      <c r="Q10" s="17">
        <v>0.38309848823597997</v>
      </c>
      <c r="R10" s="17">
        <v>0.43316247147803499</v>
      </c>
      <c r="S10" s="17">
        <v>0.32817407098280099</v>
      </c>
      <c r="T10" s="17">
        <v>0.34416782892134501</v>
      </c>
      <c r="U10" s="17">
        <v>0.38725291334405398</v>
      </c>
      <c r="V10" s="17">
        <v>0.39056729215966401</v>
      </c>
      <c r="W10" s="17"/>
      <c r="X10" s="17">
        <v>0.37748212065439801</v>
      </c>
      <c r="Y10" s="17">
        <v>0.364694497472907</v>
      </c>
      <c r="Z10" s="17"/>
      <c r="AA10" s="17">
        <v>0.382686199939411</v>
      </c>
      <c r="AB10" s="17">
        <v>0.377531268452728</v>
      </c>
      <c r="AC10" s="17"/>
      <c r="AD10" s="17">
        <v>0.39581375452240097</v>
      </c>
      <c r="AE10" s="17">
        <v>0.36382643269521903</v>
      </c>
    </row>
    <row r="11" spans="2:31" ht="43.5" x14ac:dyDescent="0.35">
      <c r="B11" s="18" t="s">
        <v>632</v>
      </c>
      <c r="C11" s="17">
        <v>0.36374353405057802</v>
      </c>
      <c r="D11" s="17">
        <v>0.340243783976796</v>
      </c>
      <c r="E11" s="17">
        <v>0.38724989007796101</v>
      </c>
      <c r="F11" s="17"/>
      <c r="G11" s="17">
        <v>0.41897091429533001</v>
      </c>
      <c r="H11" s="17">
        <v>0.41940148917602899</v>
      </c>
      <c r="I11" s="17">
        <v>0.35010208114784802</v>
      </c>
      <c r="J11" s="17">
        <v>0.334132602331629</v>
      </c>
      <c r="K11" s="17">
        <v>0.373556822112392</v>
      </c>
      <c r="L11" s="17">
        <v>0.32123865026901099</v>
      </c>
      <c r="M11" s="17"/>
      <c r="N11" s="17">
        <v>0.36071407882226297</v>
      </c>
      <c r="O11" s="17">
        <v>0.40672373086066299</v>
      </c>
      <c r="P11" s="17">
        <v>0.34069823530086002</v>
      </c>
      <c r="Q11" s="17">
        <v>0.28749001412042702</v>
      </c>
      <c r="R11" s="17">
        <v>0.405265667000201</v>
      </c>
      <c r="S11" s="17">
        <v>0.34552849683765902</v>
      </c>
      <c r="T11" s="17">
        <v>0.40367857926571399</v>
      </c>
      <c r="U11" s="17">
        <v>0.35249574917785598</v>
      </c>
      <c r="V11" s="17">
        <v>0.35538270026903301</v>
      </c>
      <c r="W11" s="17"/>
      <c r="X11" s="17">
        <v>0.35926506533710001</v>
      </c>
      <c r="Y11" s="17">
        <v>0.41528919486508997</v>
      </c>
      <c r="Z11" s="17"/>
      <c r="AA11" s="17">
        <v>0.35778211167441698</v>
      </c>
      <c r="AB11" s="17">
        <v>0.39186276361072397</v>
      </c>
      <c r="AC11" s="17"/>
      <c r="AD11" s="17">
        <v>0.36125702058507497</v>
      </c>
      <c r="AE11" s="17">
        <v>0.38593461035535098</v>
      </c>
    </row>
    <row r="12" spans="2:31" ht="29" x14ac:dyDescent="0.35">
      <c r="B12" s="18" t="s">
        <v>633</v>
      </c>
      <c r="C12" s="17">
        <v>0.36238964883128599</v>
      </c>
      <c r="D12" s="17">
        <v>0.38457667299700998</v>
      </c>
      <c r="E12" s="17">
        <v>0.34019638772892502</v>
      </c>
      <c r="F12" s="17"/>
      <c r="G12" s="17">
        <v>0.43606499360506901</v>
      </c>
      <c r="H12" s="17">
        <v>0.376398593702579</v>
      </c>
      <c r="I12" s="17">
        <v>0.365341399470971</v>
      </c>
      <c r="J12" s="17">
        <v>0.34575887537407601</v>
      </c>
      <c r="K12" s="17">
        <v>0.34223329923801099</v>
      </c>
      <c r="L12" s="17">
        <v>0.332532062046896</v>
      </c>
      <c r="M12" s="17"/>
      <c r="N12" s="17">
        <v>0.37214118846386002</v>
      </c>
      <c r="O12" s="17">
        <v>0.38927815578230601</v>
      </c>
      <c r="P12" s="17">
        <v>0.52963167000640698</v>
      </c>
      <c r="Q12" s="17">
        <v>0.300162469771944</v>
      </c>
      <c r="R12" s="17">
        <v>0.38071927397748101</v>
      </c>
      <c r="S12" s="17">
        <v>0.38393916624386398</v>
      </c>
      <c r="T12" s="17">
        <v>0.280977678242603</v>
      </c>
      <c r="U12" s="17">
        <v>0.37873830126663099</v>
      </c>
      <c r="V12" s="17">
        <v>0.26752832546285399</v>
      </c>
      <c r="W12" s="17"/>
      <c r="X12" s="17">
        <v>0.354216236427498</v>
      </c>
      <c r="Y12" s="17">
        <v>0.35789947288232599</v>
      </c>
      <c r="Z12" s="17"/>
      <c r="AA12" s="17">
        <v>0.344678810732923</v>
      </c>
      <c r="AB12" s="17">
        <v>0.43304062555485001</v>
      </c>
      <c r="AC12" s="17"/>
      <c r="AD12" s="17">
        <v>0.359748216325807</v>
      </c>
      <c r="AE12" s="17">
        <v>0.38468076444625099</v>
      </c>
    </row>
    <row r="13" spans="2:31" ht="43.5" x14ac:dyDescent="0.35">
      <c r="B13" s="18" t="s">
        <v>634</v>
      </c>
      <c r="C13" s="17">
        <v>0.31721796128866597</v>
      </c>
      <c r="D13" s="17">
        <v>0.31117106676630202</v>
      </c>
      <c r="E13" s="17">
        <v>0.32326655563781698</v>
      </c>
      <c r="F13" s="17"/>
      <c r="G13" s="17">
        <v>0.37874083218430299</v>
      </c>
      <c r="H13" s="17">
        <v>0.29288074455847501</v>
      </c>
      <c r="I13" s="17">
        <v>0.28553143388771601</v>
      </c>
      <c r="J13" s="17">
        <v>0.37450621637995202</v>
      </c>
      <c r="K13" s="17">
        <v>0.32300416558880701</v>
      </c>
      <c r="L13" s="17">
        <v>0.28150804167039301</v>
      </c>
      <c r="M13" s="17"/>
      <c r="N13" s="17">
        <v>0.32531391057403197</v>
      </c>
      <c r="O13" s="17">
        <v>0.35609072076110398</v>
      </c>
      <c r="P13" s="17">
        <v>0.31296469284559297</v>
      </c>
      <c r="Q13" s="17">
        <v>0.41120084535586499</v>
      </c>
      <c r="R13" s="17">
        <v>0.26541768287144701</v>
      </c>
      <c r="S13" s="17">
        <v>0.318272704091624</v>
      </c>
      <c r="T13" s="17">
        <v>0.29488278146168601</v>
      </c>
      <c r="U13" s="17">
        <v>0.32539183875666</v>
      </c>
      <c r="V13" s="17">
        <v>0.23263980483279401</v>
      </c>
      <c r="W13" s="17"/>
      <c r="X13" s="17">
        <v>0.30291640845102602</v>
      </c>
      <c r="Y13" s="17">
        <v>0.348768479262</v>
      </c>
      <c r="Z13" s="17"/>
      <c r="AA13" s="17">
        <v>0.29761837216012199</v>
      </c>
      <c r="AB13" s="17">
        <v>0.397494669100253</v>
      </c>
      <c r="AC13" s="17"/>
      <c r="AD13" s="17">
        <v>0.32861681203832099</v>
      </c>
      <c r="AE13" s="17">
        <v>0.31163298932581301</v>
      </c>
    </row>
    <row r="14" spans="2:31" ht="43.5" x14ac:dyDescent="0.35">
      <c r="B14" s="18" t="s">
        <v>635</v>
      </c>
      <c r="C14" s="17">
        <v>0.22326923686664599</v>
      </c>
      <c r="D14" s="17">
        <v>0.209535193477462</v>
      </c>
      <c r="E14" s="17">
        <v>0.23700714099703499</v>
      </c>
      <c r="F14" s="17"/>
      <c r="G14" s="17">
        <v>0.22037448590192801</v>
      </c>
      <c r="H14" s="17">
        <v>0.27096511963168002</v>
      </c>
      <c r="I14" s="17">
        <v>0.22543917097667299</v>
      </c>
      <c r="J14" s="17">
        <v>0.20240493194370199</v>
      </c>
      <c r="K14" s="17">
        <v>0.19293570526465201</v>
      </c>
      <c r="L14" s="17">
        <v>0.22393608583338401</v>
      </c>
      <c r="M14" s="17"/>
      <c r="N14" s="17">
        <v>0.23023484870032099</v>
      </c>
      <c r="O14" s="17">
        <v>0.11666098948143799</v>
      </c>
      <c r="P14" s="17">
        <v>0.18253702421859899</v>
      </c>
      <c r="Q14" s="17">
        <v>0.19092646551338099</v>
      </c>
      <c r="R14" s="17">
        <v>0.24426251958499801</v>
      </c>
      <c r="S14" s="17">
        <v>0.300958501611026</v>
      </c>
      <c r="T14" s="17">
        <v>0.316472069554252</v>
      </c>
      <c r="U14" s="17">
        <v>0.25260812237507602</v>
      </c>
      <c r="V14" s="17">
        <v>0.246572284511692</v>
      </c>
      <c r="W14" s="17"/>
      <c r="X14" s="17">
        <v>0.21953050615755201</v>
      </c>
      <c r="Y14" s="17">
        <v>0.22809075779694801</v>
      </c>
      <c r="Z14" s="17"/>
      <c r="AA14" s="17">
        <v>0.233523495163526</v>
      </c>
      <c r="AB14" s="17">
        <v>0.178265771920459</v>
      </c>
      <c r="AC14" s="17"/>
      <c r="AD14" s="17">
        <v>0.24389450215426101</v>
      </c>
      <c r="AE14" s="17">
        <v>0.174931215861617</v>
      </c>
    </row>
    <row r="15" spans="2:31" x14ac:dyDescent="0.35">
      <c r="B15" s="18" t="s">
        <v>56</v>
      </c>
      <c r="C15" s="17">
        <v>4.71367232106705E-2</v>
      </c>
      <c r="D15" s="17">
        <v>4.1004401479690998E-2</v>
      </c>
      <c r="E15" s="17">
        <v>5.3270768782656498E-2</v>
      </c>
      <c r="F15" s="17"/>
      <c r="G15" s="17">
        <v>5.9495101583146297E-2</v>
      </c>
      <c r="H15" s="17">
        <v>2.21026894527654E-2</v>
      </c>
      <c r="I15" s="17">
        <v>5.6423990235645302E-2</v>
      </c>
      <c r="J15" s="17">
        <v>4.1363510693606199E-2</v>
      </c>
      <c r="K15" s="17">
        <v>4.6306283736601402E-2</v>
      </c>
      <c r="L15" s="17">
        <v>5.2592374050626903E-2</v>
      </c>
      <c r="M15" s="17"/>
      <c r="N15" s="17">
        <v>2.2655626687997799E-2</v>
      </c>
      <c r="O15" s="17">
        <v>3.4076951445057603E-2</v>
      </c>
      <c r="P15" s="17">
        <v>4.26921269407649E-2</v>
      </c>
      <c r="Q15" s="17">
        <v>6.8532277090685795E-2</v>
      </c>
      <c r="R15" s="17">
        <v>1.49021371813265E-2</v>
      </c>
      <c r="S15" s="17">
        <v>4.8041293952289101E-2</v>
      </c>
      <c r="T15" s="17">
        <v>5.7463176311497402E-2</v>
      </c>
      <c r="U15" s="17">
        <v>1.41268858724703E-2</v>
      </c>
      <c r="V15" s="17">
        <v>0.105322945199226</v>
      </c>
      <c r="W15" s="17"/>
      <c r="X15" s="17">
        <v>4.74458279052936E-2</v>
      </c>
      <c r="Y15" s="17">
        <v>5.7556766858475703E-2</v>
      </c>
      <c r="Z15" s="17"/>
      <c r="AA15" s="17">
        <v>4.9196536815015401E-2</v>
      </c>
      <c r="AB15" s="17">
        <v>4.02017221906662E-2</v>
      </c>
      <c r="AC15" s="17"/>
      <c r="AD15" s="17">
        <v>2.5860441942431499E-2</v>
      </c>
      <c r="AE15" s="17">
        <v>7.22365554664815E-2</v>
      </c>
    </row>
    <row r="16" spans="2:31" x14ac:dyDescent="0.35">
      <c r="B16" s="18" t="s">
        <v>63</v>
      </c>
      <c r="C16" s="19">
        <v>1.40682095117754E-2</v>
      </c>
      <c r="D16" s="19">
        <v>1.4986494576073499E-2</v>
      </c>
      <c r="E16" s="19">
        <v>1.31496663107521E-2</v>
      </c>
      <c r="F16" s="19"/>
      <c r="G16" s="19">
        <v>4.2013936470635697E-3</v>
      </c>
      <c r="H16" s="19">
        <v>1.0047464030994E-2</v>
      </c>
      <c r="I16" s="19">
        <v>4.6227926670425303E-3</v>
      </c>
      <c r="J16" s="19">
        <v>1.0893702818414499E-2</v>
      </c>
      <c r="K16" s="19">
        <v>3.0814123168601201E-2</v>
      </c>
      <c r="L16" s="19">
        <v>1.9386376755513801E-2</v>
      </c>
      <c r="M16" s="19"/>
      <c r="N16" s="19">
        <v>3.8797783587235603E-2</v>
      </c>
      <c r="O16" s="19">
        <v>1.4448252448869599E-2</v>
      </c>
      <c r="P16" s="19">
        <v>8.5808883564419802E-3</v>
      </c>
      <c r="Q16" s="19">
        <v>0</v>
      </c>
      <c r="R16" s="19">
        <v>8.7568973873211695E-3</v>
      </c>
      <c r="S16" s="19">
        <v>6.6698029549681096E-3</v>
      </c>
      <c r="T16" s="19">
        <v>1.9248491573772199E-2</v>
      </c>
      <c r="U16" s="19">
        <v>0</v>
      </c>
      <c r="V16" s="19">
        <v>1.01328053512153E-2</v>
      </c>
      <c r="W16" s="19"/>
      <c r="X16" s="19">
        <v>1.6163512010108599E-2</v>
      </c>
      <c r="Y16" s="19">
        <v>0</v>
      </c>
      <c r="Z16" s="19"/>
      <c r="AA16" s="19">
        <v>1.1446001556645101E-2</v>
      </c>
      <c r="AB16" s="19">
        <v>2.4637294168913401E-2</v>
      </c>
      <c r="AC16" s="19"/>
      <c r="AD16" s="19">
        <v>1.88990716710115E-2</v>
      </c>
      <c r="AE16" s="19">
        <v>4.9986625346556896E-3</v>
      </c>
    </row>
    <row r="17" spans="2:2" x14ac:dyDescent="0.35">
      <c r="B17" s="16"/>
    </row>
    <row r="18" spans="2:2" x14ac:dyDescent="0.35">
      <c r="B18" t="s">
        <v>67</v>
      </c>
    </row>
    <row r="19" spans="2:2" x14ac:dyDescent="0.35">
      <c r="B19" t="s">
        <v>68</v>
      </c>
    </row>
    <row r="21" spans="2:2" x14ac:dyDescent="0.35">
      <c r="B21"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AE17"/>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655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652</v>
      </c>
      <c r="C9" s="17">
        <v>0.228376841643603</v>
      </c>
      <c r="D9" s="17">
        <v>0.25813574238317899</v>
      </c>
      <c r="E9" s="17">
        <v>0.198609575456867</v>
      </c>
      <c r="F9" s="17"/>
      <c r="G9" s="17">
        <v>0.18785574589984899</v>
      </c>
      <c r="H9" s="17">
        <v>0.23030197037383299</v>
      </c>
      <c r="I9" s="17">
        <v>0.244216594952191</v>
      </c>
      <c r="J9" s="17">
        <v>0.24620147841274201</v>
      </c>
      <c r="K9" s="17">
        <v>0.22848710752732801</v>
      </c>
      <c r="L9" s="17">
        <v>0.232103692126544</v>
      </c>
      <c r="M9" s="17"/>
      <c r="N9" s="17">
        <v>0.27968015959286002</v>
      </c>
      <c r="O9" s="17">
        <v>0.166627489532825</v>
      </c>
      <c r="P9" s="17">
        <v>0.24859020944235999</v>
      </c>
      <c r="Q9" s="17">
        <v>0.192056011889436</v>
      </c>
      <c r="R9" s="17">
        <v>0.28927011149353998</v>
      </c>
      <c r="S9" s="17">
        <v>0.20270200761458401</v>
      </c>
      <c r="T9" s="17">
        <v>0.25370340633093003</v>
      </c>
      <c r="U9" s="17">
        <v>0.273266579411508</v>
      </c>
      <c r="V9" s="17">
        <v>0.19671504886973301</v>
      </c>
      <c r="W9" s="17"/>
      <c r="X9" s="17">
        <v>0.20920242500834399</v>
      </c>
      <c r="Y9" s="17">
        <v>0.28735967542572399</v>
      </c>
      <c r="Z9" s="17"/>
      <c r="AA9" s="17">
        <v>0.220463632765587</v>
      </c>
      <c r="AB9" s="17">
        <v>0.26464066376707002</v>
      </c>
      <c r="AC9" s="17"/>
      <c r="AD9" s="17">
        <v>0.26689895224926202</v>
      </c>
      <c r="AE9" s="17">
        <v>0.153952679768881</v>
      </c>
    </row>
    <row r="10" spans="2:31" ht="43.5" x14ac:dyDescent="0.35">
      <c r="B10" s="18" t="s">
        <v>653</v>
      </c>
      <c r="C10" s="17">
        <v>0.57165570978417202</v>
      </c>
      <c r="D10" s="17">
        <v>0.55616557482114104</v>
      </c>
      <c r="E10" s="17">
        <v>0.58715019913874</v>
      </c>
      <c r="F10" s="17"/>
      <c r="G10" s="17">
        <v>0.59380274124733501</v>
      </c>
      <c r="H10" s="17">
        <v>0.55100943932239899</v>
      </c>
      <c r="I10" s="17">
        <v>0.58916778573946904</v>
      </c>
      <c r="J10" s="17">
        <v>0.522756540539286</v>
      </c>
      <c r="K10" s="17">
        <v>0.57413886173936901</v>
      </c>
      <c r="L10" s="17">
        <v>0.58540950607601905</v>
      </c>
      <c r="M10" s="17"/>
      <c r="N10" s="17">
        <v>0.54954550192262996</v>
      </c>
      <c r="O10" s="17">
        <v>0.63945860051660797</v>
      </c>
      <c r="P10" s="17">
        <v>0.51685926428885598</v>
      </c>
      <c r="Q10" s="17">
        <v>0.56966752196356096</v>
      </c>
      <c r="R10" s="17">
        <v>0.48841478333713101</v>
      </c>
      <c r="S10" s="17">
        <v>0.58728066703743498</v>
      </c>
      <c r="T10" s="17">
        <v>0.57334134067665299</v>
      </c>
      <c r="U10" s="17">
        <v>0.48634892857586198</v>
      </c>
      <c r="V10" s="17">
        <v>0.63713832970835405</v>
      </c>
      <c r="W10" s="17"/>
      <c r="X10" s="17">
        <v>0.58384495420789495</v>
      </c>
      <c r="Y10" s="17">
        <v>0.54646463012131297</v>
      </c>
      <c r="Z10" s="17"/>
      <c r="AA10" s="17">
        <v>0.571971485574997</v>
      </c>
      <c r="AB10" s="17">
        <v>0.56795118293687896</v>
      </c>
      <c r="AC10" s="17"/>
      <c r="AD10" s="17">
        <v>0.59571237237541697</v>
      </c>
      <c r="AE10" s="17">
        <v>0.53290116702244195</v>
      </c>
    </row>
    <row r="11" spans="2:31" ht="43.5" x14ac:dyDescent="0.35">
      <c r="B11" s="18" t="s">
        <v>654</v>
      </c>
      <c r="C11" s="17">
        <v>0.154259357410621</v>
      </c>
      <c r="D11" s="17">
        <v>0.13650533967384099</v>
      </c>
      <c r="E11" s="17">
        <v>0.17201836593313499</v>
      </c>
      <c r="F11" s="17"/>
      <c r="G11" s="17">
        <v>0.16801707516036701</v>
      </c>
      <c r="H11" s="17">
        <v>0.16566013508539901</v>
      </c>
      <c r="I11" s="17">
        <v>0.120605256382166</v>
      </c>
      <c r="J11" s="17">
        <v>0.181386444550133</v>
      </c>
      <c r="K11" s="17">
        <v>0.14463507321264199</v>
      </c>
      <c r="L11" s="17">
        <v>0.14881264924186499</v>
      </c>
      <c r="M11" s="17"/>
      <c r="N11" s="17">
        <v>0.12675233631888599</v>
      </c>
      <c r="O11" s="17">
        <v>0.164441282574249</v>
      </c>
      <c r="P11" s="17">
        <v>0.182565612457672</v>
      </c>
      <c r="Q11" s="17">
        <v>0.19674685389679999</v>
      </c>
      <c r="R11" s="17">
        <v>0.17644749665600701</v>
      </c>
      <c r="S11" s="17">
        <v>0.15910861735961601</v>
      </c>
      <c r="T11" s="17">
        <v>0.114411350772178</v>
      </c>
      <c r="U11" s="17">
        <v>0.18070791160911401</v>
      </c>
      <c r="V11" s="17">
        <v>0.119176751942531</v>
      </c>
      <c r="W11" s="17"/>
      <c r="X11" s="17">
        <v>0.15740025878088301</v>
      </c>
      <c r="Y11" s="17">
        <v>0.13095648878094099</v>
      </c>
      <c r="Z11" s="17"/>
      <c r="AA11" s="17">
        <v>0.162214626768037</v>
      </c>
      <c r="AB11" s="17">
        <v>0.123302304939282</v>
      </c>
      <c r="AC11" s="17"/>
      <c r="AD11" s="17">
        <v>0.12192400795467601</v>
      </c>
      <c r="AE11" s="17">
        <v>0.23221127100108699</v>
      </c>
    </row>
    <row r="12" spans="2:31" x14ac:dyDescent="0.35">
      <c r="B12" s="18" t="s">
        <v>56</v>
      </c>
      <c r="C12" s="19">
        <v>4.5708091161603799E-2</v>
      </c>
      <c r="D12" s="19">
        <v>4.9193343121838998E-2</v>
      </c>
      <c r="E12" s="19">
        <v>4.2221859471258102E-2</v>
      </c>
      <c r="F12" s="19"/>
      <c r="G12" s="19">
        <v>5.0324437692448903E-2</v>
      </c>
      <c r="H12" s="19">
        <v>5.3028455218369401E-2</v>
      </c>
      <c r="I12" s="19">
        <v>4.6010362926174102E-2</v>
      </c>
      <c r="J12" s="19">
        <v>4.9655536497838902E-2</v>
      </c>
      <c r="K12" s="19">
        <v>5.2738957520661101E-2</v>
      </c>
      <c r="L12" s="19">
        <v>3.36741525555719E-2</v>
      </c>
      <c r="M12" s="19"/>
      <c r="N12" s="19">
        <v>4.4022002165624401E-2</v>
      </c>
      <c r="O12" s="19">
        <v>2.9472627376318401E-2</v>
      </c>
      <c r="P12" s="19">
        <v>5.1984913811111901E-2</v>
      </c>
      <c r="Q12" s="19">
        <v>4.1529612250203497E-2</v>
      </c>
      <c r="R12" s="19">
        <v>4.5867608513322403E-2</v>
      </c>
      <c r="S12" s="19">
        <v>5.0908707988365297E-2</v>
      </c>
      <c r="T12" s="19">
        <v>5.8543902220238302E-2</v>
      </c>
      <c r="U12" s="19">
        <v>5.9676580403516699E-2</v>
      </c>
      <c r="V12" s="19">
        <v>4.6969869479382399E-2</v>
      </c>
      <c r="W12" s="19"/>
      <c r="X12" s="19">
        <v>4.9552362002877798E-2</v>
      </c>
      <c r="Y12" s="19">
        <v>3.5219205672021997E-2</v>
      </c>
      <c r="Z12" s="19"/>
      <c r="AA12" s="19">
        <v>4.5350254891378797E-2</v>
      </c>
      <c r="AB12" s="19">
        <v>4.4105848356768701E-2</v>
      </c>
      <c r="AC12" s="19"/>
      <c r="AD12" s="19">
        <v>1.54646674206454E-2</v>
      </c>
      <c r="AE12" s="19">
        <v>8.0934882207589001E-2</v>
      </c>
    </row>
    <row r="13" spans="2:31" x14ac:dyDescent="0.35">
      <c r="B13" s="16"/>
    </row>
    <row r="14" spans="2:31" x14ac:dyDescent="0.35">
      <c r="B14" t="s">
        <v>67</v>
      </c>
    </row>
    <row r="15" spans="2:31" x14ac:dyDescent="0.35">
      <c r="B15" t="s">
        <v>68</v>
      </c>
    </row>
    <row r="17" spans="2:2" x14ac:dyDescent="0.35">
      <c r="B17"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2:H19"/>
  <sheetViews>
    <sheetView showGridLines="0" topLeftCell="A2" workbookViewId="0">
      <pane xSplit="2" topLeftCell="C1" activePane="topRight" state="frozen"/>
      <selection pane="topRight" activeCell="A11" sqref="A11:A15"/>
    </sheetView>
  </sheetViews>
  <sheetFormatPr defaultColWidth="10.90625" defaultRowHeight="14.5" x14ac:dyDescent="0.35"/>
  <cols>
    <col min="2" max="2" width="25.7265625" customWidth="1"/>
    <col min="3" max="8" width="20.7265625" customWidth="1"/>
  </cols>
  <sheetData>
    <row r="2" spans="1:8" ht="40" customHeight="1" x14ac:dyDescent="0.35">
      <c r="D2" s="32" t="s">
        <v>661</v>
      </c>
      <c r="E2" s="28"/>
      <c r="F2" s="28"/>
      <c r="G2" s="28"/>
      <c r="H2" s="28"/>
    </row>
    <row r="6" spans="1:8" ht="50" customHeight="1" x14ac:dyDescent="0.35">
      <c r="B6" s="20" t="s">
        <v>15</v>
      </c>
      <c r="C6" s="20" t="s">
        <v>656</v>
      </c>
      <c r="D6" s="20" t="s">
        <v>657</v>
      </c>
      <c r="E6" s="20" t="s">
        <v>658</v>
      </c>
      <c r="F6" s="20" t="s">
        <v>659</v>
      </c>
      <c r="G6" s="20" t="s">
        <v>660</v>
      </c>
    </row>
    <row r="7" spans="1:8" x14ac:dyDescent="0.35">
      <c r="B7" s="18" t="s">
        <v>594</v>
      </c>
      <c r="C7" s="17">
        <v>0.15037360190340501</v>
      </c>
      <c r="D7" s="17">
        <v>0.42898873346229299</v>
      </c>
      <c r="E7" s="17">
        <v>0.50819048048142701</v>
      </c>
      <c r="F7" s="17">
        <v>0.53736899914308001</v>
      </c>
      <c r="G7" s="17">
        <v>0.68473870250798996</v>
      </c>
    </row>
    <row r="8" spans="1:8" x14ac:dyDescent="0.35">
      <c r="B8" s="18" t="s">
        <v>595</v>
      </c>
      <c r="C8" s="17">
        <v>0.322559814616935</v>
      </c>
      <c r="D8" s="17">
        <v>0.46020439238345601</v>
      </c>
      <c r="E8" s="17">
        <v>0.389151728691148</v>
      </c>
      <c r="F8" s="17">
        <v>0.38584844664434398</v>
      </c>
      <c r="G8" s="17">
        <v>0.26008035934749901</v>
      </c>
    </row>
    <row r="9" spans="1:8" x14ac:dyDescent="0.35">
      <c r="B9" s="18" t="s">
        <v>596</v>
      </c>
      <c r="C9" s="17">
        <v>0.38378318088263902</v>
      </c>
      <c r="D9" s="17">
        <v>8.5146216069285505E-2</v>
      </c>
      <c r="E9" s="17">
        <v>6.7405913526405098E-2</v>
      </c>
      <c r="F9" s="17">
        <v>5.7282481438188503E-2</v>
      </c>
      <c r="G9" s="17">
        <v>3.88714340738988E-2</v>
      </c>
    </row>
    <row r="10" spans="1:8" x14ac:dyDescent="0.35">
      <c r="B10" s="18" t="s">
        <v>597</v>
      </c>
      <c r="C10" s="17">
        <v>0.117451077427777</v>
      </c>
      <c r="D10" s="17">
        <v>1.3924749149489799E-2</v>
      </c>
      <c r="E10" s="17">
        <v>2.51123110752128E-2</v>
      </c>
      <c r="F10" s="17">
        <v>7.1786269626174602E-3</v>
      </c>
      <c r="G10" s="17">
        <v>5.0637223014902604E-3</v>
      </c>
    </row>
    <row r="11" spans="1:8" x14ac:dyDescent="0.35">
      <c r="B11" s="23" t="s">
        <v>56</v>
      </c>
      <c r="C11" s="21">
        <v>2.5832325169244299E-2</v>
      </c>
      <c r="D11" s="21">
        <v>1.1735908935476399E-2</v>
      </c>
      <c r="E11" s="21">
        <v>1.0139566225807599E-2</v>
      </c>
      <c r="F11" s="21">
        <v>1.232144581177E-2</v>
      </c>
      <c r="G11" s="21">
        <v>1.12457817691223E-2</v>
      </c>
    </row>
    <row r="12" spans="1:8" x14ac:dyDescent="0.35">
      <c r="B12" s="23" t="s">
        <v>598</v>
      </c>
      <c r="C12" s="21">
        <v>0.47293341652033999</v>
      </c>
      <c r="D12" s="21">
        <v>0.88919312584574794</v>
      </c>
      <c r="E12" s="21">
        <v>0.89734220917257401</v>
      </c>
      <c r="F12" s="21">
        <v>0.92321744578742404</v>
      </c>
      <c r="G12" s="21">
        <v>0.94481906185548903</v>
      </c>
    </row>
    <row r="13" spans="1:8" s="25" customFormat="1" x14ac:dyDescent="0.35">
      <c r="A13"/>
      <c r="B13" s="26"/>
      <c r="C13" s="26"/>
      <c r="D13" s="26"/>
      <c r="E13" s="26"/>
      <c r="F13" s="26"/>
      <c r="G13" s="26"/>
    </row>
    <row r="14" spans="1:8" x14ac:dyDescent="0.35">
      <c r="B14" t="s">
        <v>67</v>
      </c>
    </row>
    <row r="15" spans="1:8" x14ac:dyDescent="0.35">
      <c r="B15" t="s">
        <v>68</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2:AE19"/>
  <sheetViews>
    <sheetView showGridLines="0" topLeftCell="A6" workbookViewId="0">
      <pane xSplit="2" topLeftCell="C1" activePane="topRight" state="frozen"/>
      <selection pane="topRight" activeCell="A13" sqref="A13:A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1:31" ht="40" customHeight="1" x14ac:dyDescent="0.35">
      <c r="D2" s="32" t="s">
        <v>662</v>
      </c>
      <c r="E2" s="28"/>
      <c r="F2" s="28"/>
      <c r="G2" s="28"/>
      <c r="H2" s="28"/>
      <c r="I2" s="28"/>
      <c r="J2" s="28"/>
      <c r="K2" s="28"/>
      <c r="L2" s="28"/>
      <c r="M2" s="28"/>
      <c r="N2" s="28"/>
      <c r="O2" s="28"/>
      <c r="P2" s="28"/>
      <c r="Q2" s="28"/>
      <c r="R2" s="28"/>
      <c r="S2" s="28"/>
      <c r="T2" s="28"/>
      <c r="U2" s="28"/>
      <c r="V2" s="28"/>
      <c r="W2" s="28"/>
      <c r="X2" s="28"/>
      <c r="Y2" s="28"/>
      <c r="Z2" s="28"/>
      <c r="AA2" s="28"/>
    </row>
    <row r="5" spans="1: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1: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1: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1: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1:31" x14ac:dyDescent="0.35">
      <c r="B9" s="18" t="s">
        <v>594</v>
      </c>
      <c r="C9" s="17">
        <v>0.53736899914308001</v>
      </c>
      <c r="D9" s="17">
        <v>0.57416597440584205</v>
      </c>
      <c r="E9" s="17">
        <v>0.500561679978342</v>
      </c>
      <c r="F9" s="17"/>
      <c r="G9" s="17">
        <v>0.57043770134890803</v>
      </c>
      <c r="H9" s="17">
        <v>0.51390319764138903</v>
      </c>
      <c r="I9" s="17">
        <v>0.523300299524463</v>
      </c>
      <c r="J9" s="17">
        <v>0.55453107699628501</v>
      </c>
      <c r="K9" s="17">
        <v>0.58167939262655899</v>
      </c>
      <c r="L9" s="17">
        <v>0.50841620746928695</v>
      </c>
      <c r="M9" s="17"/>
      <c r="N9" s="17">
        <v>0.61616508814038495</v>
      </c>
      <c r="O9" s="17">
        <v>0.48409571245717398</v>
      </c>
      <c r="P9" s="17">
        <v>0.53583881332059102</v>
      </c>
      <c r="Q9" s="17">
        <v>0.53999225353477098</v>
      </c>
      <c r="R9" s="17">
        <v>0.56374688371532899</v>
      </c>
      <c r="S9" s="17">
        <v>0.525887083869373</v>
      </c>
      <c r="T9" s="17">
        <v>0.481358330036394</v>
      </c>
      <c r="U9" s="17">
        <v>0.474537757714104</v>
      </c>
      <c r="V9" s="17">
        <v>0.563112178697734</v>
      </c>
      <c r="W9" s="17"/>
      <c r="X9" s="17">
        <v>0.50506765222137096</v>
      </c>
      <c r="Y9" s="17">
        <v>0.59928790509635799</v>
      </c>
      <c r="Z9" s="17"/>
      <c r="AA9" s="17">
        <v>0.51971531132627902</v>
      </c>
      <c r="AB9" s="17">
        <v>0.60563929220002599</v>
      </c>
      <c r="AC9" s="17"/>
      <c r="AD9" s="17">
        <v>0.50890952777337695</v>
      </c>
      <c r="AE9" s="17">
        <v>0.64177618820418003</v>
      </c>
    </row>
    <row r="10" spans="1:31" x14ac:dyDescent="0.35">
      <c r="B10" s="18" t="s">
        <v>595</v>
      </c>
      <c r="C10" s="17">
        <v>0.38584844664434398</v>
      </c>
      <c r="D10" s="17">
        <v>0.33523349310957601</v>
      </c>
      <c r="E10" s="17">
        <v>0.43647762841700799</v>
      </c>
      <c r="F10" s="17"/>
      <c r="G10" s="17">
        <v>0.33387907378621301</v>
      </c>
      <c r="H10" s="17">
        <v>0.387466770356304</v>
      </c>
      <c r="I10" s="17">
        <v>0.41162326697620399</v>
      </c>
      <c r="J10" s="17">
        <v>0.43202022753722003</v>
      </c>
      <c r="K10" s="17">
        <v>0.37622456438701202</v>
      </c>
      <c r="L10" s="17">
        <v>0.38156709306144299</v>
      </c>
      <c r="M10" s="17"/>
      <c r="N10" s="17">
        <v>0.30121823678406501</v>
      </c>
      <c r="O10" s="17">
        <v>0.393556576914178</v>
      </c>
      <c r="P10" s="17">
        <v>0.42194661203933498</v>
      </c>
      <c r="Q10" s="17">
        <v>0.37733410168008702</v>
      </c>
      <c r="R10" s="17">
        <v>0.38431596581313199</v>
      </c>
      <c r="S10" s="17">
        <v>0.381495817824692</v>
      </c>
      <c r="T10" s="17">
        <v>0.44458892792607402</v>
      </c>
      <c r="U10" s="17">
        <v>0.49545467691228101</v>
      </c>
      <c r="V10" s="17">
        <v>0.376362505076134</v>
      </c>
      <c r="W10" s="17"/>
      <c r="X10" s="17">
        <v>0.41640188151484803</v>
      </c>
      <c r="Y10" s="17">
        <v>0.32163342974692499</v>
      </c>
      <c r="Z10" s="17"/>
      <c r="AA10" s="17">
        <v>0.40418317909715701</v>
      </c>
      <c r="AB10" s="17">
        <v>0.313114752442198</v>
      </c>
      <c r="AC10" s="17"/>
      <c r="AD10" s="17">
        <v>0.415407536112403</v>
      </c>
      <c r="AE10" s="17">
        <v>0.30285107001699801</v>
      </c>
    </row>
    <row r="11" spans="1:31" x14ac:dyDescent="0.35">
      <c r="B11" s="18" t="s">
        <v>596</v>
      </c>
      <c r="C11" s="17">
        <v>5.7282481438188503E-2</v>
      </c>
      <c r="D11" s="17">
        <v>6.2667242621458494E-2</v>
      </c>
      <c r="E11" s="17">
        <v>5.18962065587125E-2</v>
      </c>
      <c r="F11" s="17"/>
      <c r="G11" s="17">
        <v>6.5338227877503305E-2</v>
      </c>
      <c r="H11" s="17">
        <v>7.07670557326147E-2</v>
      </c>
      <c r="I11" s="17">
        <v>4.6552007960242801E-2</v>
      </c>
      <c r="J11" s="17">
        <v>1.34486954664943E-2</v>
      </c>
      <c r="K11" s="17">
        <v>3.1735522561152703E-2</v>
      </c>
      <c r="L11" s="17">
        <v>8.5925213185128899E-2</v>
      </c>
      <c r="M11" s="17"/>
      <c r="N11" s="17">
        <v>7.1248279573117093E-2</v>
      </c>
      <c r="O11" s="17">
        <v>7.1515200432435005E-2</v>
      </c>
      <c r="P11" s="17">
        <v>1.74587173824227E-2</v>
      </c>
      <c r="Q11" s="17">
        <v>7.1457725955402507E-2</v>
      </c>
      <c r="R11" s="17">
        <v>4.26278541078777E-2</v>
      </c>
      <c r="S11" s="17">
        <v>7.8112566930104904E-2</v>
      </c>
      <c r="T11" s="17">
        <v>5.9326680413668703E-2</v>
      </c>
      <c r="U11" s="17">
        <v>1.5360563180310699E-2</v>
      </c>
      <c r="V11" s="17">
        <v>5.01359076701135E-2</v>
      </c>
      <c r="W11" s="17"/>
      <c r="X11" s="17">
        <v>5.8985518100751901E-2</v>
      </c>
      <c r="Y11" s="17">
        <v>5.73046691319615E-2</v>
      </c>
      <c r="Z11" s="17"/>
      <c r="AA11" s="17">
        <v>5.6850264126274301E-2</v>
      </c>
      <c r="AB11" s="17">
        <v>6.0316114146989203E-2</v>
      </c>
      <c r="AC11" s="17"/>
      <c r="AD11" s="17">
        <v>6.3760304861193107E-2</v>
      </c>
      <c r="AE11" s="17">
        <v>4.5704342788356299E-2</v>
      </c>
    </row>
    <row r="12" spans="1:31" x14ac:dyDescent="0.35">
      <c r="B12" s="18" t="s">
        <v>597</v>
      </c>
      <c r="C12" s="17">
        <v>7.1786269626174602E-3</v>
      </c>
      <c r="D12" s="17">
        <v>8.7526530233554608E-3</v>
      </c>
      <c r="E12" s="17">
        <v>5.60415843150887E-3</v>
      </c>
      <c r="F12" s="17"/>
      <c r="G12" s="17">
        <v>1.5850632128933399E-2</v>
      </c>
      <c r="H12" s="17">
        <v>2.2690272819381001E-2</v>
      </c>
      <c r="I12" s="17">
        <v>4.8973842982179697E-3</v>
      </c>
      <c r="J12" s="17">
        <v>0</v>
      </c>
      <c r="K12" s="17">
        <v>5.1802602126380598E-3</v>
      </c>
      <c r="L12" s="17">
        <v>0</v>
      </c>
      <c r="M12" s="17"/>
      <c r="N12" s="17">
        <v>3.8630946670572099E-3</v>
      </c>
      <c r="O12" s="17">
        <v>1.45323105444412E-2</v>
      </c>
      <c r="P12" s="17">
        <v>0</v>
      </c>
      <c r="Q12" s="17">
        <v>1.12159188297387E-2</v>
      </c>
      <c r="R12" s="17">
        <v>9.3092963636613301E-3</v>
      </c>
      <c r="S12" s="17">
        <v>7.2522656879152299E-3</v>
      </c>
      <c r="T12" s="17">
        <v>0</v>
      </c>
      <c r="U12" s="17">
        <v>1.46470021933039E-2</v>
      </c>
      <c r="V12" s="17">
        <v>5.4768612193169097E-3</v>
      </c>
      <c r="W12" s="17"/>
      <c r="X12" s="17">
        <v>5.5204139166353102E-3</v>
      </c>
      <c r="Y12" s="17">
        <v>1.457289394275E-2</v>
      </c>
      <c r="Z12" s="17"/>
      <c r="AA12" s="17">
        <v>7.0987189465627296E-3</v>
      </c>
      <c r="AB12" s="17">
        <v>7.6593142217353197E-3</v>
      </c>
      <c r="AC12" s="17"/>
      <c r="AD12" s="17">
        <v>7.7876494461504402E-3</v>
      </c>
      <c r="AE12" s="17">
        <v>6.9542128293674701E-3</v>
      </c>
    </row>
    <row r="13" spans="1:31" x14ac:dyDescent="0.35">
      <c r="B13" s="18" t="s">
        <v>56</v>
      </c>
      <c r="C13" s="21">
        <v>1.232144581177E-2</v>
      </c>
      <c r="D13" s="21">
        <v>1.9180636839767399E-2</v>
      </c>
      <c r="E13" s="21">
        <v>5.4603266144290404E-3</v>
      </c>
      <c r="F13" s="21"/>
      <c r="G13" s="21">
        <v>1.44943648584422E-2</v>
      </c>
      <c r="H13" s="21">
        <v>5.1727034503111701E-3</v>
      </c>
      <c r="I13" s="21">
        <v>1.36270412408719E-2</v>
      </c>
      <c r="J13" s="21">
        <v>0</v>
      </c>
      <c r="K13" s="21">
        <v>5.1802602126380598E-3</v>
      </c>
      <c r="L13" s="21">
        <v>2.4091486284140699E-2</v>
      </c>
      <c r="M13" s="21"/>
      <c r="N13" s="21">
        <v>7.5053008353766102E-3</v>
      </c>
      <c r="O13" s="21">
        <v>3.63001996517721E-2</v>
      </c>
      <c r="P13" s="21">
        <v>2.4755857257651101E-2</v>
      </c>
      <c r="Q13" s="21">
        <v>0</v>
      </c>
      <c r="R13" s="21">
        <v>0</v>
      </c>
      <c r="S13" s="21">
        <v>7.2522656879152299E-3</v>
      </c>
      <c r="T13" s="21">
        <v>1.4726061623863401E-2</v>
      </c>
      <c r="U13" s="21">
        <v>0</v>
      </c>
      <c r="V13" s="21">
        <v>4.9125473367013098E-3</v>
      </c>
      <c r="W13" s="21"/>
      <c r="X13" s="21">
        <v>1.40245342463936E-2</v>
      </c>
      <c r="Y13" s="21">
        <v>7.2011020820053799E-3</v>
      </c>
      <c r="Z13" s="21"/>
      <c r="AA13" s="21">
        <v>1.2152526503727E-2</v>
      </c>
      <c r="AB13" s="21">
        <v>1.32705269890512E-2</v>
      </c>
      <c r="AC13" s="21"/>
      <c r="AD13" s="21">
        <v>4.1349818068769396E-3</v>
      </c>
      <c r="AE13" s="21">
        <v>2.7141861610982601E-3</v>
      </c>
    </row>
    <row r="14" spans="1:31" x14ac:dyDescent="0.35">
      <c r="B14" s="18" t="s">
        <v>598</v>
      </c>
      <c r="C14" s="21">
        <v>0.92321744578742404</v>
      </c>
      <c r="D14" s="21">
        <v>0.909399467515419</v>
      </c>
      <c r="E14" s="21">
        <v>0.93703930839534999</v>
      </c>
      <c r="F14" s="21"/>
      <c r="G14" s="21">
        <v>0.90431677513512099</v>
      </c>
      <c r="H14" s="21">
        <v>0.90136996799769298</v>
      </c>
      <c r="I14" s="21">
        <v>0.93492356650066699</v>
      </c>
      <c r="J14" s="21">
        <v>0.98655130453350603</v>
      </c>
      <c r="K14" s="21">
        <v>0.95790395701357101</v>
      </c>
      <c r="L14" s="21">
        <v>0.88998330053073005</v>
      </c>
      <c r="M14" s="21"/>
      <c r="N14" s="21">
        <v>0.91738332492444896</v>
      </c>
      <c r="O14" s="21">
        <v>0.87765228937135198</v>
      </c>
      <c r="P14" s="21">
        <v>0.95778542535992595</v>
      </c>
      <c r="Q14" s="21">
        <v>0.91732635521485895</v>
      </c>
      <c r="R14" s="21">
        <v>0.94806284952846098</v>
      </c>
      <c r="S14" s="21">
        <v>0.90738290169406499</v>
      </c>
      <c r="T14" s="21">
        <v>0.92594725796246802</v>
      </c>
      <c r="U14" s="21">
        <v>0.96999243462638496</v>
      </c>
      <c r="V14" s="21">
        <v>0.939474683773868</v>
      </c>
      <c r="W14" s="21"/>
      <c r="X14" s="21">
        <v>0.92146953373621898</v>
      </c>
      <c r="Y14" s="21">
        <v>0.92092133484328298</v>
      </c>
      <c r="Z14" s="21"/>
      <c r="AA14" s="21">
        <v>0.92389849042343597</v>
      </c>
      <c r="AB14" s="21">
        <v>0.91875404464222399</v>
      </c>
      <c r="AC14" s="21"/>
      <c r="AD14" s="21">
        <v>0.92431706388577894</v>
      </c>
      <c r="AE14" s="21">
        <v>0.94462725822117799</v>
      </c>
    </row>
    <row r="15" spans="1:31" s="25" customFormat="1" x14ac:dyDescent="0.35">
      <c r="A15"/>
      <c r="B15" s="26"/>
    </row>
    <row r="16" spans="1: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2:AE19"/>
  <sheetViews>
    <sheetView showGridLines="0" topLeftCell="A6" workbookViewId="0">
      <pane xSplit="2" topLeftCell="C1" activePane="topRight" state="frozen"/>
      <selection pane="topRight" activeCell="A13" sqref="A13:A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1:31" ht="40" customHeight="1" x14ac:dyDescent="0.35">
      <c r="D2" s="32" t="s">
        <v>663</v>
      </c>
      <c r="E2" s="28"/>
      <c r="F2" s="28"/>
      <c r="G2" s="28"/>
      <c r="H2" s="28"/>
      <c r="I2" s="28"/>
      <c r="J2" s="28"/>
      <c r="K2" s="28"/>
      <c r="L2" s="28"/>
      <c r="M2" s="28"/>
      <c r="N2" s="28"/>
      <c r="O2" s="28"/>
      <c r="P2" s="28"/>
      <c r="Q2" s="28"/>
      <c r="R2" s="28"/>
      <c r="S2" s="28"/>
      <c r="T2" s="28"/>
      <c r="U2" s="28"/>
      <c r="V2" s="28"/>
      <c r="W2" s="28"/>
      <c r="X2" s="28"/>
      <c r="Y2" s="28"/>
      <c r="Z2" s="28"/>
      <c r="AA2" s="28"/>
    </row>
    <row r="5" spans="1: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1: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1: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1: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1:31" x14ac:dyDescent="0.35">
      <c r="B9" s="18" t="s">
        <v>594</v>
      </c>
      <c r="C9" s="17">
        <v>0.42898873346229299</v>
      </c>
      <c r="D9" s="17">
        <v>0.45804460090655902</v>
      </c>
      <c r="E9" s="17">
        <v>0.399924698198728</v>
      </c>
      <c r="F9" s="17"/>
      <c r="G9" s="17">
        <v>0.48813141268788701</v>
      </c>
      <c r="H9" s="17">
        <v>0.42209060035677698</v>
      </c>
      <c r="I9" s="17">
        <v>0.43909667627735899</v>
      </c>
      <c r="J9" s="17">
        <v>0.43083332583301598</v>
      </c>
      <c r="K9" s="17">
        <v>0.409517267653705</v>
      </c>
      <c r="L9" s="17">
        <v>0.40488554522449699</v>
      </c>
      <c r="M9" s="17"/>
      <c r="N9" s="17">
        <v>0.44726130265686997</v>
      </c>
      <c r="O9" s="17">
        <v>0.34595938163013301</v>
      </c>
      <c r="P9" s="17">
        <v>0.43310116719234898</v>
      </c>
      <c r="Q9" s="17">
        <v>0.433923286797327</v>
      </c>
      <c r="R9" s="17">
        <v>0.47234189347142003</v>
      </c>
      <c r="S9" s="17">
        <v>0.46530311497742499</v>
      </c>
      <c r="T9" s="17">
        <v>0.38204434015654398</v>
      </c>
      <c r="U9" s="17">
        <v>0.45100852465848901</v>
      </c>
      <c r="V9" s="17">
        <v>0.47091952776750401</v>
      </c>
      <c r="W9" s="17"/>
      <c r="X9" s="17">
        <v>0.40108928517819598</v>
      </c>
      <c r="Y9" s="17">
        <v>0.460926119810389</v>
      </c>
      <c r="Z9" s="17"/>
      <c r="AA9" s="17">
        <v>0.40589255494701698</v>
      </c>
      <c r="AB9" s="17">
        <v>0.51598600572486097</v>
      </c>
      <c r="AC9" s="17"/>
      <c r="AD9" s="17">
        <v>0.39650745795635001</v>
      </c>
      <c r="AE9" s="17">
        <v>0.52514725883050595</v>
      </c>
    </row>
    <row r="10" spans="1:31" x14ac:dyDescent="0.35">
      <c r="B10" s="18" t="s">
        <v>595</v>
      </c>
      <c r="C10" s="17">
        <v>0.46020439238345601</v>
      </c>
      <c r="D10" s="17">
        <v>0.43434659131444497</v>
      </c>
      <c r="E10" s="17">
        <v>0.48606946227164699</v>
      </c>
      <c r="F10" s="17"/>
      <c r="G10" s="17">
        <v>0.38794853827703701</v>
      </c>
      <c r="H10" s="17">
        <v>0.44303692775754899</v>
      </c>
      <c r="I10" s="17">
        <v>0.46016388230323801</v>
      </c>
      <c r="J10" s="17">
        <v>0.52435118219334398</v>
      </c>
      <c r="K10" s="17">
        <v>0.51058682588255599</v>
      </c>
      <c r="L10" s="17">
        <v>0.45054431731370898</v>
      </c>
      <c r="M10" s="17"/>
      <c r="N10" s="17">
        <v>0.43859550084364202</v>
      </c>
      <c r="O10" s="17">
        <v>0.48321756470886601</v>
      </c>
      <c r="P10" s="17">
        <v>0.46214307966456197</v>
      </c>
      <c r="Q10" s="17">
        <v>0.45574298858578199</v>
      </c>
      <c r="R10" s="17">
        <v>0.46920766489834798</v>
      </c>
      <c r="S10" s="17">
        <v>0.37305096295882301</v>
      </c>
      <c r="T10" s="17">
        <v>0.541231979014552</v>
      </c>
      <c r="U10" s="17">
        <v>0.48927231024911</v>
      </c>
      <c r="V10" s="17">
        <v>0.44795190620756298</v>
      </c>
      <c r="W10" s="17"/>
      <c r="X10" s="17">
        <v>0.48080444600024402</v>
      </c>
      <c r="Y10" s="17">
        <v>0.48272678103247202</v>
      </c>
      <c r="Z10" s="17"/>
      <c r="AA10" s="17">
        <v>0.48377184024720399</v>
      </c>
      <c r="AB10" s="17">
        <v>0.3687632909247</v>
      </c>
      <c r="AC10" s="17"/>
      <c r="AD10" s="17">
        <v>0.486752076550935</v>
      </c>
      <c r="AE10" s="17">
        <v>0.39449219425056298</v>
      </c>
    </row>
    <row r="11" spans="1:31" x14ac:dyDescent="0.35">
      <c r="B11" s="18" t="s">
        <v>596</v>
      </c>
      <c r="C11" s="17">
        <v>8.5146216069285505E-2</v>
      </c>
      <c r="D11" s="17">
        <v>8.4480954145900303E-2</v>
      </c>
      <c r="E11" s="17">
        <v>8.5811665002719098E-2</v>
      </c>
      <c r="F11" s="17"/>
      <c r="G11" s="17">
        <v>9.6304891569531606E-2</v>
      </c>
      <c r="H11" s="17">
        <v>0.101343039509852</v>
      </c>
      <c r="I11" s="17">
        <v>7.2337007011123805E-2</v>
      </c>
      <c r="J11" s="17">
        <v>3.4790438247559299E-2</v>
      </c>
      <c r="K11" s="17">
        <v>5.6537617316869501E-2</v>
      </c>
      <c r="L11" s="17">
        <v>0.116525708209229</v>
      </c>
      <c r="M11" s="17"/>
      <c r="N11" s="17">
        <v>9.6598726047307598E-2</v>
      </c>
      <c r="O11" s="17">
        <v>0.139481482919701</v>
      </c>
      <c r="P11" s="17">
        <v>7.1103080854020798E-2</v>
      </c>
      <c r="Q11" s="17">
        <v>8.9723065339439995E-2</v>
      </c>
      <c r="R11" s="17">
        <v>4.99841003353216E-2</v>
      </c>
      <c r="S11" s="17">
        <v>0.12510468326537799</v>
      </c>
      <c r="T11" s="17">
        <v>4.8538333955134898E-2</v>
      </c>
      <c r="U11" s="17">
        <v>0</v>
      </c>
      <c r="V11" s="17">
        <v>6.5978532961845096E-2</v>
      </c>
      <c r="W11" s="17"/>
      <c r="X11" s="17">
        <v>9.2357156006178401E-2</v>
      </c>
      <c r="Y11" s="17">
        <v>2.9735202681658801E-2</v>
      </c>
      <c r="Z11" s="17"/>
      <c r="AA11" s="17">
        <v>8.38672136474473E-2</v>
      </c>
      <c r="AB11" s="17">
        <v>9.2140895285652197E-2</v>
      </c>
      <c r="AC11" s="17"/>
      <c r="AD11" s="17">
        <v>9.5652291339953899E-2</v>
      </c>
      <c r="AE11" s="17">
        <v>6.8358759710525199E-2</v>
      </c>
    </row>
    <row r="12" spans="1:31" x14ac:dyDescent="0.35">
      <c r="B12" s="18" t="s">
        <v>597</v>
      </c>
      <c r="C12" s="17">
        <v>1.3924749149489799E-2</v>
      </c>
      <c r="D12" s="17">
        <v>6.4390887398755297E-3</v>
      </c>
      <c r="E12" s="17">
        <v>2.1412513833625298E-2</v>
      </c>
      <c r="F12" s="17"/>
      <c r="G12" s="17">
        <v>2.24948053877706E-2</v>
      </c>
      <c r="H12" s="17">
        <v>2.8356728925510898E-2</v>
      </c>
      <c r="I12" s="17">
        <v>8.9658176441844203E-3</v>
      </c>
      <c r="J12" s="17">
        <v>4.7658127607167504E-3</v>
      </c>
      <c r="K12" s="17">
        <v>8.2211901314773392E-3</v>
      </c>
      <c r="L12" s="17">
        <v>1.1563695014393799E-2</v>
      </c>
      <c r="M12" s="17"/>
      <c r="N12" s="17">
        <v>1.40311782947281E-2</v>
      </c>
      <c r="O12" s="17">
        <v>4.2817441804849201E-3</v>
      </c>
      <c r="P12" s="17">
        <v>8.8968150314166806E-3</v>
      </c>
      <c r="Q12" s="17">
        <v>2.0610659277450601E-2</v>
      </c>
      <c r="R12" s="17">
        <v>0</v>
      </c>
      <c r="S12" s="17">
        <v>2.29063897493498E-2</v>
      </c>
      <c r="T12" s="17">
        <v>1.3459285249905599E-2</v>
      </c>
      <c r="U12" s="17">
        <v>5.97191650924003E-2</v>
      </c>
      <c r="V12" s="17">
        <v>9.2961728023132004E-3</v>
      </c>
      <c r="W12" s="17"/>
      <c r="X12" s="17">
        <v>1.3278789881924999E-2</v>
      </c>
      <c r="Y12" s="17">
        <v>2.6611896475479901E-2</v>
      </c>
      <c r="Z12" s="17"/>
      <c r="AA12" s="17">
        <v>1.23641645510091E-2</v>
      </c>
      <c r="AB12" s="17">
        <v>2.0345314351157901E-2</v>
      </c>
      <c r="AC12" s="17"/>
      <c r="AD12" s="17">
        <v>1.7895844720377699E-2</v>
      </c>
      <c r="AE12" s="17">
        <v>6.8706466342589104E-3</v>
      </c>
    </row>
    <row r="13" spans="1:31" x14ac:dyDescent="0.35">
      <c r="B13" s="18" t="s">
        <v>56</v>
      </c>
      <c r="C13" s="21">
        <v>1.1735908935476399E-2</v>
      </c>
      <c r="D13" s="21">
        <v>1.6688764893220302E-2</v>
      </c>
      <c r="E13" s="21">
        <v>6.7816606932807498E-3</v>
      </c>
      <c r="F13" s="21"/>
      <c r="G13" s="21">
        <v>5.1203520777737396E-3</v>
      </c>
      <c r="H13" s="21">
        <v>5.1727034503111701E-3</v>
      </c>
      <c r="I13" s="21">
        <v>1.94366167640946E-2</v>
      </c>
      <c r="J13" s="21">
        <v>5.2592409653639599E-3</v>
      </c>
      <c r="K13" s="21">
        <v>1.5137099015392E-2</v>
      </c>
      <c r="L13" s="21">
        <v>1.6480734238171101E-2</v>
      </c>
      <c r="M13" s="21"/>
      <c r="N13" s="21">
        <v>3.5132921574530201E-3</v>
      </c>
      <c r="O13" s="21">
        <v>2.70598265608143E-2</v>
      </c>
      <c r="P13" s="21">
        <v>2.4755857257651101E-2</v>
      </c>
      <c r="Q13" s="21">
        <v>0</v>
      </c>
      <c r="R13" s="21">
        <v>8.4663412949110804E-3</v>
      </c>
      <c r="S13" s="21">
        <v>1.3634849049024299E-2</v>
      </c>
      <c r="T13" s="21">
        <v>1.4726061623863401E-2</v>
      </c>
      <c r="U13" s="21">
        <v>0</v>
      </c>
      <c r="V13" s="21">
        <v>5.8538602607740801E-3</v>
      </c>
      <c r="W13" s="21"/>
      <c r="X13" s="21">
        <v>1.2470322933457401E-2</v>
      </c>
      <c r="Y13" s="21">
        <v>0</v>
      </c>
      <c r="Z13" s="21"/>
      <c r="AA13" s="21">
        <v>1.4104226607321701E-2</v>
      </c>
      <c r="AB13" s="21">
        <v>2.7644937136292098E-3</v>
      </c>
      <c r="AC13" s="21"/>
      <c r="AD13" s="21">
        <v>3.1923294323832601E-3</v>
      </c>
      <c r="AE13" s="21">
        <v>5.1311405741471102E-3</v>
      </c>
    </row>
    <row r="14" spans="1:31" x14ac:dyDescent="0.35">
      <c r="B14" s="18" t="s">
        <v>598</v>
      </c>
      <c r="C14" s="21">
        <v>0.88919312584574794</v>
      </c>
      <c r="D14" s="21">
        <v>0.89239119222100405</v>
      </c>
      <c r="E14" s="21">
        <v>0.88599416047037505</v>
      </c>
      <c r="F14" s="21"/>
      <c r="G14" s="21">
        <v>0.87607995096492397</v>
      </c>
      <c r="H14" s="21">
        <v>0.86512752811432603</v>
      </c>
      <c r="I14" s="21">
        <v>0.89926055858059695</v>
      </c>
      <c r="J14" s="21">
        <v>0.95518450802636001</v>
      </c>
      <c r="K14" s="21">
        <v>0.92010409353626099</v>
      </c>
      <c r="L14" s="21">
        <v>0.85542986253820597</v>
      </c>
      <c r="M14" s="21"/>
      <c r="N14" s="21">
        <v>0.88585680350051099</v>
      </c>
      <c r="O14" s="21">
        <v>0.82917694633899897</v>
      </c>
      <c r="P14" s="21">
        <v>0.89524424685691095</v>
      </c>
      <c r="Q14" s="21">
        <v>0.88966627538310905</v>
      </c>
      <c r="R14" s="21">
        <v>0.94154955836976695</v>
      </c>
      <c r="S14" s="21">
        <v>0.83835407793624805</v>
      </c>
      <c r="T14" s="21">
        <v>0.92327631917109598</v>
      </c>
      <c r="U14" s="21">
        <v>0.94028083490759995</v>
      </c>
      <c r="V14" s="21">
        <v>0.91887143397506699</v>
      </c>
      <c r="W14" s="21"/>
      <c r="X14" s="21">
        <v>0.88189373117843906</v>
      </c>
      <c r="Y14" s="21">
        <v>0.94365290084286102</v>
      </c>
      <c r="Z14" s="21"/>
      <c r="AA14" s="21">
        <v>0.88966439519422202</v>
      </c>
      <c r="AB14" s="21">
        <v>0.88474929664956103</v>
      </c>
      <c r="AC14" s="21"/>
      <c r="AD14" s="21">
        <v>0.883259534507285</v>
      </c>
      <c r="AE14" s="21">
        <v>0.91963945308106898</v>
      </c>
    </row>
    <row r="15" spans="1:31" s="25" customFormat="1" x14ac:dyDescent="0.35">
      <c r="A15"/>
      <c r="B15" s="26"/>
    </row>
    <row r="16" spans="1: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2:AE19"/>
  <sheetViews>
    <sheetView showGridLines="0" topLeftCell="A6" workbookViewId="0">
      <pane xSplit="2" topLeftCell="C1" activePane="topRight" state="frozen"/>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1:31" ht="40" customHeight="1" x14ac:dyDescent="0.35">
      <c r="D2" s="32" t="s">
        <v>664</v>
      </c>
      <c r="E2" s="28"/>
      <c r="F2" s="28"/>
      <c r="G2" s="28"/>
      <c r="H2" s="28"/>
      <c r="I2" s="28"/>
      <c r="J2" s="28"/>
      <c r="K2" s="28"/>
      <c r="L2" s="28"/>
      <c r="M2" s="28"/>
      <c r="N2" s="28"/>
      <c r="O2" s="28"/>
      <c r="P2" s="28"/>
      <c r="Q2" s="28"/>
      <c r="R2" s="28"/>
      <c r="S2" s="28"/>
      <c r="T2" s="28"/>
      <c r="U2" s="28"/>
      <c r="V2" s="28"/>
      <c r="W2" s="28"/>
      <c r="X2" s="28"/>
      <c r="Y2" s="28"/>
      <c r="Z2" s="28"/>
      <c r="AA2" s="28"/>
    </row>
    <row r="5" spans="1: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1: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1: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1: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1:31" x14ac:dyDescent="0.35">
      <c r="B9" s="18" t="s">
        <v>594</v>
      </c>
      <c r="C9" s="17">
        <v>0.68473870250798996</v>
      </c>
      <c r="D9" s="17">
        <v>0.69421401061703103</v>
      </c>
      <c r="E9" s="17">
        <v>0.67526073081974003</v>
      </c>
      <c r="F9" s="17"/>
      <c r="G9" s="17">
        <v>0.6798875982043</v>
      </c>
      <c r="H9" s="17">
        <v>0.65519155687232999</v>
      </c>
      <c r="I9" s="17">
        <v>0.66705134319458403</v>
      </c>
      <c r="J9" s="17">
        <v>0.70063860791117205</v>
      </c>
      <c r="K9" s="17">
        <v>0.77822782602886398</v>
      </c>
      <c r="L9" s="17">
        <v>0.65705835937122403</v>
      </c>
      <c r="M9" s="17"/>
      <c r="N9" s="17">
        <v>0.69163674807827402</v>
      </c>
      <c r="O9" s="17">
        <v>0.64826484365311798</v>
      </c>
      <c r="P9" s="17">
        <v>0.67230922610105703</v>
      </c>
      <c r="Q9" s="17">
        <v>0.71380080708182803</v>
      </c>
      <c r="R9" s="17">
        <v>0.80177655113229296</v>
      </c>
      <c r="S9" s="17">
        <v>0.601672695799506</v>
      </c>
      <c r="T9" s="17">
        <v>0.64600396358563905</v>
      </c>
      <c r="U9" s="17">
        <v>0.63678645244853305</v>
      </c>
      <c r="V9" s="17">
        <v>0.73758564574433205</v>
      </c>
      <c r="W9" s="17"/>
      <c r="X9" s="17">
        <v>0.67191326830700604</v>
      </c>
      <c r="Y9" s="17">
        <v>0.69157123303086798</v>
      </c>
      <c r="Z9" s="17"/>
      <c r="AA9" s="17">
        <v>0.66509825064775496</v>
      </c>
      <c r="AB9" s="17">
        <v>0.75401757641910006</v>
      </c>
      <c r="AC9" s="17"/>
      <c r="AD9" s="17">
        <v>0.65205456670958195</v>
      </c>
      <c r="AE9" s="17">
        <v>0.79410402753310105</v>
      </c>
    </row>
    <row r="10" spans="1:31" x14ac:dyDescent="0.35">
      <c r="B10" s="18" t="s">
        <v>595</v>
      </c>
      <c r="C10" s="17">
        <v>0.26008035934749901</v>
      </c>
      <c r="D10" s="17">
        <v>0.23016451081743899</v>
      </c>
      <c r="E10" s="17">
        <v>0.29000461744390299</v>
      </c>
      <c r="F10" s="17"/>
      <c r="G10" s="17">
        <v>0.29007109879698401</v>
      </c>
      <c r="H10" s="17">
        <v>0.274046249291448</v>
      </c>
      <c r="I10" s="17">
        <v>0.282830919405825</v>
      </c>
      <c r="J10" s="17">
        <v>0.26763821060170401</v>
      </c>
      <c r="K10" s="17">
        <v>0.18366769810991801</v>
      </c>
      <c r="L10" s="17">
        <v>0.25979975071117301</v>
      </c>
      <c r="M10" s="17"/>
      <c r="N10" s="17">
        <v>0.23458572456670701</v>
      </c>
      <c r="O10" s="17">
        <v>0.30007352583417102</v>
      </c>
      <c r="P10" s="17">
        <v>0.29420555795008102</v>
      </c>
      <c r="Q10" s="17">
        <v>0.227086673384124</v>
      </c>
      <c r="R10" s="17">
        <v>0.18156416999559899</v>
      </c>
      <c r="S10" s="17">
        <v>0.31171988626841601</v>
      </c>
      <c r="T10" s="17">
        <v>0.278214933895502</v>
      </c>
      <c r="U10" s="17">
        <v>0.302229448115727</v>
      </c>
      <c r="V10" s="17">
        <v>0.22802387429676699</v>
      </c>
      <c r="W10" s="17"/>
      <c r="X10" s="17">
        <v>0.273580220870489</v>
      </c>
      <c r="Y10" s="17">
        <v>0.24948737284446301</v>
      </c>
      <c r="Z10" s="17"/>
      <c r="AA10" s="17">
        <v>0.276413614368266</v>
      </c>
      <c r="AB10" s="17">
        <v>0.20241791834294101</v>
      </c>
      <c r="AC10" s="17"/>
      <c r="AD10" s="17">
        <v>0.29846947765105902</v>
      </c>
      <c r="AE10" s="17">
        <v>0.164764121683627</v>
      </c>
    </row>
    <row r="11" spans="1:31" x14ac:dyDescent="0.35">
      <c r="B11" s="18" t="s">
        <v>596</v>
      </c>
      <c r="C11" s="17">
        <v>3.88714340738988E-2</v>
      </c>
      <c r="D11" s="17">
        <v>5.4331432936770403E-2</v>
      </c>
      <c r="E11" s="17">
        <v>2.34070892909711E-2</v>
      </c>
      <c r="F11" s="17"/>
      <c r="G11" s="17">
        <v>2.49209509209425E-2</v>
      </c>
      <c r="H11" s="17">
        <v>5.6725320042440998E-2</v>
      </c>
      <c r="I11" s="17">
        <v>3.1593311860500697E-2</v>
      </c>
      <c r="J11" s="17">
        <v>3.1723181487124399E-2</v>
      </c>
      <c r="K11" s="17">
        <v>2.77439554359422E-2</v>
      </c>
      <c r="L11" s="17">
        <v>4.9580257842384901E-2</v>
      </c>
      <c r="M11" s="17"/>
      <c r="N11" s="17">
        <v>4.1811959185014E-2</v>
      </c>
      <c r="O11" s="17">
        <v>2.9229786506340099E-2</v>
      </c>
      <c r="P11" s="17">
        <v>8.7293586912113707E-3</v>
      </c>
      <c r="Q11" s="17">
        <v>5.9112519534047003E-2</v>
      </c>
      <c r="R11" s="17">
        <v>1.6659278872108201E-2</v>
      </c>
      <c r="S11" s="17">
        <v>5.7198836473750597E-2</v>
      </c>
      <c r="T11" s="17">
        <v>6.1055040894995201E-2</v>
      </c>
      <c r="U11" s="17">
        <v>6.0984099435739403E-2</v>
      </c>
      <c r="V11" s="17">
        <v>2.8913618739583102E-2</v>
      </c>
      <c r="W11" s="17"/>
      <c r="X11" s="17">
        <v>3.8307754810153999E-2</v>
      </c>
      <c r="Y11" s="17">
        <v>3.6702608920707598E-2</v>
      </c>
      <c r="Z11" s="17"/>
      <c r="AA11" s="17">
        <v>4.1682134099441701E-2</v>
      </c>
      <c r="AB11" s="17">
        <v>2.8810350922365901E-2</v>
      </c>
      <c r="AC11" s="17"/>
      <c r="AD11" s="17">
        <v>3.9303125613977898E-2</v>
      </c>
      <c r="AE11" s="17">
        <v>3.8618068618211002E-2</v>
      </c>
    </row>
    <row r="12" spans="1:31" x14ac:dyDescent="0.35">
      <c r="B12" s="18" t="s">
        <v>597</v>
      </c>
      <c r="C12" s="17">
        <v>5.0637223014902604E-3</v>
      </c>
      <c r="D12" s="17">
        <v>1.4555422090818E-3</v>
      </c>
      <c r="E12" s="17">
        <v>8.6729166800166395E-3</v>
      </c>
      <c r="F12" s="17"/>
      <c r="G12" s="17">
        <v>0</v>
      </c>
      <c r="H12" s="17">
        <v>4.1221141542352397E-3</v>
      </c>
      <c r="I12" s="17">
        <v>4.8973842982179697E-3</v>
      </c>
      <c r="J12" s="17">
        <v>0</v>
      </c>
      <c r="K12" s="17">
        <v>5.1802602126380598E-3</v>
      </c>
      <c r="L12" s="17">
        <v>1.08360606052267E-2</v>
      </c>
      <c r="M12" s="17"/>
      <c r="N12" s="17">
        <v>1.3504798149160399E-2</v>
      </c>
      <c r="O12" s="17">
        <v>4.2817441804849201E-3</v>
      </c>
      <c r="P12" s="17">
        <v>0</v>
      </c>
      <c r="Q12" s="17">
        <v>0</v>
      </c>
      <c r="R12" s="17">
        <v>0</v>
      </c>
      <c r="S12" s="17">
        <v>2.2156315770412702E-2</v>
      </c>
      <c r="T12" s="17">
        <v>0</v>
      </c>
      <c r="U12" s="17">
        <v>0</v>
      </c>
      <c r="V12" s="17">
        <v>0</v>
      </c>
      <c r="W12" s="17"/>
      <c r="X12" s="17">
        <v>4.8004338606664997E-3</v>
      </c>
      <c r="Y12" s="17">
        <v>5.7974938312673604E-3</v>
      </c>
      <c r="Z12" s="17"/>
      <c r="AA12" s="17">
        <v>5.5281937798674604E-3</v>
      </c>
      <c r="AB12" s="17">
        <v>3.3691632633535999E-3</v>
      </c>
      <c r="AC12" s="17"/>
      <c r="AD12" s="17">
        <v>7.56089753307446E-3</v>
      </c>
      <c r="AE12" s="17">
        <v>0</v>
      </c>
    </row>
    <row r="13" spans="1:31" x14ac:dyDescent="0.35">
      <c r="B13" s="18" t="s">
        <v>56</v>
      </c>
      <c r="C13" s="21">
        <v>1.12457817691223E-2</v>
      </c>
      <c r="D13" s="21">
        <v>1.98345034196784E-2</v>
      </c>
      <c r="E13" s="21">
        <v>2.6546457653694399E-3</v>
      </c>
      <c r="F13" s="21"/>
      <c r="G13" s="21">
        <v>5.1203520777737396E-3</v>
      </c>
      <c r="H13" s="21">
        <v>9.9147596395460606E-3</v>
      </c>
      <c r="I13" s="21">
        <v>1.36270412408719E-2</v>
      </c>
      <c r="J13" s="21">
        <v>0</v>
      </c>
      <c r="K13" s="21">
        <v>5.1802602126380598E-3</v>
      </c>
      <c r="L13" s="21">
        <v>2.27255714699919E-2</v>
      </c>
      <c r="M13" s="21"/>
      <c r="N13" s="21">
        <v>1.84607700208444E-2</v>
      </c>
      <c r="O13" s="21">
        <v>1.8150099825886001E-2</v>
      </c>
      <c r="P13" s="21">
        <v>2.4755857257651101E-2</v>
      </c>
      <c r="Q13" s="21">
        <v>0</v>
      </c>
      <c r="R13" s="21">
        <v>0</v>
      </c>
      <c r="S13" s="21">
        <v>7.2522656879152299E-3</v>
      </c>
      <c r="T13" s="21">
        <v>1.4726061623863401E-2</v>
      </c>
      <c r="U13" s="21">
        <v>0</v>
      </c>
      <c r="V13" s="21">
        <v>5.4768612193169097E-3</v>
      </c>
      <c r="W13" s="21"/>
      <c r="X13" s="21">
        <v>1.13983221516839E-2</v>
      </c>
      <c r="Y13" s="21">
        <v>1.6441291372694299E-2</v>
      </c>
      <c r="Z13" s="21"/>
      <c r="AA13" s="21">
        <v>1.12778071046702E-2</v>
      </c>
      <c r="AB13" s="21">
        <v>1.13849910522395E-2</v>
      </c>
      <c r="AC13" s="21"/>
      <c r="AD13" s="21">
        <v>2.6119324923067001E-3</v>
      </c>
      <c r="AE13" s="21">
        <v>2.5137821650603998E-3</v>
      </c>
    </row>
    <row r="14" spans="1:31" x14ac:dyDescent="0.35">
      <c r="B14" s="18" t="s">
        <v>598</v>
      </c>
      <c r="C14" s="21">
        <v>0.94481906185548903</v>
      </c>
      <c r="D14" s="21">
        <v>0.92437852143446897</v>
      </c>
      <c r="E14" s="21">
        <v>0.96526534826364296</v>
      </c>
      <c r="F14" s="21"/>
      <c r="G14" s="21">
        <v>0.96995869700128401</v>
      </c>
      <c r="H14" s="21">
        <v>0.92923780616377805</v>
      </c>
      <c r="I14" s="21">
        <v>0.94988226260040998</v>
      </c>
      <c r="J14" s="21">
        <v>0.96827681851287595</v>
      </c>
      <c r="K14" s="21">
        <v>0.96189552413878199</v>
      </c>
      <c r="L14" s="21">
        <v>0.91685811008239604</v>
      </c>
      <c r="M14" s="21"/>
      <c r="N14" s="21">
        <v>0.92622247264498103</v>
      </c>
      <c r="O14" s="21">
        <v>0.948338369487289</v>
      </c>
      <c r="P14" s="21">
        <v>0.966514784051137</v>
      </c>
      <c r="Q14" s="21">
        <v>0.94088748046595305</v>
      </c>
      <c r="R14" s="21">
        <v>0.98334072112789195</v>
      </c>
      <c r="S14" s="21">
        <v>0.91339258206792096</v>
      </c>
      <c r="T14" s="21">
        <v>0.92421889748114106</v>
      </c>
      <c r="U14" s="21">
        <v>0.93901590056425999</v>
      </c>
      <c r="V14" s="21">
        <v>0.96560952004110001</v>
      </c>
      <c r="W14" s="21"/>
      <c r="X14" s="21">
        <v>0.94549348917749598</v>
      </c>
      <c r="Y14" s="21">
        <v>0.94105860587533097</v>
      </c>
      <c r="Z14" s="21"/>
      <c r="AA14" s="21">
        <v>0.94151186501602102</v>
      </c>
      <c r="AB14" s="21">
        <v>0.95643549476204104</v>
      </c>
      <c r="AC14" s="21"/>
      <c r="AD14" s="21">
        <v>0.95052404436064097</v>
      </c>
      <c r="AE14" s="21">
        <v>0.95886814921672903</v>
      </c>
    </row>
    <row r="15" spans="1:31" s="25" customFormat="1" x14ac:dyDescent="0.35">
      <c r="A15"/>
      <c r="B15" s="26"/>
    </row>
    <row r="16" spans="1: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A2:AE19"/>
  <sheetViews>
    <sheetView showGridLines="0" topLeftCell="A6" workbookViewId="0">
      <pane xSplit="2" topLeftCell="C1" activePane="topRight" state="frozen"/>
      <selection pane="topRight" activeCell="A10" sqref="A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1:31" ht="40" customHeight="1" x14ac:dyDescent="0.35">
      <c r="D2" s="32" t="s">
        <v>665</v>
      </c>
      <c r="E2" s="28"/>
      <c r="F2" s="28"/>
      <c r="G2" s="28"/>
      <c r="H2" s="28"/>
      <c r="I2" s="28"/>
      <c r="J2" s="28"/>
      <c r="K2" s="28"/>
      <c r="L2" s="28"/>
      <c r="M2" s="28"/>
      <c r="N2" s="28"/>
      <c r="O2" s="28"/>
      <c r="P2" s="28"/>
      <c r="Q2" s="28"/>
      <c r="R2" s="28"/>
      <c r="S2" s="28"/>
      <c r="T2" s="28"/>
      <c r="U2" s="28"/>
      <c r="V2" s="28"/>
      <c r="W2" s="28"/>
      <c r="X2" s="28"/>
      <c r="Y2" s="28"/>
      <c r="Z2" s="28"/>
      <c r="AA2" s="28"/>
    </row>
    <row r="5" spans="1: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1: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1: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1: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1:31" x14ac:dyDescent="0.35">
      <c r="B9" s="18" t="s">
        <v>594</v>
      </c>
      <c r="C9" s="17">
        <v>0.50819048048142701</v>
      </c>
      <c r="D9" s="17">
        <v>0.48317925286687002</v>
      </c>
      <c r="E9" s="17">
        <v>0.53320873893710297</v>
      </c>
      <c r="F9" s="17"/>
      <c r="G9" s="17">
        <v>0.57770864567232105</v>
      </c>
      <c r="H9" s="17">
        <v>0.51073080862131803</v>
      </c>
      <c r="I9" s="17">
        <v>0.57245172690540902</v>
      </c>
      <c r="J9" s="17">
        <v>0.47821256495346798</v>
      </c>
      <c r="K9" s="17">
        <v>0.52981115432679504</v>
      </c>
      <c r="L9" s="17">
        <v>0.441864808611585</v>
      </c>
      <c r="M9" s="17"/>
      <c r="N9" s="17">
        <v>0.49823659583163998</v>
      </c>
      <c r="O9" s="17">
        <v>0.50605022403695499</v>
      </c>
      <c r="P9" s="17">
        <v>0.58008900332649804</v>
      </c>
      <c r="Q9" s="17">
        <v>0.44768120723503502</v>
      </c>
      <c r="R9" s="17">
        <v>0.53523890485700099</v>
      </c>
      <c r="S9" s="17">
        <v>0.51918878267458402</v>
      </c>
      <c r="T9" s="17">
        <v>0.51586409463624505</v>
      </c>
      <c r="U9" s="17">
        <v>0.52289236056848098</v>
      </c>
      <c r="V9" s="17">
        <v>0.47951753507197198</v>
      </c>
      <c r="W9" s="17"/>
      <c r="X9" s="17">
        <v>0.51631284963116397</v>
      </c>
      <c r="Y9" s="17">
        <v>0.445152349984136</v>
      </c>
      <c r="Z9" s="17"/>
      <c r="AA9" s="17">
        <v>0.51572105675645596</v>
      </c>
      <c r="AB9" s="17">
        <v>0.47593333906563801</v>
      </c>
      <c r="AC9" s="17"/>
      <c r="AD9" s="17">
        <v>0.52554246742144795</v>
      </c>
      <c r="AE9" s="17">
        <v>0.50751745737272003</v>
      </c>
    </row>
    <row r="10" spans="1:31" x14ac:dyDescent="0.35">
      <c r="B10" s="18" t="s">
        <v>595</v>
      </c>
      <c r="C10" s="17">
        <v>0.389151728691148</v>
      </c>
      <c r="D10" s="17">
        <v>0.41247892370635603</v>
      </c>
      <c r="E10" s="17">
        <v>0.36581797622884199</v>
      </c>
      <c r="F10" s="17"/>
      <c r="G10" s="17">
        <v>0.33423240979367502</v>
      </c>
      <c r="H10" s="17">
        <v>0.40324377990943899</v>
      </c>
      <c r="I10" s="17">
        <v>0.34922154916804399</v>
      </c>
      <c r="J10" s="17">
        <v>0.42326434912717098</v>
      </c>
      <c r="K10" s="17">
        <v>0.41020819305439099</v>
      </c>
      <c r="L10" s="17">
        <v>0.40318698111932799</v>
      </c>
      <c r="M10" s="17"/>
      <c r="N10" s="17">
        <v>0.380559068718548</v>
      </c>
      <c r="O10" s="17">
        <v>0.36884454673432199</v>
      </c>
      <c r="P10" s="17">
        <v>0.36911553367698602</v>
      </c>
      <c r="Q10" s="17">
        <v>0.47459860712429502</v>
      </c>
      <c r="R10" s="17">
        <v>0.42276329392168899</v>
      </c>
      <c r="S10" s="17">
        <v>0.37429649110086699</v>
      </c>
      <c r="T10" s="17">
        <v>0.34660595770631297</v>
      </c>
      <c r="U10" s="17">
        <v>0.32915160749436601</v>
      </c>
      <c r="V10" s="17">
        <v>0.412351735934046</v>
      </c>
      <c r="W10" s="17"/>
      <c r="X10" s="17">
        <v>0.378342447992433</v>
      </c>
      <c r="Y10" s="17">
        <v>0.45496037497793801</v>
      </c>
      <c r="Z10" s="17"/>
      <c r="AA10" s="17">
        <v>0.38350902923352498</v>
      </c>
      <c r="AB10" s="17">
        <v>0.41162533082067498</v>
      </c>
      <c r="AC10" s="17"/>
      <c r="AD10" s="17">
        <v>0.376727693194428</v>
      </c>
      <c r="AE10" s="17">
        <v>0.40416772902591802</v>
      </c>
    </row>
    <row r="11" spans="1:31" x14ac:dyDescent="0.35">
      <c r="B11" s="18" t="s">
        <v>596</v>
      </c>
      <c r="C11" s="17">
        <v>6.7405913526405098E-2</v>
      </c>
      <c r="D11" s="17">
        <v>5.9449652469361798E-2</v>
      </c>
      <c r="E11" s="17">
        <v>7.5364411147293295E-2</v>
      </c>
      <c r="F11" s="17"/>
      <c r="G11" s="17">
        <v>6.3572480589031602E-2</v>
      </c>
      <c r="H11" s="17">
        <v>5.92623956341796E-2</v>
      </c>
      <c r="I11" s="17">
        <v>6.4368288272308394E-2</v>
      </c>
      <c r="J11" s="17">
        <v>7.6862822022836397E-2</v>
      </c>
      <c r="K11" s="17">
        <v>3.8953881966823402E-2</v>
      </c>
      <c r="L11" s="17">
        <v>8.4846015850780901E-2</v>
      </c>
      <c r="M11" s="17"/>
      <c r="N11" s="17">
        <v>9.7093870624787901E-2</v>
      </c>
      <c r="O11" s="17">
        <v>6.5809680857962793E-2</v>
      </c>
      <c r="P11" s="17">
        <v>2.6039605738864699E-2</v>
      </c>
      <c r="Q11" s="17">
        <v>6.8017151497655998E-2</v>
      </c>
      <c r="R11" s="17">
        <v>3.3647697534809902E-2</v>
      </c>
      <c r="S11" s="17">
        <v>6.0058121491025802E-2</v>
      </c>
      <c r="T11" s="17">
        <v>7.7634980540326998E-2</v>
      </c>
      <c r="U11" s="17">
        <v>9.1839412317598304E-2</v>
      </c>
      <c r="V11" s="17">
        <v>7.6153619349308893E-2</v>
      </c>
      <c r="W11" s="17"/>
      <c r="X11" s="17">
        <v>6.5124376056999098E-2</v>
      </c>
      <c r="Y11" s="17">
        <v>8.3445983665232301E-2</v>
      </c>
      <c r="Z11" s="17"/>
      <c r="AA11" s="17">
        <v>6.6122049575979294E-2</v>
      </c>
      <c r="AB11" s="17">
        <v>7.4002713082859606E-2</v>
      </c>
      <c r="AC11" s="17"/>
      <c r="AD11" s="17">
        <v>6.1205467502567702E-2</v>
      </c>
      <c r="AE11" s="17">
        <v>8.1213347816646006E-2</v>
      </c>
    </row>
    <row r="12" spans="1:31" x14ac:dyDescent="0.35">
      <c r="B12" s="18" t="s">
        <v>597</v>
      </c>
      <c r="C12" s="17">
        <v>2.51123110752128E-2</v>
      </c>
      <c r="D12" s="17">
        <v>3.1249357466711501E-2</v>
      </c>
      <c r="E12" s="17">
        <v>1.8973539514570599E-2</v>
      </c>
      <c r="F12" s="17"/>
      <c r="G12" s="17">
        <v>1.0071705150218799E-2</v>
      </c>
      <c r="H12" s="17">
        <v>1.7585103405654799E-2</v>
      </c>
      <c r="I12" s="17">
        <v>4.8973842982179697E-3</v>
      </c>
      <c r="J12" s="17">
        <v>2.1660263896524801E-2</v>
      </c>
      <c r="K12" s="17">
        <v>1.5846510439353399E-2</v>
      </c>
      <c r="L12" s="17">
        <v>5.3621460180134597E-2</v>
      </c>
      <c r="M12" s="17"/>
      <c r="N12" s="17">
        <v>2.0597172667570999E-2</v>
      </c>
      <c r="O12" s="17">
        <v>4.1145448544874001E-2</v>
      </c>
      <c r="P12" s="17">
        <v>0</v>
      </c>
      <c r="Q12" s="17">
        <v>9.7030341430142508E-3</v>
      </c>
      <c r="R12" s="17">
        <v>0</v>
      </c>
      <c r="S12" s="17">
        <v>3.3232805436622603E-2</v>
      </c>
      <c r="T12" s="17">
        <v>4.51689054932514E-2</v>
      </c>
      <c r="U12" s="17">
        <v>5.6116619619554699E-2</v>
      </c>
      <c r="V12" s="17">
        <v>2.70645623079721E-2</v>
      </c>
      <c r="W12" s="17"/>
      <c r="X12" s="17">
        <v>2.8001704243300701E-2</v>
      </c>
      <c r="Y12" s="17">
        <v>1.6441291372694299E-2</v>
      </c>
      <c r="Z12" s="17"/>
      <c r="AA12" s="17">
        <v>2.2558430478288899E-2</v>
      </c>
      <c r="AB12" s="17">
        <v>3.5674123317198297E-2</v>
      </c>
      <c r="AC12" s="17"/>
      <c r="AD12" s="17">
        <v>3.5629478113339497E-2</v>
      </c>
      <c r="AE12" s="17">
        <v>4.4294770493264399E-3</v>
      </c>
    </row>
    <row r="13" spans="1:31" x14ac:dyDescent="0.35">
      <c r="B13" s="18" t="s">
        <v>56</v>
      </c>
      <c r="C13" s="21">
        <v>1.0139566225807599E-2</v>
      </c>
      <c r="D13" s="21">
        <v>1.3642813490700401E-2</v>
      </c>
      <c r="E13" s="21">
        <v>6.6353341721909704E-3</v>
      </c>
      <c r="F13" s="21"/>
      <c r="G13" s="21">
        <v>1.4414758794752699E-2</v>
      </c>
      <c r="H13" s="21">
        <v>9.1779124294081409E-3</v>
      </c>
      <c r="I13" s="21">
        <v>9.0610513560210604E-3</v>
      </c>
      <c r="J13" s="21">
        <v>0</v>
      </c>
      <c r="K13" s="21">
        <v>5.1802602126380598E-3</v>
      </c>
      <c r="L13" s="21">
        <v>1.6480734238171101E-2</v>
      </c>
      <c r="M13" s="21"/>
      <c r="N13" s="21">
        <v>3.5132921574530201E-3</v>
      </c>
      <c r="O13" s="21">
        <v>1.8150099825886001E-2</v>
      </c>
      <c r="P13" s="21">
        <v>2.4755857257651101E-2</v>
      </c>
      <c r="Q13" s="21">
        <v>0</v>
      </c>
      <c r="R13" s="21">
        <v>8.35010368650012E-3</v>
      </c>
      <c r="S13" s="21">
        <v>1.32237992969005E-2</v>
      </c>
      <c r="T13" s="21">
        <v>1.4726061623863401E-2</v>
      </c>
      <c r="U13" s="21">
        <v>0</v>
      </c>
      <c r="V13" s="21">
        <v>4.9125473367013098E-3</v>
      </c>
      <c r="W13" s="21"/>
      <c r="X13" s="21">
        <v>1.22186220761034E-2</v>
      </c>
      <c r="Y13" s="21">
        <v>0</v>
      </c>
      <c r="Z13" s="21"/>
      <c r="AA13" s="21">
        <v>1.2089433955751299E-2</v>
      </c>
      <c r="AB13" s="21">
        <v>2.7644937136292098E-3</v>
      </c>
      <c r="AC13" s="21"/>
      <c r="AD13" s="21">
        <v>8.9489376821628303E-4</v>
      </c>
      <c r="AE13" s="21">
        <v>2.6719887353893398E-3</v>
      </c>
    </row>
    <row r="14" spans="1:31" x14ac:dyDescent="0.35">
      <c r="B14" s="18" t="s">
        <v>598</v>
      </c>
      <c r="C14" s="21">
        <v>0.89734220917257401</v>
      </c>
      <c r="D14" s="21">
        <v>0.89565817657322599</v>
      </c>
      <c r="E14" s="21">
        <v>0.89902671516594501</v>
      </c>
      <c r="F14" s="21"/>
      <c r="G14" s="21">
        <v>0.91194105546599702</v>
      </c>
      <c r="H14" s="21">
        <v>0.91397458853075697</v>
      </c>
      <c r="I14" s="21">
        <v>0.92167327607345295</v>
      </c>
      <c r="J14" s="21">
        <v>0.90147691408063901</v>
      </c>
      <c r="K14" s="21">
        <v>0.94001934738118498</v>
      </c>
      <c r="L14" s="21">
        <v>0.84505178973091299</v>
      </c>
      <c r="M14" s="21"/>
      <c r="N14" s="21">
        <v>0.87879566455018798</v>
      </c>
      <c r="O14" s="21">
        <v>0.87489477077127698</v>
      </c>
      <c r="P14" s="21">
        <v>0.94920453700348395</v>
      </c>
      <c r="Q14" s="21">
        <v>0.92227981435933004</v>
      </c>
      <c r="R14" s="21">
        <v>0.95800219877868997</v>
      </c>
      <c r="S14" s="21">
        <v>0.89348527377545095</v>
      </c>
      <c r="T14" s="21">
        <v>0.86247005234255802</v>
      </c>
      <c r="U14" s="21">
        <v>0.85204396806284699</v>
      </c>
      <c r="V14" s="21">
        <v>0.89186927100601798</v>
      </c>
      <c r="W14" s="21"/>
      <c r="X14" s="21">
        <v>0.89465529762359697</v>
      </c>
      <c r="Y14" s="21">
        <v>0.90011272496207395</v>
      </c>
      <c r="Z14" s="21"/>
      <c r="AA14" s="21">
        <v>0.89923008598998</v>
      </c>
      <c r="AB14" s="21">
        <v>0.88755866988631305</v>
      </c>
      <c r="AC14" s="21"/>
      <c r="AD14" s="21">
        <v>0.90227016061587695</v>
      </c>
      <c r="AE14" s="21">
        <v>0.91168518639863805</v>
      </c>
    </row>
    <row r="15" spans="1:31" s="25" customFormat="1" x14ac:dyDescent="0.35">
      <c r="A15"/>
      <c r="B15" s="26"/>
    </row>
    <row r="16" spans="1: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A2:AG19"/>
  <sheetViews>
    <sheetView showGridLines="0" topLeftCell="A6" workbookViewId="0">
      <pane xSplit="2" topLeftCell="C1" activePane="topRight" state="frozen"/>
      <selection pane="topRight" activeCell="AL8" sqref="AL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1:33" ht="40" customHeight="1" x14ac:dyDescent="0.35">
      <c r="D2" s="32" t="s">
        <v>666</v>
      </c>
      <c r="E2" s="28"/>
      <c r="F2" s="28"/>
      <c r="G2" s="28"/>
      <c r="H2" s="28"/>
      <c r="I2" s="28"/>
      <c r="J2" s="28"/>
      <c r="K2" s="28"/>
      <c r="L2" s="28"/>
      <c r="M2" s="28"/>
      <c r="N2" s="28"/>
      <c r="O2" s="28"/>
      <c r="P2" s="28"/>
      <c r="Q2" s="28"/>
      <c r="R2" s="28"/>
      <c r="S2" s="28"/>
      <c r="T2" s="28"/>
      <c r="U2" s="28"/>
      <c r="V2" s="28"/>
      <c r="W2" s="28"/>
      <c r="X2" s="28"/>
      <c r="Y2" s="28"/>
      <c r="Z2" s="28"/>
      <c r="AA2" s="28"/>
    </row>
    <row r="5" spans="1:33"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1:33"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1:33"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1:33"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1:33" x14ac:dyDescent="0.35">
      <c r="B9" s="18" t="s">
        <v>594</v>
      </c>
      <c r="C9" s="17">
        <v>0.15037360190340501</v>
      </c>
      <c r="D9" s="17">
        <v>0.17739087517654401</v>
      </c>
      <c r="E9" s="17">
        <v>0.12334873387487</v>
      </c>
      <c r="F9" s="17"/>
      <c r="G9" s="17">
        <v>0.21788017994202599</v>
      </c>
      <c r="H9" s="17">
        <v>0.200345083976499</v>
      </c>
      <c r="I9" s="17">
        <v>0.120543296768651</v>
      </c>
      <c r="J9" s="17">
        <v>0.142292938377582</v>
      </c>
      <c r="K9" s="17">
        <v>0.130789252684196</v>
      </c>
      <c r="L9" s="17">
        <v>0.116361691816165</v>
      </c>
      <c r="M9" s="17"/>
      <c r="N9" s="17">
        <v>0.18569184514465101</v>
      </c>
      <c r="O9" s="17">
        <v>0.13473534337724899</v>
      </c>
      <c r="P9" s="17">
        <v>0.142434080805182</v>
      </c>
      <c r="Q9" s="17">
        <v>0.121635833583513</v>
      </c>
      <c r="R9" s="17">
        <v>0.136393302594634</v>
      </c>
      <c r="S9" s="17">
        <v>0.18815810569397901</v>
      </c>
      <c r="T9" s="17">
        <v>0.17310491848498699</v>
      </c>
      <c r="U9" s="17">
        <v>0.20368687457399401</v>
      </c>
      <c r="V9" s="17">
        <v>9.8774739845654796E-2</v>
      </c>
      <c r="W9" s="17"/>
      <c r="X9" s="17">
        <v>0.139378582010528</v>
      </c>
      <c r="Y9" s="17">
        <v>0.122471007299428</v>
      </c>
      <c r="Z9" s="17"/>
      <c r="AA9" s="17">
        <v>0.149578378900004</v>
      </c>
      <c r="AB9" s="17">
        <v>0.15701205944517599</v>
      </c>
      <c r="AC9" s="17"/>
      <c r="AD9" s="17">
        <v>0.159999294927091</v>
      </c>
      <c r="AE9" s="17">
        <v>0.13172613412424</v>
      </c>
    </row>
    <row r="10" spans="1:33" x14ac:dyDescent="0.35">
      <c r="B10" s="18" t="s">
        <v>595</v>
      </c>
      <c r="C10" s="17">
        <v>0.322559814616935</v>
      </c>
      <c r="D10" s="17">
        <v>0.30457875372682802</v>
      </c>
      <c r="E10" s="17">
        <v>0.34054593011628498</v>
      </c>
      <c r="F10" s="17"/>
      <c r="G10" s="17">
        <v>0.32157262955152399</v>
      </c>
      <c r="H10" s="17">
        <v>0.40537954751577399</v>
      </c>
      <c r="I10" s="17">
        <v>0.319095572175292</v>
      </c>
      <c r="J10" s="17">
        <v>0.33976087509816699</v>
      </c>
      <c r="K10" s="17">
        <v>0.307743919506686</v>
      </c>
      <c r="L10" s="17">
        <v>0.27937487178949</v>
      </c>
      <c r="M10" s="17"/>
      <c r="N10" s="17">
        <v>0.28063864743563499</v>
      </c>
      <c r="O10" s="17">
        <v>0.339220493251574</v>
      </c>
      <c r="P10" s="17">
        <v>0.35586945625402999</v>
      </c>
      <c r="Q10" s="17">
        <v>0.35787350299341802</v>
      </c>
      <c r="R10" s="17">
        <v>0.373497965227019</v>
      </c>
      <c r="S10" s="17">
        <v>0.35407146454441801</v>
      </c>
      <c r="T10" s="17">
        <v>0.253696824279391</v>
      </c>
      <c r="U10" s="17">
        <v>0.27091120906858901</v>
      </c>
      <c r="V10" s="17">
        <v>0.31147056215407998</v>
      </c>
      <c r="W10" s="17"/>
      <c r="X10" s="17">
        <v>0.33755108043430399</v>
      </c>
      <c r="Y10" s="17">
        <v>0.27513275542841897</v>
      </c>
      <c r="Z10" s="17"/>
      <c r="AA10" s="17">
        <v>0.33364227726365903</v>
      </c>
      <c r="AB10" s="17">
        <v>0.27765461474426001</v>
      </c>
      <c r="AC10" s="17"/>
      <c r="AD10" s="17">
        <v>0.34881237278303401</v>
      </c>
      <c r="AE10" s="17">
        <v>0.26860096955934598</v>
      </c>
    </row>
    <row r="11" spans="1:33" x14ac:dyDescent="0.35">
      <c r="B11" s="18" t="s">
        <v>596</v>
      </c>
      <c r="C11" s="17">
        <v>0.38378318088263902</v>
      </c>
      <c r="D11" s="17">
        <v>0.39269130467538399</v>
      </c>
      <c r="E11" s="17">
        <v>0.37487255295039201</v>
      </c>
      <c r="F11" s="17"/>
      <c r="G11" s="17">
        <v>0.33531248255621898</v>
      </c>
      <c r="H11" s="17">
        <v>0.26383886416029501</v>
      </c>
      <c r="I11" s="17">
        <v>0.40651428003214402</v>
      </c>
      <c r="J11" s="17">
        <v>0.38236953642286597</v>
      </c>
      <c r="K11" s="17">
        <v>0.454997632774014</v>
      </c>
      <c r="L11" s="17">
        <v>0.42740833565210901</v>
      </c>
      <c r="M11" s="17"/>
      <c r="N11" s="17">
        <v>0.435690049446122</v>
      </c>
      <c r="O11" s="17">
        <v>0.333003777397473</v>
      </c>
      <c r="P11" s="17">
        <v>0.36866083099869101</v>
      </c>
      <c r="Q11" s="17">
        <v>0.405943026883272</v>
      </c>
      <c r="R11" s="17">
        <v>0.37889566884438203</v>
      </c>
      <c r="S11" s="17">
        <v>0.36024826747678601</v>
      </c>
      <c r="T11" s="17">
        <v>0.37004588185905402</v>
      </c>
      <c r="U11" s="17">
        <v>0.36094576463315697</v>
      </c>
      <c r="V11" s="17">
        <v>0.41650737476433097</v>
      </c>
      <c r="W11" s="17"/>
      <c r="X11" s="17">
        <v>0.38189496732695599</v>
      </c>
      <c r="Y11" s="17">
        <v>0.43934241344845998</v>
      </c>
      <c r="Z11" s="17"/>
      <c r="AA11" s="17">
        <v>0.38614725189114602</v>
      </c>
      <c r="AB11" s="17">
        <v>0.380073813530446</v>
      </c>
      <c r="AC11" s="17"/>
      <c r="AD11" s="17">
        <v>0.36425540938933698</v>
      </c>
      <c r="AE11" s="17">
        <v>0.44957668645232401</v>
      </c>
    </row>
    <row r="12" spans="1:33" x14ac:dyDescent="0.35">
      <c r="B12" s="18" t="s">
        <v>597</v>
      </c>
      <c r="C12" s="17">
        <v>0.117451077427777</v>
      </c>
      <c r="D12" s="17">
        <v>9.7808881125063196E-2</v>
      </c>
      <c r="E12" s="17">
        <v>0.13709879529718699</v>
      </c>
      <c r="F12" s="17"/>
      <c r="G12" s="17">
        <v>9.3484747304247301E-2</v>
      </c>
      <c r="H12" s="17">
        <v>0.106860775771313</v>
      </c>
      <c r="I12" s="17">
        <v>0.11136357857455</v>
      </c>
      <c r="J12" s="17">
        <v>0.10925314166856299</v>
      </c>
      <c r="K12" s="17">
        <v>0.106469195035105</v>
      </c>
      <c r="L12" s="17">
        <v>0.148565192803087</v>
      </c>
      <c r="M12" s="17"/>
      <c r="N12" s="17">
        <v>7.9037017993510303E-2</v>
      </c>
      <c r="O12" s="17">
        <v>0.15630373759899999</v>
      </c>
      <c r="P12" s="17">
        <v>9.9259111549993007E-2</v>
      </c>
      <c r="Q12" s="17">
        <v>9.3271442313384106E-2</v>
      </c>
      <c r="R12" s="17">
        <v>8.6557441608598906E-2</v>
      </c>
      <c r="S12" s="17">
        <v>8.5421546987785299E-2</v>
      </c>
      <c r="T12" s="17">
        <v>0.15552388611817999</v>
      </c>
      <c r="U12" s="17">
        <v>0.148404355156387</v>
      </c>
      <c r="V12" s="17">
        <v>0.15630457316577401</v>
      </c>
      <c r="W12" s="17"/>
      <c r="X12" s="17">
        <v>0.11596216862664301</v>
      </c>
      <c r="Y12" s="17">
        <v>0.111304689523717</v>
      </c>
      <c r="Z12" s="17"/>
      <c r="AA12" s="17">
        <v>0.10743641905741</v>
      </c>
      <c r="AB12" s="17">
        <v>0.15259874768744799</v>
      </c>
      <c r="AC12" s="17"/>
      <c r="AD12" s="17">
        <v>0.113233480116516</v>
      </c>
      <c r="AE12" s="17">
        <v>0.12962107528033301</v>
      </c>
    </row>
    <row r="13" spans="1:33" x14ac:dyDescent="0.35">
      <c r="B13" s="18" t="s">
        <v>56</v>
      </c>
      <c r="C13" s="21">
        <v>2.5832325169244299E-2</v>
      </c>
      <c r="D13" s="21">
        <v>2.7530185296181099E-2</v>
      </c>
      <c r="E13" s="21">
        <v>2.41339877612647E-2</v>
      </c>
      <c r="F13" s="21"/>
      <c r="G13" s="21">
        <v>3.1749960645983601E-2</v>
      </c>
      <c r="H13" s="21">
        <v>2.3575728576120201E-2</v>
      </c>
      <c r="I13" s="21">
        <v>4.2483272449362799E-2</v>
      </c>
      <c r="J13" s="21">
        <v>2.6323508432822499E-2</v>
      </c>
      <c r="K13" s="21">
        <v>0</v>
      </c>
      <c r="L13" s="21">
        <v>2.8289907939147999E-2</v>
      </c>
      <c r="M13" s="21"/>
      <c r="N13" s="21">
        <v>1.8942439980081601E-2</v>
      </c>
      <c r="O13" s="21">
        <v>3.6736648374704799E-2</v>
      </c>
      <c r="P13" s="21">
        <v>3.3776520392103701E-2</v>
      </c>
      <c r="Q13" s="21">
        <v>2.1276194226412599E-2</v>
      </c>
      <c r="R13" s="21">
        <v>2.4655621725367199E-2</v>
      </c>
      <c r="S13" s="21">
        <v>1.2100615297031899E-2</v>
      </c>
      <c r="T13" s="21">
        <v>4.7628489258388799E-2</v>
      </c>
      <c r="U13" s="21">
        <v>1.6051796567872499E-2</v>
      </c>
      <c r="V13" s="21">
        <v>1.6942750070158899E-2</v>
      </c>
      <c r="W13" s="21"/>
      <c r="X13" s="21">
        <v>2.5213201601568799E-2</v>
      </c>
      <c r="Y13" s="21">
        <v>5.1749134299976497E-2</v>
      </c>
      <c r="Z13" s="21"/>
      <c r="AA13" s="21">
        <v>2.3195672887780801E-2</v>
      </c>
      <c r="AB13" s="21">
        <v>3.2660764592670803E-2</v>
      </c>
      <c r="AC13" s="21"/>
      <c r="AD13" s="21">
        <v>1.36994427840233E-2</v>
      </c>
      <c r="AE13" s="21">
        <v>2.0475134583757298E-2</v>
      </c>
    </row>
    <row r="14" spans="1:33" x14ac:dyDescent="0.35">
      <c r="B14" s="18" t="s">
        <v>598</v>
      </c>
      <c r="C14" s="21">
        <v>0.47293341652033999</v>
      </c>
      <c r="D14" s="21">
        <v>0.48196962890337203</v>
      </c>
      <c r="E14" s="21">
        <v>0.46389466399115498</v>
      </c>
      <c r="F14" s="21"/>
      <c r="G14" s="21">
        <v>0.53945280949355001</v>
      </c>
      <c r="H14" s="21">
        <v>0.60572463149227196</v>
      </c>
      <c r="I14" s="21">
        <v>0.439638868943943</v>
      </c>
      <c r="J14" s="21">
        <v>0.48205381347574899</v>
      </c>
      <c r="K14" s="21">
        <v>0.438533172190882</v>
      </c>
      <c r="L14" s="21">
        <v>0.39573656360565601</v>
      </c>
      <c r="M14" s="21"/>
      <c r="N14" s="21">
        <v>0.46633049258028603</v>
      </c>
      <c r="O14" s="21">
        <v>0.47395583662882301</v>
      </c>
      <c r="P14" s="21">
        <v>0.49830353705921199</v>
      </c>
      <c r="Q14" s="21">
        <v>0.47950933657693101</v>
      </c>
      <c r="R14" s="21">
        <v>0.50989126782165195</v>
      </c>
      <c r="S14" s="21">
        <v>0.54222957023839602</v>
      </c>
      <c r="T14" s="21">
        <v>0.42680174276437699</v>
      </c>
      <c r="U14" s="21">
        <v>0.47459808364258299</v>
      </c>
      <c r="V14" s="21">
        <v>0.41024530199973502</v>
      </c>
      <c r="W14" s="21"/>
      <c r="X14" s="21">
        <v>0.47692966244483198</v>
      </c>
      <c r="Y14" s="21">
        <v>0.39760376272784698</v>
      </c>
      <c r="Z14" s="21"/>
      <c r="AA14" s="21">
        <v>0.483220656163664</v>
      </c>
      <c r="AB14" s="21">
        <v>0.434666674189435</v>
      </c>
      <c r="AC14" s="21"/>
      <c r="AD14" s="21">
        <v>0.50881166771012398</v>
      </c>
      <c r="AE14" s="21">
        <v>0.40032710368358598</v>
      </c>
    </row>
    <row r="15" spans="1:33" s="25" customFormat="1" x14ac:dyDescent="0.35">
      <c r="A15"/>
      <c r="B15" s="26"/>
      <c r="AG15"/>
    </row>
    <row r="16" spans="1:33"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A2:AE19"/>
  <sheetViews>
    <sheetView showGridLines="0" topLeftCell="A6" workbookViewId="0">
      <pane xSplit="2" topLeftCell="C1" activePane="topRight" state="frozen"/>
      <selection pane="topRight" activeCell="A14" sqref="A14:A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1:31" ht="40" customHeight="1" x14ac:dyDescent="0.35">
      <c r="D2" s="32" t="s">
        <v>672</v>
      </c>
      <c r="E2" s="28"/>
      <c r="F2" s="28"/>
      <c r="G2" s="28"/>
      <c r="H2" s="28"/>
      <c r="I2" s="28"/>
      <c r="J2" s="28"/>
      <c r="K2" s="28"/>
      <c r="L2" s="28"/>
      <c r="M2" s="28"/>
      <c r="N2" s="28"/>
      <c r="O2" s="28"/>
      <c r="P2" s="28"/>
      <c r="Q2" s="28"/>
      <c r="R2" s="28"/>
      <c r="S2" s="28"/>
      <c r="T2" s="28"/>
      <c r="U2" s="28"/>
      <c r="V2" s="28"/>
      <c r="W2" s="28"/>
      <c r="X2" s="28"/>
      <c r="Y2" s="28"/>
      <c r="Z2" s="28"/>
      <c r="AA2" s="28"/>
    </row>
    <row r="5" spans="1: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1: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1: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1: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1:31" x14ac:dyDescent="0.35">
      <c r="B9" s="18" t="s">
        <v>667</v>
      </c>
      <c r="C9" s="17">
        <v>0.159800639185255</v>
      </c>
      <c r="D9" s="17">
        <v>0.207193167268788</v>
      </c>
      <c r="E9" s="17">
        <v>0.112394788711461</v>
      </c>
      <c r="F9" s="17"/>
      <c r="G9" s="17">
        <v>0.16177849261028601</v>
      </c>
      <c r="H9" s="17">
        <v>0.19443562327012801</v>
      </c>
      <c r="I9" s="17">
        <v>0.13716333488233801</v>
      </c>
      <c r="J9" s="17">
        <v>0.14673914751748199</v>
      </c>
      <c r="K9" s="17">
        <v>8.9948190173830003E-2</v>
      </c>
      <c r="L9" s="17">
        <v>0.19311406724843899</v>
      </c>
      <c r="M9" s="17"/>
      <c r="N9" s="17">
        <v>0.193706030848776</v>
      </c>
      <c r="O9" s="17">
        <v>0.133218608120167</v>
      </c>
      <c r="P9" s="17">
        <v>0.102871559289305</v>
      </c>
      <c r="Q9" s="17">
        <v>0.144871288576288</v>
      </c>
      <c r="R9" s="17">
        <v>0.21088455374206799</v>
      </c>
      <c r="S9" s="17">
        <v>0.157602422444372</v>
      </c>
      <c r="T9" s="17">
        <v>0.217728211100956</v>
      </c>
      <c r="U9" s="17">
        <v>0.20588408891587701</v>
      </c>
      <c r="V9" s="17">
        <v>0.110857022363893</v>
      </c>
      <c r="W9" s="17"/>
      <c r="X9" s="17">
        <v>0.14212373754972901</v>
      </c>
      <c r="Y9" s="17">
        <v>0.174763772568864</v>
      </c>
      <c r="Z9" s="17"/>
      <c r="AA9" s="17">
        <v>0.14991880217422701</v>
      </c>
      <c r="AB9" s="17">
        <v>0.20213964027113401</v>
      </c>
      <c r="AC9" s="17"/>
      <c r="AD9" s="17">
        <v>0.187328499323795</v>
      </c>
      <c r="AE9" s="17">
        <v>0.116581591172451</v>
      </c>
    </row>
    <row r="10" spans="1:31" x14ac:dyDescent="0.35">
      <c r="B10" s="18" t="s">
        <v>668</v>
      </c>
      <c r="C10" s="17">
        <v>0.42850237471792302</v>
      </c>
      <c r="D10" s="17">
        <v>0.42010772400812102</v>
      </c>
      <c r="E10" s="17">
        <v>0.43689938522614502</v>
      </c>
      <c r="F10" s="17"/>
      <c r="G10" s="17">
        <v>0.38831775690516201</v>
      </c>
      <c r="H10" s="17">
        <v>0.40024884655654003</v>
      </c>
      <c r="I10" s="17">
        <v>0.41389846147628601</v>
      </c>
      <c r="J10" s="17">
        <v>0.44458226509392401</v>
      </c>
      <c r="K10" s="17">
        <v>0.44105792908851899</v>
      </c>
      <c r="L10" s="17">
        <v>0.45797548804163601</v>
      </c>
      <c r="M10" s="17"/>
      <c r="N10" s="17">
        <v>0.45018743246955001</v>
      </c>
      <c r="O10" s="17">
        <v>0.35770175670862597</v>
      </c>
      <c r="P10" s="17">
        <v>0.43410383536063402</v>
      </c>
      <c r="Q10" s="17">
        <v>0.32534095928908402</v>
      </c>
      <c r="R10" s="17">
        <v>0.422162513787046</v>
      </c>
      <c r="S10" s="17">
        <v>0.519007001451678</v>
      </c>
      <c r="T10" s="17">
        <v>0.45173017873155802</v>
      </c>
      <c r="U10" s="17">
        <v>0.41139362349511699</v>
      </c>
      <c r="V10" s="17">
        <v>0.49481570142956299</v>
      </c>
      <c r="W10" s="17"/>
      <c r="X10" s="17">
        <v>0.42908996712255798</v>
      </c>
      <c r="Y10" s="17">
        <v>0.39029180268511399</v>
      </c>
      <c r="Z10" s="17"/>
      <c r="AA10" s="17">
        <v>0.423115795573628</v>
      </c>
      <c r="AB10" s="17">
        <v>0.45589881063476001</v>
      </c>
      <c r="AC10" s="17"/>
      <c r="AD10" s="17">
        <v>0.45746191217857601</v>
      </c>
      <c r="AE10" s="17">
        <v>0.39094900468969102</v>
      </c>
    </row>
    <row r="11" spans="1:31" x14ac:dyDescent="0.35">
      <c r="B11" s="18" t="s">
        <v>669</v>
      </c>
      <c r="C11" s="17">
        <v>0.241800718699793</v>
      </c>
      <c r="D11" s="17">
        <v>0.23135519199651</v>
      </c>
      <c r="E11" s="17">
        <v>0.25224918171791</v>
      </c>
      <c r="F11" s="17"/>
      <c r="G11" s="17">
        <v>0.28812489266934899</v>
      </c>
      <c r="H11" s="17">
        <v>0.24964422427010499</v>
      </c>
      <c r="I11" s="17">
        <v>0.211579558668618</v>
      </c>
      <c r="J11" s="17">
        <v>0.216263194295617</v>
      </c>
      <c r="K11" s="17">
        <v>0.27810899196191502</v>
      </c>
      <c r="L11" s="17">
        <v>0.22252361709527099</v>
      </c>
      <c r="M11" s="17"/>
      <c r="N11" s="17">
        <v>0.20723229271788801</v>
      </c>
      <c r="O11" s="17">
        <v>0.34706248948868001</v>
      </c>
      <c r="P11" s="17">
        <v>0.24717437337704401</v>
      </c>
      <c r="Q11" s="17">
        <v>0.30671999350884199</v>
      </c>
      <c r="R11" s="17">
        <v>0.242992099527649</v>
      </c>
      <c r="S11" s="17">
        <v>0.15842252591508901</v>
      </c>
      <c r="T11" s="17">
        <v>0.134831920511328</v>
      </c>
      <c r="U11" s="17">
        <v>0.25952027460461302</v>
      </c>
      <c r="V11" s="17">
        <v>0.23541266516120399</v>
      </c>
      <c r="W11" s="17"/>
      <c r="X11" s="17">
        <v>0.25187745051456101</v>
      </c>
      <c r="Y11" s="17">
        <v>0.28686816319684399</v>
      </c>
      <c r="Z11" s="17"/>
      <c r="AA11" s="17">
        <v>0.24669706111607401</v>
      </c>
      <c r="AB11" s="17">
        <v>0.221347507686881</v>
      </c>
      <c r="AC11" s="17"/>
      <c r="AD11" s="17">
        <v>0.24110881121540301</v>
      </c>
      <c r="AE11" s="17">
        <v>0.240298358754713</v>
      </c>
    </row>
    <row r="12" spans="1:31" x14ac:dyDescent="0.35">
      <c r="B12" s="18" t="s">
        <v>670</v>
      </c>
      <c r="C12" s="17">
        <v>8.7039738093014199E-2</v>
      </c>
      <c r="D12" s="17">
        <v>6.9831195500861198E-2</v>
      </c>
      <c r="E12" s="17">
        <v>0.104253118133802</v>
      </c>
      <c r="F12" s="17"/>
      <c r="G12" s="17">
        <v>7.8222048954903395E-2</v>
      </c>
      <c r="H12" s="17">
        <v>6.2917749847727703E-2</v>
      </c>
      <c r="I12" s="17">
        <v>0.104789656622597</v>
      </c>
      <c r="J12" s="17">
        <v>0.101688176276481</v>
      </c>
      <c r="K12" s="17">
        <v>0.103454015902001</v>
      </c>
      <c r="L12" s="17">
        <v>8.0208771022506897E-2</v>
      </c>
      <c r="M12" s="17"/>
      <c r="N12" s="17">
        <v>8.3749418875659107E-2</v>
      </c>
      <c r="O12" s="17">
        <v>8.0352408717926593E-2</v>
      </c>
      <c r="P12" s="17">
        <v>7.4926023405518294E-2</v>
      </c>
      <c r="Q12" s="17">
        <v>0.12941487844903601</v>
      </c>
      <c r="R12" s="17">
        <v>6.4730947888889501E-2</v>
      </c>
      <c r="S12" s="17">
        <v>0.102827766143153</v>
      </c>
      <c r="T12" s="17">
        <v>9.1598708800023604E-2</v>
      </c>
      <c r="U12" s="17">
        <v>6.3003267637260302E-2</v>
      </c>
      <c r="V12" s="17">
        <v>8.2011474139266793E-2</v>
      </c>
      <c r="W12" s="17"/>
      <c r="X12" s="17">
        <v>8.9823715808521401E-2</v>
      </c>
      <c r="Y12" s="17">
        <v>7.8858373067200394E-2</v>
      </c>
      <c r="Z12" s="17"/>
      <c r="AA12" s="17">
        <v>9.0657053789748199E-2</v>
      </c>
      <c r="AB12" s="17">
        <v>7.1950861401560595E-2</v>
      </c>
      <c r="AC12" s="17"/>
      <c r="AD12" s="17">
        <v>7.63428159692736E-2</v>
      </c>
      <c r="AE12" s="17">
        <v>0.121974830827987</v>
      </c>
    </row>
    <row r="13" spans="1:31" x14ac:dyDescent="0.35">
      <c r="B13" s="18" t="s">
        <v>56</v>
      </c>
      <c r="C13" s="21">
        <v>8.2856529304014506E-2</v>
      </c>
      <c r="D13" s="21">
        <v>7.1512721225720194E-2</v>
      </c>
      <c r="E13" s="21">
        <v>9.4203526210682995E-2</v>
      </c>
      <c r="F13" s="21"/>
      <c r="G13" s="21">
        <v>8.3556808860299495E-2</v>
      </c>
      <c r="H13" s="21">
        <v>9.2753556055498898E-2</v>
      </c>
      <c r="I13" s="21">
        <v>0.13256898835016101</v>
      </c>
      <c r="J13" s="21">
        <v>9.0727216816495898E-2</v>
      </c>
      <c r="K13" s="21">
        <v>8.74308728737348E-2</v>
      </c>
      <c r="L13" s="21">
        <v>4.6178056592148103E-2</v>
      </c>
      <c r="M13" s="21"/>
      <c r="N13" s="21">
        <v>6.5124825088126795E-2</v>
      </c>
      <c r="O13" s="21">
        <v>8.1664736964600998E-2</v>
      </c>
      <c r="P13" s="21">
        <v>0.14092420856749799</v>
      </c>
      <c r="Q13" s="21">
        <v>9.3652880176749401E-2</v>
      </c>
      <c r="R13" s="21">
        <v>5.9229885054347703E-2</v>
      </c>
      <c r="S13" s="21">
        <v>6.2140284045708101E-2</v>
      </c>
      <c r="T13" s="21">
        <v>0.104110980856135</v>
      </c>
      <c r="U13" s="21">
        <v>6.0198745347132702E-2</v>
      </c>
      <c r="V13" s="21">
        <v>7.69031369060727E-2</v>
      </c>
      <c r="W13" s="21"/>
      <c r="X13" s="21">
        <v>8.7085129004629905E-2</v>
      </c>
      <c r="Y13" s="21">
        <v>6.9217888481977893E-2</v>
      </c>
      <c r="Z13" s="21"/>
      <c r="AA13" s="21">
        <v>8.9611287346322899E-2</v>
      </c>
      <c r="AB13" s="21">
        <v>4.8663180005664199E-2</v>
      </c>
      <c r="AC13" s="21"/>
      <c r="AD13" s="21">
        <v>3.77579613129524E-2</v>
      </c>
      <c r="AE13" s="21">
        <v>0.13019621455515801</v>
      </c>
    </row>
    <row r="14" spans="1:31" x14ac:dyDescent="0.35">
      <c r="B14" s="18" t="s">
        <v>671</v>
      </c>
      <c r="C14" s="21">
        <v>0.58830301390317796</v>
      </c>
      <c r="D14" s="21">
        <v>0.62730089127690802</v>
      </c>
      <c r="E14" s="21">
        <v>0.54929417393760605</v>
      </c>
      <c r="F14" s="21"/>
      <c r="G14" s="21">
        <v>0.550096249515448</v>
      </c>
      <c r="H14" s="21">
        <v>0.59468446982666801</v>
      </c>
      <c r="I14" s="21">
        <v>0.55106179635862396</v>
      </c>
      <c r="J14" s="21">
        <v>0.59132141261140603</v>
      </c>
      <c r="K14" s="21">
        <v>0.53100611926234897</v>
      </c>
      <c r="L14" s="21">
        <v>0.65108955529007395</v>
      </c>
      <c r="M14" s="21"/>
      <c r="N14" s="21">
        <v>0.64389346331832598</v>
      </c>
      <c r="O14" s="21">
        <v>0.49092036482879298</v>
      </c>
      <c r="P14" s="21">
        <v>0.53697539464994004</v>
      </c>
      <c r="Q14" s="21">
        <v>0.47021224786537202</v>
      </c>
      <c r="R14" s="21">
        <v>0.63304706752911399</v>
      </c>
      <c r="S14" s="21">
        <v>0.67660942389605006</v>
      </c>
      <c r="T14" s="21">
        <v>0.66945838983251305</v>
      </c>
      <c r="U14" s="21">
        <v>0.61727771241099405</v>
      </c>
      <c r="V14" s="21">
        <v>0.60567272379345705</v>
      </c>
      <c r="W14" s="21"/>
      <c r="X14" s="21">
        <v>0.57121370467228805</v>
      </c>
      <c r="Y14" s="21">
        <v>0.56505557525397798</v>
      </c>
      <c r="Z14" s="21"/>
      <c r="AA14" s="21">
        <v>0.57303459774785503</v>
      </c>
      <c r="AB14" s="21">
        <v>0.65803845090589397</v>
      </c>
      <c r="AC14" s="21"/>
      <c r="AD14" s="21">
        <v>0.64479041150237104</v>
      </c>
      <c r="AE14" s="21">
        <v>0.507530595862141</v>
      </c>
    </row>
    <row r="15" spans="1:31" s="25" customFormat="1" x14ac:dyDescent="0.35">
      <c r="A15"/>
      <c r="B15" s="26"/>
    </row>
    <row r="16" spans="1:31" x14ac:dyDescent="0.35">
      <c r="B16" t="s">
        <v>67</v>
      </c>
    </row>
    <row r="17" spans="2:2" x14ac:dyDescent="0.35">
      <c r="B17" t="s">
        <v>68</v>
      </c>
    </row>
    <row r="19" spans="2:2" x14ac:dyDescent="0.35">
      <c r="B19"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A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675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x14ac:dyDescent="0.35">
      <c r="B9" s="18" t="s">
        <v>673</v>
      </c>
      <c r="C9" s="17">
        <v>0.36255031764415002</v>
      </c>
      <c r="D9" s="17">
        <v>0.45511611720161899</v>
      </c>
      <c r="E9" s="17">
        <v>0.26995849715560799</v>
      </c>
      <c r="F9" s="17"/>
      <c r="G9" s="17">
        <v>0.26986240959455798</v>
      </c>
      <c r="H9" s="17">
        <v>0.34883892352500401</v>
      </c>
      <c r="I9" s="17">
        <v>0.34894165996103699</v>
      </c>
      <c r="J9" s="17">
        <v>0.34565271266033798</v>
      </c>
      <c r="K9" s="17">
        <v>0.39763489630577298</v>
      </c>
      <c r="L9" s="17">
        <v>0.41704574732238198</v>
      </c>
      <c r="M9" s="17"/>
      <c r="N9" s="17">
        <v>0.48028320865143198</v>
      </c>
      <c r="O9" s="17">
        <v>0.29115374175593201</v>
      </c>
      <c r="P9" s="17">
        <v>0.29605845218215598</v>
      </c>
      <c r="Q9" s="17">
        <v>0.41946844315922499</v>
      </c>
      <c r="R9" s="17">
        <v>0.376973491935162</v>
      </c>
      <c r="S9" s="17">
        <v>0.3766129635271</v>
      </c>
      <c r="T9" s="17">
        <v>0.32547218854348797</v>
      </c>
      <c r="U9" s="17">
        <v>0.272985726745128</v>
      </c>
      <c r="V9" s="17">
        <v>0.351317475332591</v>
      </c>
      <c r="W9" s="17"/>
      <c r="X9" s="17">
        <v>0.34294958360995897</v>
      </c>
      <c r="Y9" s="17">
        <v>0.41597422550113</v>
      </c>
      <c r="Z9" s="17"/>
      <c r="AA9" s="17">
        <v>0.341510235501784</v>
      </c>
      <c r="AB9" s="17">
        <v>0.44951670458412002</v>
      </c>
      <c r="AC9" s="17"/>
      <c r="AD9" s="17">
        <v>0.41045321131566997</v>
      </c>
      <c r="AE9" s="17">
        <v>0.27581278899659001</v>
      </c>
    </row>
    <row r="10" spans="2:31" x14ac:dyDescent="0.35">
      <c r="B10" s="18" t="s">
        <v>674</v>
      </c>
      <c r="C10" s="17">
        <v>0.57225831114162296</v>
      </c>
      <c r="D10" s="17">
        <v>0.471486937599703</v>
      </c>
      <c r="E10" s="17">
        <v>0.67305801226217099</v>
      </c>
      <c r="F10" s="17"/>
      <c r="G10" s="17">
        <v>0.66684848434007504</v>
      </c>
      <c r="H10" s="17">
        <v>0.57516089376588098</v>
      </c>
      <c r="I10" s="17">
        <v>0.554195495733532</v>
      </c>
      <c r="J10" s="17">
        <v>0.59158334986947303</v>
      </c>
      <c r="K10" s="17">
        <v>0.54150477619735005</v>
      </c>
      <c r="L10" s="17">
        <v>0.53491464508778996</v>
      </c>
      <c r="M10" s="17"/>
      <c r="N10" s="17">
        <v>0.47203608126792501</v>
      </c>
      <c r="O10" s="17">
        <v>0.66399227994751497</v>
      </c>
      <c r="P10" s="17">
        <v>0.58267464050114803</v>
      </c>
      <c r="Q10" s="17">
        <v>0.51731130872481701</v>
      </c>
      <c r="R10" s="17">
        <v>0.57273142957422196</v>
      </c>
      <c r="S10" s="17">
        <v>0.59644220996956598</v>
      </c>
      <c r="T10" s="17">
        <v>0.57429280047354303</v>
      </c>
      <c r="U10" s="17">
        <v>0.679985942624874</v>
      </c>
      <c r="V10" s="17">
        <v>0.55871893503841497</v>
      </c>
      <c r="W10" s="17"/>
      <c r="X10" s="17">
        <v>0.59220061820180403</v>
      </c>
      <c r="Y10" s="17">
        <v>0.504642633059319</v>
      </c>
      <c r="Z10" s="17"/>
      <c r="AA10" s="17">
        <v>0.59398051796504903</v>
      </c>
      <c r="AB10" s="17">
        <v>0.49438297060001701</v>
      </c>
      <c r="AC10" s="17"/>
      <c r="AD10" s="17">
        <v>0.53979408860904499</v>
      </c>
      <c r="AE10" s="17">
        <v>0.66873504743868895</v>
      </c>
    </row>
    <row r="11" spans="2:31" x14ac:dyDescent="0.35">
      <c r="B11" s="18" t="s">
        <v>56</v>
      </c>
      <c r="C11" s="19">
        <v>6.5191371214226496E-2</v>
      </c>
      <c r="D11" s="19">
        <v>7.3396945198678301E-2</v>
      </c>
      <c r="E11" s="19">
        <v>5.6983490582221498E-2</v>
      </c>
      <c r="F11" s="19"/>
      <c r="G11" s="19">
        <v>6.3289106065366904E-2</v>
      </c>
      <c r="H11" s="19">
        <v>7.6000182709115405E-2</v>
      </c>
      <c r="I11" s="19">
        <v>9.6862844305431406E-2</v>
      </c>
      <c r="J11" s="19">
        <v>6.2763937470189504E-2</v>
      </c>
      <c r="K11" s="19">
        <v>6.0860327496877697E-2</v>
      </c>
      <c r="L11" s="19">
        <v>4.80396075898279E-2</v>
      </c>
      <c r="M11" s="19"/>
      <c r="N11" s="19">
        <v>4.7680710080642397E-2</v>
      </c>
      <c r="O11" s="19">
        <v>4.4853978296553597E-2</v>
      </c>
      <c r="P11" s="19">
        <v>0.121266907316696</v>
      </c>
      <c r="Q11" s="19">
        <v>6.3220248115958097E-2</v>
      </c>
      <c r="R11" s="19">
        <v>5.02950784906167E-2</v>
      </c>
      <c r="S11" s="19">
        <v>2.69448265033339E-2</v>
      </c>
      <c r="T11" s="19">
        <v>0.10023501098297</v>
      </c>
      <c r="U11" s="19">
        <v>4.7028330629997298E-2</v>
      </c>
      <c r="V11" s="19">
        <v>8.9963589628994006E-2</v>
      </c>
      <c r="W11" s="19"/>
      <c r="X11" s="19">
        <v>6.4849798188237204E-2</v>
      </c>
      <c r="Y11" s="19">
        <v>7.9383141439551302E-2</v>
      </c>
      <c r="Z11" s="19"/>
      <c r="AA11" s="19">
        <v>6.4509246533166503E-2</v>
      </c>
      <c r="AB11" s="19">
        <v>5.6100324815863599E-2</v>
      </c>
      <c r="AC11" s="19"/>
      <c r="AD11" s="19">
        <v>4.9752700075284997E-2</v>
      </c>
      <c r="AE11" s="19">
        <v>5.5452163564721102E-2</v>
      </c>
    </row>
    <row r="12" spans="2:31" x14ac:dyDescent="0.35">
      <c r="B12" s="16"/>
    </row>
    <row r="13" spans="2:31" x14ac:dyDescent="0.35">
      <c r="B13" t="s">
        <v>67</v>
      </c>
    </row>
    <row r="14" spans="2:31" x14ac:dyDescent="0.35">
      <c r="B14" t="s">
        <v>68</v>
      </c>
    </row>
    <row r="16" spans="2:31" x14ac:dyDescent="0.35">
      <c r="B16"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AE18"/>
  <sheetViews>
    <sheetView showGridLines="0" topLeftCell="A1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680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676</v>
      </c>
      <c r="C9" s="17">
        <v>0.33034882071461402</v>
      </c>
      <c r="D9" s="17">
        <v>0.296315122015543</v>
      </c>
      <c r="E9" s="17">
        <v>0.36439208653817601</v>
      </c>
      <c r="F9" s="17"/>
      <c r="G9" s="17">
        <v>0.236756117126487</v>
      </c>
      <c r="H9" s="17">
        <v>0.28323653336392601</v>
      </c>
      <c r="I9" s="17">
        <v>0.29431611176748701</v>
      </c>
      <c r="J9" s="17">
        <v>0.30635098581140502</v>
      </c>
      <c r="K9" s="17">
        <v>0.31793738160823898</v>
      </c>
      <c r="L9" s="17">
        <v>0.44173173598504301</v>
      </c>
      <c r="M9" s="17"/>
      <c r="N9" s="17">
        <v>0.30673792246468901</v>
      </c>
      <c r="O9" s="17">
        <v>0.32164166811893802</v>
      </c>
      <c r="P9" s="17">
        <v>0.26491234946513997</v>
      </c>
      <c r="Q9" s="17">
        <v>0.364404531634204</v>
      </c>
      <c r="R9" s="17">
        <v>0.387879929119544</v>
      </c>
      <c r="S9" s="17">
        <v>0.32541427315556198</v>
      </c>
      <c r="T9" s="17">
        <v>0.323495743154605</v>
      </c>
      <c r="U9" s="17">
        <v>0.41409494964841598</v>
      </c>
      <c r="V9" s="17">
        <v>0.32867281624081501</v>
      </c>
      <c r="W9" s="17"/>
      <c r="X9" s="17">
        <v>0.35807211747610801</v>
      </c>
      <c r="Y9" s="17">
        <v>0.21544451899449599</v>
      </c>
      <c r="Z9" s="17"/>
      <c r="AA9" s="17">
        <v>0.33832191463337802</v>
      </c>
      <c r="AB9" s="17">
        <v>0.30348321117374799</v>
      </c>
      <c r="AC9" s="17"/>
      <c r="AD9" s="17">
        <v>0.49326037939720602</v>
      </c>
      <c r="AE9" s="17">
        <v>0</v>
      </c>
    </row>
    <row r="10" spans="2:31" ht="43.5" x14ac:dyDescent="0.35">
      <c r="B10" s="18" t="s">
        <v>677</v>
      </c>
      <c r="C10" s="17">
        <v>0.25270245520805901</v>
      </c>
      <c r="D10" s="17">
        <v>0.292347316599194</v>
      </c>
      <c r="E10" s="17">
        <v>0.213046449353089</v>
      </c>
      <c r="F10" s="17"/>
      <c r="G10" s="17">
        <v>0.228913471371685</v>
      </c>
      <c r="H10" s="17">
        <v>0.306993188738237</v>
      </c>
      <c r="I10" s="17">
        <v>0.232477451434948</v>
      </c>
      <c r="J10" s="17">
        <v>0.237097384567377</v>
      </c>
      <c r="K10" s="17">
        <v>0.27599482211618198</v>
      </c>
      <c r="L10" s="17">
        <v>0.24263097871880901</v>
      </c>
      <c r="M10" s="17"/>
      <c r="N10" s="17">
        <v>0.31926099825166698</v>
      </c>
      <c r="O10" s="17">
        <v>0.18165476672233499</v>
      </c>
      <c r="P10" s="17">
        <v>0.21672205230108599</v>
      </c>
      <c r="Q10" s="17">
        <v>0.24043360383741999</v>
      </c>
      <c r="R10" s="17">
        <v>0.276055690407157</v>
      </c>
      <c r="S10" s="17">
        <v>0.29334658015479398</v>
      </c>
      <c r="T10" s="17">
        <v>0.21386625145524599</v>
      </c>
      <c r="U10" s="17">
        <v>0.18535487083747601</v>
      </c>
      <c r="V10" s="17">
        <v>0.30487838803167999</v>
      </c>
      <c r="W10" s="17"/>
      <c r="X10" s="17">
        <v>0.228152999717701</v>
      </c>
      <c r="Y10" s="17">
        <v>0.355108613652792</v>
      </c>
      <c r="Z10" s="17"/>
      <c r="AA10" s="17">
        <v>0.25104379040022701</v>
      </c>
      <c r="AB10" s="17">
        <v>0.26141216201282103</v>
      </c>
      <c r="AC10" s="17"/>
      <c r="AD10" s="17">
        <v>0.37732269986886202</v>
      </c>
      <c r="AE10" s="17">
        <v>0</v>
      </c>
    </row>
    <row r="11" spans="2:31" ht="43.5" x14ac:dyDescent="0.35">
      <c r="B11" s="18" t="s">
        <v>678</v>
      </c>
      <c r="C11" s="17">
        <v>8.6673750681572001E-2</v>
      </c>
      <c r="D11" s="17">
        <v>7.90919867283367E-2</v>
      </c>
      <c r="E11" s="17">
        <v>9.4257645924745906E-2</v>
      </c>
      <c r="F11" s="17"/>
      <c r="G11" s="17">
        <v>0.11560774801900001</v>
      </c>
      <c r="H11" s="17">
        <v>8.69566631941847E-2</v>
      </c>
      <c r="I11" s="17">
        <v>0.10323816459898701</v>
      </c>
      <c r="J11" s="17">
        <v>6.8858153150836196E-2</v>
      </c>
      <c r="K11" s="17">
        <v>0.102119583698529</v>
      </c>
      <c r="L11" s="17">
        <v>6.4000197042356294E-2</v>
      </c>
      <c r="M11" s="17"/>
      <c r="N11" s="17">
        <v>8.9882794300029004E-2</v>
      </c>
      <c r="O11" s="17">
        <v>8.7094735557820893E-2</v>
      </c>
      <c r="P11" s="17">
        <v>0.103417303218449</v>
      </c>
      <c r="Q11" s="17">
        <v>9.5852214095432306E-2</v>
      </c>
      <c r="R11" s="17">
        <v>5.0643184170691601E-2</v>
      </c>
      <c r="S11" s="17">
        <v>6.1663440351497803E-2</v>
      </c>
      <c r="T11" s="17">
        <v>9.7474974611451201E-2</v>
      </c>
      <c r="U11" s="17">
        <v>0.118428862827948</v>
      </c>
      <c r="V11" s="17">
        <v>8.5300743958013903E-2</v>
      </c>
      <c r="W11" s="17"/>
      <c r="X11" s="17">
        <v>8.0235914106086298E-2</v>
      </c>
      <c r="Y11" s="17">
        <v>9.4207868351663698E-2</v>
      </c>
      <c r="Z11" s="17"/>
      <c r="AA11" s="17">
        <v>8.3484939176999298E-2</v>
      </c>
      <c r="AB11" s="17">
        <v>9.8151054292355197E-2</v>
      </c>
      <c r="AC11" s="17"/>
      <c r="AD11" s="17">
        <v>0.12941692073393199</v>
      </c>
      <c r="AE11" s="17">
        <v>0</v>
      </c>
    </row>
    <row r="12" spans="2:31" ht="43.5" x14ac:dyDescent="0.35">
      <c r="B12" s="18" t="s">
        <v>679</v>
      </c>
      <c r="C12" s="17">
        <v>0.28228115507479701</v>
      </c>
      <c r="D12" s="17">
        <v>0.27976566756587401</v>
      </c>
      <c r="E12" s="17">
        <v>0.28479734970586801</v>
      </c>
      <c r="F12" s="17"/>
      <c r="G12" s="17">
        <v>0.359417649364217</v>
      </c>
      <c r="H12" s="17">
        <v>0.26129541352042202</v>
      </c>
      <c r="I12" s="17">
        <v>0.32066527337210698</v>
      </c>
      <c r="J12" s="17">
        <v>0.35924251358558701</v>
      </c>
      <c r="K12" s="17">
        <v>0.25411243997778299</v>
      </c>
      <c r="L12" s="17">
        <v>0.208683858673779</v>
      </c>
      <c r="M12" s="17"/>
      <c r="N12" s="17">
        <v>0.254429382320912</v>
      </c>
      <c r="O12" s="17">
        <v>0.35378474165944501</v>
      </c>
      <c r="P12" s="17">
        <v>0.29466210323668501</v>
      </c>
      <c r="Q12" s="17">
        <v>0.24529478770972099</v>
      </c>
      <c r="R12" s="17">
        <v>0.26917466794651301</v>
      </c>
      <c r="S12" s="17">
        <v>0.28457877999811798</v>
      </c>
      <c r="T12" s="17">
        <v>0.335601369375289</v>
      </c>
      <c r="U12" s="17">
        <v>0.23825210320784801</v>
      </c>
      <c r="V12" s="17">
        <v>0.233257001056349</v>
      </c>
      <c r="W12" s="17"/>
      <c r="X12" s="17">
        <v>0.28305508899373699</v>
      </c>
      <c r="Y12" s="17">
        <v>0.300026136688408</v>
      </c>
      <c r="Z12" s="17"/>
      <c r="AA12" s="17">
        <v>0.27647965681277398</v>
      </c>
      <c r="AB12" s="17">
        <v>0.30749289031958599</v>
      </c>
      <c r="AC12" s="17"/>
      <c r="AD12" s="17">
        <v>0</v>
      </c>
      <c r="AE12" s="17">
        <v>1</v>
      </c>
    </row>
    <row r="13" spans="2:31" x14ac:dyDescent="0.35">
      <c r="B13" s="18" t="s">
        <v>56</v>
      </c>
      <c r="C13" s="19">
        <v>4.7993818320958302E-2</v>
      </c>
      <c r="D13" s="19">
        <v>5.2479907091052602E-2</v>
      </c>
      <c r="E13" s="19">
        <v>4.3506468478122E-2</v>
      </c>
      <c r="F13" s="19"/>
      <c r="G13" s="19">
        <v>5.9305014118610999E-2</v>
      </c>
      <c r="H13" s="19">
        <v>6.1518201183229398E-2</v>
      </c>
      <c r="I13" s="19">
        <v>4.93029988264699E-2</v>
      </c>
      <c r="J13" s="19">
        <v>2.8450962884795501E-2</v>
      </c>
      <c r="K13" s="19">
        <v>4.9835772599267698E-2</v>
      </c>
      <c r="L13" s="19">
        <v>4.2953229580012298E-2</v>
      </c>
      <c r="M13" s="19"/>
      <c r="N13" s="19">
        <v>2.9688902662703201E-2</v>
      </c>
      <c r="O13" s="19">
        <v>5.5824087941460397E-2</v>
      </c>
      <c r="P13" s="19">
        <v>0.12028619177864</v>
      </c>
      <c r="Q13" s="19">
        <v>5.4014862723222201E-2</v>
      </c>
      <c r="R13" s="19">
        <v>1.62465283560944E-2</v>
      </c>
      <c r="S13" s="19">
        <v>3.4996926340028503E-2</v>
      </c>
      <c r="T13" s="19">
        <v>2.9561661403409201E-2</v>
      </c>
      <c r="U13" s="19">
        <v>4.38692134783117E-2</v>
      </c>
      <c r="V13" s="19">
        <v>4.78910507131413E-2</v>
      </c>
      <c r="W13" s="19"/>
      <c r="X13" s="19">
        <v>5.0483879706368001E-2</v>
      </c>
      <c r="Y13" s="19">
        <v>3.52128623126408E-2</v>
      </c>
      <c r="Z13" s="19"/>
      <c r="AA13" s="19">
        <v>5.0669698976622497E-2</v>
      </c>
      <c r="AB13" s="19">
        <v>2.9460682201489601E-2</v>
      </c>
      <c r="AC13" s="19"/>
      <c r="AD13" s="19">
        <v>0</v>
      </c>
      <c r="AE13" s="19">
        <v>0</v>
      </c>
    </row>
    <row r="14" spans="2:31" x14ac:dyDescent="0.35">
      <c r="B14" s="16"/>
    </row>
    <row r="15" spans="2:31" x14ac:dyDescent="0.35">
      <c r="B15" t="s">
        <v>67</v>
      </c>
    </row>
    <row r="16" spans="2:31" x14ac:dyDescent="0.35">
      <c r="B16" t="s">
        <v>68</v>
      </c>
    </row>
    <row r="18" spans="2:2" x14ac:dyDescent="0.35">
      <c r="B18"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AE17"/>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684</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717</v>
      </c>
      <c r="D7" s="10">
        <v>327</v>
      </c>
      <c r="E7" s="10">
        <v>390</v>
      </c>
      <c r="F7" s="10"/>
      <c r="G7" s="10">
        <v>109</v>
      </c>
      <c r="H7" s="10">
        <v>134</v>
      </c>
      <c r="I7" s="10">
        <v>127</v>
      </c>
      <c r="J7" s="10">
        <v>115</v>
      </c>
      <c r="K7" s="10">
        <v>118</v>
      </c>
      <c r="L7" s="10">
        <v>114</v>
      </c>
      <c r="M7" s="10"/>
      <c r="N7" s="10">
        <v>131</v>
      </c>
      <c r="O7" s="10">
        <v>102</v>
      </c>
      <c r="P7" s="10">
        <v>56</v>
      </c>
      <c r="Q7" s="10">
        <v>58</v>
      </c>
      <c r="R7" s="10">
        <v>67</v>
      </c>
      <c r="S7" s="10">
        <v>80</v>
      </c>
      <c r="T7" s="10">
        <v>77</v>
      </c>
      <c r="U7" s="10">
        <v>42</v>
      </c>
      <c r="V7" s="10">
        <v>104</v>
      </c>
      <c r="W7" s="10"/>
      <c r="X7" s="10">
        <v>562</v>
      </c>
      <c r="Y7" s="10">
        <v>77</v>
      </c>
      <c r="Z7" s="10"/>
      <c r="AA7" s="10">
        <v>583</v>
      </c>
      <c r="AB7" s="10">
        <v>131</v>
      </c>
      <c r="AC7" s="10"/>
      <c r="AD7" s="10">
        <v>717</v>
      </c>
      <c r="AE7" s="10" t="s">
        <v>114</v>
      </c>
    </row>
    <row r="8" spans="2:31" ht="30" customHeight="1" x14ac:dyDescent="0.35">
      <c r="B8" s="11" t="s">
        <v>20</v>
      </c>
      <c r="C8" s="11">
        <v>733</v>
      </c>
      <c r="D8" s="11">
        <v>366</v>
      </c>
      <c r="E8" s="11">
        <v>367</v>
      </c>
      <c r="F8" s="11"/>
      <c r="G8" s="11">
        <v>95</v>
      </c>
      <c r="H8" s="11">
        <v>111</v>
      </c>
      <c r="I8" s="11">
        <v>96</v>
      </c>
      <c r="J8" s="11">
        <v>94</v>
      </c>
      <c r="K8" s="11">
        <v>106</v>
      </c>
      <c r="L8" s="11">
        <v>230</v>
      </c>
      <c r="M8" s="11"/>
      <c r="N8" s="11">
        <v>125</v>
      </c>
      <c r="O8" s="11">
        <v>103</v>
      </c>
      <c r="P8" s="11">
        <v>64</v>
      </c>
      <c r="Q8" s="11">
        <v>84</v>
      </c>
      <c r="R8" s="11">
        <v>71</v>
      </c>
      <c r="S8" s="11">
        <v>74</v>
      </c>
      <c r="T8" s="11">
        <v>70</v>
      </c>
      <c r="U8" s="11">
        <v>39</v>
      </c>
      <c r="V8" s="11">
        <v>102</v>
      </c>
      <c r="W8" s="11"/>
      <c r="X8" s="11">
        <v>573</v>
      </c>
      <c r="Y8" s="11">
        <v>77</v>
      </c>
      <c r="Z8" s="11"/>
      <c r="AA8" s="11">
        <v>584</v>
      </c>
      <c r="AB8" s="11">
        <v>147</v>
      </c>
      <c r="AC8" s="11"/>
      <c r="AD8" s="11">
        <v>733</v>
      </c>
      <c r="AE8" s="11" t="s">
        <v>114</v>
      </c>
    </row>
    <row r="9" spans="2:31" ht="29" x14ac:dyDescent="0.35">
      <c r="B9" s="18" t="s">
        <v>681</v>
      </c>
      <c r="C9" s="17">
        <v>0.47993242395861901</v>
      </c>
      <c r="D9" s="17">
        <v>0.50520306409649895</v>
      </c>
      <c r="E9" s="17">
        <v>0.45475498949237902</v>
      </c>
      <c r="F9" s="17"/>
      <c r="G9" s="17">
        <v>0.48516122054899102</v>
      </c>
      <c r="H9" s="17">
        <v>0.43578363295924899</v>
      </c>
      <c r="I9" s="17">
        <v>0.42108219137313802</v>
      </c>
      <c r="J9" s="17">
        <v>0.50786190643268403</v>
      </c>
      <c r="K9" s="17">
        <v>0.493319958227182</v>
      </c>
      <c r="L9" s="17">
        <v>0.50612807847136498</v>
      </c>
      <c r="M9" s="17"/>
      <c r="N9" s="17">
        <v>0.48015024673199003</v>
      </c>
      <c r="O9" s="17">
        <v>0.43790281740758902</v>
      </c>
      <c r="P9" s="17">
        <v>0.42014815120334098</v>
      </c>
      <c r="Q9" s="17">
        <v>0.566811519719571</v>
      </c>
      <c r="R9" s="17">
        <v>0.47587187438679401</v>
      </c>
      <c r="S9" s="17">
        <v>0.44857923171361103</v>
      </c>
      <c r="T9" s="17">
        <v>0.47063664886463102</v>
      </c>
      <c r="U9" s="17">
        <v>0.44941795185552103</v>
      </c>
      <c r="V9" s="17">
        <v>0.53208369732294203</v>
      </c>
      <c r="W9" s="17"/>
      <c r="X9" s="17">
        <v>0.47317565979237503</v>
      </c>
      <c r="Y9" s="17">
        <v>0.45727757095812099</v>
      </c>
      <c r="Z9" s="17"/>
      <c r="AA9" s="17">
        <v>0.48495930879069699</v>
      </c>
      <c r="AB9" s="17">
        <v>0.46289006240297398</v>
      </c>
      <c r="AC9" s="17"/>
      <c r="AD9" s="17">
        <v>0.47993242395861901</v>
      </c>
      <c r="AE9" s="17" t="s">
        <v>447</v>
      </c>
    </row>
    <row r="10" spans="2:31" ht="29" x14ac:dyDescent="0.35">
      <c r="B10" s="18" t="s">
        <v>682</v>
      </c>
      <c r="C10" s="17">
        <v>0.23362644053668699</v>
      </c>
      <c r="D10" s="17">
        <v>0.25068640680267401</v>
      </c>
      <c r="E10" s="17">
        <v>0.216629396523769</v>
      </c>
      <c r="F10" s="17"/>
      <c r="G10" s="17">
        <v>0.192189743010482</v>
      </c>
      <c r="H10" s="17">
        <v>0.29586017061473402</v>
      </c>
      <c r="I10" s="17">
        <v>0.26130219396333398</v>
      </c>
      <c r="J10" s="17">
        <v>0.20197966123654201</v>
      </c>
      <c r="K10" s="17">
        <v>0.19321656821298699</v>
      </c>
      <c r="L10" s="17">
        <v>0.240841598891054</v>
      </c>
      <c r="M10" s="17"/>
      <c r="N10" s="17">
        <v>0.24892207060426999</v>
      </c>
      <c r="O10" s="17">
        <v>0.280206249143446</v>
      </c>
      <c r="P10" s="17">
        <v>0.28765367013340198</v>
      </c>
      <c r="Q10" s="17">
        <v>0.13319930522067</v>
      </c>
      <c r="R10" s="17">
        <v>0.16050488391812601</v>
      </c>
      <c r="S10" s="17">
        <v>0.31204982471766302</v>
      </c>
      <c r="T10" s="17">
        <v>0.23223904421675501</v>
      </c>
      <c r="U10" s="17">
        <v>0.20602234636299299</v>
      </c>
      <c r="V10" s="17">
        <v>0.221708344742887</v>
      </c>
      <c r="W10" s="17"/>
      <c r="X10" s="17">
        <v>0.23396181859751</v>
      </c>
      <c r="Y10" s="17">
        <v>0.27208902471301899</v>
      </c>
      <c r="Z10" s="17"/>
      <c r="AA10" s="17">
        <v>0.22347538109510401</v>
      </c>
      <c r="AB10" s="17">
        <v>0.27181023762295797</v>
      </c>
      <c r="AC10" s="17"/>
      <c r="AD10" s="17">
        <v>0.23362644053668699</v>
      </c>
      <c r="AE10" s="17" t="s">
        <v>447</v>
      </c>
    </row>
    <row r="11" spans="2:31" ht="43.5" x14ac:dyDescent="0.35">
      <c r="B11" s="18" t="s">
        <v>683</v>
      </c>
      <c r="C11" s="17">
        <v>0.16496812444032899</v>
      </c>
      <c r="D11" s="17">
        <v>0.14872383811783299</v>
      </c>
      <c r="E11" s="17">
        <v>0.18115249698111199</v>
      </c>
      <c r="F11" s="17"/>
      <c r="G11" s="17">
        <v>0.18012945122392901</v>
      </c>
      <c r="H11" s="17">
        <v>0.13663165550325301</v>
      </c>
      <c r="I11" s="17">
        <v>0.16879181916316</v>
      </c>
      <c r="J11" s="17">
        <v>0.144628631380467</v>
      </c>
      <c r="K11" s="17">
        <v>0.143120474802023</v>
      </c>
      <c r="L11" s="17">
        <v>0.189244615421926</v>
      </c>
      <c r="M11" s="17"/>
      <c r="N11" s="17">
        <v>0.155096165662687</v>
      </c>
      <c r="O11" s="17">
        <v>0.14659272079657701</v>
      </c>
      <c r="P11" s="17">
        <v>0.137578467263159</v>
      </c>
      <c r="Q11" s="17">
        <v>0.18089425711808299</v>
      </c>
      <c r="R11" s="17">
        <v>0.28123288323578099</v>
      </c>
      <c r="S11" s="17">
        <v>9.2265296166153907E-2</v>
      </c>
      <c r="T11" s="17">
        <v>0.19207265154980999</v>
      </c>
      <c r="U11" s="17">
        <v>0.217756619832391</v>
      </c>
      <c r="V11" s="17">
        <v>0.133103680372955</v>
      </c>
      <c r="W11" s="17"/>
      <c r="X11" s="17">
        <v>0.16259149891251001</v>
      </c>
      <c r="Y11" s="17">
        <v>0.17631822090072999</v>
      </c>
      <c r="Z11" s="17"/>
      <c r="AA11" s="17">
        <v>0.154527784501168</v>
      </c>
      <c r="AB11" s="17">
        <v>0.208826596364072</v>
      </c>
      <c r="AC11" s="17"/>
      <c r="AD11" s="17">
        <v>0.16496812444032899</v>
      </c>
      <c r="AE11" s="17" t="s">
        <v>447</v>
      </c>
    </row>
    <row r="12" spans="2:31" x14ac:dyDescent="0.35">
      <c r="B12" s="18" t="s">
        <v>56</v>
      </c>
      <c r="C12" s="19">
        <v>0.12147301106436401</v>
      </c>
      <c r="D12" s="19">
        <v>9.5386690982993905E-2</v>
      </c>
      <c r="E12" s="19">
        <v>0.14746311700274101</v>
      </c>
      <c r="F12" s="19"/>
      <c r="G12" s="19">
        <v>0.14251958521659799</v>
      </c>
      <c r="H12" s="19">
        <v>0.13172454092276401</v>
      </c>
      <c r="I12" s="19">
        <v>0.14882379550036801</v>
      </c>
      <c r="J12" s="19">
        <v>0.14552980095030699</v>
      </c>
      <c r="K12" s="19">
        <v>0.17034299875780801</v>
      </c>
      <c r="L12" s="19">
        <v>6.3785707215654797E-2</v>
      </c>
      <c r="M12" s="19"/>
      <c r="N12" s="19">
        <v>0.115831517001053</v>
      </c>
      <c r="O12" s="19">
        <v>0.13529821265238701</v>
      </c>
      <c r="P12" s="19">
        <v>0.154619711400098</v>
      </c>
      <c r="Q12" s="19">
        <v>0.11909491794167699</v>
      </c>
      <c r="R12" s="19">
        <v>8.2390358459299498E-2</v>
      </c>
      <c r="S12" s="19">
        <v>0.14710564740257301</v>
      </c>
      <c r="T12" s="19">
        <v>0.10505165536880499</v>
      </c>
      <c r="U12" s="19">
        <v>0.12680308194909601</v>
      </c>
      <c r="V12" s="19">
        <v>0.11310427756121599</v>
      </c>
      <c r="W12" s="19"/>
      <c r="X12" s="19">
        <v>0.13027102269760599</v>
      </c>
      <c r="Y12" s="19">
        <v>9.4315183428129598E-2</v>
      </c>
      <c r="Z12" s="19"/>
      <c r="AA12" s="19">
        <v>0.13703752561303101</v>
      </c>
      <c r="AB12" s="19">
        <v>5.6473103609996002E-2</v>
      </c>
      <c r="AC12" s="19"/>
      <c r="AD12" s="19">
        <v>0.12147301106436401</v>
      </c>
      <c r="AE12" s="19" t="s">
        <v>447</v>
      </c>
    </row>
    <row r="13" spans="2:31" x14ac:dyDescent="0.35">
      <c r="B13" s="16" t="s">
        <v>685</v>
      </c>
    </row>
    <row r="14" spans="2:31" x14ac:dyDescent="0.35">
      <c r="B14" t="s">
        <v>67</v>
      </c>
    </row>
    <row r="15" spans="2:31" x14ac:dyDescent="0.35">
      <c r="B15" t="s">
        <v>68</v>
      </c>
    </row>
    <row r="17" spans="2:2" x14ac:dyDescent="0.35">
      <c r="B17"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AE17"/>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687</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717</v>
      </c>
      <c r="D7" s="10">
        <v>327</v>
      </c>
      <c r="E7" s="10">
        <v>390</v>
      </c>
      <c r="F7" s="10"/>
      <c r="G7" s="10">
        <v>109</v>
      </c>
      <c r="H7" s="10">
        <v>134</v>
      </c>
      <c r="I7" s="10">
        <v>127</v>
      </c>
      <c r="J7" s="10">
        <v>115</v>
      </c>
      <c r="K7" s="10">
        <v>118</v>
      </c>
      <c r="L7" s="10">
        <v>114</v>
      </c>
      <c r="M7" s="10"/>
      <c r="N7" s="10">
        <v>131</v>
      </c>
      <c r="O7" s="10">
        <v>102</v>
      </c>
      <c r="P7" s="10">
        <v>56</v>
      </c>
      <c r="Q7" s="10">
        <v>58</v>
      </c>
      <c r="R7" s="10">
        <v>67</v>
      </c>
      <c r="S7" s="10">
        <v>80</v>
      </c>
      <c r="T7" s="10">
        <v>77</v>
      </c>
      <c r="U7" s="10">
        <v>42</v>
      </c>
      <c r="V7" s="10">
        <v>104</v>
      </c>
      <c r="W7" s="10"/>
      <c r="X7" s="10">
        <v>562</v>
      </c>
      <c r="Y7" s="10">
        <v>77</v>
      </c>
      <c r="Z7" s="10"/>
      <c r="AA7" s="10">
        <v>583</v>
      </c>
      <c r="AB7" s="10">
        <v>131</v>
      </c>
      <c r="AC7" s="10"/>
      <c r="AD7" s="10">
        <v>717</v>
      </c>
      <c r="AE7" s="10" t="s">
        <v>114</v>
      </c>
    </row>
    <row r="8" spans="2:31" ht="30" customHeight="1" x14ac:dyDescent="0.35">
      <c r="B8" s="11" t="s">
        <v>20</v>
      </c>
      <c r="C8" s="11">
        <v>733</v>
      </c>
      <c r="D8" s="11">
        <v>366</v>
      </c>
      <c r="E8" s="11">
        <v>367</v>
      </c>
      <c r="F8" s="11"/>
      <c r="G8" s="11">
        <v>95</v>
      </c>
      <c r="H8" s="11">
        <v>111</v>
      </c>
      <c r="I8" s="11">
        <v>96</v>
      </c>
      <c r="J8" s="11">
        <v>94</v>
      </c>
      <c r="K8" s="11">
        <v>106</v>
      </c>
      <c r="L8" s="11">
        <v>230</v>
      </c>
      <c r="M8" s="11"/>
      <c r="N8" s="11">
        <v>125</v>
      </c>
      <c r="O8" s="11">
        <v>103</v>
      </c>
      <c r="P8" s="11">
        <v>64</v>
      </c>
      <c r="Q8" s="11">
        <v>84</v>
      </c>
      <c r="R8" s="11">
        <v>71</v>
      </c>
      <c r="S8" s="11">
        <v>74</v>
      </c>
      <c r="T8" s="11">
        <v>70</v>
      </c>
      <c r="U8" s="11">
        <v>39</v>
      </c>
      <c r="V8" s="11">
        <v>102</v>
      </c>
      <c r="W8" s="11"/>
      <c r="X8" s="11">
        <v>573</v>
      </c>
      <c r="Y8" s="11">
        <v>77</v>
      </c>
      <c r="Z8" s="11"/>
      <c r="AA8" s="11">
        <v>584</v>
      </c>
      <c r="AB8" s="11">
        <v>147</v>
      </c>
      <c r="AC8" s="11"/>
      <c r="AD8" s="11">
        <v>733</v>
      </c>
      <c r="AE8" s="11" t="s">
        <v>114</v>
      </c>
    </row>
    <row r="9" spans="2:31" x14ac:dyDescent="0.35">
      <c r="B9" s="18" t="s">
        <v>17</v>
      </c>
      <c r="C9" s="17">
        <v>0.76226761270312804</v>
      </c>
      <c r="D9" s="17">
        <v>0.83112617131997102</v>
      </c>
      <c r="E9" s="17">
        <v>0.69366302502524801</v>
      </c>
      <c r="F9" s="17"/>
      <c r="G9" s="17">
        <v>0.71740095289963102</v>
      </c>
      <c r="H9" s="17">
        <v>0.74773163132931297</v>
      </c>
      <c r="I9" s="17">
        <v>0.78511747474736404</v>
      </c>
      <c r="J9" s="17">
        <v>0.75130500820455204</v>
      </c>
      <c r="K9" s="17">
        <v>0.76190987560401302</v>
      </c>
      <c r="L9" s="17">
        <v>0.78298791074570395</v>
      </c>
      <c r="M9" s="17"/>
      <c r="N9" s="17">
        <v>0.75484682770184097</v>
      </c>
      <c r="O9" s="17">
        <v>0.75432329861305703</v>
      </c>
      <c r="P9" s="17">
        <v>0.71467602719206003</v>
      </c>
      <c r="Q9" s="17">
        <v>0.84935244336883398</v>
      </c>
      <c r="R9" s="17">
        <v>0.81621368842497299</v>
      </c>
      <c r="S9" s="17">
        <v>0.84271596985654496</v>
      </c>
      <c r="T9" s="17">
        <v>0.65499825046567095</v>
      </c>
      <c r="U9" s="17">
        <v>0.73414359033741705</v>
      </c>
      <c r="V9" s="17">
        <v>0.72612872485597302</v>
      </c>
      <c r="W9" s="17"/>
      <c r="X9" s="17">
        <v>0.76153121454142603</v>
      </c>
      <c r="Y9" s="17">
        <v>0.724053997904894</v>
      </c>
      <c r="Z9" s="17"/>
      <c r="AA9" s="17">
        <v>0.757212548092836</v>
      </c>
      <c r="AB9" s="17">
        <v>0.78388571759435099</v>
      </c>
      <c r="AC9" s="17"/>
      <c r="AD9" s="17">
        <v>0.76226761270312804</v>
      </c>
      <c r="AE9" s="17" t="s">
        <v>447</v>
      </c>
    </row>
    <row r="10" spans="2:31" x14ac:dyDescent="0.35">
      <c r="B10" s="18" t="s">
        <v>18</v>
      </c>
      <c r="C10" s="17">
        <v>0.18144672556545</v>
      </c>
      <c r="D10" s="17">
        <v>9.8706016290506904E-2</v>
      </c>
      <c r="E10" s="17">
        <v>0.26388226238184698</v>
      </c>
      <c r="F10" s="17"/>
      <c r="G10" s="17">
        <v>0.22625936480791001</v>
      </c>
      <c r="H10" s="17">
        <v>0.189383248191657</v>
      </c>
      <c r="I10" s="17">
        <v>0.16399090595704299</v>
      </c>
      <c r="J10" s="17">
        <v>0.194821409533983</v>
      </c>
      <c r="K10" s="17">
        <v>0.17221292409396899</v>
      </c>
      <c r="L10" s="17">
        <v>0.16513150849893499</v>
      </c>
      <c r="M10" s="17"/>
      <c r="N10" s="17">
        <v>0.17573436005728199</v>
      </c>
      <c r="O10" s="17">
        <v>0.191319582416039</v>
      </c>
      <c r="P10" s="17">
        <v>0.22336624323634699</v>
      </c>
      <c r="Q10" s="17">
        <v>0.103174147849867</v>
      </c>
      <c r="R10" s="17">
        <v>0.102940635202247</v>
      </c>
      <c r="S10" s="17">
        <v>0.100579097793026</v>
      </c>
      <c r="T10" s="17">
        <v>0.27151856397324797</v>
      </c>
      <c r="U10" s="17">
        <v>0.222422291386836</v>
      </c>
      <c r="V10" s="17">
        <v>0.25218879833181601</v>
      </c>
      <c r="W10" s="17"/>
      <c r="X10" s="17">
        <v>0.18430584519194401</v>
      </c>
      <c r="Y10" s="17">
        <v>0.21691223649803801</v>
      </c>
      <c r="Z10" s="17"/>
      <c r="AA10" s="17">
        <v>0.18861492430292201</v>
      </c>
      <c r="AB10" s="17">
        <v>0.15059900152973801</v>
      </c>
      <c r="AC10" s="17"/>
      <c r="AD10" s="17">
        <v>0.18144672556545</v>
      </c>
      <c r="AE10" s="17" t="s">
        <v>447</v>
      </c>
    </row>
    <row r="11" spans="2:31" x14ac:dyDescent="0.35">
      <c r="B11" s="18" t="s">
        <v>686</v>
      </c>
      <c r="C11" s="17">
        <v>1.14397983271081E-2</v>
      </c>
      <c r="D11" s="17">
        <v>1.8495651036565499E-2</v>
      </c>
      <c r="E11" s="17">
        <v>4.40996971071618E-3</v>
      </c>
      <c r="F11" s="17"/>
      <c r="G11" s="17">
        <v>0</v>
      </c>
      <c r="H11" s="17">
        <v>1.43854442169302E-2</v>
      </c>
      <c r="I11" s="17">
        <v>8.4734122935920808E-3</v>
      </c>
      <c r="J11" s="17">
        <v>1.0010352203654101E-2</v>
      </c>
      <c r="K11" s="17">
        <v>7.8059947810732999E-3</v>
      </c>
      <c r="L11" s="17">
        <v>1.8277873505526999E-2</v>
      </c>
      <c r="M11" s="17"/>
      <c r="N11" s="17">
        <v>5.39627509129604E-3</v>
      </c>
      <c r="O11" s="17">
        <v>2.26150513276238E-2</v>
      </c>
      <c r="P11" s="17">
        <v>1.4666888897737301E-2</v>
      </c>
      <c r="Q11" s="17">
        <v>0</v>
      </c>
      <c r="R11" s="17">
        <v>1.30276693284113E-2</v>
      </c>
      <c r="S11" s="17">
        <v>2.5124344505043299E-2</v>
      </c>
      <c r="T11" s="17">
        <v>0</v>
      </c>
      <c r="U11" s="17">
        <v>2.06871942503099E-2</v>
      </c>
      <c r="V11" s="17">
        <v>8.1433461718837304E-3</v>
      </c>
      <c r="W11" s="17"/>
      <c r="X11" s="17">
        <v>1.0162670245692699E-2</v>
      </c>
      <c r="Y11" s="17">
        <v>2.2819287531471201E-2</v>
      </c>
      <c r="Z11" s="17"/>
      <c r="AA11" s="17">
        <v>1.17921537381498E-2</v>
      </c>
      <c r="AB11" s="17">
        <v>1.02215343076135E-2</v>
      </c>
      <c r="AC11" s="17"/>
      <c r="AD11" s="17">
        <v>1.14397983271081E-2</v>
      </c>
      <c r="AE11" s="17" t="s">
        <v>447</v>
      </c>
    </row>
    <row r="12" spans="2:31" x14ac:dyDescent="0.35">
      <c r="B12" s="18" t="s">
        <v>56</v>
      </c>
      <c r="C12" s="19">
        <v>4.4845863404314103E-2</v>
      </c>
      <c r="D12" s="19">
        <v>5.16721613529567E-2</v>
      </c>
      <c r="E12" s="19">
        <v>3.8044742882188697E-2</v>
      </c>
      <c r="F12" s="19"/>
      <c r="G12" s="19">
        <v>5.6339682292459503E-2</v>
      </c>
      <c r="H12" s="19">
        <v>4.84996762620995E-2</v>
      </c>
      <c r="I12" s="19">
        <v>4.2418207002001398E-2</v>
      </c>
      <c r="J12" s="19">
        <v>4.3863230057810697E-2</v>
      </c>
      <c r="K12" s="19">
        <v>5.8071205520944802E-2</v>
      </c>
      <c r="L12" s="19">
        <v>3.36027072498341E-2</v>
      </c>
      <c r="M12" s="19"/>
      <c r="N12" s="19">
        <v>6.4022537149580297E-2</v>
      </c>
      <c r="O12" s="19">
        <v>3.1742067643279998E-2</v>
      </c>
      <c r="P12" s="19">
        <v>4.7290840673855299E-2</v>
      </c>
      <c r="Q12" s="19">
        <v>4.7473408781299402E-2</v>
      </c>
      <c r="R12" s="19">
        <v>6.7818007044368495E-2</v>
      </c>
      <c r="S12" s="19">
        <v>3.1580587845385498E-2</v>
      </c>
      <c r="T12" s="19">
        <v>7.3483185561081299E-2</v>
      </c>
      <c r="U12" s="19">
        <v>2.27469240254374E-2</v>
      </c>
      <c r="V12" s="19">
        <v>1.3539130640328001E-2</v>
      </c>
      <c r="W12" s="19"/>
      <c r="X12" s="19">
        <v>4.4000270020937003E-2</v>
      </c>
      <c r="Y12" s="19">
        <v>3.6214478065596398E-2</v>
      </c>
      <c r="Z12" s="19"/>
      <c r="AA12" s="19">
        <v>4.23803738660921E-2</v>
      </c>
      <c r="AB12" s="19">
        <v>5.5293746568297102E-2</v>
      </c>
      <c r="AC12" s="19"/>
      <c r="AD12" s="19">
        <v>4.4845863404314103E-2</v>
      </c>
      <c r="AE12" s="19" t="s">
        <v>447</v>
      </c>
    </row>
    <row r="13" spans="2:31" x14ac:dyDescent="0.35">
      <c r="B13" s="16" t="s">
        <v>685</v>
      </c>
    </row>
    <row r="14" spans="2:31" x14ac:dyDescent="0.35">
      <c r="B14" t="s">
        <v>67</v>
      </c>
    </row>
    <row r="15" spans="2:31" x14ac:dyDescent="0.35">
      <c r="B15" t="s">
        <v>68</v>
      </c>
    </row>
    <row r="17" spans="2:2" x14ac:dyDescent="0.35">
      <c r="B17"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A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690</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717</v>
      </c>
      <c r="D7" s="10">
        <v>327</v>
      </c>
      <c r="E7" s="10">
        <v>390</v>
      </c>
      <c r="F7" s="10"/>
      <c r="G7" s="10">
        <v>109</v>
      </c>
      <c r="H7" s="10">
        <v>134</v>
      </c>
      <c r="I7" s="10">
        <v>127</v>
      </c>
      <c r="J7" s="10">
        <v>115</v>
      </c>
      <c r="K7" s="10">
        <v>118</v>
      </c>
      <c r="L7" s="10">
        <v>114</v>
      </c>
      <c r="M7" s="10"/>
      <c r="N7" s="10">
        <v>131</v>
      </c>
      <c r="O7" s="10">
        <v>102</v>
      </c>
      <c r="P7" s="10">
        <v>56</v>
      </c>
      <c r="Q7" s="10">
        <v>58</v>
      </c>
      <c r="R7" s="10">
        <v>67</v>
      </c>
      <c r="S7" s="10">
        <v>80</v>
      </c>
      <c r="T7" s="10">
        <v>77</v>
      </c>
      <c r="U7" s="10">
        <v>42</v>
      </c>
      <c r="V7" s="10">
        <v>104</v>
      </c>
      <c r="W7" s="10"/>
      <c r="X7" s="10">
        <v>562</v>
      </c>
      <c r="Y7" s="10">
        <v>77</v>
      </c>
      <c r="Z7" s="10"/>
      <c r="AA7" s="10">
        <v>583</v>
      </c>
      <c r="AB7" s="10">
        <v>131</v>
      </c>
      <c r="AC7" s="10"/>
      <c r="AD7" s="10">
        <v>717</v>
      </c>
      <c r="AE7" s="10" t="s">
        <v>114</v>
      </c>
    </row>
    <row r="8" spans="2:31" ht="30" customHeight="1" x14ac:dyDescent="0.35">
      <c r="B8" s="11" t="s">
        <v>20</v>
      </c>
      <c r="C8" s="11">
        <v>733</v>
      </c>
      <c r="D8" s="11">
        <v>366</v>
      </c>
      <c r="E8" s="11">
        <v>367</v>
      </c>
      <c r="F8" s="11"/>
      <c r="G8" s="11">
        <v>95</v>
      </c>
      <c r="H8" s="11">
        <v>111</v>
      </c>
      <c r="I8" s="11">
        <v>96</v>
      </c>
      <c r="J8" s="11">
        <v>94</v>
      </c>
      <c r="K8" s="11">
        <v>106</v>
      </c>
      <c r="L8" s="11">
        <v>230</v>
      </c>
      <c r="M8" s="11"/>
      <c r="N8" s="11">
        <v>125</v>
      </c>
      <c r="O8" s="11">
        <v>103</v>
      </c>
      <c r="P8" s="11">
        <v>64</v>
      </c>
      <c r="Q8" s="11">
        <v>84</v>
      </c>
      <c r="R8" s="11">
        <v>71</v>
      </c>
      <c r="S8" s="11">
        <v>74</v>
      </c>
      <c r="T8" s="11">
        <v>70</v>
      </c>
      <c r="U8" s="11">
        <v>39</v>
      </c>
      <c r="V8" s="11">
        <v>102</v>
      </c>
      <c r="W8" s="11"/>
      <c r="X8" s="11">
        <v>573</v>
      </c>
      <c r="Y8" s="11">
        <v>77</v>
      </c>
      <c r="Z8" s="11"/>
      <c r="AA8" s="11">
        <v>584</v>
      </c>
      <c r="AB8" s="11">
        <v>147</v>
      </c>
      <c r="AC8" s="11"/>
      <c r="AD8" s="11">
        <v>733</v>
      </c>
      <c r="AE8" s="11" t="s">
        <v>114</v>
      </c>
    </row>
    <row r="9" spans="2:31" ht="29" x14ac:dyDescent="0.35">
      <c r="B9" s="18" t="s">
        <v>688</v>
      </c>
      <c r="C9" s="17">
        <v>0.28086874811462798</v>
      </c>
      <c r="D9" s="17">
        <v>0.30472039428452202</v>
      </c>
      <c r="E9" s="17">
        <v>0.25710507394262699</v>
      </c>
      <c r="F9" s="17"/>
      <c r="G9" s="17">
        <v>0.2006684632181</v>
      </c>
      <c r="H9" s="17">
        <v>0.314553544594389</v>
      </c>
      <c r="I9" s="17">
        <v>0.335698146242635</v>
      </c>
      <c r="J9" s="17">
        <v>0.21670603667657801</v>
      </c>
      <c r="K9" s="17">
        <v>0.184892176519069</v>
      </c>
      <c r="L9" s="17">
        <v>0.345674607074622</v>
      </c>
      <c r="M9" s="17"/>
      <c r="N9" s="17">
        <v>0.51667473003845299</v>
      </c>
      <c r="O9" s="17">
        <v>0.14033169072934601</v>
      </c>
      <c r="P9" s="17">
        <v>0.107587436841881</v>
      </c>
      <c r="Q9" s="17">
        <v>0.24946848232450899</v>
      </c>
      <c r="R9" s="17">
        <v>0.32497493449336001</v>
      </c>
      <c r="S9" s="17">
        <v>0.376845587447111</v>
      </c>
      <c r="T9" s="17">
        <v>0.28110243239689803</v>
      </c>
      <c r="U9" s="17">
        <v>0.14442747288021601</v>
      </c>
      <c r="V9" s="17">
        <v>0.22115676395508299</v>
      </c>
      <c r="W9" s="17"/>
      <c r="X9" s="17">
        <v>0.24639309285722499</v>
      </c>
      <c r="Y9" s="17">
        <v>0.44113828037764302</v>
      </c>
      <c r="Z9" s="17"/>
      <c r="AA9" s="17">
        <v>0.22104449305596</v>
      </c>
      <c r="AB9" s="17">
        <v>0.521949640885779</v>
      </c>
      <c r="AC9" s="17"/>
      <c r="AD9" s="17">
        <v>0.28086874811462798</v>
      </c>
      <c r="AE9" s="17" t="s">
        <v>447</v>
      </c>
    </row>
    <row r="10" spans="2:31" ht="29" x14ac:dyDescent="0.35">
      <c r="B10" s="18" t="s">
        <v>689</v>
      </c>
      <c r="C10" s="17">
        <v>0.64236257132236896</v>
      </c>
      <c r="D10" s="17">
        <v>0.62355051319627297</v>
      </c>
      <c r="E10" s="17">
        <v>0.661105244957094</v>
      </c>
      <c r="F10" s="17"/>
      <c r="G10" s="17">
        <v>0.66207216862506202</v>
      </c>
      <c r="H10" s="17">
        <v>0.598731045477228</v>
      </c>
      <c r="I10" s="17">
        <v>0.57202853330065595</v>
      </c>
      <c r="J10" s="17">
        <v>0.71309242968957798</v>
      </c>
      <c r="K10" s="17">
        <v>0.73792583153045899</v>
      </c>
      <c r="L10" s="17">
        <v>0.61146471324290996</v>
      </c>
      <c r="M10" s="17"/>
      <c r="N10" s="17">
        <v>0.419345190747624</v>
      </c>
      <c r="O10" s="17">
        <v>0.74684035216118605</v>
      </c>
      <c r="P10" s="17">
        <v>0.75314383513973704</v>
      </c>
      <c r="Q10" s="17">
        <v>0.71906506380183199</v>
      </c>
      <c r="R10" s="17">
        <v>0.60758966667328895</v>
      </c>
      <c r="S10" s="17">
        <v>0.53103473478610397</v>
      </c>
      <c r="T10" s="17">
        <v>0.628985171750573</v>
      </c>
      <c r="U10" s="17">
        <v>0.79074125144495599</v>
      </c>
      <c r="V10" s="17">
        <v>0.73402089548330596</v>
      </c>
      <c r="W10" s="17"/>
      <c r="X10" s="17">
        <v>0.680235314682614</v>
      </c>
      <c r="Y10" s="17">
        <v>0.46849670655062498</v>
      </c>
      <c r="Z10" s="17"/>
      <c r="AA10" s="17">
        <v>0.69672635526717197</v>
      </c>
      <c r="AB10" s="17">
        <v>0.42170922635276697</v>
      </c>
      <c r="AC10" s="17"/>
      <c r="AD10" s="17">
        <v>0.64236257132236896</v>
      </c>
      <c r="AE10" s="17" t="s">
        <v>447</v>
      </c>
    </row>
    <row r="11" spans="2:31" x14ac:dyDescent="0.35">
      <c r="B11" s="18" t="s">
        <v>56</v>
      </c>
      <c r="C11" s="19">
        <v>7.6768680563003205E-2</v>
      </c>
      <c r="D11" s="19">
        <v>7.1729092519204896E-2</v>
      </c>
      <c r="E11" s="19">
        <v>8.17896811002784E-2</v>
      </c>
      <c r="F11" s="19"/>
      <c r="G11" s="19">
        <v>0.13725936815683901</v>
      </c>
      <c r="H11" s="19">
        <v>8.6715409928382794E-2</v>
      </c>
      <c r="I11" s="19">
        <v>9.2273320456708705E-2</v>
      </c>
      <c r="J11" s="19">
        <v>7.0201533633844307E-2</v>
      </c>
      <c r="K11" s="19">
        <v>7.7181991950471499E-2</v>
      </c>
      <c r="L11" s="19">
        <v>4.2860679682468497E-2</v>
      </c>
      <c r="M11" s="19"/>
      <c r="N11" s="19">
        <v>6.3980079213922902E-2</v>
      </c>
      <c r="O11" s="19">
        <v>0.112827957109468</v>
      </c>
      <c r="P11" s="19">
        <v>0.139268728018381</v>
      </c>
      <c r="Q11" s="19">
        <v>3.1466453873658901E-2</v>
      </c>
      <c r="R11" s="19">
        <v>6.7435398833350604E-2</v>
      </c>
      <c r="S11" s="19">
        <v>9.2119677766785493E-2</v>
      </c>
      <c r="T11" s="19">
        <v>8.9912395852529706E-2</v>
      </c>
      <c r="U11" s="19">
        <v>6.4831275674827604E-2</v>
      </c>
      <c r="V11" s="19">
        <v>4.4822340561611197E-2</v>
      </c>
      <c r="W11" s="19"/>
      <c r="X11" s="19">
        <v>7.3371592460161394E-2</v>
      </c>
      <c r="Y11" s="19">
        <v>9.03650130717321E-2</v>
      </c>
      <c r="Z11" s="19"/>
      <c r="AA11" s="19">
        <v>8.22291516768687E-2</v>
      </c>
      <c r="AB11" s="19">
        <v>5.6341132761453999E-2</v>
      </c>
      <c r="AC11" s="19"/>
      <c r="AD11" s="19">
        <v>7.6768680563003205E-2</v>
      </c>
      <c r="AE11" s="19" t="s">
        <v>447</v>
      </c>
    </row>
    <row r="12" spans="2:31" x14ac:dyDescent="0.35">
      <c r="B12" s="16" t="s">
        <v>685</v>
      </c>
    </row>
    <row r="13" spans="2:31" x14ac:dyDescent="0.35">
      <c r="B13" t="s">
        <v>67</v>
      </c>
    </row>
    <row r="14" spans="2:31" x14ac:dyDescent="0.35">
      <c r="B14" t="s">
        <v>68</v>
      </c>
    </row>
    <row r="16" spans="2:31" x14ac:dyDescent="0.35">
      <c r="B16"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AE16"/>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693</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549</v>
      </c>
      <c r="D7" s="10">
        <v>247</v>
      </c>
      <c r="E7" s="10">
        <v>302</v>
      </c>
      <c r="F7" s="10"/>
      <c r="G7" s="10">
        <v>94</v>
      </c>
      <c r="H7" s="10">
        <v>113</v>
      </c>
      <c r="I7" s="10">
        <v>91</v>
      </c>
      <c r="J7" s="10">
        <v>95</v>
      </c>
      <c r="K7" s="10">
        <v>77</v>
      </c>
      <c r="L7" s="10">
        <v>79</v>
      </c>
      <c r="M7" s="10"/>
      <c r="N7" s="10">
        <v>89</v>
      </c>
      <c r="O7" s="10">
        <v>80</v>
      </c>
      <c r="P7" s="10">
        <v>50</v>
      </c>
      <c r="Q7" s="10">
        <v>42</v>
      </c>
      <c r="R7" s="10">
        <v>53</v>
      </c>
      <c r="S7" s="10">
        <v>65</v>
      </c>
      <c r="T7" s="10">
        <v>61</v>
      </c>
      <c r="U7" s="10">
        <v>25</v>
      </c>
      <c r="V7" s="10">
        <v>84</v>
      </c>
      <c r="W7" s="10"/>
      <c r="X7" s="10">
        <v>436</v>
      </c>
      <c r="Y7" s="10">
        <v>56</v>
      </c>
      <c r="Z7" s="10"/>
      <c r="AA7" s="10">
        <v>443</v>
      </c>
      <c r="AB7" s="10">
        <v>104</v>
      </c>
      <c r="AC7" s="10"/>
      <c r="AD7" s="10">
        <v>368</v>
      </c>
      <c r="AE7" s="10">
        <v>160</v>
      </c>
    </row>
    <row r="8" spans="2:31" ht="30" customHeight="1" x14ac:dyDescent="0.35">
      <c r="B8" s="11" t="s">
        <v>20</v>
      </c>
      <c r="C8" s="11">
        <v>551</v>
      </c>
      <c r="D8" s="11">
        <v>266</v>
      </c>
      <c r="E8" s="11">
        <v>285</v>
      </c>
      <c r="F8" s="11"/>
      <c r="G8" s="11">
        <v>80</v>
      </c>
      <c r="H8" s="11">
        <v>95</v>
      </c>
      <c r="I8" s="11">
        <v>71</v>
      </c>
      <c r="J8" s="11">
        <v>77</v>
      </c>
      <c r="K8" s="11">
        <v>69</v>
      </c>
      <c r="L8" s="11">
        <v>159</v>
      </c>
      <c r="M8" s="11"/>
      <c r="N8" s="11">
        <v>82</v>
      </c>
      <c r="O8" s="11">
        <v>83</v>
      </c>
      <c r="P8" s="11">
        <v>54</v>
      </c>
      <c r="Q8" s="11">
        <v>59</v>
      </c>
      <c r="R8" s="11">
        <v>56</v>
      </c>
      <c r="S8" s="11">
        <v>61</v>
      </c>
      <c r="T8" s="11">
        <v>53</v>
      </c>
      <c r="U8" s="11">
        <v>24</v>
      </c>
      <c r="V8" s="11">
        <v>78</v>
      </c>
      <c r="W8" s="11"/>
      <c r="X8" s="11">
        <v>430</v>
      </c>
      <c r="Y8" s="11">
        <v>55</v>
      </c>
      <c r="Z8" s="11"/>
      <c r="AA8" s="11">
        <v>443</v>
      </c>
      <c r="AB8" s="11">
        <v>106</v>
      </c>
      <c r="AC8" s="11"/>
      <c r="AD8" s="11">
        <v>383</v>
      </c>
      <c r="AE8" s="11">
        <v>149</v>
      </c>
    </row>
    <row r="9" spans="2:31" ht="58" x14ac:dyDescent="0.35">
      <c r="B9" s="18" t="s">
        <v>691</v>
      </c>
      <c r="C9" s="17">
        <v>0.26771717735630401</v>
      </c>
      <c r="D9" s="17">
        <v>0.34317773065114199</v>
      </c>
      <c r="E9" s="17">
        <v>0.19728589200369101</v>
      </c>
      <c r="F9" s="17"/>
      <c r="G9" s="17">
        <v>0.27145358195729902</v>
      </c>
      <c r="H9" s="17">
        <v>0.260413048489328</v>
      </c>
      <c r="I9" s="17">
        <v>0.206242210921671</v>
      </c>
      <c r="J9" s="17">
        <v>0.176773159959355</v>
      </c>
      <c r="K9" s="17">
        <v>0.14867805191736999</v>
      </c>
      <c r="L9" s="17">
        <v>0.39409291697165899</v>
      </c>
      <c r="M9" s="17"/>
      <c r="N9" s="17">
        <v>0.32296170346995701</v>
      </c>
      <c r="O9" s="17">
        <v>0.18406971144017101</v>
      </c>
      <c r="P9" s="17">
        <v>0.246446307261697</v>
      </c>
      <c r="Q9" s="17">
        <v>0.15930204440863199</v>
      </c>
      <c r="R9" s="17">
        <v>0.27867664121935298</v>
      </c>
      <c r="S9" s="17">
        <v>0.33371520957894102</v>
      </c>
      <c r="T9" s="17">
        <v>0.22638861740941901</v>
      </c>
      <c r="U9" s="17">
        <v>0.53715445295582398</v>
      </c>
      <c r="V9" s="17">
        <v>0.280870610106011</v>
      </c>
      <c r="W9" s="17"/>
      <c r="X9" s="17">
        <v>0.255520715427351</v>
      </c>
      <c r="Y9" s="17">
        <v>0.23577644104846501</v>
      </c>
      <c r="Z9" s="17"/>
      <c r="AA9" s="17">
        <v>0.25565637782100598</v>
      </c>
      <c r="AB9" s="17">
        <v>0.31671678953118998</v>
      </c>
      <c r="AC9" s="17"/>
      <c r="AD9" s="17">
        <v>0.323379782479777</v>
      </c>
      <c r="AE9" s="17">
        <v>0.13573759059236401</v>
      </c>
    </row>
    <row r="10" spans="2:31" ht="58" x14ac:dyDescent="0.35">
      <c r="B10" s="18" t="s">
        <v>692</v>
      </c>
      <c r="C10" s="17">
        <v>0.56491856001725904</v>
      </c>
      <c r="D10" s="17">
        <v>0.51827034319095899</v>
      </c>
      <c r="E10" s="17">
        <v>0.60845778318789501</v>
      </c>
      <c r="F10" s="17"/>
      <c r="G10" s="17">
        <v>0.50640556224806799</v>
      </c>
      <c r="H10" s="17">
        <v>0.58442100987392398</v>
      </c>
      <c r="I10" s="17">
        <v>0.61040599049094302</v>
      </c>
      <c r="J10" s="17">
        <v>0.63795306686819697</v>
      </c>
      <c r="K10" s="17">
        <v>0.68371107300409095</v>
      </c>
      <c r="L10" s="17">
        <v>0.474794769873363</v>
      </c>
      <c r="M10" s="17"/>
      <c r="N10" s="17">
        <v>0.53770857098741598</v>
      </c>
      <c r="O10" s="17">
        <v>0.603537219854406</v>
      </c>
      <c r="P10" s="17">
        <v>0.50066156795593497</v>
      </c>
      <c r="Q10" s="17">
        <v>0.60585255566292995</v>
      </c>
      <c r="R10" s="17">
        <v>0.64815270186676099</v>
      </c>
      <c r="S10" s="17">
        <v>0.49284088125994002</v>
      </c>
      <c r="T10" s="17">
        <v>0.63759589054073795</v>
      </c>
      <c r="U10" s="17">
        <v>0.33012516878488402</v>
      </c>
      <c r="V10" s="17">
        <v>0.58599648156386797</v>
      </c>
      <c r="W10" s="17"/>
      <c r="X10" s="17">
        <v>0.57354188787147498</v>
      </c>
      <c r="Y10" s="17">
        <v>0.55285085532364697</v>
      </c>
      <c r="Z10" s="17"/>
      <c r="AA10" s="17">
        <v>0.570627481912521</v>
      </c>
      <c r="AB10" s="17">
        <v>0.53941948188385203</v>
      </c>
      <c r="AC10" s="17"/>
      <c r="AD10" s="17">
        <v>0.55860642946156303</v>
      </c>
      <c r="AE10" s="17">
        <v>0.61490991422765096</v>
      </c>
    </row>
    <row r="11" spans="2:31" x14ac:dyDescent="0.35">
      <c r="B11" s="18" t="s">
        <v>56</v>
      </c>
      <c r="C11" s="19">
        <v>0.167364262626437</v>
      </c>
      <c r="D11" s="19">
        <v>0.13855192615789899</v>
      </c>
      <c r="E11" s="19">
        <v>0.19425632480841401</v>
      </c>
      <c r="F11" s="19"/>
      <c r="G11" s="19">
        <v>0.222140855794633</v>
      </c>
      <c r="H11" s="19">
        <v>0.15516594163674699</v>
      </c>
      <c r="I11" s="19">
        <v>0.18335179858738601</v>
      </c>
      <c r="J11" s="19">
        <v>0.185273773172448</v>
      </c>
      <c r="K11" s="19">
        <v>0.16761087507854</v>
      </c>
      <c r="L11" s="19">
        <v>0.13111231315497801</v>
      </c>
      <c r="M11" s="19"/>
      <c r="N11" s="19">
        <v>0.13932972554262801</v>
      </c>
      <c r="O11" s="19">
        <v>0.21239306870542299</v>
      </c>
      <c r="P11" s="19">
        <v>0.252892124782368</v>
      </c>
      <c r="Q11" s="19">
        <v>0.234845399928437</v>
      </c>
      <c r="R11" s="19">
        <v>7.3170656913885704E-2</v>
      </c>
      <c r="S11" s="19">
        <v>0.17344390916111899</v>
      </c>
      <c r="T11" s="19">
        <v>0.13601549204984301</v>
      </c>
      <c r="U11" s="19">
        <v>0.132720378259292</v>
      </c>
      <c r="V11" s="19">
        <v>0.13313290833012101</v>
      </c>
      <c r="W11" s="19"/>
      <c r="X11" s="19">
        <v>0.170937396701173</v>
      </c>
      <c r="Y11" s="19">
        <v>0.21137270362788901</v>
      </c>
      <c r="Z11" s="19"/>
      <c r="AA11" s="19">
        <v>0.173716140266474</v>
      </c>
      <c r="AB11" s="19">
        <v>0.14386372858495799</v>
      </c>
      <c r="AC11" s="19"/>
      <c r="AD11" s="19">
        <v>0.11801378805866</v>
      </c>
      <c r="AE11" s="19">
        <v>0.24935249517998601</v>
      </c>
    </row>
    <row r="12" spans="2:31" x14ac:dyDescent="0.35">
      <c r="B12" s="16" t="s">
        <v>365</v>
      </c>
    </row>
    <row r="13" spans="2:31" x14ac:dyDescent="0.35">
      <c r="B13" t="s">
        <v>67</v>
      </c>
    </row>
    <row r="14" spans="2:31" x14ac:dyDescent="0.35">
      <c r="B14" t="s">
        <v>68</v>
      </c>
    </row>
    <row r="16" spans="2:31" x14ac:dyDescent="0.35">
      <c r="B16"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AE16"/>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696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554</v>
      </c>
      <c r="D7" s="10">
        <v>249</v>
      </c>
      <c r="E7" s="10">
        <v>305</v>
      </c>
      <c r="F7" s="10"/>
      <c r="G7" s="10">
        <v>103</v>
      </c>
      <c r="H7" s="10">
        <v>96</v>
      </c>
      <c r="I7" s="10">
        <v>97</v>
      </c>
      <c r="J7" s="10">
        <v>96</v>
      </c>
      <c r="K7" s="10">
        <v>93</v>
      </c>
      <c r="L7" s="10">
        <v>69</v>
      </c>
      <c r="M7" s="10"/>
      <c r="N7" s="10">
        <v>100</v>
      </c>
      <c r="O7" s="10">
        <v>97</v>
      </c>
      <c r="P7" s="10">
        <v>45</v>
      </c>
      <c r="Q7" s="10">
        <v>42</v>
      </c>
      <c r="R7" s="10">
        <v>41</v>
      </c>
      <c r="S7" s="10">
        <v>70</v>
      </c>
      <c r="T7" s="10">
        <v>50</v>
      </c>
      <c r="U7" s="10">
        <v>34</v>
      </c>
      <c r="V7" s="10">
        <v>75</v>
      </c>
      <c r="W7" s="10"/>
      <c r="X7" s="10">
        <v>440</v>
      </c>
      <c r="Y7" s="10">
        <v>59</v>
      </c>
      <c r="Z7" s="10"/>
      <c r="AA7" s="10">
        <v>435</v>
      </c>
      <c r="AB7" s="10">
        <v>115</v>
      </c>
      <c r="AC7" s="10"/>
      <c r="AD7" s="10">
        <v>347</v>
      </c>
      <c r="AE7" s="10">
        <v>188</v>
      </c>
    </row>
    <row r="8" spans="2:31" ht="30" customHeight="1" x14ac:dyDescent="0.35">
      <c r="B8" s="11" t="s">
        <v>20</v>
      </c>
      <c r="C8" s="11">
        <v>542</v>
      </c>
      <c r="D8" s="11">
        <v>269</v>
      </c>
      <c r="E8" s="11">
        <v>273</v>
      </c>
      <c r="F8" s="11"/>
      <c r="G8" s="11">
        <v>86</v>
      </c>
      <c r="H8" s="11">
        <v>80</v>
      </c>
      <c r="I8" s="11">
        <v>75</v>
      </c>
      <c r="J8" s="11">
        <v>81</v>
      </c>
      <c r="K8" s="11">
        <v>82</v>
      </c>
      <c r="L8" s="11">
        <v>138</v>
      </c>
      <c r="M8" s="11"/>
      <c r="N8" s="11">
        <v>90</v>
      </c>
      <c r="O8" s="11">
        <v>100</v>
      </c>
      <c r="P8" s="11">
        <v>49</v>
      </c>
      <c r="Q8" s="11">
        <v>52</v>
      </c>
      <c r="R8" s="11">
        <v>44</v>
      </c>
      <c r="S8" s="11">
        <v>58</v>
      </c>
      <c r="T8" s="11">
        <v>49</v>
      </c>
      <c r="U8" s="11">
        <v>32</v>
      </c>
      <c r="V8" s="11">
        <v>68</v>
      </c>
      <c r="W8" s="11"/>
      <c r="X8" s="11">
        <v>428</v>
      </c>
      <c r="Y8" s="11">
        <v>56</v>
      </c>
      <c r="Z8" s="11"/>
      <c r="AA8" s="11">
        <v>419</v>
      </c>
      <c r="AB8" s="11">
        <v>119</v>
      </c>
      <c r="AC8" s="11"/>
      <c r="AD8" s="11">
        <v>345</v>
      </c>
      <c r="AE8" s="11">
        <v>176</v>
      </c>
    </row>
    <row r="9" spans="2:31" ht="58" x14ac:dyDescent="0.35">
      <c r="B9" s="18" t="s">
        <v>694</v>
      </c>
      <c r="C9" s="17">
        <v>0.27317444724093998</v>
      </c>
      <c r="D9" s="17">
        <v>0.30778106515095699</v>
      </c>
      <c r="E9" s="17">
        <v>0.23897582217927399</v>
      </c>
      <c r="F9" s="17"/>
      <c r="G9" s="17">
        <v>0.22331803477932599</v>
      </c>
      <c r="H9" s="17">
        <v>0.315640523624034</v>
      </c>
      <c r="I9" s="17">
        <v>0.24074451976142899</v>
      </c>
      <c r="J9" s="17">
        <v>0.322952590568089</v>
      </c>
      <c r="K9" s="17">
        <v>0.208995546432581</v>
      </c>
      <c r="L9" s="17">
        <v>0.30630042206288799</v>
      </c>
      <c r="M9" s="17"/>
      <c r="N9" s="17">
        <v>0.37594322076950698</v>
      </c>
      <c r="O9" s="17">
        <v>0.24765466117597301</v>
      </c>
      <c r="P9" s="17">
        <v>0.22161215097929901</v>
      </c>
      <c r="Q9" s="17">
        <v>0.27803656511608199</v>
      </c>
      <c r="R9" s="17">
        <v>0.23028518277099</v>
      </c>
      <c r="S9" s="17">
        <v>0.29227988516665399</v>
      </c>
      <c r="T9" s="17">
        <v>0.17861305072182401</v>
      </c>
      <c r="U9" s="17">
        <v>0.33241292839939202</v>
      </c>
      <c r="V9" s="17">
        <v>0.26074065566862797</v>
      </c>
      <c r="W9" s="17"/>
      <c r="X9" s="17">
        <v>0.25326839491190301</v>
      </c>
      <c r="Y9" s="17">
        <v>0.28131686733222999</v>
      </c>
      <c r="Z9" s="17"/>
      <c r="AA9" s="17">
        <v>0.25490161841752901</v>
      </c>
      <c r="AB9" s="17">
        <v>0.33256870694249702</v>
      </c>
      <c r="AC9" s="17"/>
      <c r="AD9" s="17">
        <v>0.32645680321414799</v>
      </c>
      <c r="AE9" s="17">
        <v>0.14597027904613299</v>
      </c>
    </row>
    <row r="10" spans="2:31" ht="58" x14ac:dyDescent="0.35">
      <c r="B10" s="18" t="s">
        <v>695</v>
      </c>
      <c r="C10" s="17">
        <v>0.51714258573064698</v>
      </c>
      <c r="D10" s="17">
        <v>0.53968332674861696</v>
      </c>
      <c r="E10" s="17">
        <v>0.49486758755861998</v>
      </c>
      <c r="F10" s="17"/>
      <c r="G10" s="17">
        <v>0.488757710686336</v>
      </c>
      <c r="H10" s="17">
        <v>0.485296856428025</v>
      </c>
      <c r="I10" s="17">
        <v>0.49411697906441798</v>
      </c>
      <c r="J10" s="17">
        <v>0.522541666997</v>
      </c>
      <c r="K10" s="17">
        <v>0.56298001017828203</v>
      </c>
      <c r="L10" s="17">
        <v>0.53543098595127603</v>
      </c>
      <c r="M10" s="17"/>
      <c r="N10" s="17">
        <v>0.451253336093772</v>
      </c>
      <c r="O10" s="17">
        <v>0.51981734432152604</v>
      </c>
      <c r="P10" s="17">
        <v>0.47295770265484699</v>
      </c>
      <c r="Q10" s="17">
        <v>0.49651712604363801</v>
      </c>
      <c r="R10" s="17">
        <v>0.64460397579801498</v>
      </c>
      <c r="S10" s="17">
        <v>0.49589094042419202</v>
      </c>
      <c r="T10" s="17">
        <v>0.52590517495661404</v>
      </c>
      <c r="U10" s="17">
        <v>0.54182425082653995</v>
      </c>
      <c r="V10" s="17">
        <v>0.56644294893587299</v>
      </c>
      <c r="W10" s="17"/>
      <c r="X10" s="17">
        <v>0.53348178798923496</v>
      </c>
      <c r="Y10" s="17">
        <v>0.39679148494427302</v>
      </c>
      <c r="Z10" s="17"/>
      <c r="AA10" s="17">
        <v>0.54303088824877799</v>
      </c>
      <c r="AB10" s="17">
        <v>0.44255709946977101</v>
      </c>
      <c r="AC10" s="17"/>
      <c r="AD10" s="17">
        <v>0.51667962385468702</v>
      </c>
      <c r="AE10" s="17">
        <v>0.57039959756875402</v>
      </c>
    </row>
    <row r="11" spans="2:31" x14ac:dyDescent="0.35">
      <c r="B11" s="18" t="s">
        <v>56</v>
      </c>
      <c r="C11" s="19">
        <v>0.20968296702841299</v>
      </c>
      <c r="D11" s="19">
        <v>0.15253560810042599</v>
      </c>
      <c r="E11" s="19">
        <v>0.26615659026210597</v>
      </c>
      <c r="F11" s="19"/>
      <c r="G11" s="19">
        <v>0.28792425453433901</v>
      </c>
      <c r="H11" s="19">
        <v>0.199062619947941</v>
      </c>
      <c r="I11" s="19">
        <v>0.265138501174153</v>
      </c>
      <c r="J11" s="19">
        <v>0.154505742434911</v>
      </c>
      <c r="K11" s="19">
        <v>0.22802444338913699</v>
      </c>
      <c r="L11" s="19">
        <v>0.15826859198583601</v>
      </c>
      <c r="M11" s="19"/>
      <c r="N11" s="19">
        <v>0.172803443136721</v>
      </c>
      <c r="O11" s="19">
        <v>0.232527994502501</v>
      </c>
      <c r="P11" s="19">
        <v>0.30543014636585403</v>
      </c>
      <c r="Q11" s="19">
        <v>0.22544630884028</v>
      </c>
      <c r="R11" s="19">
        <v>0.12511084143099599</v>
      </c>
      <c r="S11" s="19">
        <v>0.211829174409154</v>
      </c>
      <c r="T11" s="19">
        <v>0.29548177432156297</v>
      </c>
      <c r="U11" s="19">
        <v>0.125762820774068</v>
      </c>
      <c r="V11" s="19">
        <v>0.17281639539550001</v>
      </c>
      <c r="W11" s="19"/>
      <c r="X11" s="19">
        <v>0.21324981709886201</v>
      </c>
      <c r="Y11" s="19">
        <v>0.32189164772349699</v>
      </c>
      <c r="Z11" s="19"/>
      <c r="AA11" s="19">
        <v>0.202067493333693</v>
      </c>
      <c r="AB11" s="19">
        <v>0.224874193587731</v>
      </c>
      <c r="AC11" s="19"/>
      <c r="AD11" s="19">
        <v>0.15686357293116401</v>
      </c>
      <c r="AE11" s="19">
        <v>0.28363012338511301</v>
      </c>
    </row>
    <row r="12" spans="2:31" x14ac:dyDescent="0.35">
      <c r="B12" s="16" t="s">
        <v>365</v>
      </c>
    </row>
    <row r="13" spans="2:31" x14ac:dyDescent="0.35">
      <c r="B13" t="s">
        <v>67</v>
      </c>
    </row>
    <row r="14" spans="2:31" x14ac:dyDescent="0.35">
      <c r="B14" t="s">
        <v>68</v>
      </c>
    </row>
    <row r="16" spans="2:31" x14ac:dyDescent="0.35">
      <c r="B16"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A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699</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515</v>
      </c>
      <c r="D7" s="10">
        <v>254</v>
      </c>
      <c r="E7" s="10">
        <v>261</v>
      </c>
      <c r="F7" s="10"/>
      <c r="G7" s="10">
        <v>100</v>
      </c>
      <c r="H7" s="10">
        <v>82</v>
      </c>
      <c r="I7" s="10">
        <v>96</v>
      </c>
      <c r="J7" s="10">
        <v>84</v>
      </c>
      <c r="K7" s="10">
        <v>88</v>
      </c>
      <c r="L7" s="10">
        <v>65</v>
      </c>
      <c r="M7" s="10"/>
      <c r="N7" s="10">
        <v>87</v>
      </c>
      <c r="O7" s="10">
        <v>80</v>
      </c>
      <c r="P7" s="10">
        <v>41</v>
      </c>
      <c r="Q7" s="10">
        <v>47</v>
      </c>
      <c r="R7" s="10">
        <v>48</v>
      </c>
      <c r="S7" s="10">
        <v>55</v>
      </c>
      <c r="T7" s="10">
        <v>58</v>
      </c>
      <c r="U7" s="10">
        <v>33</v>
      </c>
      <c r="V7" s="10">
        <v>66</v>
      </c>
      <c r="W7" s="10"/>
      <c r="X7" s="10">
        <v>415</v>
      </c>
      <c r="Y7" s="10">
        <v>50</v>
      </c>
      <c r="Z7" s="10"/>
      <c r="AA7" s="10">
        <v>419</v>
      </c>
      <c r="AB7" s="10">
        <v>92</v>
      </c>
      <c r="AC7" s="10"/>
      <c r="AD7" s="10">
        <v>338</v>
      </c>
      <c r="AE7" s="10">
        <v>146</v>
      </c>
    </row>
    <row r="8" spans="2:31" ht="30" customHeight="1" x14ac:dyDescent="0.35">
      <c r="B8" s="11" t="s">
        <v>20</v>
      </c>
      <c r="C8" s="11">
        <v>515</v>
      </c>
      <c r="D8" s="11">
        <v>277</v>
      </c>
      <c r="E8" s="11">
        <v>239</v>
      </c>
      <c r="F8" s="11"/>
      <c r="G8" s="11">
        <v>88</v>
      </c>
      <c r="H8" s="11">
        <v>68</v>
      </c>
      <c r="I8" s="11">
        <v>74</v>
      </c>
      <c r="J8" s="11">
        <v>70</v>
      </c>
      <c r="K8" s="11">
        <v>82</v>
      </c>
      <c r="L8" s="11">
        <v>134</v>
      </c>
      <c r="M8" s="11"/>
      <c r="N8" s="11">
        <v>79</v>
      </c>
      <c r="O8" s="11">
        <v>80</v>
      </c>
      <c r="P8" s="11">
        <v>50</v>
      </c>
      <c r="Q8" s="11">
        <v>67</v>
      </c>
      <c r="R8" s="11">
        <v>46</v>
      </c>
      <c r="S8" s="11">
        <v>49</v>
      </c>
      <c r="T8" s="11">
        <v>52</v>
      </c>
      <c r="U8" s="11">
        <v>30</v>
      </c>
      <c r="V8" s="11">
        <v>62</v>
      </c>
      <c r="W8" s="11"/>
      <c r="X8" s="11">
        <v>412</v>
      </c>
      <c r="Y8" s="11">
        <v>50</v>
      </c>
      <c r="Z8" s="11"/>
      <c r="AA8" s="11">
        <v>411</v>
      </c>
      <c r="AB8" s="11">
        <v>101</v>
      </c>
      <c r="AC8" s="11"/>
      <c r="AD8" s="11">
        <v>347</v>
      </c>
      <c r="AE8" s="11">
        <v>138</v>
      </c>
    </row>
    <row r="9" spans="2:31" ht="43.5" x14ac:dyDescent="0.35">
      <c r="B9" s="18" t="s">
        <v>697</v>
      </c>
      <c r="C9" s="17">
        <v>0.32618748338854497</v>
      </c>
      <c r="D9" s="17">
        <v>0.36029636291832901</v>
      </c>
      <c r="E9" s="17">
        <v>0.28665356895194399</v>
      </c>
      <c r="F9" s="17"/>
      <c r="G9" s="17">
        <v>0.285491031840506</v>
      </c>
      <c r="H9" s="17">
        <v>0.252140805991804</v>
      </c>
      <c r="I9" s="17">
        <v>0.26803436773065697</v>
      </c>
      <c r="J9" s="17">
        <v>0.20580897261613401</v>
      </c>
      <c r="K9" s="17">
        <v>0.31293554226917403</v>
      </c>
      <c r="L9" s="17">
        <v>0.49239951941145599</v>
      </c>
      <c r="M9" s="17"/>
      <c r="N9" s="17">
        <v>0.39566021154459202</v>
      </c>
      <c r="O9" s="17">
        <v>0.25775910874639002</v>
      </c>
      <c r="P9" s="17">
        <v>0.33955666017063202</v>
      </c>
      <c r="Q9" s="17">
        <v>0.304986329417335</v>
      </c>
      <c r="R9" s="17">
        <v>0.227958379002031</v>
      </c>
      <c r="S9" s="17">
        <v>0.35053907342418</v>
      </c>
      <c r="T9" s="17">
        <v>0.263174930974579</v>
      </c>
      <c r="U9" s="17">
        <v>0.365235532770045</v>
      </c>
      <c r="V9" s="17">
        <v>0.42464599280820098</v>
      </c>
      <c r="W9" s="17"/>
      <c r="X9" s="17">
        <v>0.30799005548693098</v>
      </c>
      <c r="Y9" s="17">
        <v>0.306129703866309</v>
      </c>
      <c r="Z9" s="17"/>
      <c r="AA9" s="17">
        <v>0.30261505476098799</v>
      </c>
      <c r="AB9" s="17">
        <v>0.41691172269570898</v>
      </c>
      <c r="AC9" s="17"/>
      <c r="AD9" s="17">
        <v>0.37697893331526799</v>
      </c>
      <c r="AE9" s="17">
        <v>0.22731859819676001</v>
      </c>
    </row>
    <row r="10" spans="2:31" ht="43.5" x14ac:dyDescent="0.35">
      <c r="B10" s="18" t="s">
        <v>698</v>
      </c>
      <c r="C10" s="17">
        <v>0.45742867797935899</v>
      </c>
      <c r="D10" s="17">
        <v>0.45605084674125501</v>
      </c>
      <c r="E10" s="17">
        <v>0.45902565398754802</v>
      </c>
      <c r="F10" s="17"/>
      <c r="G10" s="17">
        <v>0.399909061486595</v>
      </c>
      <c r="H10" s="17">
        <v>0.54289072043711795</v>
      </c>
      <c r="I10" s="17">
        <v>0.42501542329408498</v>
      </c>
      <c r="J10" s="17">
        <v>0.58403780334104405</v>
      </c>
      <c r="K10" s="17">
        <v>0.47681685314836803</v>
      </c>
      <c r="L10" s="17">
        <v>0.39200313668526199</v>
      </c>
      <c r="M10" s="17"/>
      <c r="N10" s="17">
        <v>0.45120235308519802</v>
      </c>
      <c r="O10" s="17">
        <v>0.55799287154069599</v>
      </c>
      <c r="P10" s="17">
        <v>0.33668980527871201</v>
      </c>
      <c r="Q10" s="17">
        <v>0.50407342704178804</v>
      </c>
      <c r="R10" s="17">
        <v>0.55364870257629795</v>
      </c>
      <c r="S10" s="17">
        <v>0.39208315879764999</v>
      </c>
      <c r="T10" s="17">
        <v>0.46868809249433901</v>
      </c>
      <c r="U10" s="17">
        <v>0.42259784204293799</v>
      </c>
      <c r="V10" s="17">
        <v>0.369989268622548</v>
      </c>
      <c r="W10" s="17"/>
      <c r="X10" s="17">
        <v>0.45327206950184701</v>
      </c>
      <c r="Y10" s="17">
        <v>0.48986733514945202</v>
      </c>
      <c r="Z10" s="17"/>
      <c r="AA10" s="17">
        <v>0.46435789986869602</v>
      </c>
      <c r="AB10" s="17">
        <v>0.43641283937838699</v>
      </c>
      <c r="AC10" s="17"/>
      <c r="AD10" s="17">
        <v>0.46752532949077802</v>
      </c>
      <c r="AE10" s="17">
        <v>0.50205884249465205</v>
      </c>
    </row>
    <row r="11" spans="2:31" x14ac:dyDescent="0.35">
      <c r="B11" s="18" t="s">
        <v>56</v>
      </c>
      <c r="C11" s="19">
        <v>0.21638383863209601</v>
      </c>
      <c r="D11" s="19">
        <v>0.18365279034041501</v>
      </c>
      <c r="E11" s="19">
        <v>0.25432077706050799</v>
      </c>
      <c r="F11" s="19"/>
      <c r="G11" s="19">
        <v>0.314599906672899</v>
      </c>
      <c r="H11" s="19">
        <v>0.204968473571078</v>
      </c>
      <c r="I11" s="19">
        <v>0.30695020897525799</v>
      </c>
      <c r="J11" s="19">
        <v>0.21015322404282299</v>
      </c>
      <c r="K11" s="19">
        <v>0.210247604582457</v>
      </c>
      <c r="L11" s="19">
        <v>0.115597343903282</v>
      </c>
      <c r="M11" s="19"/>
      <c r="N11" s="19">
        <v>0.15313743537020999</v>
      </c>
      <c r="O11" s="19">
        <v>0.18424801971291399</v>
      </c>
      <c r="P11" s="19">
        <v>0.32375353455065597</v>
      </c>
      <c r="Q11" s="19">
        <v>0.19094024354087699</v>
      </c>
      <c r="R11" s="19">
        <v>0.218392918421671</v>
      </c>
      <c r="S11" s="19">
        <v>0.25737776777817001</v>
      </c>
      <c r="T11" s="19">
        <v>0.26813697653108098</v>
      </c>
      <c r="U11" s="19">
        <v>0.21216662518701701</v>
      </c>
      <c r="V11" s="19">
        <v>0.205364738569251</v>
      </c>
      <c r="W11" s="19"/>
      <c r="X11" s="19">
        <v>0.23873787501122101</v>
      </c>
      <c r="Y11" s="19">
        <v>0.20400296098423901</v>
      </c>
      <c r="Z11" s="19"/>
      <c r="AA11" s="19">
        <v>0.23302704537031599</v>
      </c>
      <c r="AB11" s="19">
        <v>0.14667543792590401</v>
      </c>
      <c r="AC11" s="19"/>
      <c r="AD11" s="19">
        <v>0.15549573719395299</v>
      </c>
      <c r="AE11" s="19">
        <v>0.27062255930858797</v>
      </c>
    </row>
    <row r="12" spans="2:31" x14ac:dyDescent="0.35">
      <c r="B12" s="16" t="s">
        <v>365</v>
      </c>
    </row>
    <row r="13" spans="2:31" x14ac:dyDescent="0.35">
      <c r="B13" t="s">
        <v>67</v>
      </c>
    </row>
    <row r="14" spans="2:31" x14ac:dyDescent="0.35">
      <c r="B14" t="s">
        <v>68</v>
      </c>
    </row>
    <row r="16" spans="2:31" x14ac:dyDescent="0.35">
      <c r="B16"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AE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702</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574</v>
      </c>
      <c r="D7" s="10">
        <v>252</v>
      </c>
      <c r="E7" s="10">
        <v>322</v>
      </c>
      <c r="F7" s="10"/>
      <c r="G7" s="10">
        <v>87</v>
      </c>
      <c r="H7" s="10">
        <v>103</v>
      </c>
      <c r="I7" s="10">
        <v>114</v>
      </c>
      <c r="J7" s="10">
        <v>99</v>
      </c>
      <c r="K7" s="10">
        <v>82</v>
      </c>
      <c r="L7" s="10">
        <v>89</v>
      </c>
      <c r="M7" s="10"/>
      <c r="N7" s="10">
        <v>106</v>
      </c>
      <c r="O7" s="10">
        <v>85</v>
      </c>
      <c r="P7" s="10">
        <v>56</v>
      </c>
      <c r="Q7" s="10">
        <v>39</v>
      </c>
      <c r="R7" s="10">
        <v>52</v>
      </c>
      <c r="S7" s="10">
        <v>60</v>
      </c>
      <c r="T7" s="10">
        <v>71</v>
      </c>
      <c r="U7" s="10">
        <v>26</v>
      </c>
      <c r="V7" s="10">
        <v>79</v>
      </c>
      <c r="W7" s="10"/>
      <c r="X7" s="10">
        <v>447</v>
      </c>
      <c r="Y7" s="10">
        <v>69</v>
      </c>
      <c r="Z7" s="10"/>
      <c r="AA7" s="10">
        <v>457</v>
      </c>
      <c r="AB7" s="10">
        <v>115</v>
      </c>
      <c r="AC7" s="10"/>
      <c r="AD7" s="10">
        <v>383</v>
      </c>
      <c r="AE7" s="10">
        <v>160</v>
      </c>
    </row>
    <row r="8" spans="2:31" ht="30" customHeight="1" x14ac:dyDescent="0.35">
      <c r="B8" s="11" t="s">
        <v>20</v>
      </c>
      <c r="C8" s="11">
        <v>584</v>
      </c>
      <c r="D8" s="11">
        <v>284</v>
      </c>
      <c r="E8" s="11">
        <v>300</v>
      </c>
      <c r="F8" s="11"/>
      <c r="G8" s="11">
        <v>75</v>
      </c>
      <c r="H8" s="11">
        <v>85</v>
      </c>
      <c r="I8" s="11">
        <v>86</v>
      </c>
      <c r="J8" s="11">
        <v>80</v>
      </c>
      <c r="K8" s="11">
        <v>74</v>
      </c>
      <c r="L8" s="11">
        <v>183</v>
      </c>
      <c r="M8" s="11"/>
      <c r="N8" s="11">
        <v>99</v>
      </c>
      <c r="O8" s="11">
        <v>87</v>
      </c>
      <c r="P8" s="11">
        <v>67</v>
      </c>
      <c r="Q8" s="11">
        <v>61</v>
      </c>
      <c r="R8" s="11">
        <v>52</v>
      </c>
      <c r="S8" s="11">
        <v>52</v>
      </c>
      <c r="T8" s="11">
        <v>66</v>
      </c>
      <c r="U8" s="11">
        <v>23</v>
      </c>
      <c r="V8" s="11">
        <v>76</v>
      </c>
      <c r="W8" s="11"/>
      <c r="X8" s="11">
        <v>449</v>
      </c>
      <c r="Y8" s="11">
        <v>73</v>
      </c>
      <c r="Z8" s="11"/>
      <c r="AA8" s="11">
        <v>464</v>
      </c>
      <c r="AB8" s="11">
        <v>119</v>
      </c>
      <c r="AC8" s="11"/>
      <c r="AD8" s="11">
        <v>394</v>
      </c>
      <c r="AE8" s="11">
        <v>156</v>
      </c>
    </row>
    <row r="9" spans="2:31" ht="58" x14ac:dyDescent="0.35">
      <c r="B9" s="18" t="s">
        <v>700</v>
      </c>
      <c r="C9" s="17">
        <v>0.24776049035207201</v>
      </c>
      <c r="D9" s="17">
        <v>0.27321562449541498</v>
      </c>
      <c r="E9" s="17">
        <v>0.223618310216153</v>
      </c>
      <c r="F9" s="17"/>
      <c r="G9" s="17">
        <v>0.25828580970883402</v>
      </c>
      <c r="H9" s="17">
        <v>0.20800116091123799</v>
      </c>
      <c r="I9" s="17">
        <v>0.31048786533624201</v>
      </c>
      <c r="J9" s="17">
        <v>0.25967842244828598</v>
      </c>
      <c r="K9" s="17">
        <v>0.109883585249236</v>
      </c>
      <c r="L9" s="17">
        <v>0.28269601833033903</v>
      </c>
      <c r="M9" s="17"/>
      <c r="N9" s="17">
        <v>0.36452191891048302</v>
      </c>
      <c r="O9" s="17">
        <v>0.24400534268166599</v>
      </c>
      <c r="P9" s="17">
        <v>0.14451683717191299</v>
      </c>
      <c r="Q9" s="17">
        <v>0.26680160448414703</v>
      </c>
      <c r="R9" s="17">
        <v>0.20913819535710801</v>
      </c>
      <c r="S9" s="17">
        <v>0.28714075831084701</v>
      </c>
      <c r="T9" s="17">
        <v>0.19035517378425601</v>
      </c>
      <c r="U9" s="17">
        <v>0.341944608731101</v>
      </c>
      <c r="V9" s="17">
        <v>0.196017755463572</v>
      </c>
      <c r="W9" s="17"/>
      <c r="X9" s="17">
        <v>0.220831167297039</v>
      </c>
      <c r="Y9" s="17">
        <v>0.285489489869311</v>
      </c>
      <c r="Z9" s="17"/>
      <c r="AA9" s="17">
        <v>0.21441772570216799</v>
      </c>
      <c r="AB9" s="17">
        <v>0.37539921639093998</v>
      </c>
      <c r="AC9" s="17"/>
      <c r="AD9" s="17">
        <v>0.28950634366029099</v>
      </c>
      <c r="AE9" s="17">
        <v>0.164861960167554</v>
      </c>
    </row>
    <row r="10" spans="2:31" ht="58" x14ac:dyDescent="0.35">
      <c r="B10" s="18" t="s">
        <v>701</v>
      </c>
      <c r="C10" s="17">
        <v>0.56440451152027604</v>
      </c>
      <c r="D10" s="17">
        <v>0.56886885350694105</v>
      </c>
      <c r="E10" s="17">
        <v>0.56017043646793097</v>
      </c>
      <c r="F10" s="17"/>
      <c r="G10" s="17">
        <v>0.49893954761116599</v>
      </c>
      <c r="H10" s="17">
        <v>0.530625160180348</v>
      </c>
      <c r="I10" s="17">
        <v>0.45188336595516898</v>
      </c>
      <c r="J10" s="17">
        <v>0.60920601330124902</v>
      </c>
      <c r="K10" s="17">
        <v>0.68223782652738796</v>
      </c>
      <c r="L10" s="17">
        <v>0.59271892604430199</v>
      </c>
      <c r="M10" s="17"/>
      <c r="N10" s="17">
        <v>0.49985034650737398</v>
      </c>
      <c r="O10" s="17">
        <v>0.60259779814116998</v>
      </c>
      <c r="P10" s="17">
        <v>0.52070504650249505</v>
      </c>
      <c r="Q10" s="17">
        <v>0.46624965859580902</v>
      </c>
      <c r="R10" s="17">
        <v>0.61273955248651502</v>
      </c>
      <c r="S10" s="17">
        <v>0.53289186060218097</v>
      </c>
      <c r="T10" s="17">
        <v>0.63658742727667905</v>
      </c>
      <c r="U10" s="17">
        <v>0.58590897049344304</v>
      </c>
      <c r="V10" s="17">
        <v>0.64148037497597099</v>
      </c>
      <c r="W10" s="17"/>
      <c r="X10" s="17">
        <v>0.58579703370570702</v>
      </c>
      <c r="Y10" s="17">
        <v>0.53654818041611396</v>
      </c>
      <c r="Z10" s="17"/>
      <c r="AA10" s="17">
        <v>0.58894278167222303</v>
      </c>
      <c r="AB10" s="17">
        <v>0.46887126888821801</v>
      </c>
      <c r="AC10" s="17"/>
      <c r="AD10" s="17">
        <v>0.57555464568321202</v>
      </c>
      <c r="AE10" s="17">
        <v>0.60938730548465103</v>
      </c>
    </row>
    <row r="11" spans="2:31" x14ac:dyDescent="0.35">
      <c r="B11" s="18" t="s">
        <v>56</v>
      </c>
      <c r="C11" s="19">
        <v>0.187834998127652</v>
      </c>
      <c r="D11" s="19">
        <v>0.157915521997644</v>
      </c>
      <c r="E11" s="19">
        <v>0.21621125331591601</v>
      </c>
      <c r="F11" s="19"/>
      <c r="G11" s="19">
        <v>0.24277464268000001</v>
      </c>
      <c r="H11" s="19">
        <v>0.26137367890841401</v>
      </c>
      <c r="I11" s="19">
        <v>0.23762876870858901</v>
      </c>
      <c r="J11" s="19">
        <v>0.131115564250465</v>
      </c>
      <c r="K11" s="19">
        <v>0.20787858822337599</v>
      </c>
      <c r="L11" s="19">
        <v>0.12458505562536</v>
      </c>
      <c r="M11" s="19"/>
      <c r="N11" s="19">
        <v>0.135627734582143</v>
      </c>
      <c r="O11" s="19">
        <v>0.153396859177165</v>
      </c>
      <c r="P11" s="19">
        <v>0.33477811632559201</v>
      </c>
      <c r="Q11" s="19">
        <v>0.26694873692004301</v>
      </c>
      <c r="R11" s="19">
        <v>0.178122252156377</v>
      </c>
      <c r="S11" s="19">
        <v>0.17996738108697199</v>
      </c>
      <c r="T11" s="19">
        <v>0.17305739893906399</v>
      </c>
      <c r="U11" s="19">
        <v>7.2146420775456202E-2</v>
      </c>
      <c r="V11" s="19">
        <v>0.16250186956045701</v>
      </c>
      <c r="W11" s="19"/>
      <c r="X11" s="19">
        <v>0.19337179899725401</v>
      </c>
      <c r="Y11" s="19">
        <v>0.17796232971457601</v>
      </c>
      <c r="Z11" s="19"/>
      <c r="AA11" s="19">
        <v>0.19663949262560901</v>
      </c>
      <c r="AB11" s="19">
        <v>0.15572951472084101</v>
      </c>
      <c r="AC11" s="19"/>
      <c r="AD11" s="19">
        <v>0.13493901065649699</v>
      </c>
      <c r="AE11" s="19">
        <v>0.22575073434779599</v>
      </c>
    </row>
    <row r="12" spans="2:31" x14ac:dyDescent="0.35">
      <c r="B12" s="16" t="s">
        <v>365</v>
      </c>
    </row>
    <row r="13" spans="2:31" x14ac:dyDescent="0.35">
      <c r="B13" t="s">
        <v>67</v>
      </c>
    </row>
    <row r="14" spans="2:31" x14ac:dyDescent="0.35">
      <c r="B14" t="s">
        <v>68</v>
      </c>
    </row>
    <row r="16" spans="2:31" x14ac:dyDescent="0.35">
      <c r="B16"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AE23"/>
  <sheetViews>
    <sheetView showGridLines="0" topLeftCell="A12" workbookViewId="0">
      <pane xSplit="2" topLeftCell="C1" activePane="topRight" state="frozen"/>
      <selection pane="topRight" activeCell="C16" sqref="C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715</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1096</v>
      </c>
      <c r="D7" s="10">
        <v>501</v>
      </c>
      <c r="E7" s="10">
        <v>595</v>
      </c>
      <c r="F7" s="10"/>
      <c r="G7" s="10">
        <v>192</v>
      </c>
      <c r="H7" s="10">
        <v>197</v>
      </c>
      <c r="I7" s="10">
        <v>199</v>
      </c>
      <c r="J7" s="10">
        <v>187</v>
      </c>
      <c r="K7" s="10">
        <v>170</v>
      </c>
      <c r="L7" s="10">
        <v>151</v>
      </c>
      <c r="M7" s="10"/>
      <c r="N7" s="10">
        <v>191</v>
      </c>
      <c r="O7" s="10">
        <v>171</v>
      </c>
      <c r="P7" s="10">
        <v>96</v>
      </c>
      <c r="Q7" s="10">
        <v>85</v>
      </c>
      <c r="R7" s="10">
        <v>97</v>
      </c>
      <c r="S7" s="10">
        <v>125</v>
      </c>
      <c r="T7" s="10">
        <v>120</v>
      </c>
      <c r="U7" s="10">
        <v>59</v>
      </c>
      <c r="V7" s="10">
        <v>152</v>
      </c>
      <c r="W7" s="10"/>
      <c r="X7" s="10">
        <v>869</v>
      </c>
      <c r="Y7" s="10">
        <v>117</v>
      </c>
      <c r="Z7" s="10"/>
      <c r="AA7" s="10">
        <v>877</v>
      </c>
      <c r="AB7" s="10">
        <v>213</v>
      </c>
      <c r="AC7" s="10"/>
      <c r="AD7" s="10">
        <v>718</v>
      </c>
      <c r="AE7" s="10">
        <v>327</v>
      </c>
    </row>
    <row r="8" spans="2:31" ht="30" customHeight="1" x14ac:dyDescent="0.35">
      <c r="B8" s="11" t="s">
        <v>20</v>
      </c>
      <c r="C8" s="11">
        <v>1096</v>
      </c>
      <c r="D8" s="11">
        <v>548</v>
      </c>
      <c r="E8" s="11">
        <v>548</v>
      </c>
      <c r="F8" s="11"/>
      <c r="G8" s="11">
        <v>164</v>
      </c>
      <c r="H8" s="11">
        <v>164</v>
      </c>
      <c r="I8" s="11">
        <v>153</v>
      </c>
      <c r="J8" s="11">
        <v>154</v>
      </c>
      <c r="K8" s="11">
        <v>154</v>
      </c>
      <c r="L8" s="11">
        <v>307</v>
      </c>
      <c r="M8" s="11"/>
      <c r="N8" s="11">
        <v>175</v>
      </c>
      <c r="O8" s="11">
        <v>175</v>
      </c>
      <c r="P8" s="11">
        <v>110</v>
      </c>
      <c r="Q8" s="11">
        <v>120</v>
      </c>
      <c r="R8" s="11">
        <v>99</v>
      </c>
      <c r="S8" s="11">
        <v>110</v>
      </c>
      <c r="T8" s="11">
        <v>110</v>
      </c>
      <c r="U8" s="11">
        <v>55</v>
      </c>
      <c r="V8" s="11">
        <v>142</v>
      </c>
      <c r="W8" s="11"/>
      <c r="X8" s="11">
        <v>859</v>
      </c>
      <c r="Y8" s="11">
        <v>117</v>
      </c>
      <c r="Z8" s="11"/>
      <c r="AA8" s="11">
        <v>868</v>
      </c>
      <c r="AB8" s="11">
        <v>222</v>
      </c>
      <c r="AC8" s="11"/>
      <c r="AD8" s="11">
        <v>734</v>
      </c>
      <c r="AE8" s="11">
        <v>309</v>
      </c>
    </row>
    <row r="9" spans="2:31" ht="43.5" x14ac:dyDescent="0.35">
      <c r="B9" s="18" t="s">
        <v>703</v>
      </c>
      <c r="C9" s="17">
        <v>0.39763224230692401</v>
      </c>
      <c r="D9" s="17">
        <v>0.36239420960208901</v>
      </c>
      <c r="E9" s="17">
        <v>0.43288018068344902</v>
      </c>
      <c r="F9" s="17"/>
      <c r="G9" s="17">
        <v>0.47437583659786398</v>
      </c>
      <c r="H9" s="17">
        <v>0.36572902940371399</v>
      </c>
      <c r="I9" s="17">
        <v>0.419506165086866</v>
      </c>
      <c r="J9" s="17">
        <v>0.35581361520042798</v>
      </c>
      <c r="K9" s="17">
        <v>0.34175644653429599</v>
      </c>
      <c r="L9" s="17">
        <v>0.411783430661398</v>
      </c>
      <c r="M9" s="17"/>
      <c r="N9" s="17">
        <v>0.43221966176239202</v>
      </c>
      <c r="O9" s="17">
        <v>0.49264053935277802</v>
      </c>
      <c r="P9" s="17">
        <v>0.34486391899185698</v>
      </c>
      <c r="Q9" s="17">
        <v>0.39615759150039498</v>
      </c>
      <c r="R9" s="17">
        <v>0.41438259051815002</v>
      </c>
      <c r="S9" s="17">
        <v>0.33339211141441999</v>
      </c>
      <c r="T9" s="17">
        <v>0.36658596581519598</v>
      </c>
      <c r="U9" s="17">
        <v>0.37482095613590699</v>
      </c>
      <c r="V9" s="17">
        <v>0.35101297718346902</v>
      </c>
      <c r="W9" s="17"/>
      <c r="X9" s="17">
        <v>0.38823698886874403</v>
      </c>
      <c r="Y9" s="17">
        <v>0.446609182218701</v>
      </c>
      <c r="Z9" s="17"/>
      <c r="AA9" s="17">
        <v>0.37368688217553397</v>
      </c>
      <c r="AB9" s="17">
        <v>0.484543742582767</v>
      </c>
      <c r="AC9" s="17"/>
      <c r="AD9" s="17">
        <v>0.39774971636477302</v>
      </c>
      <c r="AE9" s="17">
        <v>0.40515287616623102</v>
      </c>
    </row>
    <row r="10" spans="2:31" ht="43.5" x14ac:dyDescent="0.35">
      <c r="B10" s="18" t="s">
        <v>704</v>
      </c>
      <c r="C10" s="17">
        <v>0.385423219673517</v>
      </c>
      <c r="D10" s="17">
        <v>0.40893665292739401</v>
      </c>
      <c r="E10" s="17">
        <v>0.36190317661959598</v>
      </c>
      <c r="F10" s="17"/>
      <c r="G10" s="17">
        <v>0.40746704813387202</v>
      </c>
      <c r="H10" s="17">
        <v>0.33983948267463598</v>
      </c>
      <c r="I10" s="17">
        <v>0.41334172629685101</v>
      </c>
      <c r="J10" s="17">
        <v>0.36307184847922302</v>
      </c>
      <c r="K10" s="17">
        <v>0.386881697735527</v>
      </c>
      <c r="L10" s="17">
        <v>0.39456517098812999</v>
      </c>
      <c r="M10" s="17"/>
      <c r="N10" s="17">
        <v>0.48370914886928901</v>
      </c>
      <c r="O10" s="17">
        <v>0.350931818324206</v>
      </c>
      <c r="P10" s="17">
        <v>0.35182998253724002</v>
      </c>
      <c r="Q10" s="17">
        <v>0.375225742441465</v>
      </c>
      <c r="R10" s="17">
        <v>0.46577882564711798</v>
      </c>
      <c r="S10" s="17">
        <v>0.39162808187259102</v>
      </c>
      <c r="T10" s="17">
        <v>0.316493041238816</v>
      </c>
      <c r="U10" s="17">
        <v>0.359024651137823</v>
      </c>
      <c r="V10" s="17">
        <v>0.34423598054465698</v>
      </c>
      <c r="W10" s="17"/>
      <c r="X10" s="17">
        <v>0.37485013737084499</v>
      </c>
      <c r="Y10" s="17">
        <v>0.36881054722023399</v>
      </c>
      <c r="Z10" s="17"/>
      <c r="AA10" s="17">
        <v>0.35552668400811599</v>
      </c>
      <c r="AB10" s="17">
        <v>0.49442885010104798</v>
      </c>
      <c r="AC10" s="17"/>
      <c r="AD10" s="17">
        <v>0.40382676561551001</v>
      </c>
      <c r="AE10" s="17">
        <v>0.37887118004637399</v>
      </c>
    </row>
    <row r="11" spans="2:31" ht="29" x14ac:dyDescent="0.35">
      <c r="B11" s="18" t="s">
        <v>705</v>
      </c>
      <c r="C11" s="17">
        <v>0.36137760639743599</v>
      </c>
      <c r="D11" s="17">
        <v>0.390313360299054</v>
      </c>
      <c r="E11" s="17">
        <v>0.33243371844132502</v>
      </c>
      <c r="F11" s="17"/>
      <c r="G11" s="17">
        <v>0.36883142559027998</v>
      </c>
      <c r="H11" s="17">
        <v>0.36399188276337602</v>
      </c>
      <c r="I11" s="17">
        <v>0.358255683002703</v>
      </c>
      <c r="J11" s="17">
        <v>0.37344973138357301</v>
      </c>
      <c r="K11" s="17">
        <v>0.37450999999930801</v>
      </c>
      <c r="L11" s="17">
        <v>0.34491251172882298</v>
      </c>
      <c r="M11" s="17"/>
      <c r="N11" s="17">
        <v>0.367555255568217</v>
      </c>
      <c r="O11" s="17">
        <v>0.34491930701690698</v>
      </c>
      <c r="P11" s="17">
        <v>0.23722579543769601</v>
      </c>
      <c r="Q11" s="17">
        <v>0.324660847154006</v>
      </c>
      <c r="R11" s="17">
        <v>0.49048850777890701</v>
      </c>
      <c r="S11" s="17">
        <v>0.40239043826055698</v>
      </c>
      <c r="T11" s="17">
        <v>0.376219041479256</v>
      </c>
      <c r="U11" s="17">
        <v>0.28799819701555801</v>
      </c>
      <c r="V11" s="17">
        <v>0.39638988116351398</v>
      </c>
      <c r="W11" s="17"/>
      <c r="X11" s="17">
        <v>0.34498832353453901</v>
      </c>
      <c r="Y11" s="17">
        <v>0.364033699809867</v>
      </c>
      <c r="Z11" s="17"/>
      <c r="AA11" s="17">
        <v>0.35893450988150399</v>
      </c>
      <c r="AB11" s="17">
        <v>0.37232475285713601</v>
      </c>
      <c r="AC11" s="17"/>
      <c r="AD11" s="17">
        <v>0.355286926606312</v>
      </c>
      <c r="AE11" s="17">
        <v>0.420766189876495</v>
      </c>
    </row>
    <row r="12" spans="2:31" ht="43.5" x14ac:dyDescent="0.35">
      <c r="B12" s="18" t="s">
        <v>706</v>
      </c>
      <c r="C12" s="17">
        <v>0.29118021189930698</v>
      </c>
      <c r="D12" s="17">
        <v>0.29019981425402003</v>
      </c>
      <c r="E12" s="17">
        <v>0.29216088514162603</v>
      </c>
      <c r="F12" s="17"/>
      <c r="G12" s="17">
        <v>0.27163051267924898</v>
      </c>
      <c r="H12" s="17">
        <v>0.27527815988585203</v>
      </c>
      <c r="I12" s="17">
        <v>0.227396954514268</v>
      </c>
      <c r="J12" s="17">
        <v>0.20538007071939901</v>
      </c>
      <c r="K12" s="17">
        <v>0.244025446604273</v>
      </c>
      <c r="L12" s="17">
        <v>0.408596195277593</v>
      </c>
      <c r="M12" s="17"/>
      <c r="N12" s="17">
        <v>0.27807555459865402</v>
      </c>
      <c r="O12" s="17">
        <v>0.33046259501659597</v>
      </c>
      <c r="P12" s="17">
        <v>0.35056114537837701</v>
      </c>
      <c r="Q12" s="17">
        <v>0.20736068291478901</v>
      </c>
      <c r="R12" s="17">
        <v>0.28890910499881201</v>
      </c>
      <c r="S12" s="17">
        <v>0.30993830880277101</v>
      </c>
      <c r="T12" s="17">
        <v>0.30635381139172502</v>
      </c>
      <c r="U12" s="17">
        <v>0.32074848861868299</v>
      </c>
      <c r="V12" s="17">
        <v>0.24759877906529301</v>
      </c>
      <c r="W12" s="17"/>
      <c r="X12" s="17">
        <v>0.28250688455006101</v>
      </c>
      <c r="Y12" s="17">
        <v>0.33617932830153402</v>
      </c>
      <c r="Z12" s="17"/>
      <c r="AA12" s="17">
        <v>0.26983036878637301</v>
      </c>
      <c r="AB12" s="17">
        <v>0.37436654134772401</v>
      </c>
      <c r="AC12" s="17"/>
      <c r="AD12" s="17">
        <v>0.308530680177175</v>
      </c>
      <c r="AE12" s="17">
        <v>0.23980801745928401</v>
      </c>
    </row>
    <row r="13" spans="2:31" ht="29" x14ac:dyDescent="0.35">
      <c r="B13" s="18" t="s">
        <v>707</v>
      </c>
      <c r="C13" s="17">
        <v>0.22453350932323601</v>
      </c>
      <c r="D13" s="17">
        <v>0.23362651986602201</v>
      </c>
      <c r="E13" s="17">
        <v>0.215437942667914</v>
      </c>
      <c r="F13" s="17"/>
      <c r="G13" s="17">
        <v>0.25668548773912397</v>
      </c>
      <c r="H13" s="17">
        <v>0.183584084300183</v>
      </c>
      <c r="I13" s="17">
        <v>0.232369622257768</v>
      </c>
      <c r="J13" s="17">
        <v>0.185697075676795</v>
      </c>
      <c r="K13" s="17">
        <v>0.16165745714020099</v>
      </c>
      <c r="L13" s="17">
        <v>0.27634844233901801</v>
      </c>
      <c r="M13" s="17"/>
      <c r="N13" s="17">
        <v>0.28226854208022001</v>
      </c>
      <c r="O13" s="17">
        <v>0.23575380715956201</v>
      </c>
      <c r="P13" s="17">
        <v>0.14896127155609601</v>
      </c>
      <c r="Q13" s="17">
        <v>0.246348858470747</v>
      </c>
      <c r="R13" s="17">
        <v>0.19598344007207999</v>
      </c>
      <c r="S13" s="17">
        <v>0.22978950141679999</v>
      </c>
      <c r="T13" s="17">
        <v>0.21072583492407401</v>
      </c>
      <c r="U13" s="17">
        <v>0.18322786433402499</v>
      </c>
      <c r="V13" s="17">
        <v>0.22218755007493499</v>
      </c>
      <c r="W13" s="17"/>
      <c r="X13" s="17">
        <v>0.22197420145918101</v>
      </c>
      <c r="Y13" s="17">
        <v>0.188236309717493</v>
      </c>
      <c r="Z13" s="17"/>
      <c r="AA13" s="17">
        <v>0.204948284961921</v>
      </c>
      <c r="AB13" s="17">
        <v>0.30327065415899601</v>
      </c>
      <c r="AC13" s="17"/>
      <c r="AD13" s="17">
        <v>0.25784503814719201</v>
      </c>
      <c r="AE13" s="17">
        <v>0.15309138041363801</v>
      </c>
    </row>
    <row r="14" spans="2:31" ht="43.5" x14ac:dyDescent="0.35">
      <c r="B14" s="18" t="s">
        <v>708</v>
      </c>
      <c r="C14" s="17">
        <v>0.17558835333248901</v>
      </c>
      <c r="D14" s="17">
        <v>0.19976258804708899</v>
      </c>
      <c r="E14" s="17">
        <v>0.15140732306166599</v>
      </c>
      <c r="F14" s="17"/>
      <c r="G14" s="17">
        <v>0.14001616454846799</v>
      </c>
      <c r="H14" s="17">
        <v>0.25094330571714202</v>
      </c>
      <c r="I14" s="17">
        <v>0.173593313085771</v>
      </c>
      <c r="J14" s="17">
        <v>0.14842130889921901</v>
      </c>
      <c r="K14" s="17">
        <v>0.20204926381701499</v>
      </c>
      <c r="L14" s="17">
        <v>0.15568360395780501</v>
      </c>
      <c r="M14" s="17"/>
      <c r="N14" s="17">
        <v>0.202384358645219</v>
      </c>
      <c r="O14" s="17">
        <v>0.118296140225246</v>
      </c>
      <c r="P14" s="17">
        <v>0.15795113040200101</v>
      </c>
      <c r="Q14" s="17">
        <v>0.109811522482375</v>
      </c>
      <c r="R14" s="17">
        <v>0.177119633912452</v>
      </c>
      <c r="S14" s="17">
        <v>0.18476780594643399</v>
      </c>
      <c r="T14" s="17">
        <v>0.22898588053501101</v>
      </c>
      <c r="U14" s="17">
        <v>0.24665928753048899</v>
      </c>
      <c r="V14" s="17">
        <v>0.205350217066924</v>
      </c>
      <c r="W14" s="17"/>
      <c r="X14" s="17">
        <v>0.16749492746869099</v>
      </c>
      <c r="Y14" s="17">
        <v>0.21124772963039901</v>
      </c>
      <c r="Z14" s="17"/>
      <c r="AA14" s="17">
        <v>0.17292908932321399</v>
      </c>
      <c r="AB14" s="17">
        <v>0.19009752556704201</v>
      </c>
      <c r="AC14" s="17"/>
      <c r="AD14" s="17">
        <v>0.20231780938007701</v>
      </c>
      <c r="AE14" s="17">
        <v>0.131322631045767</v>
      </c>
    </row>
    <row r="15" spans="2:31" ht="29" x14ac:dyDescent="0.35">
      <c r="B15" s="18" t="s">
        <v>709</v>
      </c>
      <c r="C15" s="17">
        <v>7.2558177745753002E-2</v>
      </c>
      <c r="D15" s="17">
        <v>7.1847486696244398E-2</v>
      </c>
      <c r="E15" s="17">
        <v>7.3269068575773394E-2</v>
      </c>
      <c r="F15" s="17"/>
      <c r="G15" s="17">
        <v>3.3988834471160599E-2</v>
      </c>
      <c r="H15" s="17">
        <v>6.1465294867453203E-2</v>
      </c>
      <c r="I15" s="17">
        <v>7.5972588759277995E-2</v>
      </c>
      <c r="J15" s="17">
        <v>0.12542495497051101</v>
      </c>
      <c r="K15" s="17">
        <v>8.5977438544080007E-2</v>
      </c>
      <c r="L15" s="17">
        <v>6.4135915149720293E-2</v>
      </c>
      <c r="M15" s="17"/>
      <c r="N15" s="17">
        <v>4.9931191893457197E-2</v>
      </c>
      <c r="O15" s="17">
        <v>9.7193477018978999E-2</v>
      </c>
      <c r="P15" s="17">
        <v>0.104220337639141</v>
      </c>
      <c r="Q15" s="17">
        <v>5.6876034660770902E-2</v>
      </c>
      <c r="R15" s="17">
        <v>5.4846445021025599E-2</v>
      </c>
      <c r="S15" s="17">
        <v>3.7309181921799002E-2</v>
      </c>
      <c r="T15" s="17">
        <v>5.0249591061251903E-2</v>
      </c>
      <c r="U15" s="17">
        <v>0.13123863596141699</v>
      </c>
      <c r="V15" s="17">
        <v>9.3015467513914707E-2</v>
      </c>
      <c r="W15" s="17"/>
      <c r="X15" s="17">
        <v>7.8515870233676899E-2</v>
      </c>
      <c r="Y15" s="17">
        <v>6.7451573656834296E-2</v>
      </c>
      <c r="Z15" s="17"/>
      <c r="AA15" s="17">
        <v>8.3632129165860894E-2</v>
      </c>
      <c r="AB15" s="17">
        <v>3.1024489169121799E-2</v>
      </c>
      <c r="AC15" s="17"/>
      <c r="AD15" s="17">
        <v>6.4995321428350905E-2</v>
      </c>
      <c r="AE15" s="17">
        <v>9.4476649355268394E-2</v>
      </c>
    </row>
    <row r="16" spans="2:31" ht="29" x14ac:dyDescent="0.35">
      <c r="B16" s="18" t="s">
        <v>710</v>
      </c>
      <c r="C16" s="17">
        <v>6.48330710973819E-2</v>
      </c>
      <c r="D16" s="17">
        <v>8.17804049501938E-2</v>
      </c>
      <c r="E16" s="17">
        <v>4.7880973223644797E-2</v>
      </c>
      <c r="F16" s="17"/>
      <c r="G16" s="17">
        <v>5.5529034340841103E-2</v>
      </c>
      <c r="H16" s="17">
        <v>0.119050197977807</v>
      </c>
      <c r="I16" s="17">
        <v>4.7696417300346898E-2</v>
      </c>
      <c r="J16" s="17">
        <v>3.4792627689009301E-2</v>
      </c>
      <c r="K16" s="17">
        <v>3.6056397151782202E-2</v>
      </c>
      <c r="L16" s="17">
        <v>7.8883481395539204E-2</v>
      </c>
      <c r="M16" s="17"/>
      <c r="N16" s="17">
        <v>7.1022135274507694E-2</v>
      </c>
      <c r="O16" s="17">
        <v>6.49869829650499E-2</v>
      </c>
      <c r="P16" s="17">
        <v>4.66455653795756E-2</v>
      </c>
      <c r="Q16" s="17">
        <v>0.11089609464776</v>
      </c>
      <c r="R16" s="17">
        <v>8.6004044778206806E-2</v>
      </c>
      <c r="S16" s="17">
        <v>1.3086175898375499E-2</v>
      </c>
      <c r="T16" s="17">
        <v>8.4436346208593402E-2</v>
      </c>
      <c r="U16" s="17">
        <v>9.9955105210810802E-2</v>
      </c>
      <c r="V16" s="17">
        <v>2.8714774858590499E-2</v>
      </c>
      <c r="W16" s="17"/>
      <c r="X16" s="17">
        <v>6.48126104030321E-2</v>
      </c>
      <c r="Y16" s="17">
        <v>5.0098575336293902E-2</v>
      </c>
      <c r="Z16" s="17"/>
      <c r="AA16" s="17">
        <v>6.7989496284587295E-2</v>
      </c>
      <c r="AB16" s="17">
        <v>5.4032137640430099E-2</v>
      </c>
      <c r="AC16" s="17"/>
      <c r="AD16" s="17">
        <v>8.6832847710119995E-2</v>
      </c>
      <c r="AE16" s="17">
        <v>2.3660594178983502E-2</v>
      </c>
    </row>
    <row r="17" spans="2:31" x14ac:dyDescent="0.35">
      <c r="B17" s="18" t="s">
        <v>56</v>
      </c>
      <c r="C17" s="17">
        <v>5.2060183448731E-2</v>
      </c>
      <c r="D17" s="17">
        <v>4.6457983055331699E-2</v>
      </c>
      <c r="E17" s="17">
        <v>5.7663958662106898E-2</v>
      </c>
      <c r="F17" s="17"/>
      <c r="G17" s="17">
        <v>6.1460244460468598E-2</v>
      </c>
      <c r="H17" s="17">
        <v>5.6521635059053603E-2</v>
      </c>
      <c r="I17" s="17">
        <v>6.1427897097139202E-2</v>
      </c>
      <c r="J17" s="17">
        <v>4.2631781297493197E-2</v>
      </c>
      <c r="K17" s="17">
        <v>6.4495160280907501E-2</v>
      </c>
      <c r="L17" s="17">
        <v>3.84788303683085E-2</v>
      </c>
      <c r="M17" s="17"/>
      <c r="N17" s="17">
        <v>4.7863696485773898E-2</v>
      </c>
      <c r="O17" s="17">
        <v>2.37877282892715E-2</v>
      </c>
      <c r="P17" s="17">
        <v>6.21497229626915E-2</v>
      </c>
      <c r="Q17" s="17">
        <v>8.3608808586436906E-2</v>
      </c>
      <c r="R17" s="17">
        <v>4.3501966499040499E-2</v>
      </c>
      <c r="S17" s="17">
        <v>6.3994691212242605E-2</v>
      </c>
      <c r="T17" s="17">
        <v>5.6102260197969697E-2</v>
      </c>
      <c r="U17" s="17">
        <v>0</v>
      </c>
      <c r="V17" s="17">
        <v>7.1352646685769905E-2</v>
      </c>
      <c r="W17" s="17"/>
      <c r="X17" s="17">
        <v>4.8973213358607999E-2</v>
      </c>
      <c r="Y17" s="17">
        <v>6.6956267033762701E-2</v>
      </c>
      <c r="Z17" s="17"/>
      <c r="AA17" s="17">
        <v>6.0449228186395101E-2</v>
      </c>
      <c r="AB17" s="17">
        <v>2.0528152314770499E-2</v>
      </c>
      <c r="AC17" s="17"/>
      <c r="AD17" s="17">
        <v>3.2880894126572698E-2</v>
      </c>
      <c r="AE17" s="17">
        <v>6.1562267834950501E-2</v>
      </c>
    </row>
    <row r="18" spans="2:31" x14ac:dyDescent="0.35">
      <c r="B18" s="18" t="s">
        <v>63</v>
      </c>
      <c r="C18" s="19">
        <v>3.6369083457672702E-3</v>
      </c>
      <c r="D18" s="19">
        <v>4.8162199949550498E-3</v>
      </c>
      <c r="E18" s="19">
        <v>2.4572651833501499E-3</v>
      </c>
      <c r="F18" s="19"/>
      <c r="G18" s="19">
        <v>0</v>
      </c>
      <c r="H18" s="19">
        <v>0</v>
      </c>
      <c r="I18" s="19">
        <v>8.5844321648410292E-3</v>
      </c>
      <c r="J18" s="19">
        <v>0</v>
      </c>
      <c r="K18" s="19">
        <v>4.7504928552556296E-3</v>
      </c>
      <c r="L18" s="19">
        <v>6.3225255618539304E-3</v>
      </c>
      <c r="M18" s="19"/>
      <c r="N18" s="19">
        <v>7.5053008353766102E-3</v>
      </c>
      <c r="O18" s="19">
        <v>0</v>
      </c>
      <c r="P18" s="19">
        <v>0</v>
      </c>
      <c r="Q18" s="19">
        <v>0</v>
      </c>
      <c r="R18" s="19">
        <v>0</v>
      </c>
      <c r="S18" s="19">
        <v>0</v>
      </c>
      <c r="T18" s="19">
        <v>0</v>
      </c>
      <c r="U18" s="19">
        <v>0</v>
      </c>
      <c r="V18" s="19">
        <v>1.88212950758452E-2</v>
      </c>
      <c r="W18" s="19"/>
      <c r="X18" s="19">
        <v>4.6393041616505102E-3</v>
      </c>
      <c r="Y18" s="19">
        <v>0</v>
      </c>
      <c r="Z18" s="19"/>
      <c r="AA18" s="19">
        <v>2.35497132710762E-3</v>
      </c>
      <c r="AB18" s="19">
        <v>8.7277398522948302E-3</v>
      </c>
      <c r="AC18" s="19"/>
      <c r="AD18" s="19">
        <v>4.5928335950719103E-3</v>
      </c>
      <c r="AE18" s="19">
        <v>1.9872837206232402E-3</v>
      </c>
    </row>
    <row r="19" spans="2:31" x14ac:dyDescent="0.35">
      <c r="B19" s="16"/>
    </row>
    <row r="20" spans="2:31" x14ac:dyDescent="0.35">
      <c r="B20" t="s">
        <v>67</v>
      </c>
    </row>
    <row r="21" spans="2:31" x14ac:dyDescent="0.35">
      <c r="B21" t="s">
        <v>68</v>
      </c>
    </row>
    <row r="23" spans="2:31" x14ac:dyDescent="0.35">
      <c r="B23"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AE24"/>
  <sheetViews>
    <sheetView showGridLines="0" topLeftCell="A13" workbookViewId="0">
      <pane xSplit="2" topLeftCell="C1" activePane="topRight" state="frozen"/>
      <selection pane="topRight" activeCell="B24" sqref="B2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32" t="s">
        <v>726</v>
      </c>
      <c r="E2" s="28"/>
      <c r="F2" s="28"/>
      <c r="G2" s="28"/>
      <c r="H2" s="28"/>
      <c r="I2" s="28"/>
      <c r="J2" s="28"/>
      <c r="K2" s="28"/>
      <c r="L2" s="28"/>
      <c r="M2" s="28"/>
      <c r="N2" s="28"/>
      <c r="O2" s="28"/>
      <c r="P2" s="28"/>
      <c r="Q2" s="28"/>
      <c r="R2" s="28"/>
      <c r="S2" s="28"/>
      <c r="T2" s="28"/>
      <c r="U2" s="28"/>
      <c r="V2" s="28"/>
      <c r="W2" s="28"/>
      <c r="X2" s="28"/>
      <c r="Y2" s="28"/>
      <c r="Z2" s="28"/>
      <c r="AA2" s="28"/>
    </row>
    <row r="5" spans="2:31" ht="30" customHeight="1" x14ac:dyDescent="0.35">
      <c r="B5" s="15"/>
      <c r="C5" s="15"/>
      <c r="D5" s="31" t="s">
        <v>42</v>
      </c>
      <c r="E5" s="31"/>
      <c r="F5" s="15"/>
      <c r="G5" s="31" t="s">
        <v>43</v>
      </c>
      <c r="H5" s="31"/>
      <c r="I5" s="31"/>
      <c r="J5" s="31"/>
      <c r="K5" s="31"/>
      <c r="L5" s="31"/>
      <c r="M5" s="15"/>
      <c r="N5" s="31" t="s">
        <v>44</v>
      </c>
      <c r="O5" s="31"/>
      <c r="P5" s="31"/>
      <c r="Q5" s="31"/>
      <c r="R5" s="31"/>
      <c r="S5" s="31"/>
      <c r="T5" s="31"/>
      <c r="U5" s="31"/>
      <c r="V5" s="31"/>
      <c r="W5" s="15"/>
      <c r="X5" s="31" t="s">
        <v>45</v>
      </c>
      <c r="Y5" s="31"/>
      <c r="Z5" s="15"/>
      <c r="AA5" s="31" t="s">
        <v>46</v>
      </c>
      <c r="AB5" s="31"/>
      <c r="AC5" s="15"/>
      <c r="AD5" s="31" t="s">
        <v>47</v>
      </c>
      <c r="AE5" s="31"/>
    </row>
    <row r="6" spans="2:31"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c r="AA6" s="12" t="s">
        <v>38</v>
      </c>
      <c r="AB6" s="12" t="s">
        <v>39</v>
      </c>
      <c r="AD6" s="12" t="s">
        <v>40</v>
      </c>
      <c r="AE6" s="12" t="s">
        <v>41</v>
      </c>
    </row>
    <row r="7" spans="2:31" ht="30" customHeight="1" x14ac:dyDescent="0.35">
      <c r="B7" s="10" t="s">
        <v>19</v>
      </c>
      <c r="C7" s="10">
        <v>717</v>
      </c>
      <c r="D7" s="10">
        <v>327</v>
      </c>
      <c r="E7" s="10">
        <v>390</v>
      </c>
      <c r="F7" s="10"/>
      <c r="G7" s="10">
        <v>109</v>
      </c>
      <c r="H7" s="10">
        <v>134</v>
      </c>
      <c r="I7" s="10">
        <v>127</v>
      </c>
      <c r="J7" s="10">
        <v>115</v>
      </c>
      <c r="K7" s="10">
        <v>118</v>
      </c>
      <c r="L7" s="10">
        <v>114</v>
      </c>
      <c r="M7" s="10"/>
      <c r="N7" s="10">
        <v>131</v>
      </c>
      <c r="O7" s="10">
        <v>102</v>
      </c>
      <c r="P7" s="10">
        <v>56</v>
      </c>
      <c r="Q7" s="10">
        <v>58</v>
      </c>
      <c r="R7" s="10">
        <v>67</v>
      </c>
      <c r="S7" s="10">
        <v>80</v>
      </c>
      <c r="T7" s="10">
        <v>77</v>
      </c>
      <c r="U7" s="10">
        <v>42</v>
      </c>
      <c r="V7" s="10">
        <v>104</v>
      </c>
      <c r="W7" s="10"/>
      <c r="X7" s="10">
        <v>562</v>
      </c>
      <c r="Y7" s="10">
        <v>77</v>
      </c>
      <c r="Z7" s="10"/>
      <c r="AA7" s="10">
        <v>583</v>
      </c>
      <c r="AB7" s="10">
        <v>131</v>
      </c>
      <c r="AC7" s="10"/>
      <c r="AD7" s="10">
        <v>717</v>
      </c>
      <c r="AE7" s="10" t="s">
        <v>114</v>
      </c>
    </row>
    <row r="8" spans="2:31" ht="30" customHeight="1" x14ac:dyDescent="0.35">
      <c r="B8" s="11" t="s">
        <v>20</v>
      </c>
      <c r="C8" s="11">
        <v>733</v>
      </c>
      <c r="D8" s="11">
        <v>366</v>
      </c>
      <c r="E8" s="11">
        <v>367</v>
      </c>
      <c r="F8" s="11"/>
      <c r="G8" s="11">
        <v>95</v>
      </c>
      <c r="H8" s="11">
        <v>111</v>
      </c>
      <c r="I8" s="11">
        <v>96</v>
      </c>
      <c r="J8" s="11">
        <v>94</v>
      </c>
      <c r="K8" s="11">
        <v>106</v>
      </c>
      <c r="L8" s="11">
        <v>230</v>
      </c>
      <c r="M8" s="11"/>
      <c r="N8" s="11">
        <v>125</v>
      </c>
      <c r="O8" s="11">
        <v>103</v>
      </c>
      <c r="P8" s="11">
        <v>64</v>
      </c>
      <c r="Q8" s="11">
        <v>84</v>
      </c>
      <c r="R8" s="11">
        <v>71</v>
      </c>
      <c r="S8" s="11">
        <v>74</v>
      </c>
      <c r="T8" s="11">
        <v>70</v>
      </c>
      <c r="U8" s="11">
        <v>39</v>
      </c>
      <c r="V8" s="11">
        <v>102</v>
      </c>
      <c r="W8" s="11"/>
      <c r="X8" s="11">
        <v>573</v>
      </c>
      <c r="Y8" s="11">
        <v>77</v>
      </c>
      <c r="Z8" s="11"/>
      <c r="AA8" s="11">
        <v>584</v>
      </c>
      <c r="AB8" s="11">
        <v>147</v>
      </c>
      <c r="AC8" s="11"/>
      <c r="AD8" s="11">
        <v>733</v>
      </c>
      <c r="AE8" s="11" t="s">
        <v>114</v>
      </c>
    </row>
    <row r="9" spans="2:31" ht="29" x14ac:dyDescent="0.35">
      <c r="B9" s="18" t="s">
        <v>716</v>
      </c>
      <c r="C9" s="17">
        <v>0.35643858088752101</v>
      </c>
      <c r="D9" s="17">
        <v>0.35034431513499198</v>
      </c>
      <c r="E9" s="17">
        <v>0.36251036916700202</v>
      </c>
      <c r="F9" s="17"/>
      <c r="G9" s="17">
        <v>0.37214934808421601</v>
      </c>
      <c r="H9" s="17">
        <v>0.40130271343832602</v>
      </c>
      <c r="I9" s="17">
        <v>0.39614913638402599</v>
      </c>
      <c r="J9" s="17">
        <v>0.35390482667703799</v>
      </c>
      <c r="K9" s="17">
        <v>0.36816922715203998</v>
      </c>
      <c r="L9" s="17">
        <v>0.30717468550187799</v>
      </c>
      <c r="M9" s="17"/>
      <c r="N9" s="17">
        <v>0.38742179972295199</v>
      </c>
      <c r="O9" s="17">
        <v>0.374406609778975</v>
      </c>
      <c r="P9" s="17">
        <v>0.33376465162312802</v>
      </c>
      <c r="Q9" s="17">
        <v>0.44851392585230798</v>
      </c>
      <c r="R9" s="17">
        <v>0.29626065334366403</v>
      </c>
      <c r="S9" s="17">
        <v>0.33467222724906898</v>
      </c>
      <c r="T9" s="17">
        <v>0.28732593584699001</v>
      </c>
      <c r="U9" s="17">
        <v>0.40185499141548298</v>
      </c>
      <c r="V9" s="17">
        <v>0.32590657449102201</v>
      </c>
      <c r="W9" s="17"/>
      <c r="X9" s="17">
        <v>0.35032760177074601</v>
      </c>
      <c r="Y9" s="17">
        <v>0.34359086717702803</v>
      </c>
      <c r="Z9" s="17"/>
      <c r="AA9" s="17">
        <v>0.34951648421890302</v>
      </c>
      <c r="AB9" s="17">
        <v>0.38932243859194599</v>
      </c>
      <c r="AC9" s="17"/>
      <c r="AD9" s="17">
        <v>0.35643858088752101</v>
      </c>
      <c r="AE9" s="17" t="s">
        <v>447</v>
      </c>
    </row>
    <row r="10" spans="2:31" ht="29" x14ac:dyDescent="0.35">
      <c r="B10" s="18" t="s">
        <v>717</v>
      </c>
      <c r="C10" s="17">
        <v>0.27624310166249999</v>
      </c>
      <c r="D10" s="17">
        <v>0.338522661887312</v>
      </c>
      <c r="E10" s="17">
        <v>0.21419324706479101</v>
      </c>
      <c r="F10" s="17"/>
      <c r="G10" s="17">
        <v>0.26307234266155599</v>
      </c>
      <c r="H10" s="17">
        <v>0.27100615412558998</v>
      </c>
      <c r="I10" s="17">
        <v>0.21220405285969901</v>
      </c>
      <c r="J10" s="17">
        <v>0.30119389972157301</v>
      </c>
      <c r="K10" s="17">
        <v>0.25902763081159003</v>
      </c>
      <c r="L10" s="17">
        <v>0.30884694127315998</v>
      </c>
      <c r="M10" s="17"/>
      <c r="N10" s="17">
        <v>0.29516291726003602</v>
      </c>
      <c r="O10" s="17">
        <v>0.18945535471523101</v>
      </c>
      <c r="P10" s="17">
        <v>0.28798918846547999</v>
      </c>
      <c r="Q10" s="17">
        <v>0.28627025857611499</v>
      </c>
      <c r="R10" s="17">
        <v>0.37979665939719498</v>
      </c>
      <c r="S10" s="17">
        <v>0.25668946376384</v>
      </c>
      <c r="T10" s="17">
        <v>0.29706396298362597</v>
      </c>
      <c r="U10" s="17">
        <v>0.25112481617350402</v>
      </c>
      <c r="V10" s="17">
        <v>0.26310929670530703</v>
      </c>
      <c r="W10" s="17"/>
      <c r="X10" s="17">
        <v>0.247590179974082</v>
      </c>
      <c r="Y10" s="17">
        <v>0.27350332798239602</v>
      </c>
      <c r="Z10" s="17"/>
      <c r="AA10" s="17">
        <v>0.25869202620203802</v>
      </c>
      <c r="AB10" s="17">
        <v>0.34995615900948202</v>
      </c>
      <c r="AC10" s="17"/>
      <c r="AD10" s="17">
        <v>0.27624310166249999</v>
      </c>
      <c r="AE10" s="17" t="s">
        <v>447</v>
      </c>
    </row>
    <row r="11" spans="2:31" x14ac:dyDescent="0.35">
      <c r="B11" s="18" t="s">
        <v>718</v>
      </c>
      <c r="C11" s="17">
        <v>0.26735726612953198</v>
      </c>
      <c r="D11" s="17">
        <v>0.304640420965966</v>
      </c>
      <c r="E11" s="17">
        <v>0.23021162270825901</v>
      </c>
      <c r="F11" s="17"/>
      <c r="G11" s="17">
        <v>0.29148498974178699</v>
      </c>
      <c r="H11" s="17">
        <v>0.36228686539833199</v>
      </c>
      <c r="I11" s="17">
        <v>0.21816763999296099</v>
      </c>
      <c r="J11" s="17">
        <v>0.262277631178578</v>
      </c>
      <c r="K11" s="17">
        <v>0.24676912021436301</v>
      </c>
      <c r="L11" s="17">
        <v>0.24372327117901499</v>
      </c>
      <c r="M11" s="17"/>
      <c r="N11" s="17">
        <v>0.29158271977850297</v>
      </c>
      <c r="O11" s="17">
        <v>0.22670462784956699</v>
      </c>
      <c r="P11" s="17">
        <v>0.15342504472190699</v>
      </c>
      <c r="Q11" s="17">
        <v>0.262137812534044</v>
      </c>
      <c r="R11" s="17">
        <v>0.25298332853160799</v>
      </c>
      <c r="S11" s="17">
        <v>0.34128127609514902</v>
      </c>
      <c r="T11" s="17">
        <v>0.249423812168418</v>
      </c>
      <c r="U11" s="17">
        <v>0.349621404060174</v>
      </c>
      <c r="V11" s="17">
        <v>0.29161675817383798</v>
      </c>
      <c r="W11" s="17"/>
      <c r="X11" s="17">
        <v>0.24323584167060799</v>
      </c>
      <c r="Y11" s="17">
        <v>0.31883421686541102</v>
      </c>
      <c r="Z11" s="17"/>
      <c r="AA11" s="17">
        <v>0.25897937997869103</v>
      </c>
      <c r="AB11" s="17">
        <v>0.29935647708986701</v>
      </c>
      <c r="AC11" s="17"/>
      <c r="AD11" s="17">
        <v>0.26735726612953198</v>
      </c>
      <c r="AE11" s="17" t="s">
        <v>447</v>
      </c>
    </row>
    <row r="12" spans="2:31" ht="43.5" x14ac:dyDescent="0.35">
      <c r="B12" s="18" t="s">
        <v>719</v>
      </c>
      <c r="C12" s="17">
        <v>0.17927040770965399</v>
      </c>
      <c r="D12" s="17">
        <v>0.210407238104003</v>
      </c>
      <c r="E12" s="17">
        <v>0.14824841924941401</v>
      </c>
      <c r="F12" s="17"/>
      <c r="G12" s="17">
        <v>0.150996784994616</v>
      </c>
      <c r="H12" s="17">
        <v>0.161650734694093</v>
      </c>
      <c r="I12" s="17">
        <v>0.16197610766116999</v>
      </c>
      <c r="J12" s="17">
        <v>0.15277808755255801</v>
      </c>
      <c r="K12" s="17">
        <v>0.1751292184272</v>
      </c>
      <c r="L12" s="17">
        <v>0.21956680779395299</v>
      </c>
      <c r="M12" s="17"/>
      <c r="N12" s="17">
        <v>0.22322990017117</v>
      </c>
      <c r="O12" s="17">
        <v>0.16043277636714601</v>
      </c>
      <c r="P12" s="17">
        <v>0.230175236547735</v>
      </c>
      <c r="Q12" s="17">
        <v>0.165401356165358</v>
      </c>
      <c r="R12" s="17">
        <v>0.15147225873376799</v>
      </c>
      <c r="S12" s="17">
        <v>0.230159324530294</v>
      </c>
      <c r="T12" s="17">
        <v>0.136128324900567</v>
      </c>
      <c r="U12" s="17">
        <v>5.68159972332863E-2</v>
      </c>
      <c r="V12" s="17">
        <v>0.18289706276985901</v>
      </c>
      <c r="W12" s="17"/>
      <c r="X12" s="17">
        <v>0.15995961697734101</v>
      </c>
      <c r="Y12" s="17">
        <v>0.177145060331523</v>
      </c>
      <c r="Z12" s="17"/>
      <c r="AA12" s="17">
        <v>0.16544847359301401</v>
      </c>
      <c r="AB12" s="17">
        <v>0.236731849789798</v>
      </c>
      <c r="AC12" s="17"/>
      <c r="AD12" s="17">
        <v>0.17927040770965399</v>
      </c>
      <c r="AE12" s="17" t="s">
        <v>447</v>
      </c>
    </row>
    <row r="13" spans="2:31" ht="43.5" x14ac:dyDescent="0.35">
      <c r="B13" s="18" t="s">
        <v>720</v>
      </c>
      <c r="C13" s="17">
        <v>0.15458060435064899</v>
      </c>
      <c r="D13" s="17">
        <v>0.154740023867626</v>
      </c>
      <c r="E13" s="17">
        <v>0.154421772820485</v>
      </c>
      <c r="F13" s="17"/>
      <c r="G13" s="17">
        <v>0.13572179682013</v>
      </c>
      <c r="H13" s="17">
        <v>0.23391711168573801</v>
      </c>
      <c r="I13" s="17">
        <v>0.225698584714735</v>
      </c>
      <c r="J13" s="17">
        <v>0.10478131092348</v>
      </c>
      <c r="K13" s="17">
        <v>0.127681549267191</v>
      </c>
      <c r="L13" s="17">
        <v>0.12712159034843301</v>
      </c>
      <c r="M13" s="17"/>
      <c r="N13" s="17">
        <v>0.15874098833791001</v>
      </c>
      <c r="O13" s="17">
        <v>0.19395683375811501</v>
      </c>
      <c r="P13" s="17">
        <v>0.18781397910254299</v>
      </c>
      <c r="Q13" s="17">
        <v>8.2377416505102802E-2</v>
      </c>
      <c r="R13" s="17">
        <v>0.13951505979759901</v>
      </c>
      <c r="S13" s="17">
        <v>0.16358693842521299</v>
      </c>
      <c r="T13" s="17">
        <v>0.200380745977735</v>
      </c>
      <c r="U13" s="17">
        <v>0.147882626731351</v>
      </c>
      <c r="V13" s="17">
        <v>0.123299767148004</v>
      </c>
      <c r="W13" s="17"/>
      <c r="X13" s="17">
        <v>0.15248247100547799</v>
      </c>
      <c r="Y13" s="17">
        <v>0.17223943169859801</v>
      </c>
      <c r="Z13" s="17"/>
      <c r="AA13" s="17">
        <v>0.156644883010188</v>
      </c>
      <c r="AB13" s="17">
        <v>0.14351793238442001</v>
      </c>
      <c r="AC13" s="17"/>
      <c r="AD13" s="17">
        <v>0.15458060435064899</v>
      </c>
      <c r="AE13" s="17" t="s">
        <v>447</v>
      </c>
    </row>
    <row r="14" spans="2:31" ht="29" x14ac:dyDescent="0.35">
      <c r="B14" s="18" t="s">
        <v>721</v>
      </c>
      <c r="C14" s="17">
        <v>0.142818970308042</v>
      </c>
      <c r="D14" s="17">
        <v>0.11797096723009901</v>
      </c>
      <c r="E14" s="17">
        <v>0.16757532652610599</v>
      </c>
      <c r="F14" s="17"/>
      <c r="G14" s="17">
        <v>0.11516822936698</v>
      </c>
      <c r="H14" s="17">
        <v>9.7525900404510105E-2</v>
      </c>
      <c r="I14" s="17">
        <v>9.1042202426063895E-2</v>
      </c>
      <c r="J14" s="17">
        <v>0.163759385177558</v>
      </c>
      <c r="K14" s="17">
        <v>0.20134024416403201</v>
      </c>
      <c r="L14" s="17">
        <v>0.162191336988361</v>
      </c>
      <c r="M14" s="17"/>
      <c r="N14" s="17">
        <v>0.118520009819314</v>
      </c>
      <c r="O14" s="17">
        <v>0.192128944503489</v>
      </c>
      <c r="P14" s="17">
        <v>0.174046125729207</v>
      </c>
      <c r="Q14" s="17">
        <v>0.14684593588286199</v>
      </c>
      <c r="R14" s="17">
        <v>0.13341169759288601</v>
      </c>
      <c r="S14" s="17">
        <v>0.14489732168795599</v>
      </c>
      <c r="T14" s="17">
        <v>7.6882508765097002E-2</v>
      </c>
      <c r="U14" s="17">
        <v>6.8171182007307304E-2</v>
      </c>
      <c r="V14" s="17">
        <v>0.178718428275151</v>
      </c>
      <c r="W14" s="17"/>
      <c r="X14" s="17">
        <v>0.14474073086207001</v>
      </c>
      <c r="Y14" s="17">
        <v>0.14733885276122899</v>
      </c>
      <c r="Z14" s="17"/>
      <c r="AA14" s="17">
        <v>0.15148271438493699</v>
      </c>
      <c r="AB14" s="17">
        <v>0.105144422214187</v>
      </c>
      <c r="AC14" s="17"/>
      <c r="AD14" s="17">
        <v>0.142818970308042</v>
      </c>
      <c r="AE14" s="17" t="s">
        <v>447</v>
      </c>
    </row>
    <row r="15" spans="2:31" x14ac:dyDescent="0.35">
      <c r="B15" s="18" t="s">
        <v>722</v>
      </c>
      <c r="C15" s="17">
        <v>0.13462036518321799</v>
      </c>
      <c r="D15" s="17">
        <v>0.13796041143892299</v>
      </c>
      <c r="E15" s="17">
        <v>0.131292638016103</v>
      </c>
      <c r="F15" s="17"/>
      <c r="G15" s="17">
        <v>0.12561014686757399</v>
      </c>
      <c r="H15" s="17">
        <v>0.170082535977917</v>
      </c>
      <c r="I15" s="17">
        <v>0.16529681050478101</v>
      </c>
      <c r="J15" s="17">
        <v>0.132990836605303</v>
      </c>
      <c r="K15" s="17">
        <v>9.5471527130133099E-2</v>
      </c>
      <c r="L15" s="17">
        <v>0.12715985488852299</v>
      </c>
      <c r="M15" s="17"/>
      <c r="N15" s="17">
        <v>0.15227040148488999</v>
      </c>
      <c r="O15" s="17">
        <v>0.17517029500692799</v>
      </c>
      <c r="P15" s="17">
        <v>5.0606583132607297E-2</v>
      </c>
      <c r="Q15" s="17">
        <v>8.4940246468345901E-2</v>
      </c>
      <c r="R15" s="17">
        <v>0.117024751446025</v>
      </c>
      <c r="S15" s="17">
        <v>0.14857964852758501</v>
      </c>
      <c r="T15" s="17">
        <v>0.169886100359084</v>
      </c>
      <c r="U15" s="17">
        <v>0.161980388845541</v>
      </c>
      <c r="V15" s="17">
        <v>0.13315179248959799</v>
      </c>
      <c r="W15" s="17"/>
      <c r="X15" s="17">
        <v>0.12752294254690499</v>
      </c>
      <c r="Y15" s="17">
        <v>0.17541144830463901</v>
      </c>
      <c r="Z15" s="17"/>
      <c r="AA15" s="17">
        <v>0.13023811059017701</v>
      </c>
      <c r="AB15" s="17">
        <v>0.15403650281651399</v>
      </c>
      <c r="AC15" s="17"/>
      <c r="AD15" s="17">
        <v>0.13462036518321799</v>
      </c>
      <c r="AE15" s="17" t="s">
        <v>447</v>
      </c>
    </row>
    <row r="16" spans="2:31" ht="29" x14ac:dyDescent="0.35">
      <c r="B16" s="18" t="s">
        <v>723</v>
      </c>
      <c r="C16" s="17">
        <v>0.126771247881385</v>
      </c>
      <c r="D16" s="17">
        <v>0.15855318706886701</v>
      </c>
      <c r="E16" s="17">
        <v>9.5106529982000004E-2</v>
      </c>
      <c r="F16" s="17"/>
      <c r="G16" s="17">
        <v>0.121544879705952</v>
      </c>
      <c r="H16" s="17">
        <v>0.16093422255914899</v>
      </c>
      <c r="I16" s="17">
        <v>0.13553065695667799</v>
      </c>
      <c r="J16" s="17">
        <v>0.10212672203001801</v>
      </c>
      <c r="K16" s="17">
        <v>5.5712090513067303E-2</v>
      </c>
      <c r="L16" s="17">
        <v>0.151800077803596</v>
      </c>
      <c r="M16" s="17"/>
      <c r="N16" s="17">
        <v>0.203541403250729</v>
      </c>
      <c r="O16" s="17">
        <v>7.4200290550974699E-2</v>
      </c>
      <c r="P16" s="17">
        <v>8.2153624113957602E-2</v>
      </c>
      <c r="Q16" s="17">
        <v>5.4508480935827198E-2</v>
      </c>
      <c r="R16" s="17">
        <v>0.13762586847535199</v>
      </c>
      <c r="S16" s="17">
        <v>0.161713832845721</v>
      </c>
      <c r="T16" s="17">
        <v>0.21507512852289001</v>
      </c>
      <c r="U16" s="17">
        <v>0.19154243229832801</v>
      </c>
      <c r="V16" s="17">
        <v>5.50486668855176E-2</v>
      </c>
      <c r="W16" s="17"/>
      <c r="X16" s="17">
        <v>0.12836735645521699</v>
      </c>
      <c r="Y16" s="17">
        <v>6.8230394090591104E-2</v>
      </c>
      <c r="Z16" s="17"/>
      <c r="AA16" s="17">
        <v>0.12661688209476801</v>
      </c>
      <c r="AB16" s="17">
        <v>0.124794640806402</v>
      </c>
      <c r="AC16" s="17"/>
      <c r="AD16" s="17">
        <v>0.126771247881385</v>
      </c>
      <c r="AE16" s="17" t="s">
        <v>447</v>
      </c>
    </row>
    <row r="17" spans="2:31" ht="29" x14ac:dyDescent="0.35">
      <c r="B17" s="18" t="s">
        <v>724</v>
      </c>
      <c r="C17" s="17">
        <v>9.1690432623512994E-2</v>
      </c>
      <c r="D17" s="17">
        <v>9.8236065653528604E-2</v>
      </c>
      <c r="E17" s="17">
        <v>8.5168941843932602E-2</v>
      </c>
      <c r="F17" s="17"/>
      <c r="G17" s="17">
        <v>2.6122353165418499E-2</v>
      </c>
      <c r="H17" s="17">
        <v>0.10012656144694899</v>
      </c>
      <c r="I17" s="17">
        <v>0.112189306448967</v>
      </c>
      <c r="J17" s="17">
        <v>6.8411604916034999E-2</v>
      </c>
      <c r="K17" s="17">
        <v>5.4715931949842603E-2</v>
      </c>
      <c r="L17" s="17">
        <v>0.132908039867629</v>
      </c>
      <c r="M17" s="17"/>
      <c r="N17" s="17">
        <v>0.150886296804668</v>
      </c>
      <c r="O17" s="17">
        <v>3.8694477956623702E-2</v>
      </c>
      <c r="P17" s="17">
        <v>3.7239728847593502E-2</v>
      </c>
      <c r="Q17" s="17">
        <v>4.1956357135445203E-2</v>
      </c>
      <c r="R17" s="17">
        <v>6.4762022890265794E-2</v>
      </c>
      <c r="S17" s="17">
        <v>0.156474032278905</v>
      </c>
      <c r="T17" s="17">
        <v>0.122500998098503</v>
      </c>
      <c r="U17" s="17">
        <v>0.122983920931395</v>
      </c>
      <c r="V17" s="17">
        <v>8.6399850635867498E-2</v>
      </c>
      <c r="W17" s="17"/>
      <c r="X17" s="17">
        <v>8.1149152542308006E-2</v>
      </c>
      <c r="Y17" s="17">
        <v>0.16349045793323499</v>
      </c>
      <c r="Z17" s="17"/>
      <c r="AA17" s="17">
        <v>8.2879564889473303E-2</v>
      </c>
      <c r="AB17" s="17">
        <v>0.127971685441746</v>
      </c>
      <c r="AC17" s="17"/>
      <c r="AD17" s="17">
        <v>9.1690432623512994E-2</v>
      </c>
      <c r="AE17" s="17" t="s">
        <v>447</v>
      </c>
    </row>
    <row r="18" spans="2:31" x14ac:dyDescent="0.35">
      <c r="B18" s="18" t="s">
        <v>56</v>
      </c>
      <c r="C18" s="17">
        <v>6.06153620596721E-2</v>
      </c>
      <c r="D18" s="17">
        <v>4.6756458623857099E-2</v>
      </c>
      <c r="E18" s="17">
        <v>7.4423149718606404E-2</v>
      </c>
      <c r="F18" s="17"/>
      <c r="G18" s="17">
        <v>0.10000834390395499</v>
      </c>
      <c r="H18" s="17">
        <v>6.7931246053897804E-2</v>
      </c>
      <c r="I18" s="17">
        <v>9.7442172018251297E-2</v>
      </c>
      <c r="J18" s="17">
        <v>5.1668518000866602E-2</v>
      </c>
      <c r="K18" s="17">
        <v>6.2161954233552003E-2</v>
      </c>
      <c r="L18" s="17">
        <v>2.8238170048463799E-2</v>
      </c>
      <c r="M18" s="17"/>
      <c r="N18" s="17">
        <v>3.9983191955340003E-2</v>
      </c>
      <c r="O18" s="17">
        <v>9.1832746943799504E-2</v>
      </c>
      <c r="P18" s="17">
        <v>0.104560046171256</v>
      </c>
      <c r="Q18" s="17">
        <v>3.03646171801264E-2</v>
      </c>
      <c r="R18" s="17">
        <v>5.9456944783253501E-2</v>
      </c>
      <c r="S18" s="17">
        <v>2.57756742565418E-2</v>
      </c>
      <c r="T18" s="17">
        <v>5.5257787891068298E-2</v>
      </c>
      <c r="U18" s="17">
        <v>6.24875235693182E-2</v>
      </c>
      <c r="V18" s="17">
        <v>8.0602885633413293E-2</v>
      </c>
      <c r="W18" s="17"/>
      <c r="X18" s="17">
        <v>5.95166226460501E-2</v>
      </c>
      <c r="Y18" s="17">
        <v>8.4903848192275394E-2</v>
      </c>
      <c r="Z18" s="17"/>
      <c r="AA18" s="17">
        <v>6.6841150387605394E-2</v>
      </c>
      <c r="AB18" s="17">
        <v>3.6910282148274701E-2</v>
      </c>
      <c r="AC18" s="17"/>
      <c r="AD18" s="17">
        <v>6.06153620596721E-2</v>
      </c>
      <c r="AE18" s="17" t="s">
        <v>447</v>
      </c>
    </row>
    <row r="19" spans="2:31" x14ac:dyDescent="0.35">
      <c r="B19" s="18" t="s">
        <v>63</v>
      </c>
      <c r="C19" s="19">
        <v>9.9761277382030508E-4</v>
      </c>
      <c r="D19" s="19">
        <v>0</v>
      </c>
      <c r="E19" s="19">
        <v>1.99154605364629E-3</v>
      </c>
      <c r="F19" s="19"/>
      <c r="G19" s="19">
        <v>0</v>
      </c>
      <c r="H19" s="19">
        <v>0</v>
      </c>
      <c r="I19" s="19">
        <v>0</v>
      </c>
      <c r="J19" s="19">
        <v>0</v>
      </c>
      <c r="K19" s="19">
        <v>6.8699099771818897E-3</v>
      </c>
      <c r="L19" s="19">
        <v>0</v>
      </c>
      <c r="M19" s="19"/>
      <c r="N19" s="19">
        <v>0</v>
      </c>
      <c r="O19" s="19">
        <v>0</v>
      </c>
      <c r="P19" s="19">
        <v>0</v>
      </c>
      <c r="Q19" s="19">
        <v>0</v>
      </c>
      <c r="R19" s="19">
        <v>0</v>
      </c>
      <c r="S19" s="19">
        <v>0</v>
      </c>
      <c r="T19" s="19">
        <v>0</v>
      </c>
      <c r="U19" s="19">
        <v>0</v>
      </c>
      <c r="V19" s="19">
        <v>7.1668066252765098E-3</v>
      </c>
      <c r="W19" s="19"/>
      <c r="X19" s="19">
        <v>1.2775816346731199E-3</v>
      </c>
      <c r="Y19" s="19">
        <v>0</v>
      </c>
      <c r="Z19" s="19"/>
      <c r="AA19" s="19">
        <v>1.25357594674942E-3</v>
      </c>
      <c r="AB19" s="19">
        <v>0</v>
      </c>
      <c r="AC19" s="19"/>
      <c r="AD19" s="19">
        <v>9.9761277382030508E-4</v>
      </c>
      <c r="AE19" s="19" t="s">
        <v>447</v>
      </c>
    </row>
    <row r="20" spans="2:31" x14ac:dyDescent="0.35">
      <c r="B20" s="16" t="s">
        <v>685</v>
      </c>
    </row>
    <row r="21" spans="2:31" x14ac:dyDescent="0.35">
      <c r="B21" t="s">
        <v>67</v>
      </c>
    </row>
    <row r="22" spans="2:31" x14ac:dyDescent="0.35">
      <c r="B22" t="s">
        <v>68</v>
      </c>
    </row>
    <row r="24" spans="2:31" x14ac:dyDescent="0.35">
      <c r="B24" s="8" t="str">
        <f>HYPERLINK("#'Contents'!A1", "Return to Contents")</f>
        <v>Return to Contents</v>
      </c>
    </row>
  </sheetData>
  <mergeCells count="7">
    <mergeCell ref="AD5:AE5"/>
    <mergeCell ref="D2:AA2"/>
    <mergeCell ref="D5:E5"/>
    <mergeCell ref="G5:L5"/>
    <mergeCell ref="N5:V5"/>
    <mergeCell ref="X5:Y5"/>
    <mergeCell ref="AA5:AB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197</vt:i4>
      </vt:variant>
    </vt:vector>
  </HeadingPairs>
  <TitlesOfParts>
    <vt:vector size="197"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2024-05-10T11:16:53Z</dcterms:created>
  <dcterms:modified xsi:type="dcterms:W3CDTF">2024-11-14T02:23:41Z</dcterms:modified>
</cp:coreProperties>
</file>