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xl/drawings/drawing126.xml" ContentType="application/vnd.openxmlformats-officedocument.drawing+xml"/>
  <Override PartName="/xl/drawings/drawing127.xml" ContentType="application/vnd.openxmlformats-officedocument.drawing+xml"/>
  <Override PartName="/xl/drawings/drawing128.xml" ContentType="application/vnd.openxmlformats-officedocument.drawing+xml"/>
  <Override PartName="/xl/drawings/drawing129.xml" ContentType="application/vnd.openxmlformats-officedocument.drawing+xml"/>
  <Override PartName="/xl/drawings/drawing130.xml" ContentType="application/vnd.openxmlformats-officedocument.drawing+xml"/>
  <Override PartName="/xl/drawings/drawing131.xml" ContentType="application/vnd.openxmlformats-officedocument.drawing+xml"/>
  <Override PartName="/xl/drawings/drawing132.xml" ContentType="application/vnd.openxmlformats-officedocument.drawing+xml"/>
  <Override PartName="/xl/drawings/drawing133.xml" ContentType="application/vnd.openxmlformats-officedocument.drawing+xml"/>
  <Override PartName="/xl/drawings/drawing134.xml" ContentType="application/vnd.openxmlformats-officedocument.drawing+xml"/>
  <Override PartName="/xl/drawings/drawing135.xml" ContentType="application/vnd.openxmlformats-officedocument.drawing+xml"/>
  <Override PartName="/xl/drawings/drawing136.xml" ContentType="application/vnd.openxmlformats-officedocument.drawing+xml"/>
  <Override PartName="/xl/drawings/drawing137.xml" ContentType="application/vnd.openxmlformats-officedocument.drawing+xml"/>
  <Override PartName="/xl/drawings/drawing138.xml" ContentType="application/vnd.openxmlformats-officedocument.drawing+xml"/>
  <Override PartName="/xl/drawings/drawing139.xml" ContentType="application/vnd.openxmlformats-officedocument.drawing+xml"/>
  <Override PartName="/xl/drawings/drawing140.xml" ContentType="application/vnd.openxmlformats-officedocument.drawing+xml"/>
  <Override PartName="/xl/drawings/drawing141.xml" ContentType="application/vnd.openxmlformats-officedocument.drawing+xml"/>
  <Override PartName="/xl/drawings/drawing142.xml" ContentType="application/vnd.openxmlformats-officedocument.drawing+xml"/>
  <Override PartName="/xl/drawings/drawing143.xml" ContentType="application/vnd.openxmlformats-officedocument.drawing+xml"/>
  <Override PartName="/xl/drawings/drawing144.xml" ContentType="application/vnd.openxmlformats-officedocument.drawing+xml"/>
  <Override PartName="/xl/drawings/drawing145.xml" ContentType="application/vnd.openxmlformats-officedocument.drawing+xml"/>
  <Override PartName="/xl/drawings/drawing146.xml" ContentType="application/vnd.openxmlformats-officedocument.drawing+xml"/>
  <Override PartName="/xl/drawings/drawing147.xml" ContentType="application/vnd.openxmlformats-officedocument.drawing+xml"/>
  <Override PartName="/xl/drawings/drawing148.xml" ContentType="application/vnd.openxmlformats-officedocument.drawing+xml"/>
  <Override PartName="/xl/drawings/drawing149.xml" ContentType="application/vnd.openxmlformats-officedocument.drawing+xml"/>
  <Override PartName="/xl/drawings/drawing150.xml" ContentType="application/vnd.openxmlformats-officedocument.drawing+xml"/>
  <Override PartName="/xl/drawings/drawing151.xml" ContentType="application/vnd.openxmlformats-officedocument.drawing+xml"/>
  <Override PartName="/xl/drawings/drawing152.xml" ContentType="application/vnd.openxmlformats-officedocument.drawing+xml"/>
  <Override PartName="/xl/drawings/drawing153.xml" ContentType="application/vnd.openxmlformats-officedocument.drawing+xml"/>
  <Override PartName="/xl/drawings/drawing154.xml" ContentType="application/vnd.openxmlformats-officedocument.drawing+xml"/>
  <Override PartName="/xl/drawings/drawing155.xml" ContentType="application/vnd.openxmlformats-officedocument.drawing+xml"/>
  <Override PartName="/xl/drawings/drawing156.xml" ContentType="application/vnd.openxmlformats-officedocument.drawing+xml"/>
  <Override PartName="/xl/drawings/drawing157.xml" ContentType="application/vnd.openxmlformats-officedocument.drawing+xml"/>
  <Override PartName="/xl/drawings/drawing158.xml" ContentType="application/vnd.openxmlformats-officedocument.drawing+xml"/>
  <Override PartName="/xl/drawings/drawing159.xml" ContentType="application/vnd.openxmlformats-officedocument.drawing+xml"/>
  <Override PartName="/xl/drawings/drawing160.xml" ContentType="application/vnd.openxmlformats-officedocument.drawing+xml"/>
  <Override PartName="/xl/drawings/drawing161.xml" ContentType="application/vnd.openxmlformats-officedocument.drawing+xml"/>
  <Override PartName="/xl/drawings/drawing162.xml" ContentType="application/vnd.openxmlformats-officedocument.drawing+xml"/>
  <Override PartName="/xl/drawings/drawing163.xml" ContentType="application/vnd.openxmlformats-officedocument.drawing+xml"/>
  <Override PartName="/xl/drawings/drawing164.xml" ContentType="application/vnd.openxmlformats-officedocument.drawing+xml"/>
  <Override PartName="/xl/drawings/drawing165.xml" ContentType="application/vnd.openxmlformats-officedocument.drawing+xml"/>
  <Override PartName="/xl/drawings/drawing166.xml" ContentType="application/vnd.openxmlformats-officedocument.drawing+xml"/>
  <Override PartName="/xl/drawings/drawing167.xml" ContentType="application/vnd.openxmlformats-officedocument.drawing+xml"/>
  <Override PartName="/xl/drawings/drawing16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C:\Users\JulesWalkden\Documents\Google UK\Tables\"/>
    </mc:Choice>
  </mc:AlternateContent>
  <xr:revisionPtr revIDLastSave="0" documentId="13_ncr:1_{1EA0A79A-8869-4475-9ADA-924C18C3725C}" xr6:coauthVersionLast="47" xr6:coauthVersionMax="47" xr10:uidLastSave="{00000000-0000-0000-0000-000000000000}"/>
  <bookViews>
    <workbookView xWindow="-110" yWindow="-110" windowWidth="23260" windowHeight="14860"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5" sheetId="28" r:id="rId28"/>
    <sheet name="Table 26" sheetId="29" r:id="rId29"/>
    <sheet name="Table 27" sheetId="30" r:id="rId30"/>
    <sheet name="Table 28" sheetId="31" r:id="rId31"/>
    <sheet name="Table 29" sheetId="32" r:id="rId32"/>
    <sheet name="Table 30" sheetId="33" r:id="rId33"/>
    <sheet name="Table 31" sheetId="34" r:id="rId34"/>
    <sheet name="Table 32" sheetId="35" r:id="rId35"/>
    <sheet name="Table 33" sheetId="36" r:id="rId36"/>
    <sheet name="Table 34" sheetId="37" r:id="rId37"/>
    <sheet name="Table 35" sheetId="38" r:id="rId38"/>
    <sheet name="Table 36" sheetId="39" r:id="rId39"/>
    <sheet name="Table 37" sheetId="40" r:id="rId40"/>
    <sheet name="Table 38" sheetId="41" r:id="rId41"/>
    <sheet name="Table 39" sheetId="42" r:id="rId42"/>
    <sheet name="Table 40" sheetId="43" r:id="rId43"/>
    <sheet name="Table 41" sheetId="44" r:id="rId44"/>
    <sheet name="Table 42" sheetId="45" r:id="rId45"/>
    <sheet name="Table 44" sheetId="47" r:id="rId46"/>
    <sheet name="Table 45" sheetId="48" r:id="rId47"/>
    <sheet name="Table 46" sheetId="49" r:id="rId48"/>
    <sheet name="Table 47" sheetId="50" r:id="rId49"/>
    <sheet name="Table 48" sheetId="51" r:id="rId50"/>
    <sheet name="Table 49" sheetId="52" r:id="rId51"/>
    <sheet name="Table 50" sheetId="53" r:id="rId52"/>
    <sheet name="Table 51" sheetId="54" r:id="rId53"/>
    <sheet name="Table 52" sheetId="55" r:id="rId54"/>
    <sheet name="Table 53" sheetId="56" r:id="rId55"/>
    <sheet name="Table 54" sheetId="57" r:id="rId56"/>
    <sheet name="Table 55" sheetId="58" r:id="rId57"/>
    <sheet name="Table 56" sheetId="59" r:id="rId58"/>
    <sheet name="Table 57" sheetId="60" r:id="rId59"/>
    <sheet name="Table 58" sheetId="61" r:id="rId60"/>
    <sheet name="Table 59" sheetId="62" r:id="rId61"/>
    <sheet name="Table 60" sheetId="63" r:id="rId62"/>
    <sheet name="Table 61" sheetId="64" r:id="rId63"/>
    <sheet name="Table 62" sheetId="65" r:id="rId64"/>
    <sheet name="Table 63" sheetId="66" r:id="rId65"/>
    <sheet name="Table 64" sheetId="67" r:id="rId66"/>
    <sheet name="Table 65" sheetId="68" r:id="rId67"/>
    <sheet name="Table 66" sheetId="69" r:id="rId68"/>
    <sheet name="Table 67" sheetId="70" r:id="rId69"/>
    <sheet name="Table 68" sheetId="71" r:id="rId70"/>
    <sheet name="Table 69" sheetId="72" r:id="rId71"/>
    <sheet name="Table 70" sheetId="73" r:id="rId72"/>
    <sheet name="Table 71" sheetId="74" r:id="rId73"/>
    <sheet name="Table 72" sheetId="75" r:id="rId74"/>
    <sheet name="Table 73" sheetId="76" r:id="rId75"/>
    <sheet name="Table 74" sheetId="77" r:id="rId76"/>
    <sheet name="Table 75" sheetId="78" r:id="rId77"/>
    <sheet name="Table 76" sheetId="79" r:id="rId78"/>
    <sheet name="Table 77" sheetId="80" r:id="rId79"/>
    <sheet name="Table 78" sheetId="81" r:id="rId80"/>
    <sheet name="Table 79" sheetId="82" r:id="rId81"/>
    <sheet name="Table 80" sheetId="83" r:id="rId82"/>
    <sheet name="Table 81" sheetId="84" r:id="rId83"/>
    <sheet name="Table 82" sheetId="85" r:id="rId84"/>
    <sheet name="Table 83" sheetId="86" r:id="rId85"/>
    <sheet name="Table 84" sheetId="87" r:id="rId86"/>
    <sheet name="Table 85" sheetId="88" r:id="rId87"/>
    <sheet name="Table 86" sheetId="89" r:id="rId88"/>
    <sheet name="Table 87" sheetId="90" r:id="rId89"/>
    <sheet name="Table 88" sheetId="91" r:id="rId90"/>
    <sheet name="Table 89" sheetId="92" r:id="rId91"/>
    <sheet name="Table 90" sheetId="93" r:id="rId92"/>
    <sheet name="Table 91" sheetId="94" r:id="rId93"/>
    <sheet name="Table 92" sheetId="95" r:id="rId94"/>
    <sheet name="Table 93" sheetId="96" r:id="rId95"/>
    <sheet name="Table 94" sheetId="97" r:id="rId96"/>
    <sheet name="Table 95" sheetId="98" r:id="rId97"/>
    <sheet name="Table 96" sheetId="99" r:id="rId98"/>
    <sheet name="Table 97" sheetId="100" r:id="rId99"/>
    <sheet name="Table 98" sheetId="101" r:id="rId100"/>
    <sheet name="Table 99" sheetId="102" r:id="rId101"/>
    <sheet name="Table 100" sheetId="103" r:id="rId102"/>
    <sheet name="Table 101" sheetId="104" r:id="rId103"/>
    <sheet name="Table 102" sheetId="105" r:id="rId104"/>
    <sheet name="Table 103" sheetId="106" r:id="rId105"/>
    <sheet name="Table 104" sheetId="107" r:id="rId106"/>
    <sheet name="Table 105" sheetId="108" r:id="rId107"/>
    <sheet name="Table 106" sheetId="109" r:id="rId108"/>
    <sheet name="Table 107" sheetId="110" r:id="rId109"/>
    <sheet name="Table 108" sheetId="111" r:id="rId110"/>
    <sheet name="Table 109" sheetId="112" r:id="rId111"/>
    <sheet name="Table 110" sheetId="113" r:id="rId112"/>
    <sheet name="Table 111" sheetId="114" r:id="rId113"/>
    <sheet name="Table 112" sheetId="115" r:id="rId114"/>
    <sheet name="Table 113" sheetId="116" r:id="rId115"/>
    <sheet name="Table 114" sheetId="117" r:id="rId116"/>
    <sheet name="Table 115" sheetId="118" r:id="rId117"/>
    <sheet name="Table 116" sheetId="119" r:id="rId118"/>
    <sheet name="Table 117" sheetId="120" r:id="rId119"/>
    <sheet name="Table 118" sheetId="121" r:id="rId120"/>
    <sheet name="Table 119" sheetId="122" r:id="rId121"/>
    <sheet name="Table 120" sheetId="123" r:id="rId122"/>
    <sheet name="Table 121" sheetId="124" r:id="rId123"/>
    <sheet name="Table 122" sheetId="125" r:id="rId124"/>
    <sheet name="Table 123" sheetId="126" r:id="rId125"/>
    <sheet name="Table 124" sheetId="127" r:id="rId126"/>
    <sheet name="Table 125" sheetId="128" r:id="rId127"/>
    <sheet name="Table 126" sheetId="129" r:id="rId128"/>
    <sheet name="Table 127" sheetId="130" r:id="rId129"/>
    <sheet name="Table 128" sheetId="131" r:id="rId130"/>
    <sheet name="Table 129" sheetId="132" r:id="rId131"/>
    <sheet name="Table 130" sheetId="133" r:id="rId132"/>
    <sheet name="Table 131" sheetId="134" r:id="rId133"/>
    <sheet name="Table 132" sheetId="135" r:id="rId134"/>
    <sheet name="Table 133" sheetId="136" r:id="rId135"/>
    <sheet name="Table 134" sheetId="137" r:id="rId136"/>
    <sheet name="Table 135" sheetId="138" r:id="rId137"/>
    <sheet name="Table 136" sheetId="139" r:id="rId138"/>
    <sheet name="Table 137" sheetId="140" r:id="rId139"/>
    <sheet name="Table 138" sheetId="141" r:id="rId140"/>
    <sheet name="Table 139" sheetId="142" r:id="rId141"/>
    <sheet name="Table 140" sheetId="143" r:id="rId142"/>
    <sheet name="Table 141" sheetId="144" r:id="rId143"/>
    <sheet name="Table 142" sheetId="145" r:id="rId144"/>
    <sheet name="Table 143" sheetId="146" r:id="rId145"/>
    <sheet name="Table 144" sheetId="147" r:id="rId146"/>
    <sheet name="Table 145" sheetId="148" r:id="rId147"/>
    <sheet name="Table 146" sheetId="149" r:id="rId148"/>
    <sheet name="Table 147" sheetId="150" r:id="rId149"/>
    <sheet name="Table 148" sheetId="151" r:id="rId150"/>
    <sheet name="Table 149" sheetId="152" r:id="rId151"/>
    <sheet name="Table 150" sheetId="153" r:id="rId152"/>
    <sheet name="Table 151" sheetId="154" r:id="rId153"/>
    <sheet name="Table 152" sheetId="155" r:id="rId154"/>
    <sheet name="Table 153" sheetId="156" r:id="rId155"/>
    <sheet name="Table 154" sheetId="157" r:id="rId156"/>
    <sheet name="Table 155" sheetId="158" r:id="rId157"/>
    <sheet name="Table 156" sheetId="159" r:id="rId158"/>
    <sheet name="Table 157" sheetId="160" r:id="rId159"/>
    <sheet name="Table 158" sheetId="161" r:id="rId160"/>
    <sheet name="Table 159" sheetId="162" r:id="rId161"/>
    <sheet name="Table 160" sheetId="163" r:id="rId162"/>
    <sheet name="Table 161" sheetId="164" r:id="rId163"/>
    <sheet name="Table 162" sheetId="165" r:id="rId164"/>
    <sheet name="Table 163" sheetId="166" r:id="rId165"/>
    <sheet name="Table 164" sheetId="167" r:id="rId166"/>
    <sheet name="Table 165" sheetId="168" r:id="rId167"/>
    <sheet name="Table 166" sheetId="169" r:id="rId16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9" i="169" l="1"/>
  <c r="B19" i="168"/>
  <c r="B19" i="167"/>
  <c r="B19" i="166"/>
  <c r="B19" i="165"/>
  <c r="B19" i="164"/>
  <c r="B19" i="163"/>
  <c r="B19" i="162"/>
  <c r="B19" i="161"/>
  <c r="B19" i="160"/>
  <c r="B26" i="159"/>
  <c r="B26" i="158"/>
  <c r="B23" i="157"/>
  <c r="B27" i="156"/>
  <c r="B28" i="155"/>
  <c r="B19" i="154"/>
  <c r="B19" i="153"/>
  <c r="B19" i="152"/>
  <c r="B19" i="151"/>
  <c r="B19" i="150"/>
  <c r="B19" i="149"/>
  <c r="B19" i="148"/>
  <c r="B19" i="147"/>
  <c r="B19" i="146"/>
  <c r="B19" i="145"/>
  <c r="B17" i="144"/>
  <c r="B17" i="143"/>
  <c r="B17" i="142"/>
  <c r="B17" i="141"/>
  <c r="B17" i="140"/>
  <c r="B17" i="139"/>
  <c r="B19" i="138"/>
  <c r="B16" i="137"/>
  <c r="B16" i="136"/>
  <c r="B16" i="135"/>
  <c r="B16" i="134"/>
  <c r="B16" i="133"/>
  <c r="B16" i="132"/>
  <c r="B16" i="131"/>
  <c r="B16" i="130"/>
  <c r="B16" i="129"/>
  <c r="B16" i="128"/>
  <c r="B16" i="127"/>
  <c r="B16" i="126"/>
  <c r="B16" i="125"/>
  <c r="B16" i="124"/>
  <c r="B16" i="123"/>
  <c r="B16" i="122"/>
  <c r="B16" i="121"/>
  <c r="B18" i="120"/>
  <c r="B18" i="119"/>
  <c r="B18" i="118"/>
  <c r="B18" i="117"/>
  <c r="B18" i="116"/>
  <c r="B18" i="115"/>
  <c r="B18" i="114"/>
  <c r="B18" i="113"/>
  <c r="B18" i="112"/>
  <c r="B18" i="111"/>
  <c r="B18" i="110"/>
  <c r="B22" i="109"/>
  <c r="B22" i="108"/>
  <c r="B17" i="107"/>
  <c r="B17" i="106"/>
  <c r="B17" i="105"/>
  <c r="B17" i="104"/>
  <c r="B17" i="103"/>
  <c r="B17" i="102"/>
  <c r="B17" i="101"/>
  <c r="B17" i="100"/>
  <c r="B17" i="99"/>
  <c r="B17" i="98"/>
  <c r="B17" i="97"/>
  <c r="B17" i="96"/>
  <c r="B17" i="95"/>
  <c r="B17" i="94"/>
  <c r="B17" i="93"/>
  <c r="B17" i="92"/>
  <c r="B17" i="91"/>
  <c r="B17" i="90"/>
  <c r="B17" i="89"/>
  <c r="B17" i="88"/>
  <c r="B17" i="87"/>
  <c r="B17" i="86"/>
  <c r="B17" i="85"/>
  <c r="B17" i="84"/>
  <c r="B17" i="83"/>
  <c r="B17" i="82"/>
  <c r="B17" i="81"/>
  <c r="B17" i="80"/>
  <c r="B17" i="79"/>
  <c r="B17" i="78"/>
  <c r="B17" i="77"/>
  <c r="B17" i="76"/>
  <c r="B17" i="75"/>
  <c r="B17" i="74"/>
  <c r="B17" i="73"/>
  <c r="B17" i="72"/>
  <c r="B17" i="71"/>
  <c r="B17" i="70"/>
  <c r="B17" i="69"/>
  <c r="B17" i="68"/>
  <c r="B17" i="67"/>
  <c r="B17" i="66"/>
  <c r="B17" i="65"/>
  <c r="B17" i="64"/>
  <c r="B21" i="63"/>
  <c r="B19" i="62"/>
  <c r="B25" i="61"/>
  <c r="B18" i="60"/>
  <c r="B20" i="59"/>
  <c r="B17" i="58"/>
  <c r="B17" i="57"/>
  <c r="B18" i="56"/>
  <c r="B18" i="55"/>
  <c r="B18" i="54"/>
  <c r="B25" i="53"/>
  <c r="B20" i="52"/>
  <c r="B17" i="51"/>
  <c r="B20" i="50"/>
  <c r="B15" i="49"/>
  <c r="B15" i="48"/>
  <c r="B15" i="47"/>
  <c r="B15" i="45"/>
  <c r="B15" i="44"/>
  <c r="B15" i="43"/>
  <c r="B15" i="42"/>
  <c r="B15" i="41"/>
  <c r="B18" i="40"/>
  <c r="B19" i="39"/>
  <c r="B19" i="38"/>
  <c r="B23" i="37"/>
  <c r="B24" i="36"/>
  <c r="B24" i="35"/>
  <c r="B16" i="34"/>
  <c r="B16" i="33"/>
  <c r="B16" i="32"/>
  <c r="B16" i="31"/>
  <c r="B16" i="30"/>
  <c r="B16" i="29"/>
  <c r="B16" i="28"/>
  <c r="B16" i="27"/>
  <c r="B16" i="26"/>
  <c r="B16" i="25"/>
  <c r="B16" i="24"/>
  <c r="B15" i="23"/>
  <c r="B15" i="22"/>
  <c r="B15" i="21"/>
  <c r="B15" i="20"/>
  <c r="B15" i="19"/>
  <c r="B15" i="18"/>
  <c r="B15" i="17"/>
  <c r="B15" i="16"/>
  <c r="B15" i="15"/>
  <c r="B15" i="14"/>
  <c r="B15" i="13"/>
  <c r="B18" i="12"/>
  <c r="B16" i="11"/>
  <c r="B16" i="10"/>
  <c r="B16" i="9"/>
  <c r="B16" i="8"/>
  <c r="B16" i="7"/>
  <c r="B16" i="6"/>
  <c r="B17" i="5"/>
  <c r="B18" i="4"/>
  <c r="E173" i="2"/>
  <c r="D173" i="2"/>
  <c r="E172" i="2"/>
  <c r="D172" i="2"/>
  <c r="E171" i="2"/>
  <c r="D171" i="2"/>
  <c r="E170" i="2"/>
  <c r="D170" i="2"/>
  <c r="E169" i="2"/>
  <c r="D169" i="2"/>
  <c r="E168" i="2"/>
  <c r="D168" i="2"/>
  <c r="E167" i="2"/>
  <c r="D167" i="2"/>
  <c r="E166" i="2"/>
  <c r="D166" i="2"/>
  <c r="E165" i="2"/>
  <c r="D165" i="2"/>
  <c r="E164" i="2"/>
  <c r="D164" i="2"/>
  <c r="E163" i="2"/>
  <c r="D163" i="2"/>
  <c r="E162" i="2"/>
  <c r="D162" i="2"/>
  <c r="E161" i="2"/>
  <c r="D161" i="2"/>
  <c r="E160" i="2"/>
  <c r="D160" i="2"/>
  <c r="E159" i="2"/>
  <c r="D159" i="2"/>
  <c r="E158" i="2"/>
  <c r="D158" i="2"/>
  <c r="E157" i="2"/>
  <c r="D157" i="2"/>
  <c r="E156" i="2"/>
  <c r="D156" i="2"/>
  <c r="E155" i="2"/>
  <c r="D155" i="2"/>
  <c r="E154" i="2"/>
  <c r="D154" i="2"/>
  <c r="E153" i="2"/>
  <c r="D153" i="2"/>
  <c r="E152" i="2"/>
  <c r="D152" i="2"/>
  <c r="E151" i="2"/>
  <c r="D151" i="2"/>
  <c r="E150" i="2"/>
  <c r="D150" i="2"/>
  <c r="E149" i="2"/>
  <c r="D149" i="2"/>
  <c r="E148" i="2"/>
  <c r="D148" i="2"/>
  <c r="E147" i="2"/>
  <c r="D147" i="2"/>
  <c r="E146" i="2"/>
  <c r="D146" i="2"/>
  <c r="E145" i="2"/>
  <c r="D145" i="2"/>
  <c r="E144" i="2"/>
  <c r="D144" i="2"/>
  <c r="E143" i="2"/>
  <c r="D143" i="2"/>
  <c r="E142" i="2"/>
  <c r="D142" i="2"/>
  <c r="E141" i="2"/>
  <c r="D141" i="2"/>
  <c r="E140" i="2"/>
  <c r="D140" i="2"/>
  <c r="E139" i="2"/>
  <c r="D139" i="2"/>
  <c r="E138" i="2"/>
  <c r="D138" i="2"/>
  <c r="E137" i="2"/>
  <c r="D137" i="2"/>
  <c r="E136" i="2"/>
  <c r="D136" i="2"/>
  <c r="E135" i="2"/>
  <c r="D135" i="2"/>
  <c r="E134" i="2"/>
  <c r="D134" i="2"/>
  <c r="E133" i="2"/>
  <c r="D133" i="2"/>
  <c r="E132" i="2"/>
  <c r="D132" i="2"/>
  <c r="E131" i="2"/>
  <c r="D131" i="2"/>
  <c r="E130" i="2"/>
  <c r="D130" i="2"/>
  <c r="E129" i="2"/>
  <c r="D129" i="2"/>
  <c r="E128" i="2"/>
  <c r="D128" i="2"/>
  <c r="E127" i="2"/>
  <c r="D127" i="2"/>
  <c r="E126" i="2"/>
  <c r="D126" i="2"/>
  <c r="E125" i="2"/>
  <c r="D125" i="2"/>
  <c r="E124" i="2"/>
  <c r="D124" i="2"/>
  <c r="E123" i="2"/>
  <c r="D123" i="2"/>
  <c r="E122" i="2"/>
  <c r="D122" i="2"/>
  <c r="E121" i="2"/>
  <c r="D121" i="2"/>
  <c r="E120" i="2"/>
  <c r="D120" i="2"/>
  <c r="E119" i="2"/>
  <c r="D119" i="2"/>
  <c r="E118" i="2"/>
  <c r="D118" i="2"/>
  <c r="E117" i="2"/>
  <c r="D117" i="2"/>
  <c r="E116" i="2"/>
  <c r="D116" i="2"/>
  <c r="E115" i="2"/>
  <c r="D115" i="2"/>
  <c r="E114" i="2"/>
  <c r="D114" i="2"/>
  <c r="E113" i="2"/>
  <c r="D113" i="2"/>
  <c r="E112" i="2"/>
  <c r="D112" i="2"/>
  <c r="E111" i="2"/>
  <c r="D111" i="2"/>
  <c r="E110" i="2"/>
  <c r="D110" i="2"/>
  <c r="E109" i="2"/>
  <c r="D109" i="2"/>
  <c r="E108" i="2"/>
  <c r="D108" i="2"/>
  <c r="E107" i="2"/>
  <c r="D107" i="2"/>
  <c r="E106" i="2"/>
  <c r="D106" i="2"/>
  <c r="E105" i="2"/>
  <c r="D105" i="2"/>
  <c r="E104" i="2"/>
  <c r="D104" i="2"/>
  <c r="E103" i="2"/>
  <c r="D103" i="2"/>
  <c r="E102" i="2"/>
  <c r="D102" i="2"/>
  <c r="E101" i="2"/>
  <c r="D101" i="2"/>
  <c r="E100" i="2"/>
  <c r="D100" i="2"/>
  <c r="E99" i="2"/>
  <c r="D99" i="2"/>
  <c r="E98" i="2"/>
  <c r="D98" i="2"/>
  <c r="E97" i="2"/>
  <c r="D97" i="2"/>
  <c r="E96" i="2"/>
  <c r="D96" i="2"/>
  <c r="E95" i="2"/>
  <c r="D95" i="2"/>
  <c r="E94" i="2"/>
  <c r="D94" i="2"/>
  <c r="E93" i="2"/>
  <c r="D93" i="2"/>
  <c r="E92" i="2"/>
  <c r="D92" i="2"/>
  <c r="E91" i="2"/>
  <c r="D91" i="2"/>
  <c r="E90" i="2"/>
  <c r="D90" i="2"/>
  <c r="E89" i="2"/>
  <c r="D89" i="2"/>
  <c r="E88" i="2"/>
  <c r="D88" i="2"/>
  <c r="E87" i="2"/>
  <c r="D87" i="2"/>
  <c r="E86" i="2"/>
  <c r="D86" i="2"/>
  <c r="E85" i="2"/>
  <c r="D85" i="2"/>
  <c r="E84" i="2"/>
  <c r="D84" i="2"/>
  <c r="E83" i="2"/>
  <c r="D83" i="2"/>
  <c r="E82" i="2"/>
  <c r="D82" i="2"/>
  <c r="E81" i="2"/>
  <c r="D81" i="2"/>
  <c r="E80" i="2"/>
  <c r="D80" i="2"/>
  <c r="E79" i="2"/>
  <c r="D79" i="2"/>
  <c r="E78" i="2"/>
  <c r="D78" i="2"/>
  <c r="E77" i="2"/>
  <c r="D77" i="2"/>
  <c r="E76" i="2"/>
  <c r="D76" i="2"/>
  <c r="E75" i="2"/>
  <c r="D75" i="2"/>
  <c r="E74" i="2"/>
  <c r="D74" i="2"/>
  <c r="E73" i="2"/>
  <c r="D73" i="2"/>
  <c r="E72" i="2"/>
  <c r="D72" i="2"/>
  <c r="E71" i="2"/>
  <c r="D71" i="2"/>
  <c r="E70" i="2"/>
  <c r="D70" i="2"/>
  <c r="E69" i="2"/>
  <c r="D69" i="2"/>
  <c r="E68" i="2"/>
  <c r="D68" i="2"/>
  <c r="E67" i="2"/>
  <c r="D67" i="2"/>
  <c r="E66" i="2"/>
  <c r="D66" i="2"/>
  <c r="E65" i="2"/>
  <c r="D65" i="2"/>
  <c r="E64" i="2"/>
  <c r="D64" i="2"/>
  <c r="E63" i="2"/>
  <c r="D63" i="2"/>
  <c r="E62" i="2"/>
  <c r="D62" i="2"/>
  <c r="E61" i="2"/>
  <c r="D61" i="2"/>
  <c r="E60" i="2"/>
  <c r="D60" i="2"/>
  <c r="E59" i="2"/>
  <c r="D59" i="2"/>
  <c r="E58" i="2"/>
  <c r="D58" i="2"/>
  <c r="E57" i="2"/>
  <c r="D57" i="2"/>
  <c r="E56" i="2"/>
  <c r="D56" i="2"/>
  <c r="E55" i="2"/>
  <c r="D55" i="2"/>
  <c r="E54" i="2"/>
  <c r="D54" i="2"/>
  <c r="E53" i="2"/>
  <c r="D53" i="2"/>
  <c r="E52" i="2"/>
  <c r="D52" i="2"/>
  <c r="E51" i="2"/>
  <c r="D51" i="2"/>
  <c r="E50" i="2"/>
  <c r="D50" i="2"/>
  <c r="E49" i="2"/>
  <c r="D49" i="2"/>
  <c r="E48" i="2"/>
  <c r="D48" i="2"/>
  <c r="E47" i="2"/>
  <c r="D47" i="2"/>
  <c r="E46" i="2"/>
  <c r="D46" i="2"/>
  <c r="E45" i="2"/>
  <c r="D45" i="2"/>
  <c r="E44" i="2"/>
  <c r="D44" i="2"/>
  <c r="E43" i="2"/>
  <c r="D43" i="2"/>
  <c r="E42" i="2"/>
  <c r="D42" i="2"/>
  <c r="E41" i="2"/>
  <c r="D41" i="2"/>
  <c r="E40" i="2"/>
  <c r="D40" i="2"/>
  <c r="E39" i="2"/>
  <c r="D39" i="2"/>
  <c r="E38" i="2"/>
  <c r="D38" i="2"/>
  <c r="E37" i="2"/>
  <c r="D37" i="2"/>
  <c r="E36" i="2"/>
  <c r="D36" i="2"/>
  <c r="E35" i="2"/>
  <c r="D35" i="2"/>
  <c r="E34" i="2"/>
  <c r="D34" i="2"/>
  <c r="E33" i="2"/>
  <c r="D33" i="2"/>
  <c r="E32" i="2"/>
  <c r="D32" i="2"/>
  <c r="E31" i="2"/>
  <c r="D31" i="2"/>
  <c r="E30" i="2"/>
  <c r="D30" i="2"/>
  <c r="E29" i="2"/>
  <c r="D29" i="2"/>
  <c r="E28" i="2"/>
  <c r="D28" i="2"/>
  <c r="E27" i="2"/>
  <c r="D27" i="2"/>
  <c r="E26" i="2"/>
  <c r="D26" i="2"/>
  <c r="E25" i="2"/>
  <c r="D25" i="2"/>
  <c r="E24" i="2"/>
  <c r="D24" i="2"/>
  <c r="E23" i="2"/>
  <c r="D23" i="2"/>
  <c r="E22" i="2"/>
  <c r="D22" i="2"/>
  <c r="E21" i="2"/>
  <c r="D21" i="2"/>
  <c r="E20" i="2"/>
  <c r="D20" i="2"/>
  <c r="E19" i="2"/>
  <c r="D19" i="2"/>
  <c r="E18" i="2"/>
  <c r="D18" i="2"/>
  <c r="E17" i="2"/>
  <c r="D17" i="2"/>
  <c r="E16" i="2"/>
  <c r="D16" i="2"/>
  <c r="E15" i="2"/>
  <c r="D15" i="2"/>
  <c r="E14" i="2"/>
  <c r="D14" i="2"/>
  <c r="E13" i="2"/>
  <c r="D13" i="2"/>
  <c r="E12" i="2"/>
  <c r="D12" i="2"/>
  <c r="E11" i="2"/>
  <c r="D11" i="2"/>
  <c r="E10" i="2"/>
  <c r="D10" i="2"/>
  <c r="E9" i="2"/>
  <c r="D9" i="2"/>
  <c r="D6" i="2"/>
  <c r="F20" i="1"/>
</calcChain>
</file>

<file path=xl/sharedStrings.xml><?xml version="1.0" encoding="utf-8"?>
<sst xmlns="http://schemas.openxmlformats.org/spreadsheetml/2006/main" count="8368" uniqueCount="563">
  <si>
    <t>Fieldwork:</t>
  </si>
  <si>
    <t>20 Mar 2026 - 02 Apr 2026</t>
  </si>
  <si>
    <t>Interview Method:</t>
  </si>
  <si>
    <t>Online Survey</t>
  </si>
  <si>
    <t>Population represented:</t>
  </si>
  <si>
    <t>UK Adults</t>
  </si>
  <si>
    <t>Sample size:</t>
  </si>
  <si>
    <t>Methodology:</t>
  </si>
  <si>
    <t>Data are weighted to nationally representative proportions by Education, GenderAge, Region, SEG.</t>
  </si>
  <si>
    <t>Public First is a member of the BPC and abides by its rules. For more information please contact the Public First polling team:</t>
  </si>
  <si>
    <t>Table of Contents</t>
  </si>
  <si>
    <t>Table #</t>
  </si>
  <si>
    <t>Individual Tables</t>
  </si>
  <si>
    <t>Full Result Row</t>
  </si>
  <si>
    <t>Question Base</t>
  </si>
  <si>
    <t>BASE: All Respondents</t>
  </si>
  <si>
    <t>BASE: Working</t>
  </si>
  <si>
    <t>BASE: 4,118 respondents (67% of total)</t>
  </si>
  <si>
    <t>BASE: Used relevant tool</t>
  </si>
  <si>
    <t>BASE: 793 respondents (13% of total)</t>
  </si>
  <si>
    <t>BASE: 819 respondents (13% of total)</t>
  </si>
  <si>
    <t>BASE: 434 respondents (7% of total)</t>
  </si>
  <si>
    <t>BASE: 475 respondents (7% of total)</t>
  </si>
  <si>
    <t>BASE: Students</t>
  </si>
  <si>
    <t>BASE: Used AI tools at work</t>
  </si>
  <si>
    <t>BASE: 3,425 respondents (56% of total)</t>
  </si>
  <si>
    <t>BASE: 1,555 respondents (25% of total)</t>
  </si>
  <si>
    <t>BASE: 2,335 respondents (38% of total)</t>
  </si>
  <si>
    <t>BASE: 2,963 respondents (48% of total)</t>
  </si>
  <si>
    <t>BASE: 4,117 respondents (67% of total)</t>
  </si>
  <si>
    <t>BASE: 3,325 respondents (54% of total)</t>
  </si>
  <si>
    <t>Full Results</t>
  </si>
  <si>
    <t>Gender</t>
  </si>
  <si>
    <t>Age</t>
  </si>
  <si>
    <t>Region</t>
  </si>
  <si>
    <t>Social Grade</t>
  </si>
  <si>
    <t>Use AI?</t>
  </si>
  <si>
    <t>Segment</t>
  </si>
  <si>
    <t>Total</t>
  </si>
  <si>
    <t>Male</t>
  </si>
  <si>
    <t>Female</t>
  </si>
  <si>
    <t>18-24</t>
  </si>
  <si>
    <t>25-34</t>
  </si>
  <si>
    <t>35-44</t>
  </si>
  <si>
    <t>45-54</t>
  </si>
  <si>
    <t>55-64</t>
  </si>
  <si>
    <t>65+</t>
  </si>
  <si>
    <t>Scotland</t>
  </si>
  <si>
    <t>Northern Ireland</t>
  </si>
  <si>
    <t>Wales</t>
  </si>
  <si>
    <t>North East</t>
  </si>
  <si>
    <t>North West</t>
  </si>
  <si>
    <t>Yorkshire and the Humber</t>
  </si>
  <si>
    <t>East Midlands</t>
  </si>
  <si>
    <t>West Midlands</t>
  </si>
  <si>
    <t>London</t>
  </si>
  <si>
    <t>South East</t>
  </si>
  <si>
    <t>South West</t>
  </si>
  <si>
    <t>East of England</t>
  </si>
  <si>
    <t>AB</t>
  </si>
  <si>
    <t>C1</t>
  </si>
  <si>
    <t>C2</t>
  </si>
  <si>
    <t>DE</t>
  </si>
  <si>
    <t>Yes</t>
  </si>
  <si>
    <t>1. Non-user</t>
  </si>
  <si>
    <t>2. Light</t>
  </si>
  <si>
    <t>3. Intermediate</t>
  </si>
  <si>
    <t>Unweighted</t>
  </si>
  <si>
    <t>Weighted</t>
  </si>
  <si>
    <t>Overall, how do you feel about the impact of technology on society?</t>
  </si>
  <si>
    <t>Very optimistic</t>
  </si>
  <si>
    <t>Somewhat optimistic</t>
  </si>
  <si>
    <t>Neither optimistic nor pessimistic</t>
  </si>
  <si>
    <t>Somewhat pessimistic</t>
  </si>
  <si>
    <t>Very pessimistic</t>
  </si>
  <si>
    <t>And, in general, how interested are you in technology?</t>
  </si>
  <si>
    <t>Very interested</t>
  </si>
  <si>
    <t>Moderately interested</t>
  </si>
  <si>
    <t>Not very interested</t>
  </si>
  <si>
    <t>Not at all interested</t>
  </si>
  <si>
    <t>Which of the following are true for you?: I’ve been promoted at work in the past year</t>
  </si>
  <si>
    <t>True for me</t>
  </si>
  <si>
    <t>Not true for me</t>
  </si>
  <si>
    <t>Prefer not to say</t>
  </si>
  <si>
    <t>Which of the following are true for you?: I’ve received a pay rise in the past year</t>
  </si>
  <si>
    <t>Which of the following are true for you?: I feel like I am progressing in my career</t>
  </si>
  <si>
    <t>Which of the following are true for you?: I feel confident in my abilities at work</t>
  </si>
  <si>
    <t>Which of the following are true for you?: I have received positive performance reviews in the past year</t>
  </si>
  <si>
    <t>How much would you say you know about “AI”?</t>
  </si>
  <si>
    <t>I know a lot about AI</t>
  </si>
  <si>
    <t>I know a moderate amount about AI</t>
  </si>
  <si>
    <t>I know a little about AI</t>
  </si>
  <si>
    <t>I know nothing at all about AI</t>
  </si>
  <si>
    <t>Don’t know</t>
  </si>
  <si>
    <t>Which, if any, of the following AI tools have you used before?: Gemini (Google)</t>
  </si>
  <si>
    <t>I have used this tool</t>
  </si>
  <si>
    <t>I have not used this tool</t>
  </si>
  <si>
    <t>Which, if any, of the following AI tools have you used before?: ChatGPT (OpenAI)</t>
  </si>
  <si>
    <t>Which, if any, of the following AI tools have you used before?: Canva</t>
  </si>
  <si>
    <t>Which, if any, of the following AI tools have you used before?: NotebookLM (Google)</t>
  </si>
  <si>
    <t>Which, if any, of the following AI tools have you used before?: Claude (Anthropic)</t>
  </si>
  <si>
    <t>Which, if any, of the following AI tools have you used before?: Copilot (Microsoft)</t>
  </si>
  <si>
    <t>Which, if any, of the following AI tools have you used before?: Deepseek</t>
  </si>
  <si>
    <t>Which, if any, of the following AI tools have you used before?: HorizonML</t>
  </si>
  <si>
    <t>Which, if any, of the following AI tools have you used before?: NovaMind</t>
  </si>
  <si>
    <t>Which, if any, of the following AI tools have you used before?: ThinkFlow</t>
  </si>
  <si>
    <t>You said you have used the following tools before. Have you used them in your work, in your personal life, or both?: Gemini (Google)</t>
  </si>
  <si>
    <t>In my work</t>
  </si>
  <si>
    <t>In my personal life</t>
  </si>
  <si>
    <t>Both</t>
  </si>
  <si>
    <t>You said you have used the following tools before. Have you used them in your work, in your personal life, or both?: ChatGPT (OpenAI)</t>
  </si>
  <si>
    <t>You said you have used the following tools before. Have you used them in your work, in your personal life, or both?: Canva</t>
  </si>
  <si>
    <t>You said you have used the following tools before. Have you used them in your work, in your personal life, or both?: NotebookLM (Google)</t>
  </si>
  <si>
    <t>You said you have used the following tools before. Have you used them in your work, in your personal life, or both?: Claude (Anthropic)</t>
  </si>
  <si>
    <t>You said you have used the following tools before. Have you used them in your work, in your personal life, or both?: Copilot (Microsoft)</t>
  </si>
  <si>
    <t>You said you have used the following tools before. Have you used them in your work, in your personal life, or both?: Deepseek</t>
  </si>
  <si>
    <t>You said you have used the following tools before. Have you used them in your work, in your personal life, or both?: HorizonML</t>
  </si>
  <si>
    <t>You said you have used the following tools before. Have you used them in your work, in your personal life, or both?: NovaMind</t>
  </si>
  <si>
    <t>You said you have used the following tools before. Have you used them in your work, in your personal life, or both?: ThinkFlow</t>
  </si>
  <si>
    <t>How often, if at all, do you use AI tools for work?</t>
  </si>
  <si>
    <t>A few times a day or more</t>
  </si>
  <si>
    <t>Daily</t>
  </si>
  <si>
    <t>A few times a week</t>
  </si>
  <si>
    <t>Once a week</t>
  </si>
  <si>
    <t>A few times a month</t>
  </si>
  <si>
    <t>Once a month</t>
  </si>
  <si>
    <t>A few times a year</t>
  </si>
  <si>
    <t>Once a year</t>
  </si>
  <si>
    <t>Less often</t>
  </si>
  <si>
    <t>Never</t>
  </si>
  <si>
    <t>How often, if at all, do you use AI tools in your personal life?</t>
  </si>
  <si>
    <t>How often, if at all, do you use AI tools specifically to support your your studies?</t>
  </si>
  <si>
    <t>When was the first time you intentionally used an AI tool? Examples might include Gemini or ChatGPT.</t>
  </si>
  <si>
    <t>Within the last 6 months</t>
  </si>
  <si>
    <t>6 months - 1 year ago</t>
  </si>
  <si>
    <t>1 - 2 years ago</t>
  </si>
  <si>
    <t>3 - 5 years ago</t>
  </si>
  <si>
    <t>Over 5 years ago</t>
  </si>
  <si>
    <t>Can’t remember</t>
  </si>
  <si>
    <t>When was the first time you intentionally used an AI tool for work ? Examples might include Gemini or ChatGPT.</t>
  </si>
  <si>
    <t>Overall, how confident do you feel in your ability to use AI tools?</t>
  </si>
  <si>
    <t>Very confident</t>
  </si>
  <si>
    <t>Somewhat confident</t>
  </si>
  <si>
    <t>Not very confident</t>
  </si>
  <si>
    <t>Not confident at all</t>
  </si>
  <si>
    <t>Which of the following, if any, do you currently use AI tools for?: Simple questions or quick help - getting answers, checking facts, fixing grammar or spelling</t>
  </si>
  <si>
    <t>I use AI to do this</t>
  </si>
  <si>
    <t>I do not use AI to do this</t>
  </si>
  <si>
    <t>Which of the following, if any, do you currently use AI tools for?: Creating or improving content - writing or restructuring emails, documents, or presentations; summarising text; scheduling tasks, brainstorming ideas</t>
  </si>
  <si>
    <t>Which of the following, if any, do you currently use AI tools for?: Research and analysis - reviewing, summarizing or exploring data or documents, finding information, preparing reports or slides</t>
  </si>
  <si>
    <t>Which of the following, if any, do you currently use AI tools for?: Making workflows more efficient - automating routine tasks, using AI tools to speed up productivity, completing translation</t>
  </si>
  <si>
    <t>Which of the following, if any, do you currently use AI tools for?: Advanced or technical work - coding, building AI tools, managing AI systems, or solving complex technical problems</t>
  </si>
  <si>
    <t>Which of the following, if any, do you currently use AI tools for?: Learning or problem-solving - helping me learn a new skill, understand something better, or find a solution to a problem I have encountered.</t>
  </si>
  <si>
    <t>Which of the following, if any, do you currently use AI tools for?: Preparing for important conversations or difficult situations - role-playing or practising for a job interview, promotion discussion, or difficult conversation with a colleague</t>
  </si>
  <si>
    <t>Which of the following best describes your use of AI tools? I am a…</t>
  </si>
  <si>
    <t>Curious non-user - (I haven’t started using AI yet, but I want to)</t>
  </si>
  <si>
    <t>Non-user</t>
  </si>
  <si>
    <t>Basic user - (use AI occasionally for simple tasks, e.g. asking questions, drafting short text)</t>
  </si>
  <si>
    <t>Intermediate user - (use AI regularly and for a range of tasks e.g. writing, research, editing, ideas</t>
  </si>
  <si>
    <t>Advanced user - (use AI frequently, for complex tasks, or integrate it into my work/studies in a structured way)</t>
  </si>
  <si>
    <t>You said you use AI tools for work. Would you say you do this voluntarily or are you encouraged or required to use them by your employer?</t>
  </si>
  <si>
    <t>I do this voluntarily</t>
  </si>
  <si>
    <t>My employer encourages me to do this</t>
  </si>
  <si>
    <t>My employer makes me do this</t>
  </si>
  <si>
    <t>Don't know</t>
  </si>
  <si>
    <t>Which, if any, of the following do you see as barriers to using AI tools more in general? Select all that apply</t>
  </si>
  <si>
    <t>I am not sure how to ask AI tools the right questions to get useful results</t>
  </si>
  <si>
    <t>I would not know where to start with using AI tools</t>
  </si>
  <si>
    <t>I do not trust my ability to judge whether an AI answer is correct</t>
  </si>
  <si>
    <t>I am concerned about becoming too dependent on AI</t>
  </si>
  <si>
    <t>I am concerned about misinformation or incorrect answers from AI</t>
  </si>
  <si>
    <t>I am not sure if my employer lets me use AI tools.</t>
  </si>
  <si>
    <t>None of the above</t>
  </si>
  <si>
    <t>Which of the following, if any, are concerns you have about using AI tools more often at work? Select all that apply</t>
  </si>
  <si>
    <t>Concerns about the reliability or accuracy of AI outputs</t>
  </si>
  <si>
    <t>Not being sure how best to use AI tools in my role</t>
  </si>
  <si>
    <t>Not being clear how the AI tool arrived at its answer</t>
  </si>
  <si>
    <t>Not knowing how to judge the quality of AI outputs</t>
  </si>
  <si>
    <t>Concerns about data privacy or confidentiality</t>
  </si>
  <si>
    <t>AI outputs not reflecting my organisation’s standards or tone</t>
  </si>
  <si>
    <t>Compliance or legal concerns</t>
  </si>
  <si>
    <t>I would need permission from my manager</t>
  </si>
  <si>
    <t>My organisation has unclear policies about AI use</t>
  </si>
  <si>
    <t>I do not have access to approved AI tools</t>
  </si>
  <si>
    <t>AI tools are not relevant to my role</t>
  </si>
  <si>
    <t>I prefer to complete tasks without AI assistance</t>
  </si>
  <si>
    <t>N/A - I have no concerns about using AI tools more often at work</t>
  </si>
  <si>
    <t>Concerns about the reliability or quality of AI outputs</t>
  </si>
  <si>
    <t>Thinking about the ways you use AI tools at work. How reliable do you consider outputs from AI tools compared with your outputs when you’re not using AI? Outputs from AI tools are generally…</t>
  </si>
  <si>
    <t>Much more reliable</t>
  </si>
  <si>
    <t>Somewhat more reliable</t>
  </si>
  <si>
    <t>Roughly as reliable</t>
  </si>
  <si>
    <t>Somewhat less reliable</t>
  </si>
  <si>
    <t>Much less reliable</t>
  </si>
  <si>
    <t>Thinking about a typical co-worker’s output, how reliable would AI outputs need to be for you to feel confident using them more often?</t>
  </si>
  <si>
    <t>Slightly less reliable than a co-worker would still be acceptable</t>
  </si>
  <si>
    <t>About as reliable as a co-worker</t>
  </si>
  <si>
    <t>Slightly more reliable than a co-worker</t>
  </si>
  <si>
    <t>Much more reliable than a co-worker</t>
  </si>
  <si>
    <t>N/A - reliability wouldn’t make me more confident using AI tools more</t>
  </si>
  <si>
    <t>How interested, if at all, would you be in skills training to help you get more value out of AI?</t>
  </si>
  <si>
    <t>Somewhat interested</t>
  </si>
  <si>
    <t>Not interested</t>
  </si>
  <si>
    <t>Did your company provide any training programme for members of staff to help them use AI tools?</t>
  </si>
  <si>
    <t>Yes, training was provided by external experts or organisations</t>
  </si>
  <si>
    <t>Yes, training was provided internally (e.g. team-led sessions, peer learning)</t>
  </si>
  <si>
    <t>No, we received no training on how to use AI tools</t>
  </si>
  <si>
    <t>You said you have received training on how to use AI tools. How helpful would you say this training was?</t>
  </si>
  <si>
    <t>Very helpful</t>
  </si>
  <si>
    <t>Somewhat helpful</t>
  </si>
  <si>
    <t>Not very helpful</t>
  </si>
  <si>
    <t>Not at all helpful</t>
  </si>
  <si>
    <t>Did this training lead to a change in the amount you use AI tools?</t>
  </si>
  <si>
    <t>Major increase</t>
  </si>
  <si>
    <t>Moderate increase</t>
  </si>
  <si>
    <t>Small increase</t>
  </si>
  <si>
    <t>No change</t>
  </si>
  <si>
    <t>Small decrease</t>
  </si>
  <si>
    <t>Moderate decrease</t>
  </si>
  <si>
    <t>Major decrease</t>
  </si>
  <si>
    <t>You said you haven’t received any training on how to use AI tools. How much would you benefit from formal training on this?</t>
  </si>
  <si>
    <t>Would benefit a great deal</t>
  </si>
  <si>
    <t>Would benefit somewhat</t>
  </si>
  <si>
    <t>Would benefit a bit</t>
  </si>
  <si>
    <t>Wouldn’t benefit at all</t>
  </si>
  <si>
    <t>If you were offered skills training to help you use Artificial Intelligence at your job, which, if any, of the following would you like to be included? Select all that apply</t>
  </si>
  <si>
    <t>Specific examples of how you could use AI as part of your job</t>
  </si>
  <si>
    <t>How to use AI to automate repetitive tasks</t>
  </si>
  <si>
    <t>Basic AI concepts and terminology</t>
  </si>
  <si>
    <t>How to use AI to develop entirely new skills</t>
  </si>
  <si>
    <t>How to use AI responsibly (e.g. ethical considerations, privacy, cybersecurity)</t>
  </si>
  <si>
    <t>How to troubleshoot issues with AI</t>
  </si>
  <si>
    <t>Explanation on what AI is, and how it works</t>
  </si>
  <si>
    <t>Understanding and using machine learning algorithms</t>
  </si>
  <si>
    <t>Information on new trends in AI development</t>
  </si>
  <si>
    <t>N/A - I do not want skills training on AI</t>
  </si>
  <si>
    <t>How to write effective instructions (prompts) to get better results from AI tools</t>
  </si>
  <si>
    <t>How to troubleshoot issues encountered with AI</t>
  </si>
  <si>
    <t>“Vibe coding” is the practice of writing code, making web pages, or creating apps, by just telling an AI tool or programme what you want, and letting it create the product for you. How interested would you be in vibe coding? If you already use AI for this, please select ‘I already do this’.</t>
  </si>
  <si>
    <t>I already do this</t>
  </si>
  <si>
    <t>Thinking about “vibe coding”, which of the following types of apps or digital products would you be most interested in creating using AI, if any? Select up to three</t>
  </si>
  <si>
    <t>Other (please specify)</t>
  </si>
  <si>
    <t>None of these</t>
  </si>
  <si>
    <t>A personal productivity app (e.g. task tracking, habit building, reminders) that saves me time and helps me stay organised</t>
  </si>
  <si>
    <t>A small business or side-hustle app (e.g. bookings, orders, payments) that has helped me start a business or earn extra income</t>
  </si>
  <si>
    <t>A personal website or portfolio (e.g. CV, creative portfolio, blog) that helps me showcase my work or skills</t>
  </si>
  <si>
    <t>A tool to automate tasks or workflows (e.g. data entry, reporting) that saves time or reduces manual work</t>
  </si>
  <si>
    <t>An educational or learning app (e.g. language learning, tutoring) that helps me or others learn more effectively</t>
  </si>
  <si>
    <t>Which, if any, of the following purposes have you personally used AI tools for?: Helping you write text or a document</t>
  </si>
  <si>
    <t>I use AI tools for this regularly</t>
  </si>
  <si>
    <t>I have tried this once or twice</t>
  </si>
  <si>
    <t>I have not done this</t>
  </si>
  <si>
    <t>Which, if any, of the following purposes have you personally used AI tools for?: Helping you create an image or video</t>
  </si>
  <si>
    <t>Which, if any, of the following purposes have you personally used AI tools for?: Helping you learn about something or research a topic</t>
  </si>
  <si>
    <t>Which, if any, of the following purposes have you personally used AI tools for?: Helping you summarise a longer document</t>
  </si>
  <si>
    <t>Which, if any, of the following purposes have you personally used AI tools for?: Translating between languages</t>
  </si>
  <si>
    <t>Which, if any, of the following purposes have you personally used AI tools for?: Brainstorming ideas</t>
  </si>
  <si>
    <t>Which, if any, of the following purposes have you personally used AI tools for?: Explaining a complex concept in simpler terms</t>
  </si>
  <si>
    <t>Which, if any, of the following purposes have you personally used AI tools for?: Checking your spelling or grammar</t>
  </si>
  <si>
    <t>Which, if any, of the following purposes have you personally used AI tools for?: Helping you analyse data</t>
  </si>
  <si>
    <t>Which, if any, of the following purposes have you personally used AI tools for?: Helping you code or create an app</t>
  </si>
  <si>
    <t>Which, if any, of the following purposes have you personally used AI tools for?: To learn a new skill (e.g. coding, writing, language learning, design)</t>
  </si>
  <si>
    <t>Which, if any, of the following purposes have you personally used AI tools for?: To prepare for a job interview</t>
  </si>
  <si>
    <t>Which, if any, of the following purposes have you personally used AI tools for?: Writing a CV or job application</t>
  </si>
  <si>
    <t>Which, if any, of the following purposes have you personally used AI tools for?: Organising or summarising a meeting</t>
  </si>
  <si>
    <t>Which, if any, of the following purposes have you personally used AI tools for?: To help you learn how to use AI better (e.g. asking it to write a prompt for you, or asking it to explain what it is capable of)</t>
  </si>
  <si>
    <t>Which, if any, of the following purposes have you personally used AI tools for?: To improve an existing skill with the help of AI</t>
  </si>
  <si>
    <t>Which, if any, of the following purposes have you personally used AI tools for?: To manage your finances or budgeting</t>
  </si>
  <si>
    <t>Which, if any, of the following purposes have you personally used AI tools for?: Plan a holiday or trip</t>
  </si>
  <si>
    <t>Which, if any, of the following purposes have you personally used AI tools for?: Comparing the pros and cons of different products</t>
  </si>
  <si>
    <t>Which, if any, of the following purposes have you personally used AI tools for?: Solving a practical problem (e.g. fixing a broken appliance)</t>
  </si>
  <si>
    <t>Which, if any, of the following purposes have you personally used AI tools for?: Planning meals or finding recipes</t>
  </si>
  <si>
    <t>Which, if any, of the following purposes have you personally used AI tools for?: Planning a schedule or organising tasks</t>
  </si>
  <si>
    <t>Which, if any, of the following purposes have you personally used AI tools for?: Helping you to make personal decisions</t>
  </si>
  <si>
    <t>Which, if any, of the following purposes have you personally used AI tools for?: Writing social media posts or captions</t>
  </si>
  <si>
    <t>Which, if any, of the following purposes have you personally used AI tools for?: Preparing for an interview, promotion meeting or important work conversation</t>
  </si>
  <si>
    <t>Which, if any, of the following purposes have you personally used AI tools for?: Rehearsing a pitch, presentation or important performance</t>
  </si>
  <si>
    <t>Which, if any, of the following purposes have you personally used AI tools for?: Practising salary negotiation or other work-related role play</t>
  </si>
  <si>
    <t>Which, if any, of the following purposes have you personally used AI tools for?: Preparing for a difficult conversation at work (for example with a manager, colleague or client)</t>
  </si>
  <si>
    <t>Which, if any, of the following purposes have you personally used AI tools for?: Helping me learn about a new topic or skill that my employer has required me to do at a fast pace</t>
  </si>
  <si>
    <t>Which, if any, of the following purposes have you personally used AI tools for?: Automating repetitive work tasks</t>
  </si>
  <si>
    <t>Which, if any, of the following purposes have you personally used AI tools for?: Suggesting different ways to solve a problem at work</t>
  </si>
  <si>
    <t>Imagine you had to carry out the following tasks. How likely would you be to use AI in order to complete each task?: Planning a holiday or trip</t>
  </si>
  <si>
    <t>Very likely</t>
  </si>
  <si>
    <t>Somewhat likely</t>
  </si>
  <si>
    <t>Somewhat unlikely</t>
  </si>
  <si>
    <t>Very unlikely</t>
  </si>
  <si>
    <t>Imagine you had to carry out the following tasks. How likely would you be to use AI in order to complete each task?: Solving a practical problem (e.g. fixing a broken appliance)</t>
  </si>
  <si>
    <t>Imagine you had to carry out the following tasks. How likely would you be to use AI in order to complete each task?: Writing a CV or job application</t>
  </si>
  <si>
    <t>Imagine you had to carry out the following tasks. How likely would you be to use AI in order to complete each task?: Understanding a legal or contract document</t>
  </si>
  <si>
    <t>Imagine you had to carry out the following tasks. How likely would you be to use AI in order to complete each task?: Checking spelling or grammar</t>
  </si>
  <si>
    <t>Imagine you had to carry out the following tasks. How likely would you be to use AI in order to complete each task?: Learning how to do something new on a computer or device</t>
  </si>
  <si>
    <t>Imagine you had to carry out the following tasks. How likely would you be to use AI in order to complete each task?: Researching something in depth for you</t>
  </si>
  <si>
    <t>Imagine you had to carry out the following tasks. How likely would you be to use AI in order to complete each task?: Giving feedback on something you’d written</t>
  </si>
  <si>
    <t>How much time would you estimate AI tools (such as Gemini or ChatGPT) save you in your day-to-day life outside of work in an average week ?</t>
  </si>
  <si>
    <t>AI doesn’t save me any time</t>
  </si>
  <si>
    <t>Less than 30 minutes</t>
  </si>
  <si>
    <t>30 minutes - 1 hour</t>
  </si>
  <si>
    <t>1 - 2 hours</t>
  </si>
  <si>
    <t>3 - 5 hours</t>
  </si>
  <si>
    <t>6 - 10 hours</t>
  </si>
  <si>
    <t>11 - 15 hours</t>
  </si>
  <si>
    <t>Over 15 hours</t>
  </si>
  <si>
    <t>And, how much time would you estimate AI tools (such as Gemini or ChatGPT) save you at work in an average week ?</t>
  </si>
  <si>
    <t>Please place yourself on the following scales.: When I face a task, I automatically think whether AI can help me|When I face a task, it rarely occurs to me to use AI</t>
  </si>
  <si>
    <t>-2</t>
  </si>
  <si>
    <t>-1</t>
  </si>
  <si>
    <t>0</t>
  </si>
  <si>
    <t>1</t>
  </si>
  <si>
    <t>2</t>
  </si>
  <si>
    <t>Please place yourself on the following scales.: I tend to refine and build on AI outputs through back-and-forth interaction|I usually use AI for one-off answers rather than ongoing interaction</t>
  </si>
  <si>
    <t>Please place yourself on the following scales.: I can clearly translate what I want into prompts or instructions that AI responds to effectively|I often struggle to express what I want in a way that AI responds to effectively</t>
  </si>
  <si>
    <t>Please place yourself on the following scales.: I can usually guide AI toward what I need without much trial and error|I rely heavily on trial and error to get AI to produce something useful</t>
  </si>
  <si>
    <t>Please place yourself on the following scales.: I am comfortable experimenting when learning new technologies|I prefer to wait until I feel confident before using new technologies</t>
  </si>
  <si>
    <t>Please place yourself on the following scales.: I prefer to learn new technologies by experimenting myself|I prefer to learn new technologies through formal training</t>
  </si>
  <si>
    <t>Please place yourself on the following scales.: I enjoy experimenting with new technologies just to see what they can do|I only use new technologies when it’s clear to me what purpose they serve</t>
  </si>
  <si>
    <t>Please place yourself on the following scales.: Using AI consistently saves me time on tasks|Using AI never saves me time on tasks</t>
  </si>
  <si>
    <t>Please place yourself on the following scales.: AI tools are integrated into how I regularly get things done|AI tools play a minor or occasional role in how I get things done</t>
  </si>
  <si>
    <t>When using AI tools for more complex tasks, which of the following best applies to you?: I usually know how to phrase my request so I get something useful quickly|I often need to adjust or rephrase my requests several times before they’re useful</t>
  </si>
  <si>
    <t>Which of the following are true for you when it comes to using AI tools?: I save prompts that I frequently use with AI tools</t>
  </si>
  <si>
    <t>Which of the following are true for you when it comes to using AI tools?: I tend to include examples or specific formatting instructions to guide the tone of AI-generated text</t>
  </si>
  <si>
    <t>Which of the following are true for you when it comes to using AI tools?: I have integrated AI tools into the platforms I regularly use ()</t>
  </si>
  <si>
    <t>Which of the following are true for you when it comes to using AI tools?: I have developed repeatable ways of using AI for certain tasks (e.g., structured templates, created GPTs, Gems or Skills)</t>
  </si>
  <si>
    <t>Which of the following are true for you when it comes to using AI tools?: I have used AI to help me write prompts</t>
  </si>
  <si>
    <t>Which of the following are true for you when it comes to using AI tools?: I have automated some daily tasks using AI (e.g. responding to emails, planning my schedule etc)</t>
  </si>
  <si>
    <t>Which of the following are true for you when it comes to using AI tools?: I have delegated whole tasks to AI before (e.g., drafting a full email, writing a complete document, or generating code without significant edits)</t>
  </si>
  <si>
    <t>Which of the following are true for you when it comes to using AI tools?: I have used AI to brainstorm ideas</t>
  </si>
  <si>
    <t>Which of the following are true for you when it comes to using AI tools?: I often change topic abruptly within the same thread</t>
  </si>
  <si>
    <t>Which of the following are true for you when it comes to using AI tools?: I have never uploaded a file or document into an AI tool</t>
  </si>
  <si>
    <t>Which of the following are true for you when it comes to using AI tools?: I often ask AI to review or critique its own outputs</t>
  </si>
  <si>
    <t>Which of the following are true for you when it comes to using AI tools?: I have asked different AI tools to generate the same output and compared the results</t>
  </si>
  <si>
    <t>Which of the following are true for you when it comes to using AI tools?: I have easy access to paid subscription AI tools like Gemini Pro whenever I want to use them</t>
  </si>
  <si>
    <t>Which of the following are true for you when it comes to using AI tools?: I have spoken to coworkers about how to get the most out of AI tools</t>
  </si>
  <si>
    <t>Which of the following are true for you when it comes to using AI tools?: I have spoken to family and friends about how to get the most out of AI tools</t>
  </si>
  <si>
    <t>How important or unimportant do you think learning AI tools will be to doing your job well in the next five years?</t>
  </si>
  <si>
    <t>Very important</t>
  </si>
  <si>
    <t>Somewhat important</t>
  </si>
  <si>
    <t>Neither important nor unimportant</t>
  </si>
  <si>
    <t>Not very important</t>
  </si>
  <si>
    <t>Not at all important</t>
  </si>
  <si>
    <t>Do you think AI will make better, make worse, or have no impact for: Your career</t>
  </si>
  <si>
    <t>Make better</t>
  </si>
  <si>
    <t>Have no impact</t>
  </si>
  <si>
    <t>Make worse</t>
  </si>
  <si>
    <t>Do you think AI will make better, make worse, or have no impact for: The economy</t>
  </si>
  <si>
    <t>Do you think AI will make better, make worse, or have no impact for: People like you</t>
  </si>
  <si>
    <t>Do you think AI will make better, make worse, or have no impact for: Society as a whole</t>
  </si>
  <si>
    <t>Do you think AI will make better, make worse, or have no impact for: Jobs in your sector</t>
  </si>
  <si>
    <t>How regularly, if at all, do you use each of the following features when using AI tools such as Gemini, ChatGPT, Copilot, Claude or similar? Please select one answer for each.: Speaking to an AI tool using voice rather than typing</t>
  </si>
  <si>
    <t>I use this regularly</t>
  </si>
  <si>
    <t>I use this sometimes</t>
  </si>
  <si>
    <t>I have tried this, but do not use it regularly</t>
  </si>
  <si>
    <t>I know this exists, but have never used it</t>
  </si>
  <si>
    <t>I was not aware of this feature before now</t>
  </si>
  <si>
    <t>Not applicable to me</t>
  </si>
  <si>
    <t>How regularly, if at all, do you use each of the following features when using AI tools such as Gemini, ChatGPT, Copilot, Claude or similar? Please select one answer for each.: Uploading documents, PDFs, images or screenshots and asking AI to work from them</t>
  </si>
  <si>
    <t>How regularly, if at all, do you use each of the following features when using AI tools such as Gemini, ChatGPT, Copilot, Claude or similar? Please select one answer for each.: Asking AI to use or search through your own files (for example documents, spreadsheets, folders or notes)</t>
  </si>
  <si>
    <t>How regularly, if at all, do you use each of the following features when using AI tools such as Gemini, ChatGPT, Copilot, Claude or similar? Please select one answer for each.: Connecting AI to other software you use for work or study (for example email, calendar, cloud storage, project tools or business software)</t>
  </si>
  <si>
    <t>How regularly, if at all, do you use each of the following features when using AI tools such as Gemini, ChatGPT, Copilot, Claude or similar? Please select one answer for each.: Creating your own personalised AI assistant for repeated tasks (for example Gems, custom GPTs or similar)</t>
  </si>
  <si>
    <t>How regularly, if at all, do you use each of the following features when using AI tools such as Gemini, ChatGPT, Copilot, Claude or similar? Please select one answer for each.: Saving instructions, preferences or prompts so an AI tool responds in a consistent way</t>
  </si>
  <si>
    <t>How regularly, if at all, do you use each of the following features when using AI tools such as Gemini, ChatGPT, Copilot, Claude or similar? Please select one answer for each.: Using AI agent features that can carry out multi-step tasks for you</t>
  </si>
  <si>
    <t>How regularly, if at all, do you use each of the following features when using AI tools such as Gemini, ChatGPT, Copilot, Claude or similar? Please select one answer for each.: Switching between faster/default modes and more advanced thinking or research modes depending on the task</t>
  </si>
  <si>
    <t>How regularly, if at all, do you use each of the following features when using AI tools such as Gemini, ChatGPT, Copilot, Claude or similar? Please select one answer for each.: Using AI for deeper research tasks that involve drawing together information from multiple sources</t>
  </si>
  <si>
    <t>Thinking about your personal life outside work, which of the following, if any, have AI tools already helped you do in a meaningful way? Select all that apply</t>
  </si>
  <si>
    <t>Saved me time on everyday admin or life organisation</t>
  </si>
  <si>
    <t>Made it easier to stay organised and on top of my household or weekly planning</t>
  </si>
  <si>
    <t>Allowed me to learn a useful new skill or improve at something practical</t>
  </si>
  <si>
    <t>Enabled me to make better decisions about purchases, travel or other important life choices</t>
  </si>
  <si>
    <t>Made family life or caring responsibilities easier to manage</t>
  </si>
  <si>
    <t>Allowed me to save money or make better financial decisions</t>
  </si>
  <si>
    <t>Made it easier to deal with practical problems in a way that saved time, stress or expense</t>
  </si>
  <si>
    <t>Freed up more time for things that matter to me, such as family, friends or hobbies</t>
  </si>
  <si>
    <t>Made me feel more confident handling tasks I would otherwise have found difficult</t>
  </si>
  <si>
    <t>Enabled me to complete a personal project or achieve a goal I might otherwise have put off</t>
  </si>
  <si>
    <t>Helped me start starting a side project, side hustle or small business</t>
  </si>
  <si>
    <t>Helped me better manage my work life balance and reduce burnout</t>
  </si>
  <si>
    <t>Thinking about your work, which of the following benefits has AI allowed you to achieve? Select all that apply</t>
  </si>
  <si>
    <t>Saved time on routine tasks or admin, allowing me to focus on more valuable work</t>
  </si>
  <si>
    <t>Produced higher-quality work than I could before</t>
  </si>
  <si>
    <t>Completed a task more successfully or to a higher standard than I could before</t>
  </si>
  <si>
    <t>Learned a useful new skill that has helped me in my job</t>
  </si>
  <si>
    <t>Felt more confident taking on unfamiliar tasks or greater responsibility</t>
  </si>
  <si>
    <t>Solved a work problem more effectively or found a better solution</t>
  </si>
  <si>
    <t>Performed better at work overall</t>
  </si>
  <si>
    <t>Taken on more complex or higher-value work</t>
  </si>
  <si>
    <t>Helped me secure promotion, a pay rise or career progression</t>
  </si>
  <si>
    <t>Been better prepared for important workplace situations, such as interviews, promotion discussions, pitches or difficult conversations</t>
  </si>
  <si>
    <t>Has allowed me to handle difficult situations at work better, such as addressing employer concerns or helping me prepare for difficult situations.</t>
  </si>
  <si>
    <t>Roughly how much money would you estimate AI tools have enabled you to save or earn in total?</t>
  </si>
  <si>
    <t>£0</t>
  </si>
  <si>
    <t>£0.01 - £10</t>
  </si>
  <si>
    <t>£10 - £25</t>
  </si>
  <si>
    <t>£25 - £50</t>
  </si>
  <si>
    <t>£50 - £100</t>
  </si>
  <si>
    <t>£100 - £250</t>
  </si>
  <si>
    <t>£250 - £500</t>
  </si>
  <si>
    <t>£500 - £1000</t>
  </si>
  <si>
    <t>Over £1000</t>
  </si>
  <si>
    <t>Thinking about your personal life outside work, which of the following would you most like AI tools to help you do over the next few years? Select all that apply</t>
  </si>
  <si>
    <t>Automate more everyday admin and routine tasks for me</t>
  </si>
  <si>
    <t>Help me manage my finances, household or personal organisation more proactively</t>
  </si>
  <si>
    <t>Help me learn complex new skills more quickly</t>
  </si>
  <si>
    <t>Support me in making bigger life decisions with more confidence</t>
  </si>
  <si>
    <t>Help me plan family life, caring responsibilities or major events more easily</t>
  </si>
  <si>
    <t>Free up significantly more time for family, friends, hobbies or rest</t>
  </si>
  <si>
    <t>Help me run personal projects or ambitions I would not otherwise be able to manage</t>
  </si>
  <si>
    <t>Help me start a side project, side hustle or small business</t>
  </si>
  <si>
    <t>Act more like a personalised assistant that can help me across different parts of my life</t>
  </si>
  <si>
    <t>Help me achieve goals that feel out of reach today</t>
  </si>
  <si>
    <t>Thinking about your work, which of the following would you most like AI tools to help you do over the next few years? Select all that apply</t>
  </si>
  <si>
    <t>Automate substantial parts of my routine and repetitive work</t>
  </si>
  <si>
    <t>Take on much bigger or more complex projects than I could today</t>
  </si>
  <si>
    <t>Carry out work that would currently require more specialist expertise</t>
  </si>
  <si>
    <t>Give me the confidence to go for promotions or step into more senior responsibilities</t>
  </si>
  <si>
    <t>Manage projects, teams or clients more effectively</t>
  </si>
  <si>
    <t>Create new products, services or sources of value</t>
  </si>
  <si>
    <t>Spot new opportunities, ideas or areas for growth</t>
  </si>
  <si>
    <t>Perform at a level that improves my chances of promotion or higher pay</t>
  </si>
  <si>
    <t>Increase the scale or impact of what I can deliver in my role</t>
  </si>
  <si>
    <t>Spend far more of my time on strategic, creative or high-value work</t>
  </si>
  <si>
    <t>Thinking about AI use in your workplace, how much do you agree or disagree with the following statements?: My organisation has a clear policy on when and how AI can be used at work</t>
  </si>
  <si>
    <t>Strongly agree</t>
  </si>
  <si>
    <t>Somewhat agree</t>
  </si>
  <si>
    <t>Neither agree nor disagree</t>
  </si>
  <si>
    <t>Somewhat disagree</t>
  </si>
  <si>
    <t>Strongly disagree</t>
  </si>
  <si>
    <t>Thinking about AI use in your workplace, how much do you agree or disagree with the following statements?: I understand what kinds of work tasks it is acceptable to use AI for in my role</t>
  </si>
  <si>
    <t>Thinking about AI use in your workplace, how much do you agree or disagree with the following statements?: My manager encourages people like me to use AI where it is useful</t>
  </si>
  <si>
    <t>Thinking about AI use in your workplace, how much do you agree or disagree with the following statements?: Senior leaders in my organisation encourage staff to use AI where it is useful</t>
  </si>
  <si>
    <t>Thinking about AI use in your workplace, how much do you agree or disagree with the following statements?: I know who to go to at work if I have a question about using AI responsibly or effectively</t>
  </si>
  <si>
    <t>Thinking about AI use in your workplace, how much do you agree or disagree with the following statements?: My organisation gives employees enough guidance to use AI with confidence</t>
  </si>
  <si>
    <t>Thinking about AI use in your workplace, how much do you agree or disagree with the following statements?: People in my workplace openly share useful examples of how AI can be used in their jobs</t>
  </si>
  <si>
    <t>Which of the following best describes the AI tools available to you through your employer for work purposes? Please select one.</t>
  </si>
  <si>
    <t>I do not have access to any AI tools through my employer</t>
  </si>
  <si>
    <t>I have access to basic AI tools only (for example, free or standard chat tools used for simple tasks such as drafting, summarising or answering questions)</t>
  </si>
  <si>
    <t>I have access to more advanced AI tools  (for example, paid or higher-performance tools with stronger models, larger context windows, file uploads or more advanced reasoning features)</t>
  </si>
  <si>
    <t>I have access to enterprise-grade AI tools (for example, organisation-approved AI tools with company-level security, admin controls, data protections, integrations or custom internal use cases)</t>
  </si>
  <si>
    <t>I am not sure what level of AI tools I have access to</t>
  </si>
  <si>
    <t>Have you ever used your own personal AI account or login to complete work-related tasks without your manager knowing or clear permission from your employer?</t>
  </si>
  <si>
    <t>Yes, regularly</t>
  </si>
  <si>
    <t>Yes, occasionally</t>
  </si>
  <si>
    <t>Yes, but only once or twice</t>
  </si>
  <si>
    <t>No, never</t>
  </si>
  <si>
    <t>Fieldwork: 20 Mar 2026 - 02 Apr 2026</t>
  </si>
  <si>
    <t>Grid Summary: Which of the following are true for you?</t>
  </si>
  <si>
    <t>I’ve been promoted at work in the past year</t>
  </si>
  <si>
    <t>I feel like I am progressing in my career</t>
  </si>
  <si>
    <t>I feel confident in my abilities at work</t>
  </si>
  <si>
    <t>I’ve received a pay rise in the past year</t>
  </si>
  <si>
    <t>I have received positive performance reviews in the past year</t>
  </si>
  <si>
    <t>Grid Summary: Which, if any, of the following AI tools have you used before?</t>
  </si>
  <si>
    <t>ThinkFlow</t>
  </si>
  <si>
    <t>Copilot (Microsoft)</t>
  </si>
  <si>
    <t>Gemini (Google)</t>
  </si>
  <si>
    <t>Deepseek</t>
  </si>
  <si>
    <t>Canva</t>
  </si>
  <si>
    <t>ChatGPT (OpenAI)</t>
  </si>
  <si>
    <t>NotebookLM (Google)</t>
  </si>
  <si>
    <t>Claude (Anthropic)</t>
  </si>
  <si>
    <t>HorizonML</t>
  </si>
  <si>
    <t>NovaMind</t>
  </si>
  <si>
    <t>Grid Summary: You said you have used the following tools before. Have you used them in your work, in your personal life, or both?</t>
  </si>
  <si>
    <t>Grid Summary: Which of the following, if any, do you currently use AI tools for?</t>
  </si>
  <si>
    <t>Preparing for important conversations or difficult situations - role-playing or practising for a job interview, promotion discussion, or difficult conversation with a colleague</t>
  </si>
  <si>
    <t>Advanced or technical work - coding, building AI tools, managing AI systems, or solving complex technical problems</t>
  </si>
  <si>
    <t>Simple questions or quick help - getting answers, checking facts, fixing grammar or spelling</t>
  </si>
  <si>
    <t>Learning or problem-solving - helping me learn a new skill, understand something better, or find a solution to a problem I have encountered.</t>
  </si>
  <si>
    <t>Making workflows more efficient - automating routine tasks, using AI tools to speed up productivity, completing translation</t>
  </si>
  <si>
    <t>Research and analysis - reviewing, summarizing or exploring data or documents, finding information, preparing reports or slides</t>
  </si>
  <si>
    <t>Creating or improving content - writing or restructuring emails, documents, or presentations; summarising text; scheduling tasks, brainstorming ideas</t>
  </si>
  <si>
    <t>If you're paying attention, select 'I use AI to do this'</t>
  </si>
  <si>
    <t>Grid Summary: Which, if any, of the following purposes have you personally used AI tools for?</t>
  </si>
  <si>
    <t>Explaining a complex concept in simpler terms</t>
  </si>
  <si>
    <t>Translating between languages</t>
  </si>
  <si>
    <t>Helping you create an image or video</t>
  </si>
  <si>
    <t>Helping you write text or a document</t>
  </si>
  <si>
    <t>Brainstorming ideas</t>
  </si>
  <si>
    <t>Helping you summarise a longer document</t>
  </si>
  <si>
    <t>Helping you learn about something or research a topic</t>
  </si>
  <si>
    <t>Checking your spelling or grammar</t>
  </si>
  <si>
    <t>To help you learn how to use AI better (e.g. asking it to write a prompt for you, or asking it to explain what it is capable of)</t>
  </si>
  <si>
    <t>Organising or summarising a meeting</t>
  </si>
  <si>
    <t>To prepare for a job interview</t>
  </si>
  <si>
    <t>Writing a CV or job application</t>
  </si>
  <si>
    <t>To learn a new skill (e.g. coding, writing, language learning, design)</t>
  </si>
  <si>
    <t>Helping you code or create an app</t>
  </si>
  <si>
    <t>Helping you analyse data</t>
  </si>
  <si>
    <t>Solving a practical problem (e.g. fixing a broken appliance)</t>
  </si>
  <si>
    <t>Plan a holiday or trip</t>
  </si>
  <si>
    <t>To improve an existing skill with the help of AI</t>
  </si>
  <si>
    <t>Helping you to make personal decisions</t>
  </si>
  <si>
    <t>Planning a schedule or organising tasks</t>
  </si>
  <si>
    <t>Writing social media posts or captions</t>
  </si>
  <si>
    <t>To manage your finances or budgeting</t>
  </si>
  <si>
    <t>Comparing the pros and cons of different products</t>
  </si>
  <si>
    <t>Planning meals or finding recipes</t>
  </si>
  <si>
    <t>Preparing for a difficult conversation at work (for example with a manager, colleague or client)</t>
  </si>
  <si>
    <t>Preparing for an interview, promotion meeting or important work conversation</t>
  </si>
  <si>
    <t>Practising salary negotiation or other work-related role play</t>
  </si>
  <si>
    <t>Rehearsing a pitch, presentation or important performance</t>
  </si>
  <si>
    <t>Suggesting different ways to solve a problem at work</t>
  </si>
  <si>
    <t>Automating repetitive work tasks</t>
  </si>
  <si>
    <t>Helping me learn about a new topic or skill that my employer has required me to do at a fast pace</t>
  </si>
  <si>
    <t>Grid Summary: Imagine you had to carry out the following tasks. How likely would you be to use AI in order to complete each task?</t>
  </si>
  <si>
    <t>Researching something in depth for you</t>
  </si>
  <si>
    <t>Planning a holiday or trip</t>
  </si>
  <si>
    <t>Giving feedback on something you’d written</t>
  </si>
  <si>
    <t>Understanding a legal or contract document</t>
  </si>
  <si>
    <t>Checking spelling or grammar</t>
  </si>
  <si>
    <t>Learning how to do something new on a computer or device</t>
  </si>
  <si>
    <t>Grid Summary: Please place yourself on the following scales.</t>
  </si>
  <si>
    <t>AI tools are integrated into how I regularly get things done|AI tools play a minor or occasional role in how I get things done</t>
  </si>
  <si>
    <t>Using AI consistently saves me time on tasks|Using AI never saves me time on tasks</t>
  </si>
  <si>
    <t>I enjoy experimenting with new technologies just to see what they can do|I only use new technologies when it’s clear to me what purpose they serve</t>
  </si>
  <si>
    <t>I can usually guide AI toward what I need without much trial and error|I rely heavily on trial and error to get AI to produce something useful</t>
  </si>
  <si>
    <t>When I face a task, I automatically think whether AI can help me|When I face a task, it rarely occurs to me to use AI</t>
  </si>
  <si>
    <t>I can clearly translate what I want into prompts or instructions that AI responds to effectively|I often struggle to express what I want in a way that AI responds to effectively</t>
  </si>
  <si>
    <t>I tend to refine and build on AI outputs through back-and-forth interaction|I usually use AI for one-off answers rather than ongoing interaction</t>
  </si>
  <si>
    <t>I am comfortable experimenting when learning new technologies|I prefer to wait until I feel confident before using new technologies</t>
  </si>
  <si>
    <t>I prefer to learn new technologies by experimenting myself|I prefer to learn new technologies through formal training</t>
  </si>
  <si>
    <t>Grid Summary: Which of the following are true for you when it comes to using AI tools?</t>
  </si>
  <si>
    <t>I have used AI to help me write prompts</t>
  </si>
  <si>
    <t>I have integrated AI tools into the platforms I regularly use ()</t>
  </si>
  <si>
    <t>I have developed repeatable ways of using AI for certain tasks (e.g., structured templates, created GPTs, Gems or Skills)</t>
  </si>
  <si>
    <t>I have delegated whole tasks to AI before (e.g., drafting a full email, writing a complete document, or generating code without significant edits)</t>
  </si>
  <si>
    <t>I have automated some daily tasks using AI (e.g. responding to emails, planning my schedule etc)</t>
  </si>
  <si>
    <t>I save prompts that I frequently use with AI tools</t>
  </si>
  <si>
    <t>I tend to include examples or specific formatting instructions to guide the tone of AI-generated text</t>
  </si>
  <si>
    <t>I have spoken to family and friends about how to get the most out of AI tools</t>
  </si>
  <si>
    <t>I have easy access to paid subscription AI tools like Gemini Pro whenever I want to use them</t>
  </si>
  <si>
    <t>I often change topic abruptly within the same thread</t>
  </si>
  <si>
    <t>I have used AI to brainstorm ideas</t>
  </si>
  <si>
    <t>I have spoken to coworkers about how to get the most out of AI tools</t>
  </si>
  <si>
    <t>I have never uploaded a file or document into an AI tool</t>
  </si>
  <si>
    <t>I often ask AI to review or critique its own outputs</t>
  </si>
  <si>
    <t>I have asked different AI tools to generate the same output and compared the results</t>
  </si>
  <si>
    <t>Grid Summary: Do you think AI will make better, make worse, or have no impact for:</t>
  </si>
  <si>
    <t>Society as a whole</t>
  </si>
  <si>
    <t>People like you</t>
  </si>
  <si>
    <t>Jobs in your sector</t>
  </si>
  <si>
    <t>Your career</t>
  </si>
  <si>
    <t>The economy</t>
  </si>
  <si>
    <t>Grid Summary: How regularly, if at all, do you use each of the following features when using AI tools such as Gemini, ChatGPT, Copilot, Claude or similar? Please select one answer for each.</t>
  </si>
  <si>
    <t>Saving instructions, preferences or prompts so an AI tool responds in a consistent way</t>
  </si>
  <si>
    <t>Asking AI to use or search through your own files (for example documents, spreadsheets, folders or notes)</t>
  </si>
  <si>
    <t>Using AI for deeper research tasks that involve drawing together information from multiple sources</t>
  </si>
  <si>
    <t>Switching between faster/default modes and more advanced thinking or research modes depending on the task</t>
  </si>
  <si>
    <t>Using AI agent features that can carry out multi-step tasks for you</t>
  </si>
  <si>
    <t>Speaking to an AI tool using voice rather than typing</t>
  </si>
  <si>
    <t>Uploading documents, PDFs, images or screenshots and asking AI to work from them</t>
  </si>
  <si>
    <t>Connecting AI to other software you use for work or study (for example email, calendar, cloud storage, project tools or business software)</t>
  </si>
  <si>
    <t>Creating your own personalised AI assistant for repeated tasks (for example Gems, custom GPTs or similar)</t>
  </si>
  <si>
    <t>Grid Summary: Thinking about AI use in your workplace, how much do you agree or disagree with the following statements?</t>
  </si>
  <si>
    <t>My organisation gives employees enough guidance to use AI with confidence</t>
  </si>
  <si>
    <t>I know who to go to at work if I have a question about using AI responsibly or effectively</t>
  </si>
  <si>
    <t>I understand what kinds of work tasks it is acceptable to use AI for in my role</t>
  </si>
  <si>
    <t>My manager encourages people like me to use AI where it is useful</t>
  </si>
  <si>
    <t>My organisation has a clear policy on when and how AI can be used at work</t>
  </si>
  <si>
    <t>People in my workplace openly share useful examples of how AI can be used in their jobs</t>
  </si>
  <si>
    <t>Senior leaders in my organisation encourage staff to use AI where it is useful</t>
  </si>
  <si>
    <t>Public First Poll for Google UK (AI)</t>
  </si>
  <si>
    <t>4. Advanced</t>
  </si>
  <si>
    <t>Data are weighted to nationally representative proportions by interlocking age and gender, region and SEG to nationally representative proportions.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</si>
</sst>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00000000%"/>
  </numFmts>
  <fonts count="11" x14ac:knownFonts="1">
    <font>
      <sz val="11"/>
      <color theme="1"/>
      <name val="Calibri"/>
      <family val="2"/>
      <scheme val="minor"/>
    </font>
    <font>
      <b/>
      <sz val="12"/>
      <color rgb="FF000000"/>
      <name val="Calibri"/>
      <family val="2"/>
    </font>
    <font>
      <b/>
      <sz val="18"/>
      <color rgb="FF000000"/>
      <name val="Calibri"/>
      <family val="2"/>
    </font>
    <font>
      <sz val="11"/>
      <name val="Calibri"/>
      <family val="2"/>
    </font>
    <font>
      <b/>
      <sz val="11"/>
      <name val="Calibri"/>
      <family val="2"/>
    </font>
    <font>
      <b/>
      <sz val="14"/>
      <name val="Calibri"/>
      <family val="2"/>
    </font>
    <font>
      <sz val="14"/>
      <name val="Calibri"/>
      <family val="2"/>
    </font>
    <font>
      <sz val="13"/>
      <name val="Calibri"/>
      <family val="2"/>
    </font>
    <font>
      <i/>
      <sz val="13"/>
      <name val="Calibri"/>
      <family val="2"/>
    </font>
    <font>
      <b/>
      <i/>
      <sz val="11"/>
      <name val="Calibri"/>
      <family val="2"/>
    </font>
    <font>
      <u/>
      <sz val="11"/>
      <color rgb="FF0563C1"/>
      <name val="Calibri"/>
      <family val="2"/>
    </font>
  </fonts>
  <fills count="2">
    <fill>
      <patternFill patternType="none"/>
    </fill>
    <fill>
      <patternFill patternType="gray125"/>
    </fill>
  </fills>
  <borders count="6">
    <border>
      <left/>
      <right/>
      <top/>
      <bottom/>
      <diagonal/>
    </border>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
      <left/>
      <right/>
      <top style="thin">
        <color rgb="FF000000"/>
      </top>
      <bottom/>
      <diagonal/>
    </border>
  </borders>
  <cellStyleXfs count="2">
    <xf numFmtId="0" fontId="0" fillId="0" borderId="0"/>
    <xf numFmtId="0" fontId="3" fillId="0" borderId="1">
      <alignment horizontal="center" vertical="center" wrapText="1"/>
    </xf>
  </cellStyleXfs>
  <cellXfs count="30">
    <xf numFmtId="0" fontId="0" fillId="0" borderId="0" xfId="0"/>
    <xf numFmtId="0" fontId="5" fillId="0" borderId="0" xfId="0" applyFont="1"/>
    <xf numFmtId="0" fontId="6" fillId="0" borderId="0" xfId="0" applyFont="1" applyAlignment="1">
      <alignment horizontal="left" vertical="center"/>
    </xf>
    <xf numFmtId="0" fontId="8" fillId="0" borderId="0" xfId="0" applyFont="1" applyAlignment="1">
      <alignment horizontal="left" vertical="top"/>
    </xf>
    <xf numFmtId="0" fontId="2" fillId="0" borderId="0" xfId="0" applyFont="1"/>
    <xf numFmtId="0" fontId="10" fillId="0" borderId="0" xfId="0" applyFont="1"/>
    <xf numFmtId="0" fontId="4" fillId="0" borderId="0" xfId="0" applyFont="1" applyAlignment="1">
      <alignment horizontal="center" vertical="center"/>
    </xf>
    <xf numFmtId="0" fontId="4" fillId="0" borderId="0" xfId="0" applyFont="1"/>
    <xf numFmtId="0" fontId="3" fillId="0" borderId="0" xfId="0" applyFont="1" applyAlignment="1">
      <alignment horizontal="center" vertical="center"/>
    </xf>
    <xf numFmtId="0" fontId="10" fillId="0" borderId="0" xfId="0" applyFont="1" applyAlignment="1">
      <alignment horizontal="center" vertical="center"/>
    </xf>
    <xf numFmtId="0" fontId="3" fillId="0" borderId="0" xfId="0" applyFont="1"/>
    <xf numFmtId="0" fontId="4" fillId="0" borderId="2" xfId="0" applyFont="1" applyBorder="1" applyAlignment="1">
      <alignment horizontal="center" vertical="center"/>
    </xf>
    <xf numFmtId="0" fontId="3" fillId="0" borderId="2" xfId="0" applyFont="1" applyBorder="1" applyAlignment="1">
      <alignment horizontal="center" vertical="center" wrapText="1"/>
    </xf>
    <xf numFmtId="1" fontId="0" fillId="0" borderId="2" xfId="0" applyNumberFormat="1" applyBorder="1" applyAlignment="1">
      <alignment horizontal="center" vertical="center"/>
    </xf>
    <xf numFmtId="1" fontId="0" fillId="0" borderId="4" xfId="0" applyNumberFormat="1" applyBorder="1" applyAlignment="1">
      <alignment horizontal="center" vertical="center"/>
    </xf>
    <xf numFmtId="0" fontId="3" fillId="0" borderId="0" xfId="0" applyFont="1" applyAlignment="1">
      <alignment horizontal="center" vertical="center" wrapText="1"/>
    </xf>
    <xf numFmtId="9" fontId="0" fillId="0" borderId="0" xfId="0" applyNumberFormat="1" applyAlignment="1">
      <alignment horizontal="center" vertical="center"/>
    </xf>
    <xf numFmtId="0" fontId="1" fillId="0" borderId="0" xfId="0" applyFont="1"/>
    <xf numFmtId="0" fontId="4" fillId="0" borderId="3" xfId="0" applyFont="1" applyBorder="1" applyAlignment="1">
      <alignment horizontal="center" vertical="center" wrapText="1"/>
    </xf>
    <xf numFmtId="0" fontId="9" fillId="0" borderId="0" xfId="0" applyFont="1"/>
    <xf numFmtId="9" fontId="0" fillId="0" borderId="0" xfId="0" applyNumberFormat="1"/>
    <xf numFmtId="164" fontId="0" fillId="0" borderId="0" xfId="0" applyNumberFormat="1"/>
    <xf numFmtId="0" fontId="7" fillId="0" borderId="0" xfId="0" applyFont="1" applyAlignment="1">
      <alignment horizontal="left" vertical="top" wrapText="1"/>
    </xf>
    <xf numFmtId="0" fontId="0" fillId="0" borderId="0" xfId="0"/>
    <xf numFmtId="0" fontId="2" fillId="0" borderId="0" xfId="0" applyFont="1" applyAlignment="1">
      <alignment horizontal="center" vertical="top" wrapText="1"/>
    </xf>
    <xf numFmtId="0" fontId="4" fillId="0" borderId="0" xfId="0" applyFont="1" applyAlignment="1">
      <alignment horizontal="left" vertical="top" wrapText="1"/>
    </xf>
    <xf numFmtId="0" fontId="9" fillId="0" borderId="0" xfId="0" applyFont="1" applyAlignment="1">
      <alignment horizontal="left" vertical="top" wrapText="1"/>
    </xf>
    <xf numFmtId="0" fontId="4" fillId="0" borderId="2" xfId="0" applyFont="1" applyBorder="1" applyAlignment="1">
      <alignment horizontal="center" vertical="center"/>
    </xf>
    <xf numFmtId="0" fontId="0" fillId="0" borderId="5" xfId="0" applyBorder="1"/>
    <xf numFmtId="0" fontId="1" fillId="0" borderId="0" xfId="0" applyFont="1"/>
  </cellXfs>
  <cellStyles count="2">
    <cellStyle name="Normal" xfId="0" builtinId="0"/>
    <cellStyle name="style_answers" xfId="1" xr:uid="{00000000-0005-0000-0000-00001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59" Type="http://schemas.openxmlformats.org/officeDocument/2006/relationships/worksheet" Target="worksheets/sheet159.xml"/><Relationship Id="rId170" Type="http://schemas.openxmlformats.org/officeDocument/2006/relationships/styles" Target="styles.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160" Type="http://schemas.openxmlformats.org/officeDocument/2006/relationships/worksheet" Target="worksheets/sheet160.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85" Type="http://schemas.openxmlformats.org/officeDocument/2006/relationships/worksheet" Target="worksheets/sheet85.xml"/><Relationship Id="rId150" Type="http://schemas.openxmlformats.org/officeDocument/2006/relationships/worksheet" Target="worksheets/sheet150.xml"/><Relationship Id="rId171" Type="http://schemas.openxmlformats.org/officeDocument/2006/relationships/sharedStrings" Target="sharedStrings.xml"/><Relationship Id="rId12" Type="http://schemas.openxmlformats.org/officeDocument/2006/relationships/worksheet" Target="worksheets/sheet12.xml"/><Relationship Id="rId33" Type="http://schemas.openxmlformats.org/officeDocument/2006/relationships/worksheet" Target="worksheets/sheet33.xml"/><Relationship Id="rId108" Type="http://schemas.openxmlformats.org/officeDocument/2006/relationships/worksheet" Target="worksheets/sheet108.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worksheet" Target="worksheets/sheet140.xml"/><Relationship Id="rId145" Type="http://schemas.openxmlformats.org/officeDocument/2006/relationships/worksheet" Target="worksheets/sheet145.xml"/><Relationship Id="rId161" Type="http://schemas.openxmlformats.org/officeDocument/2006/relationships/worksheet" Target="worksheets/sheet161.xml"/><Relationship Id="rId166" Type="http://schemas.openxmlformats.org/officeDocument/2006/relationships/worksheet" Target="worksheets/sheet16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worksheet" Target="worksheets/sheet135.xml"/><Relationship Id="rId151" Type="http://schemas.openxmlformats.org/officeDocument/2006/relationships/worksheet" Target="worksheets/sheet151.xml"/><Relationship Id="rId156" Type="http://schemas.openxmlformats.org/officeDocument/2006/relationships/worksheet" Target="worksheets/sheet156.xml"/><Relationship Id="rId172" Type="http://schemas.openxmlformats.org/officeDocument/2006/relationships/calcChain" Target="calcChain.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167" Type="http://schemas.openxmlformats.org/officeDocument/2006/relationships/worksheet" Target="worksheets/sheet167.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162" Type="http://schemas.openxmlformats.org/officeDocument/2006/relationships/worksheet" Target="worksheets/sheet16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164" Type="http://schemas.openxmlformats.org/officeDocument/2006/relationships/worksheet" Target="worksheets/sheet164.xml"/><Relationship Id="rId16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165" Type="http://schemas.openxmlformats.org/officeDocument/2006/relationships/worksheet" Target="worksheets/sheet165.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80" Type="http://schemas.openxmlformats.org/officeDocument/2006/relationships/worksheet" Target="worksheets/sheet80.xml"/><Relationship Id="rId155" Type="http://schemas.openxmlformats.org/officeDocument/2006/relationships/worksheet" Target="worksheets/sheet155.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1" Type="http://schemas.openxmlformats.org/officeDocument/2006/relationships/image" Target="../media/image1.png"/></Relationships>
</file>

<file path=xl/drawings/_rels/drawing34.xml.rels><?xml version="1.0" encoding="UTF-8" standalone="yes"?>
<Relationships xmlns="http://schemas.openxmlformats.org/package/2006/relationships"><Relationship Id="rId1" Type="http://schemas.openxmlformats.org/officeDocument/2006/relationships/image" Target="../media/image1.png"/></Relationships>
</file>

<file path=xl/drawings/_rels/drawing35.xml.rels><?xml version="1.0" encoding="UTF-8" standalone="yes"?>
<Relationships xmlns="http://schemas.openxmlformats.org/package/2006/relationships"><Relationship Id="rId1" Type="http://schemas.openxmlformats.org/officeDocument/2006/relationships/image" Target="../media/image1.png"/></Relationships>
</file>

<file path=xl/drawings/_rels/drawing36.xml.rels><?xml version="1.0" encoding="UTF-8" standalone="yes"?>
<Relationships xmlns="http://schemas.openxmlformats.org/package/2006/relationships"><Relationship Id="rId1" Type="http://schemas.openxmlformats.org/officeDocument/2006/relationships/image" Target="../media/image1.png"/></Relationships>
</file>

<file path=xl/drawings/_rels/drawing37.xml.rels><?xml version="1.0" encoding="UTF-8" standalone="yes"?>
<Relationships xmlns="http://schemas.openxmlformats.org/package/2006/relationships"><Relationship Id="rId1" Type="http://schemas.openxmlformats.org/officeDocument/2006/relationships/image" Target="../media/image1.png"/></Relationships>
</file>

<file path=xl/drawings/_rels/drawing38.xml.rels><?xml version="1.0" encoding="UTF-8" standalone="yes"?>
<Relationships xmlns="http://schemas.openxmlformats.org/package/2006/relationships"><Relationship Id="rId1" Type="http://schemas.openxmlformats.org/officeDocument/2006/relationships/image" Target="../media/image1.png"/></Relationships>
</file>

<file path=xl/drawings/_rels/drawing39.xml.rels><?xml version="1.0" encoding="UTF-8" standalone="yes"?>
<Relationships xmlns="http://schemas.openxmlformats.org/package/2006/relationships"><Relationship Id="rId1" Type="http://schemas.openxmlformats.org/officeDocument/2006/relationships/image" Target="../media/image1.png"/></Relationships>
</file>

<file path=xl/drawings/_rels/drawing40.xml.rels><?xml version="1.0" encoding="UTF-8" standalone="yes"?>
<Relationships xmlns="http://schemas.openxmlformats.org/package/2006/relationships"><Relationship Id="rId1" Type="http://schemas.openxmlformats.org/officeDocument/2006/relationships/image" Target="../media/image1.png"/></Relationships>
</file>

<file path=xl/drawings/_rels/drawing41.xml.rels><?xml version="1.0" encoding="UTF-8" standalone="yes"?>
<Relationships xmlns="http://schemas.openxmlformats.org/package/2006/relationships"><Relationship Id="rId1" Type="http://schemas.openxmlformats.org/officeDocument/2006/relationships/image" Target="../media/image1.png"/></Relationships>
</file>

<file path=xl/drawings/_rels/drawing42.xml.rels><?xml version="1.0" encoding="UTF-8" standalone="yes"?>
<Relationships xmlns="http://schemas.openxmlformats.org/package/2006/relationships"><Relationship Id="rId1" Type="http://schemas.openxmlformats.org/officeDocument/2006/relationships/image" Target="../media/image1.png"/></Relationships>
</file>

<file path=xl/drawings/_rels/drawing4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4.xml.rels><?xml version="1.0" encoding="UTF-8" standalone="yes"?>
<Relationships xmlns="http://schemas.openxmlformats.org/package/2006/relationships"><Relationship Id="rId1" Type="http://schemas.openxmlformats.org/officeDocument/2006/relationships/image" Target="../media/image1.png"/></Relationships>
</file>

<file path=xl/drawings/_rels/drawing45.xml.rels><?xml version="1.0" encoding="UTF-8" standalone="yes"?>
<Relationships xmlns="http://schemas.openxmlformats.org/package/2006/relationships"><Relationship Id="rId1" Type="http://schemas.openxmlformats.org/officeDocument/2006/relationships/image" Target="../media/image1.png"/></Relationships>
</file>

<file path=xl/drawings/_rels/drawing46.xml.rels><?xml version="1.0" encoding="UTF-8" standalone="yes"?>
<Relationships xmlns="http://schemas.openxmlformats.org/package/2006/relationships"><Relationship Id="rId1" Type="http://schemas.openxmlformats.org/officeDocument/2006/relationships/image" Target="../media/image1.png"/></Relationships>
</file>

<file path=xl/drawings/_rels/drawing47.xml.rels><?xml version="1.0" encoding="UTF-8" standalone="yes"?>
<Relationships xmlns="http://schemas.openxmlformats.org/package/2006/relationships"><Relationship Id="rId1" Type="http://schemas.openxmlformats.org/officeDocument/2006/relationships/image" Target="../media/image1.png"/></Relationships>
</file>

<file path=xl/drawings/_rels/drawing48.xml.rels><?xml version="1.0" encoding="UTF-8" standalone="yes"?>
<Relationships xmlns="http://schemas.openxmlformats.org/package/2006/relationships"><Relationship Id="rId1" Type="http://schemas.openxmlformats.org/officeDocument/2006/relationships/image" Target="../media/image1.png"/></Relationships>
</file>

<file path=xl/drawings/_rels/drawing49.xml.rels><?xml version="1.0" encoding="UTF-8" standalone="yes"?>
<Relationships xmlns="http://schemas.openxmlformats.org/package/2006/relationships"><Relationship Id="rId1" Type="http://schemas.openxmlformats.org/officeDocument/2006/relationships/image" Target="../media/image1.png"/></Relationships>
</file>

<file path=xl/drawings/_rels/drawing50.xml.rels><?xml version="1.0" encoding="UTF-8" standalone="yes"?>
<Relationships xmlns="http://schemas.openxmlformats.org/package/2006/relationships"><Relationship Id="rId1" Type="http://schemas.openxmlformats.org/officeDocument/2006/relationships/image" Target="../media/image1.png"/></Relationships>
</file>

<file path=xl/drawings/_rels/drawing51.xml.rels><?xml version="1.0" encoding="UTF-8" standalone="yes"?>
<Relationships xmlns="http://schemas.openxmlformats.org/package/2006/relationships"><Relationship Id="rId1" Type="http://schemas.openxmlformats.org/officeDocument/2006/relationships/image" Target="../media/image1.png"/></Relationships>
</file>

<file path=xl/drawings/_rels/drawing52.xml.rels><?xml version="1.0" encoding="UTF-8" standalone="yes"?>
<Relationships xmlns="http://schemas.openxmlformats.org/package/2006/relationships"><Relationship Id="rId1" Type="http://schemas.openxmlformats.org/officeDocument/2006/relationships/image" Target="../media/image1.png"/></Relationships>
</file>

<file path=xl/drawings/_rels/drawing53.xml.rels><?xml version="1.0" encoding="UTF-8" standalone="yes"?>
<Relationships xmlns="http://schemas.openxmlformats.org/package/2006/relationships"><Relationship Id="rId1" Type="http://schemas.openxmlformats.org/officeDocument/2006/relationships/image" Target="../media/image1.png"/></Relationships>
</file>

<file path=xl/drawings/_rels/drawing5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5.xml.rels><?xml version="1.0" encoding="UTF-8" standalone="yes"?>
<Relationships xmlns="http://schemas.openxmlformats.org/package/2006/relationships"><Relationship Id="rId1" Type="http://schemas.openxmlformats.org/officeDocument/2006/relationships/image" Target="../media/image1.png"/></Relationships>
</file>

<file path=xl/drawings/_rels/drawing56.xml.rels><?xml version="1.0" encoding="UTF-8" standalone="yes"?>
<Relationships xmlns="http://schemas.openxmlformats.org/package/2006/relationships"><Relationship Id="rId1" Type="http://schemas.openxmlformats.org/officeDocument/2006/relationships/image" Target="../media/image1.png"/></Relationships>
</file>

<file path=xl/drawings/_rels/drawing57.xml.rels><?xml version="1.0" encoding="UTF-8" standalone="yes"?>
<Relationships xmlns="http://schemas.openxmlformats.org/package/2006/relationships"><Relationship Id="rId1" Type="http://schemas.openxmlformats.org/officeDocument/2006/relationships/image" Target="../media/image1.png"/></Relationships>
</file>

<file path=xl/drawings/_rels/drawing58.xml.rels><?xml version="1.0" encoding="UTF-8" standalone="yes"?>
<Relationships xmlns="http://schemas.openxmlformats.org/package/2006/relationships"><Relationship Id="rId1" Type="http://schemas.openxmlformats.org/officeDocument/2006/relationships/image" Target="../media/image1.png"/></Relationships>
</file>

<file path=xl/drawings/_rels/drawing59.xml.rels><?xml version="1.0" encoding="UTF-8" standalone="yes"?>
<Relationships xmlns="http://schemas.openxmlformats.org/package/2006/relationships"><Relationship Id="rId1" Type="http://schemas.openxmlformats.org/officeDocument/2006/relationships/image" Target="../media/image1.png"/></Relationships>
</file>

<file path=xl/drawings/_rels/drawing60.xml.rels><?xml version="1.0" encoding="UTF-8" standalone="yes"?>
<Relationships xmlns="http://schemas.openxmlformats.org/package/2006/relationships"><Relationship Id="rId1" Type="http://schemas.openxmlformats.org/officeDocument/2006/relationships/image" Target="../media/image1.png"/></Relationships>
</file>

<file path=xl/drawings/_rels/drawing61.xml.rels><?xml version="1.0" encoding="UTF-8" standalone="yes"?>
<Relationships xmlns="http://schemas.openxmlformats.org/package/2006/relationships"><Relationship Id="rId1" Type="http://schemas.openxmlformats.org/officeDocument/2006/relationships/image" Target="../media/image1.png"/></Relationships>
</file>

<file path=xl/drawings/_rels/drawing62.xml.rels><?xml version="1.0" encoding="UTF-8" standalone="yes"?>
<Relationships xmlns="http://schemas.openxmlformats.org/package/2006/relationships"><Relationship Id="rId1" Type="http://schemas.openxmlformats.org/officeDocument/2006/relationships/image" Target="../media/image1.png"/></Relationships>
</file>

<file path=xl/drawings/_rels/drawing63.xml.rels><?xml version="1.0" encoding="UTF-8" standalone="yes"?>
<Relationships xmlns="http://schemas.openxmlformats.org/package/2006/relationships"><Relationship Id="rId1" Type="http://schemas.openxmlformats.org/officeDocument/2006/relationships/image" Target="../media/image1.png"/></Relationships>
</file>

<file path=xl/drawings/_rels/drawing64.xml.rels><?xml version="1.0" encoding="UTF-8" standalone="yes"?>
<Relationships xmlns="http://schemas.openxmlformats.org/package/2006/relationships"><Relationship Id="rId1" Type="http://schemas.openxmlformats.org/officeDocument/2006/relationships/image" Target="../media/image1.png"/></Relationships>
</file>

<file path=xl/drawings/_rels/drawing6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6.xml.rels><?xml version="1.0" encoding="UTF-8" standalone="yes"?>
<Relationships xmlns="http://schemas.openxmlformats.org/package/2006/relationships"><Relationship Id="rId1" Type="http://schemas.openxmlformats.org/officeDocument/2006/relationships/image" Target="../media/image1.png"/></Relationships>
</file>

<file path=xl/drawings/_rels/drawing67.xml.rels><?xml version="1.0" encoding="UTF-8" standalone="yes"?>
<Relationships xmlns="http://schemas.openxmlformats.org/package/2006/relationships"><Relationship Id="rId1" Type="http://schemas.openxmlformats.org/officeDocument/2006/relationships/image" Target="../media/image1.png"/></Relationships>
</file>

<file path=xl/drawings/_rels/drawing68.xml.rels><?xml version="1.0" encoding="UTF-8" standalone="yes"?>
<Relationships xmlns="http://schemas.openxmlformats.org/package/2006/relationships"><Relationship Id="rId1" Type="http://schemas.openxmlformats.org/officeDocument/2006/relationships/image" Target="../media/image1.png"/></Relationships>
</file>

<file path=xl/drawings/_rels/drawing69.xml.rels><?xml version="1.0" encoding="UTF-8" standalone="yes"?>
<Relationships xmlns="http://schemas.openxmlformats.org/package/2006/relationships"><Relationship Id="rId1" Type="http://schemas.openxmlformats.org/officeDocument/2006/relationships/image" Target="../media/image1.png"/></Relationships>
</file>

<file path=xl/drawings/_rels/drawing70.xml.rels><?xml version="1.0" encoding="UTF-8" standalone="yes"?>
<Relationships xmlns="http://schemas.openxmlformats.org/package/2006/relationships"><Relationship Id="rId1" Type="http://schemas.openxmlformats.org/officeDocument/2006/relationships/image" Target="../media/image1.png"/></Relationships>
</file>

<file path=xl/drawings/_rels/drawing71.xml.rels><?xml version="1.0" encoding="UTF-8" standalone="yes"?>
<Relationships xmlns="http://schemas.openxmlformats.org/package/2006/relationships"><Relationship Id="rId1" Type="http://schemas.openxmlformats.org/officeDocument/2006/relationships/image" Target="../media/image1.png"/></Relationships>
</file>

<file path=xl/drawings/_rels/drawing72.xml.rels><?xml version="1.0" encoding="UTF-8" standalone="yes"?>
<Relationships xmlns="http://schemas.openxmlformats.org/package/2006/relationships"><Relationship Id="rId1" Type="http://schemas.openxmlformats.org/officeDocument/2006/relationships/image" Target="../media/image1.png"/></Relationships>
</file>

<file path=xl/drawings/_rels/drawing73.xml.rels><?xml version="1.0" encoding="UTF-8" standalone="yes"?>
<Relationships xmlns="http://schemas.openxmlformats.org/package/2006/relationships"><Relationship Id="rId1" Type="http://schemas.openxmlformats.org/officeDocument/2006/relationships/image" Target="../media/image1.png"/></Relationships>
</file>

<file path=xl/drawings/_rels/drawing74.xml.rels><?xml version="1.0" encoding="UTF-8" standalone="yes"?>
<Relationships xmlns="http://schemas.openxmlformats.org/package/2006/relationships"><Relationship Id="rId1" Type="http://schemas.openxmlformats.org/officeDocument/2006/relationships/image" Target="../media/image1.png"/></Relationships>
</file>

<file path=xl/drawings/_rels/drawing75.xml.rels><?xml version="1.0" encoding="UTF-8" standalone="yes"?>
<Relationships xmlns="http://schemas.openxmlformats.org/package/2006/relationships"><Relationship Id="rId1" Type="http://schemas.openxmlformats.org/officeDocument/2006/relationships/image" Target="../media/image1.png"/></Relationships>
</file>

<file path=xl/drawings/_rels/drawing7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7.xml.rels><?xml version="1.0" encoding="UTF-8" standalone="yes"?>
<Relationships xmlns="http://schemas.openxmlformats.org/package/2006/relationships"><Relationship Id="rId1" Type="http://schemas.openxmlformats.org/officeDocument/2006/relationships/image" Target="../media/image1.png"/></Relationships>
</file>

<file path=xl/drawings/_rels/drawing78.xml.rels><?xml version="1.0" encoding="UTF-8" standalone="yes"?>
<Relationships xmlns="http://schemas.openxmlformats.org/package/2006/relationships"><Relationship Id="rId1" Type="http://schemas.openxmlformats.org/officeDocument/2006/relationships/image" Target="../media/image1.png"/></Relationships>
</file>

<file path=xl/drawings/_rels/drawing79.xml.rels><?xml version="1.0" encoding="UTF-8" standalone="yes"?>
<Relationships xmlns="http://schemas.openxmlformats.org/package/2006/relationships"><Relationship Id="rId1" Type="http://schemas.openxmlformats.org/officeDocument/2006/relationships/image" Target="../media/image1.png"/></Relationships>
</file>

<file path=xl/drawings/_rels/drawing80.xml.rels><?xml version="1.0" encoding="UTF-8" standalone="yes"?>
<Relationships xmlns="http://schemas.openxmlformats.org/package/2006/relationships"><Relationship Id="rId1" Type="http://schemas.openxmlformats.org/officeDocument/2006/relationships/image" Target="../media/image1.png"/></Relationships>
</file>

<file path=xl/drawings/_rels/drawing81.xml.rels><?xml version="1.0" encoding="UTF-8" standalone="yes"?>
<Relationships xmlns="http://schemas.openxmlformats.org/package/2006/relationships"><Relationship Id="rId1" Type="http://schemas.openxmlformats.org/officeDocument/2006/relationships/image" Target="../media/image1.png"/></Relationships>
</file>

<file path=xl/drawings/_rels/drawing82.xml.rels><?xml version="1.0" encoding="UTF-8" standalone="yes"?>
<Relationships xmlns="http://schemas.openxmlformats.org/package/2006/relationships"><Relationship Id="rId1" Type="http://schemas.openxmlformats.org/officeDocument/2006/relationships/image" Target="../media/image1.png"/></Relationships>
</file>

<file path=xl/drawings/_rels/drawing83.xml.rels><?xml version="1.0" encoding="UTF-8" standalone="yes"?>
<Relationships xmlns="http://schemas.openxmlformats.org/package/2006/relationships"><Relationship Id="rId1" Type="http://schemas.openxmlformats.org/officeDocument/2006/relationships/image" Target="../media/image1.png"/></Relationships>
</file>

<file path=xl/drawings/_rels/drawing84.xml.rels><?xml version="1.0" encoding="UTF-8" standalone="yes"?>
<Relationships xmlns="http://schemas.openxmlformats.org/package/2006/relationships"><Relationship Id="rId1" Type="http://schemas.openxmlformats.org/officeDocument/2006/relationships/image" Target="../media/image1.png"/></Relationships>
</file>

<file path=xl/drawings/_rels/drawing85.xml.rels><?xml version="1.0" encoding="UTF-8" standalone="yes"?>
<Relationships xmlns="http://schemas.openxmlformats.org/package/2006/relationships"><Relationship Id="rId1" Type="http://schemas.openxmlformats.org/officeDocument/2006/relationships/image" Target="../media/image1.png"/></Relationships>
</file>

<file path=xl/drawings/_rels/drawing86.xml.rels><?xml version="1.0" encoding="UTF-8" standalone="yes"?>
<Relationships xmlns="http://schemas.openxmlformats.org/package/2006/relationships"><Relationship Id="rId1" Type="http://schemas.openxmlformats.org/officeDocument/2006/relationships/image" Target="../media/image1.png"/></Relationships>
</file>

<file path=xl/drawings/_rels/drawing8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8.xml.rels><?xml version="1.0" encoding="UTF-8" standalone="yes"?>
<Relationships xmlns="http://schemas.openxmlformats.org/package/2006/relationships"><Relationship Id="rId1" Type="http://schemas.openxmlformats.org/officeDocument/2006/relationships/image" Target="../media/image1.png"/></Relationships>
</file>

<file path=xl/drawings/_rels/drawing89.xml.rels><?xml version="1.0" encoding="UTF-8" standalone="yes"?>
<Relationships xmlns="http://schemas.openxmlformats.org/package/2006/relationships"><Relationship Id="rId1" Type="http://schemas.openxmlformats.org/officeDocument/2006/relationships/image" Target="../media/image1.png"/></Relationships>
</file>

<file path=xl/drawings/_rels/drawing90.xml.rels><?xml version="1.0" encoding="UTF-8" standalone="yes"?>
<Relationships xmlns="http://schemas.openxmlformats.org/package/2006/relationships"><Relationship Id="rId1" Type="http://schemas.openxmlformats.org/officeDocument/2006/relationships/image" Target="../media/image1.png"/></Relationships>
</file>

<file path=xl/drawings/_rels/drawing91.xml.rels><?xml version="1.0" encoding="UTF-8" standalone="yes"?>
<Relationships xmlns="http://schemas.openxmlformats.org/package/2006/relationships"><Relationship Id="rId1" Type="http://schemas.openxmlformats.org/officeDocument/2006/relationships/image" Target="../media/image1.png"/></Relationships>
</file>

<file path=xl/drawings/_rels/drawing92.xml.rels><?xml version="1.0" encoding="UTF-8" standalone="yes"?>
<Relationships xmlns="http://schemas.openxmlformats.org/package/2006/relationships"><Relationship Id="rId1" Type="http://schemas.openxmlformats.org/officeDocument/2006/relationships/image" Target="../media/image1.png"/></Relationships>
</file>

<file path=xl/drawings/_rels/drawing93.xml.rels><?xml version="1.0" encoding="UTF-8" standalone="yes"?>
<Relationships xmlns="http://schemas.openxmlformats.org/package/2006/relationships"><Relationship Id="rId1" Type="http://schemas.openxmlformats.org/officeDocument/2006/relationships/image" Target="../media/image1.png"/></Relationships>
</file>

<file path=xl/drawings/_rels/drawing94.xml.rels><?xml version="1.0" encoding="UTF-8" standalone="yes"?>
<Relationships xmlns="http://schemas.openxmlformats.org/package/2006/relationships"><Relationship Id="rId1" Type="http://schemas.openxmlformats.org/officeDocument/2006/relationships/image" Target="../media/image1.png"/></Relationships>
</file>

<file path=xl/drawings/_rels/drawing95.xml.rels><?xml version="1.0" encoding="UTF-8" standalone="yes"?>
<Relationships xmlns="http://schemas.openxmlformats.org/package/2006/relationships"><Relationship Id="rId1" Type="http://schemas.openxmlformats.org/officeDocument/2006/relationships/image" Target="../media/image1.png"/></Relationships>
</file>

<file path=xl/drawings/_rels/drawing96.xml.rels><?xml version="1.0" encoding="UTF-8" standalone="yes"?>
<Relationships xmlns="http://schemas.openxmlformats.org/package/2006/relationships"><Relationship Id="rId1" Type="http://schemas.openxmlformats.org/officeDocument/2006/relationships/image" Target="../media/image1.png"/></Relationships>
</file>

<file path=xl/drawings/_rels/drawing97.xml.rels><?xml version="1.0" encoding="UTF-8" standalone="yes"?>
<Relationships xmlns="http://schemas.openxmlformats.org/package/2006/relationships"><Relationship Id="rId1" Type="http://schemas.openxmlformats.org/officeDocument/2006/relationships/image" Target="../media/image1.png"/></Relationships>
</file>

<file path=xl/drawings/_rels/drawing9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1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1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1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1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1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1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1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1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1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1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2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2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2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2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2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2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2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2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2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8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2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8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3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8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3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8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3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8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3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8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3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8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3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8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3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8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3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8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3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8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3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8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4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8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4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8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4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8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4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8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4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9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4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9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4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9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4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9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4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9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4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9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5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9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5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9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5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9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5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9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5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9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5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9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5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9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5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9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5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9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5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9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6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A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6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A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6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A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6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A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6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A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6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A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6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A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6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A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6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A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101.xml"/></Relationships>
</file>

<file path=xl/worksheets/_rels/sheet102.xml.rels><?xml version="1.0" encoding="UTF-8" standalone="yes"?>
<Relationships xmlns="http://schemas.openxmlformats.org/package/2006/relationships"><Relationship Id="rId1" Type="http://schemas.openxmlformats.org/officeDocument/2006/relationships/drawing" Target="../drawings/drawing102.xml"/></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103.xml"/></Relationships>
</file>

<file path=xl/worksheets/_rels/sheet104.xml.rels><?xml version="1.0" encoding="UTF-8" standalone="yes"?>
<Relationships xmlns="http://schemas.openxmlformats.org/package/2006/relationships"><Relationship Id="rId1" Type="http://schemas.openxmlformats.org/officeDocument/2006/relationships/drawing" Target="../drawings/drawing104.xml"/></Relationships>
</file>

<file path=xl/worksheets/_rels/sheet105.xml.rels><?xml version="1.0" encoding="UTF-8" standalone="yes"?>
<Relationships xmlns="http://schemas.openxmlformats.org/package/2006/relationships"><Relationship Id="rId1" Type="http://schemas.openxmlformats.org/officeDocument/2006/relationships/drawing" Target="../drawings/drawing105.xml"/></Relationships>
</file>

<file path=xl/worksheets/_rels/sheet106.xml.rels><?xml version="1.0" encoding="UTF-8" standalone="yes"?>
<Relationships xmlns="http://schemas.openxmlformats.org/package/2006/relationships"><Relationship Id="rId1" Type="http://schemas.openxmlformats.org/officeDocument/2006/relationships/drawing" Target="../drawings/drawing106.xml"/></Relationships>
</file>

<file path=xl/worksheets/_rels/sheet107.xml.rels><?xml version="1.0" encoding="UTF-8" standalone="yes"?>
<Relationships xmlns="http://schemas.openxmlformats.org/package/2006/relationships"><Relationship Id="rId1" Type="http://schemas.openxmlformats.org/officeDocument/2006/relationships/drawing" Target="../drawings/drawing107.xml"/></Relationships>
</file>

<file path=xl/worksheets/_rels/sheet108.xml.rels><?xml version="1.0" encoding="UTF-8" standalone="yes"?>
<Relationships xmlns="http://schemas.openxmlformats.org/package/2006/relationships"><Relationship Id="rId1" Type="http://schemas.openxmlformats.org/officeDocument/2006/relationships/drawing" Target="../drawings/drawing108.xml"/></Relationships>
</file>

<file path=xl/worksheets/_rels/sheet109.xml.rels><?xml version="1.0" encoding="UTF-8" standalone="yes"?>
<Relationships xmlns="http://schemas.openxmlformats.org/package/2006/relationships"><Relationship Id="rId1" Type="http://schemas.openxmlformats.org/officeDocument/2006/relationships/drawing" Target="../drawings/drawing109.xml"/></Relationships>
</file>

<file path=xl/worksheets/_rels/sheet110.xml.rels><?xml version="1.0" encoding="UTF-8" standalone="yes"?>
<Relationships xmlns="http://schemas.openxmlformats.org/package/2006/relationships"><Relationship Id="rId1" Type="http://schemas.openxmlformats.org/officeDocument/2006/relationships/drawing" Target="../drawings/drawing110.xml"/></Relationships>
</file>

<file path=xl/worksheets/_rels/sheet111.xml.rels><?xml version="1.0" encoding="UTF-8" standalone="yes"?>
<Relationships xmlns="http://schemas.openxmlformats.org/package/2006/relationships"><Relationship Id="rId1" Type="http://schemas.openxmlformats.org/officeDocument/2006/relationships/drawing" Target="../drawings/drawing111.xml"/></Relationships>
</file>

<file path=xl/worksheets/_rels/sheet112.xml.rels><?xml version="1.0" encoding="UTF-8" standalone="yes"?>
<Relationships xmlns="http://schemas.openxmlformats.org/package/2006/relationships"><Relationship Id="rId1" Type="http://schemas.openxmlformats.org/officeDocument/2006/relationships/drawing" Target="../drawings/drawing112.xml"/></Relationships>
</file>

<file path=xl/worksheets/_rels/sheet113.xml.rels><?xml version="1.0" encoding="UTF-8" standalone="yes"?>
<Relationships xmlns="http://schemas.openxmlformats.org/package/2006/relationships"><Relationship Id="rId1" Type="http://schemas.openxmlformats.org/officeDocument/2006/relationships/drawing" Target="../drawings/drawing113.xml"/></Relationships>
</file>

<file path=xl/worksheets/_rels/sheet114.xml.rels><?xml version="1.0" encoding="UTF-8" standalone="yes"?>
<Relationships xmlns="http://schemas.openxmlformats.org/package/2006/relationships"><Relationship Id="rId1" Type="http://schemas.openxmlformats.org/officeDocument/2006/relationships/drawing" Target="../drawings/drawing114.xml"/></Relationships>
</file>

<file path=xl/worksheets/_rels/sheet115.xml.rels><?xml version="1.0" encoding="UTF-8" standalone="yes"?>
<Relationships xmlns="http://schemas.openxmlformats.org/package/2006/relationships"><Relationship Id="rId1" Type="http://schemas.openxmlformats.org/officeDocument/2006/relationships/drawing" Target="../drawings/drawing115.xml"/></Relationships>
</file>

<file path=xl/worksheets/_rels/sheet116.xml.rels><?xml version="1.0" encoding="UTF-8" standalone="yes"?>
<Relationships xmlns="http://schemas.openxmlformats.org/package/2006/relationships"><Relationship Id="rId1" Type="http://schemas.openxmlformats.org/officeDocument/2006/relationships/drawing" Target="../drawings/drawing116.xml"/></Relationships>
</file>

<file path=xl/worksheets/_rels/sheet117.xml.rels><?xml version="1.0" encoding="UTF-8" standalone="yes"?>
<Relationships xmlns="http://schemas.openxmlformats.org/package/2006/relationships"><Relationship Id="rId1" Type="http://schemas.openxmlformats.org/officeDocument/2006/relationships/drawing" Target="../drawings/drawing117.xml"/></Relationships>
</file>

<file path=xl/worksheets/_rels/sheet118.xml.rels><?xml version="1.0" encoding="UTF-8" standalone="yes"?>
<Relationships xmlns="http://schemas.openxmlformats.org/package/2006/relationships"><Relationship Id="rId1" Type="http://schemas.openxmlformats.org/officeDocument/2006/relationships/drawing" Target="../drawings/drawing118.xml"/></Relationships>
</file>

<file path=xl/worksheets/_rels/sheet119.xml.rels><?xml version="1.0" encoding="UTF-8" standalone="yes"?>
<Relationships xmlns="http://schemas.openxmlformats.org/package/2006/relationships"><Relationship Id="rId1" Type="http://schemas.openxmlformats.org/officeDocument/2006/relationships/drawing" Target="../drawings/drawing119.xml"/></Relationships>
</file>

<file path=xl/worksheets/_rels/sheet120.xml.rels><?xml version="1.0" encoding="UTF-8" standalone="yes"?>
<Relationships xmlns="http://schemas.openxmlformats.org/package/2006/relationships"><Relationship Id="rId1" Type="http://schemas.openxmlformats.org/officeDocument/2006/relationships/drawing" Target="../drawings/drawing120.xml"/></Relationships>
</file>

<file path=xl/worksheets/_rels/sheet121.xml.rels><?xml version="1.0" encoding="UTF-8" standalone="yes"?>
<Relationships xmlns="http://schemas.openxmlformats.org/package/2006/relationships"><Relationship Id="rId1" Type="http://schemas.openxmlformats.org/officeDocument/2006/relationships/drawing" Target="../drawings/drawing121.xml"/></Relationships>
</file>

<file path=xl/worksheets/_rels/sheet122.xml.rels><?xml version="1.0" encoding="UTF-8" standalone="yes"?>
<Relationships xmlns="http://schemas.openxmlformats.org/package/2006/relationships"><Relationship Id="rId1" Type="http://schemas.openxmlformats.org/officeDocument/2006/relationships/drawing" Target="../drawings/drawing122.xml"/></Relationships>
</file>

<file path=xl/worksheets/_rels/sheet123.xml.rels><?xml version="1.0" encoding="UTF-8" standalone="yes"?>
<Relationships xmlns="http://schemas.openxmlformats.org/package/2006/relationships"><Relationship Id="rId1" Type="http://schemas.openxmlformats.org/officeDocument/2006/relationships/drawing" Target="../drawings/drawing123.xml"/></Relationships>
</file>

<file path=xl/worksheets/_rels/sheet124.xml.rels><?xml version="1.0" encoding="UTF-8" standalone="yes"?>
<Relationships xmlns="http://schemas.openxmlformats.org/package/2006/relationships"><Relationship Id="rId1" Type="http://schemas.openxmlformats.org/officeDocument/2006/relationships/drawing" Target="../drawings/drawing124.xml"/></Relationships>
</file>

<file path=xl/worksheets/_rels/sheet125.xml.rels><?xml version="1.0" encoding="UTF-8" standalone="yes"?>
<Relationships xmlns="http://schemas.openxmlformats.org/package/2006/relationships"><Relationship Id="rId1" Type="http://schemas.openxmlformats.org/officeDocument/2006/relationships/drawing" Target="../drawings/drawing125.xml"/></Relationships>
</file>

<file path=xl/worksheets/_rels/sheet126.xml.rels><?xml version="1.0" encoding="UTF-8" standalone="yes"?>
<Relationships xmlns="http://schemas.openxmlformats.org/package/2006/relationships"><Relationship Id="rId1" Type="http://schemas.openxmlformats.org/officeDocument/2006/relationships/drawing" Target="../drawings/drawing126.xml"/></Relationships>
</file>

<file path=xl/worksheets/_rels/sheet127.xml.rels><?xml version="1.0" encoding="UTF-8" standalone="yes"?>
<Relationships xmlns="http://schemas.openxmlformats.org/package/2006/relationships"><Relationship Id="rId1" Type="http://schemas.openxmlformats.org/officeDocument/2006/relationships/drawing" Target="../drawings/drawing127.xml"/></Relationships>
</file>

<file path=xl/worksheets/_rels/sheet128.xml.rels><?xml version="1.0" encoding="UTF-8" standalone="yes"?>
<Relationships xmlns="http://schemas.openxmlformats.org/package/2006/relationships"><Relationship Id="rId1" Type="http://schemas.openxmlformats.org/officeDocument/2006/relationships/drawing" Target="../drawings/drawing128.xml"/></Relationships>
</file>

<file path=xl/worksheets/_rels/sheet129.xml.rels><?xml version="1.0" encoding="UTF-8" standalone="yes"?>
<Relationships xmlns="http://schemas.openxmlformats.org/package/2006/relationships"><Relationship Id="rId1" Type="http://schemas.openxmlformats.org/officeDocument/2006/relationships/drawing" Target="../drawings/drawing129.xml"/></Relationships>
</file>

<file path=xl/worksheets/_rels/sheet130.xml.rels><?xml version="1.0" encoding="UTF-8" standalone="yes"?>
<Relationships xmlns="http://schemas.openxmlformats.org/package/2006/relationships"><Relationship Id="rId1" Type="http://schemas.openxmlformats.org/officeDocument/2006/relationships/drawing" Target="../drawings/drawing130.xml"/></Relationships>
</file>

<file path=xl/worksheets/_rels/sheet131.xml.rels><?xml version="1.0" encoding="UTF-8" standalone="yes"?>
<Relationships xmlns="http://schemas.openxmlformats.org/package/2006/relationships"><Relationship Id="rId1" Type="http://schemas.openxmlformats.org/officeDocument/2006/relationships/drawing" Target="../drawings/drawing131.xml"/></Relationships>
</file>

<file path=xl/worksheets/_rels/sheet132.xml.rels><?xml version="1.0" encoding="UTF-8" standalone="yes"?>
<Relationships xmlns="http://schemas.openxmlformats.org/package/2006/relationships"><Relationship Id="rId1" Type="http://schemas.openxmlformats.org/officeDocument/2006/relationships/drawing" Target="../drawings/drawing132.xml"/></Relationships>
</file>

<file path=xl/worksheets/_rels/sheet133.xml.rels><?xml version="1.0" encoding="UTF-8" standalone="yes"?>
<Relationships xmlns="http://schemas.openxmlformats.org/package/2006/relationships"><Relationship Id="rId1" Type="http://schemas.openxmlformats.org/officeDocument/2006/relationships/drawing" Target="../drawings/drawing133.xml"/></Relationships>
</file>

<file path=xl/worksheets/_rels/sheet134.xml.rels><?xml version="1.0" encoding="UTF-8" standalone="yes"?>
<Relationships xmlns="http://schemas.openxmlformats.org/package/2006/relationships"><Relationship Id="rId1" Type="http://schemas.openxmlformats.org/officeDocument/2006/relationships/drawing" Target="../drawings/drawing134.xml"/></Relationships>
</file>

<file path=xl/worksheets/_rels/sheet135.xml.rels><?xml version="1.0" encoding="UTF-8" standalone="yes"?>
<Relationships xmlns="http://schemas.openxmlformats.org/package/2006/relationships"><Relationship Id="rId1" Type="http://schemas.openxmlformats.org/officeDocument/2006/relationships/drawing" Target="../drawings/drawing135.xml"/></Relationships>
</file>

<file path=xl/worksheets/_rels/sheet136.xml.rels><?xml version="1.0" encoding="UTF-8" standalone="yes"?>
<Relationships xmlns="http://schemas.openxmlformats.org/package/2006/relationships"><Relationship Id="rId1" Type="http://schemas.openxmlformats.org/officeDocument/2006/relationships/drawing" Target="../drawings/drawing136.xml"/></Relationships>
</file>

<file path=xl/worksheets/_rels/sheet137.xml.rels><?xml version="1.0" encoding="UTF-8" standalone="yes"?>
<Relationships xmlns="http://schemas.openxmlformats.org/package/2006/relationships"><Relationship Id="rId1" Type="http://schemas.openxmlformats.org/officeDocument/2006/relationships/drawing" Target="../drawings/drawing137.xml"/></Relationships>
</file>

<file path=xl/worksheets/_rels/sheet138.xml.rels><?xml version="1.0" encoding="UTF-8" standalone="yes"?>
<Relationships xmlns="http://schemas.openxmlformats.org/package/2006/relationships"><Relationship Id="rId1" Type="http://schemas.openxmlformats.org/officeDocument/2006/relationships/drawing" Target="../drawings/drawing138.xml"/></Relationships>
</file>

<file path=xl/worksheets/_rels/sheet139.xml.rels><?xml version="1.0" encoding="UTF-8" standalone="yes"?>
<Relationships xmlns="http://schemas.openxmlformats.org/package/2006/relationships"><Relationship Id="rId1" Type="http://schemas.openxmlformats.org/officeDocument/2006/relationships/drawing" Target="../drawings/drawing139.xml"/></Relationships>
</file>

<file path=xl/worksheets/_rels/sheet140.xml.rels><?xml version="1.0" encoding="UTF-8" standalone="yes"?>
<Relationships xmlns="http://schemas.openxmlformats.org/package/2006/relationships"><Relationship Id="rId1" Type="http://schemas.openxmlformats.org/officeDocument/2006/relationships/drawing" Target="../drawings/drawing140.xml"/></Relationships>
</file>

<file path=xl/worksheets/_rels/sheet141.xml.rels><?xml version="1.0" encoding="UTF-8" standalone="yes"?>
<Relationships xmlns="http://schemas.openxmlformats.org/package/2006/relationships"><Relationship Id="rId1" Type="http://schemas.openxmlformats.org/officeDocument/2006/relationships/drawing" Target="../drawings/drawing141.xml"/></Relationships>
</file>

<file path=xl/worksheets/_rels/sheet142.xml.rels><?xml version="1.0" encoding="UTF-8" standalone="yes"?>
<Relationships xmlns="http://schemas.openxmlformats.org/package/2006/relationships"><Relationship Id="rId1" Type="http://schemas.openxmlformats.org/officeDocument/2006/relationships/drawing" Target="../drawings/drawing142.xml"/></Relationships>
</file>

<file path=xl/worksheets/_rels/sheet143.xml.rels><?xml version="1.0" encoding="UTF-8" standalone="yes"?>
<Relationships xmlns="http://schemas.openxmlformats.org/package/2006/relationships"><Relationship Id="rId1" Type="http://schemas.openxmlformats.org/officeDocument/2006/relationships/drawing" Target="../drawings/drawing143.xml"/></Relationships>
</file>

<file path=xl/worksheets/_rels/sheet144.xml.rels><?xml version="1.0" encoding="UTF-8" standalone="yes"?>
<Relationships xmlns="http://schemas.openxmlformats.org/package/2006/relationships"><Relationship Id="rId1" Type="http://schemas.openxmlformats.org/officeDocument/2006/relationships/drawing" Target="../drawings/drawing144.xml"/></Relationships>
</file>

<file path=xl/worksheets/_rels/sheet145.xml.rels><?xml version="1.0" encoding="UTF-8" standalone="yes"?>
<Relationships xmlns="http://schemas.openxmlformats.org/package/2006/relationships"><Relationship Id="rId1" Type="http://schemas.openxmlformats.org/officeDocument/2006/relationships/drawing" Target="../drawings/drawing145.xml"/></Relationships>
</file>

<file path=xl/worksheets/_rels/sheet146.xml.rels><?xml version="1.0" encoding="UTF-8" standalone="yes"?>
<Relationships xmlns="http://schemas.openxmlformats.org/package/2006/relationships"><Relationship Id="rId1" Type="http://schemas.openxmlformats.org/officeDocument/2006/relationships/drawing" Target="../drawings/drawing146.xml"/></Relationships>
</file>

<file path=xl/worksheets/_rels/sheet147.xml.rels><?xml version="1.0" encoding="UTF-8" standalone="yes"?>
<Relationships xmlns="http://schemas.openxmlformats.org/package/2006/relationships"><Relationship Id="rId1" Type="http://schemas.openxmlformats.org/officeDocument/2006/relationships/drawing" Target="../drawings/drawing147.xml"/></Relationships>
</file>

<file path=xl/worksheets/_rels/sheet148.xml.rels><?xml version="1.0" encoding="UTF-8" standalone="yes"?>
<Relationships xmlns="http://schemas.openxmlformats.org/package/2006/relationships"><Relationship Id="rId1" Type="http://schemas.openxmlformats.org/officeDocument/2006/relationships/drawing" Target="../drawings/drawing148.xml"/></Relationships>
</file>

<file path=xl/worksheets/_rels/sheet149.xml.rels><?xml version="1.0" encoding="UTF-8" standalone="yes"?>
<Relationships xmlns="http://schemas.openxmlformats.org/package/2006/relationships"><Relationship Id="rId1" Type="http://schemas.openxmlformats.org/officeDocument/2006/relationships/drawing" Target="../drawings/drawing149.xml"/></Relationships>
</file>

<file path=xl/worksheets/_rels/sheet150.xml.rels><?xml version="1.0" encoding="UTF-8" standalone="yes"?>
<Relationships xmlns="http://schemas.openxmlformats.org/package/2006/relationships"><Relationship Id="rId1" Type="http://schemas.openxmlformats.org/officeDocument/2006/relationships/drawing" Target="../drawings/drawing150.xml"/></Relationships>
</file>

<file path=xl/worksheets/_rels/sheet151.xml.rels><?xml version="1.0" encoding="UTF-8" standalone="yes"?>
<Relationships xmlns="http://schemas.openxmlformats.org/package/2006/relationships"><Relationship Id="rId1" Type="http://schemas.openxmlformats.org/officeDocument/2006/relationships/drawing" Target="../drawings/drawing151.xml"/></Relationships>
</file>

<file path=xl/worksheets/_rels/sheet152.xml.rels><?xml version="1.0" encoding="UTF-8" standalone="yes"?>
<Relationships xmlns="http://schemas.openxmlformats.org/package/2006/relationships"><Relationship Id="rId1" Type="http://schemas.openxmlformats.org/officeDocument/2006/relationships/drawing" Target="../drawings/drawing152.xml"/></Relationships>
</file>

<file path=xl/worksheets/_rels/sheet153.xml.rels><?xml version="1.0" encoding="UTF-8" standalone="yes"?>
<Relationships xmlns="http://schemas.openxmlformats.org/package/2006/relationships"><Relationship Id="rId1" Type="http://schemas.openxmlformats.org/officeDocument/2006/relationships/drawing" Target="../drawings/drawing153.xml"/></Relationships>
</file>

<file path=xl/worksheets/_rels/sheet154.xml.rels><?xml version="1.0" encoding="UTF-8" standalone="yes"?>
<Relationships xmlns="http://schemas.openxmlformats.org/package/2006/relationships"><Relationship Id="rId1" Type="http://schemas.openxmlformats.org/officeDocument/2006/relationships/drawing" Target="../drawings/drawing154.xml"/></Relationships>
</file>

<file path=xl/worksheets/_rels/sheet155.xml.rels><?xml version="1.0" encoding="UTF-8" standalone="yes"?>
<Relationships xmlns="http://schemas.openxmlformats.org/package/2006/relationships"><Relationship Id="rId1" Type="http://schemas.openxmlformats.org/officeDocument/2006/relationships/drawing" Target="../drawings/drawing155.xml"/></Relationships>
</file>

<file path=xl/worksheets/_rels/sheet156.xml.rels><?xml version="1.0" encoding="UTF-8" standalone="yes"?>
<Relationships xmlns="http://schemas.openxmlformats.org/package/2006/relationships"><Relationship Id="rId1" Type="http://schemas.openxmlformats.org/officeDocument/2006/relationships/drawing" Target="../drawings/drawing156.xml"/></Relationships>
</file>

<file path=xl/worksheets/_rels/sheet157.xml.rels><?xml version="1.0" encoding="UTF-8" standalone="yes"?>
<Relationships xmlns="http://schemas.openxmlformats.org/package/2006/relationships"><Relationship Id="rId1" Type="http://schemas.openxmlformats.org/officeDocument/2006/relationships/drawing" Target="../drawings/drawing157.xml"/></Relationships>
</file>

<file path=xl/worksheets/_rels/sheet158.xml.rels><?xml version="1.0" encoding="UTF-8" standalone="yes"?>
<Relationships xmlns="http://schemas.openxmlformats.org/package/2006/relationships"><Relationship Id="rId1" Type="http://schemas.openxmlformats.org/officeDocument/2006/relationships/drawing" Target="../drawings/drawing158.xml"/></Relationships>
</file>

<file path=xl/worksheets/_rels/sheet159.xml.rels><?xml version="1.0" encoding="UTF-8" standalone="yes"?>
<Relationships xmlns="http://schemas.openxmlformats.org/package/2006/relationships"><Relationship Id="rId1" Type="http://schemas.openxmlformats.org/officeDocument/2006/relationships/drawing" Target="../drawings/drawing159.xml"/></Relationships>
</file>

<file path=xl/worksheets/_rels/sheet160.xml.rels><?xml version="1.0" encoding="UTF-8" standalone="yes"?>
<Relationships xmlns="http://schemas.openxmlformats.org/package/2006/relationships"><Relationship Id="rId1" Type="http://schemas.openxmlformats.org/officeDocument/2006/relationships/drawing" Target="../drawings/drawing160.xml"/></Relationships>
</file>

<file path=xl/worksheets/_rels/sheet161.xml.rels><?xml version="1.0" encoding="UTF-8" standalone="yes"?>
<Relationships xmlns="http://schemas.openxmlformats.org/package/2006/relationships"><Relationship Id="rId1" Type="http://schemas.openxmlformats.org/officeDocument/2006/relationships/drawing" Target="../drawings/drawing161.xml"/></Relationships>
</file>

<file path=xl/worksheets/_rels/sheet162.xml.rels><?xml version="1.0" encoding="UTF-8" standalone="yes"?>
<Relationships xmlns="http://schemas.openxmlformats.org/package/2006/relationships"><Relationship Id="rId1" Type="http://schemas.openxmlformats.org/officeDocument/2006/relationships/drawing" Target="../drawings/drawing162.xml"/></Relationships>
</file>

<file path=xl/worksheets/_rels/sheet163.xml.rels><?xml version="1.0" encoding="UTF-8" standalone="yes"?>
<Relationships xmlns="http://schemas.openxmlformats.org/package/2006/relationships"><Relationship Id="rId1" Type="http://schemas.openxmlformats.org/officeDocument/2006/relationships/drawing" Target="../drawings/drawing163.xml"/></Relationships>
</file>

<file path=xl/worksheets/_rels/sheet164.xml.rels><?xml version="1.0" encoding="UTF-8" standalone="yes"?>
<Relationships xmlns="http://schemas.openxmlformats.org/package/2006/relationships"><Relationship Id="rId1" Type="http://schemas.openxmlformats.org/officeDocument/2006/relationships/drawing" Target="../drawings/drawing164.xml"/></Relationships>
</file>

<file path=xl/worksheets/_rels/sheet165.xml.rels><?xml version="1.0" encoding="UTF-8" standalone="yes"?>
<Relationships xmlns="http://schemas.openxmlformats.org/package/2006/relationships"><Relationship Id="rId1" Type="http://schemas.openxmlformats.org/officeDocument/2006/relationships/drawing" Target="../drawings/drawing165.xml"/></Relationships>
</file>

<file path=xl/worksheets/_rels/sheet166.xml.rels><?xml version="1.0" encoding="UTF-8" standalone="yes"?>
<Relationships xmlns="http://schemas.openxmlformats.org/package/2006/relationships"><Relationship Id="rId1" Type="http://schemas.openxmlformats.org/officeDocument/2006/relationships/drawing" Target="../drawings/drawing166.xml"/></Relationships>
</file>

<file path=xl/worksheets/_rels/sheet167.xml.rels><?xml version="1.0" encoding="UTF-8" standalone="yes"?>
<Relationships xmlns="http://schemas.openxmlformats.org/package/2006/relationships"><Relationship Id="rId1" Type="http://schemas.openxmlformats.org/officeDocument/2006/relationships/drawing" Target="../drawings/drawing167.xml"/></Relationships>
</file>

<file path=xl/worksheets/_rels/sheet168.xml.rels><?xml version="1.0" encoding="UTF-8" standalone="yes"?>
<Relationships xmlns="http://schemas.openxmlformats.org/package/2006/relationships"><Relationship Id="rId1" Type="http://schemas.openxmlformats.org/officeDocument/2006/relationships/drawing" Target="../drawings/drawing16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tabSelected="1" workbookViewId="0"/>
  </sheetViews>
  <sheetFormatPr defaultRowHeight="14.5" x14ac:dyDescent="0.35"/>
  <cols>
    <col min="6" max="6" width="25" customWidth="1"/>
    <col min="11" max="11" width="40" customWidth="1"/>
  </cols>
  <sheetData>
    <row r="7" spans="6:12" ht="40" customHeight="1" x14ac:dyDescent="0.35">
      <c r="F7" s="24" t="s">
        <v>560</v>
      </c>
      <c r="G7" s="23"/>
      <c r="H7" s="23"/>
      <c r="I7" s="23"/>
      <c r="J7" s="23"/>
      <c r="K7" s="23"/>
      <c r="L7" s="23"/>
    </row>
    <row r="10" spans="6:12" ht="20" customHeight="1" x14ac:dyDescent="0.45">
      <c r="F10" s="1" t="s">
        <v>0</v>
      </c>
      <c r="K10" s="2" t="s">
        <v>1</v>
      </c>
    </row>
    <row r="11" spans="6:12" ht="20" customHeight="1" x14ac:dyDescent="0.45">
      <c r="F11" s="1" t="s">
        <v>2</v>
      </c>
      <c r="K11" s="2" t="s">
        <v>3</v>
      </c>
    </row>
    <row r="12" spans="6:12" ht="20" customHeight="1" x14ac:dyDescent="0.45">
      <c r="F12" s="1" t="s">
        <v>4</v>
      </c>
      <c r="K12" s="2" t="s">
        <v>5</v>
      </c>
    </row>
    <row r="13" spans="6:12" ht="20" customHeight="1" x14ac:dyDescent="0.45">
      <c r="F13" s="1" t="s">
        <v>6</v>
      </c>
      <c r="K13" s="2">
        <v>5578</v>
      </c>
    </row>
    <row r="16" spans="6:12" ht="18.5" x14ac:dyDescent="0.45">
      <c r="F16" s="1" t="s">
        <v>7</v>
      </c>
    </row>
    <row r="17" spans="6:13" ht="50" customHeight="1" x14ac:dyDescent="0.35">
      <c r="F17" s="22" t="s">
        <v>562</v>
      </c>
      <c r="G17" s="23"/>
      <c r="H17" s="23"/>
      <c r="I17" s="23"/>
      <c r="J17" s="23"/>
      <c r="K17" s="23"/>
      <c r="L17" s="23"/>
      <c r="M17" s="23"/>
    </row>
    <row r="19" spans="6:13" ht="30" customHeight="1" x14ac:dyDescent="0.35">
      <c r="F19" s="3" t="s">
        <v>9</v>
      </c>
    </row>
    <row r="20" spans="6:13" ht="17" x14ac:dyDescent="0.35">
      <c r="F20" s="3" t="str">
        <f>HYPERLINK("mailto:polling@publicfirst.co.uk?subject=" &amp; F7, "polling@publicfirst.co.uk")</f>
        <v>polling@publicfirst.co.uk</v>
      </c>
    </row>
  </sheetData>
  <mergeCells count="2">
    <mergeCell ref="F17:M17"/>
    <mergeCell ref="F7:L7"/>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173"/>
  <sheetViews>
    <sheetView showGridLines="0" workbookViewId="0"/>
  </sheetViews>
  <sheetFormatPr defaultRowHeight="14.5" x14ac:dyDescent="0.35"/>
  <cols>
    <col min="1" max="2" width="5" customWidth="1"/>
    <col min="3" max="3" width="10" customWidth="1"/>
    <col min="4" max="4" width="100" customWidth="1"/>
    <col min="5" max="5" width="20" customWidth="1"/>
    <col min="6" max="6" width="50" customWidth="1"/>
  </cols>
  <sheetData>
    <row r="2" spans="3:6" ht="40" customHeight="1" x14ac:dyDescent="0.55000000000000004">
      <c r="D2" s="4" t="s">
        <v>10</v>
      </c>
    </row>
    <row r="6" spans="3:6" x14ac:dyDescent="0.35">
      <c r="D6" s="5" t="str">
        <f>HYPERLINK("#'Full Results'!A1", "Full Results")</f>
        <v>Full Results</v>
      </c>
    </row>
    <row r="8" spans="3:6" x14ac:dyDescent="0.35">
      <c r="C8" s="6" t="s">
        <v>11</v>
      </c>
      <c r="D8" s="7" t="s">
        <v>12</v>
      </c>
      <c r="E8" s="6" t="s">
        <v>13</v>
      </c>
      <c r="F8" s="7" t="s">
        <v>14</v>
      </c>
    </row>
    <row r="9" spans="3:6" x14ac:dyDescent="0.35">
      <c r="C9" s="8">
        <v>1</v>
      </c>
      <c r="D9" s="5" t="str">
        <f>HYPERLINK("#'Table 1'!A1", "Overall, how do you feel about the impact of technology on society?")</f>
        <v>Overall, how do you feel about the impact of technology on society?</v>
      </c>
      <c r="E9" s="9">
        <f>HYPERLINK("#'Full Results'!A9", 9)</f>
        <v>9</v>
      </c>
      <c r="F9" s="10" t="s">
        <v>15</v>
      </c>
    </row>
    <row r="10" spans="3:6" x14ac:dyDescent="0.35">
      <c r="C10" s="8">
        <v>2</v>
      </c>
      <c r="D10" s="5" t="str">
        <f>HYPERLINK("#'Table 2'!A1", "And, in general, how interested are you in technology?")</f>
        <v>And, in general, how interested are you in technology?</v>
      </c>
      <c r="E10" s="9">
        <f>HYPERLINK("#'Full Results'!A17", 17)</f>
        <v>17</v>
      </c>
      <c r="F10" s="10" t="s">
        <v>15</v>
      </c>
    </row>
    <row r="11" spans="3:6" x14ac:dyDescent="0.35">
      <c r="C11" s="8">
        <v>3</v>
      </c>
      <c r="D11" s="5" t="str">
        <f>HYPERLINK("#'Table 3'!A1", "Grid Summary: Which of the following are true for you?")</f>
        <v>Grid Summary: Which of the following are true for you?</v>
      </c>
      <c r="E11" s="9">
        <f>HYPERLINK("#'Full Results'!A24", 24)</f>
        <v>24</v>
      </c>
      <c r="F11" s="10"/>
    </row>
    <row r="12" spans="3:6" x14ac:dyDescent="0.35">
      <c r="C12" s="8">
        <v>4</v>
      </c>
      <c r="D12" s="5" t="str">
        <f>HYPERLINK("#'Table 4'!A1", "Which of the following are true for you?: I’ve been promoted at work in the past year")</f>
        <v>Which of the following are true for you?: I’ve been promoted at work in the past year</v>
      </c>
      <c r="E12" s="9">
        <f>HYPERLINK("#'Full Results'!A24", 24)</f>
        <v>24</v>
      </c>
      <c r="F12" s="10" t="s">
        <v>16</v>
      </c>
    </row>
    <row r="13" spans="3:6" x14ac:dyDescent="0.35">
      <c r="C13" s="8">
        <v>5</v>
      </c>
      <c r="D13" s="5" t="str">
        <f>HYPERLINK("#'Table 5'!A1", "Which of the following are true for you?: I’ve received a pay rise in the past year")</f>
        <v>Which of the following are true for you?: I’ve received a pay rise in the past year</v>
      </c>
      <c r="E13" s="9">
        <f>HYPERLINK("#'Full Results'!A30", 30)</f>
        <v>30</v>
      </c>
      <c r="F13" s="10" t="s">
        <v>16</v>
      </c>
    </row>
    <row r="14" spans="3:6" x14ac:dyDescent="0.35">
      <c r="C14" s="8">
        <v>6</v>
      </c>
      <c r="D14" s="5" t="str">
        <f>HYPERLINK("#'Table 6'!A1", "Which of the following are true for you?: I feel like I am progressing in my career")</f>
        <v>Which of the following are true for you?: I feel like I am progressing in my career</v>
      </c>
      <c r="E14" s="9">
        <f>HYPERLINK("#'Full Results'!A36", 36)</f>
        <v>36</v>
      </c>
      <c r="F14" s="10" t="s">
        <v>17</v>
      </c>
    </row>
    <row r="15" spans="3:6" x14ac:dyDescent="0.35">
      <c r="C15" s="8">
        <v>7</v>
      </c>
      <c r="D15" s="5" t="str">
        <f>HYPERLINK("#'Table 7'!A1", "Which of the following are true for you?: I feel confident in my abilities at work")</f>
        <v>Which of the following are true for you?: I feel confident in my abilities at work</v>
      </c>
      <c r="E15" s="9">
        <f>HYPERLINK("#'Full Results'!A42", 42)</f>
        <v>42</v>
      </c>
      <c r="F15" s="10" t="s">
        <v>17</v>
      </c>
    </row>
    <row r="16" spans="3:6" x14ac:dyDescent="0.35">
      <c r="C16" s="8">
        <v>8</v>
      </c>
      <c r="D16" s="5" t="str">
        <f>HYPERLINK("#'Table 8'!A1", "Which of the following are true for you?: I have received positive performance reviews in the past year")</f>
        <v>Which of the following are true for you?: I have received positive performance reviews in the past year</v>
      </c>
      <c r="E16" s="9">
        <f>HYPERLINK("#'Full Results'!A48", 48)</f>
        <v>48</v>
      </c>
      <c r="F16" s="10" t="s">
        <v>17</v>
      </c>
    </row>
    <row r="17" spans="3:6" x14ac:dyDescent="0.35">
      <c r="C17" s="8">
        <v>9</v>
      </c>
      <c r="D17" s="5" t="str">
        <f>HYPERLINK("#'Table 9'!A1", "How much would you say you know about “AI”?")</f>
        <v>How much would you say you know about “AI”?</v>
      </c>
      <c r="E17" s="9">
        <f>HYPERLINK("#'Full Results'!A54", 54)</f>
        <v>54</v>
      </c>
      <c r="F17" s="10" t="s">
        <v>15</v>
      </c>
    </row>
    <row r="18" spans="3:6" x14ac:dyDescent="0.35">
      <c r="C18" s="8">
        <v>10</v>
      </c>
      <c r="D18" s="5" t="str">
        <f>HYPERLINK("#'Table 10'!A1", "Grid Summary: Which, if any, of the following AI tools have you used before?")</f>
        <v>Grid Summary: Which, if any, of the following AI tools have you used before?</v>
      </c>
      <c r="E18" s="9">
        <f>HYPERLINK("#'Full Results'!A62", 62)</f>
        <v>62</v>
      </c>
      <c r="F18" s="10"/>
    </row>
    <row r="19" spans="3:6" x14ac:dyDescent="0.35">
      <c r="C19" s="8">
        <v>11</v>
      </c>
      <c r="D19" s="5" t="str">
        <f>HYPERLINK("#'Table 11'!A1", "Which, if any, of the following AI tools have you used before?: Gemini (Google)")</f>
        <v>Which, if any, of the following AI tools have you used before?: Gemini (Google)</v>
      </c>
      <c r="E19" s="9">
        <f>HYPERLINK("#'Full Results'!A62", 62)</f>
        <v>62</v>
      </c>
      <c r="F19" s="10" t="s">
        <v>15</v>
      </c>
    </row>
    <row r="20" spans="3:6" x14ac:dyDescent="0.35">
      <c r="C20" s="8">
        <v>12</v>
      </c>
      <c r="D20" s="5" t="str">
        <f>HYPERLINK("#'Table 12'!A1", "Which, if any, of the following AI tools have you used before?: ChatGPT (OpenAI)")</f>
        <v>Which, if any, of the following AI tools have you used before?: ChatGPT (OpenAI)</v>
      </c>
      <c r="E20" s="9">
        <f>HYPERLINK("#'Full Results'!A67", 67)</f>
        <v>67</v>
      </c>
      <c r="F20" s="10" t="s">
        <v>15</v>
      </c>
    </row>
    <row r="21" spans="3:6" x14ac:dyDescent="0.35">
      <c r="C21" s="8">
        <v>13</v>
      </c>
      <c r="D21" s="5" t="str">
        <f>HYPERLINK("#'Table 13'!A1", "Which, if any, of the following AI tools have you used before?: Canva")</f>
        <v>Which, if any, of the following AI tools have you used before?: Canva</v>
      </c>
      <c r="E21" s="9">
        <f>HYPERLINK("#'Full Results'!A72", 72)</f>
        <v>72</v>
      </c>
      <c r="F21" s="10" t="s">
        <v>15</v>
      </c>
    </row>
    <row r="22" spans="3:6" x14ac:dyDescent="0.35">
      <c r="C22" s="8">
        <v>14</v>
      </c>
      <c r="D22" s="5" t="str">
        <f>HYPERLINK("#'Table 14'!A1", "Which, if any, of the following AI tools have you used before?: NotebookLM (Google)")</f>
        <v>Which, if any, of the following AI tools have you used before?: NotebookLM (Google)</v>
      </c>
      <c r="E22" s="9">
        <f>HYPERLINK("#'Full Results'!A77", 77)</f>
        <v>77</v>
      </c>
      <c r="F22" s="10" t="s">
        <v>15</v>
      </c>
    </row>
    <row r="23" spans="3:6" x14ac:dyDescent="0.35">
      <c r="C23" s="8">
        <v>15</v>
      </c>
      <c r="D23" s="5" t="str">
        <f>HYPERLINK("#'Table 15'!A1", "Which, if any, of the following AI tools have you used before?: Claude (Anthropic)")</f>
        <v>Which, if any, of the following AI tools have you used before?: Claude (Anthropic)</v>
      </c>
      <c r="E23" s="9">
        <f>HYPERLINK("#'Full Results'!A82", 82)</f>
        <v>82</v>
      </c>
      <c r="F23" s="10" t="s">
        <v>15</v>
      </c>
    </row>
    <row r="24" spans="3:6" x14ac:dyDescent="0.35">
      <c r="C24" s="8">
        <v>16</v>
      </c>
      <c r="D24" s="5" t="str">
        <f>HYPERLINK("#'Table 16'!A1", "Which, if any, of the following AI tools have you used before?: Copilot (Microsoft)")</f>
        <v>Which, if any, of the following AI tools have you used before?: Copilot (Microsoft)</v>
      </c>
      <c r="E24" s="9">
        <f>HYPERLINK("#'Full Results'!A87", 87)</f>
        <v>87</v>
      </c>
      <c r="F24" s="10" t="s">
        <v>15</v>
      </c>
    </row>
    <row r="25" spans="3:6" x14ac:dyDescent="0.35">
      <c r="C25" s="8">
        <v>17</v>
      </c>
      <c r="D25" s="5" t="str">
        <f>HYPERLINK("#'Table 17'!A1", "Which, if any, of the following AI tools have you used before?: Deepseek")</f>
        <v>Which, if any, of the following AI tools have you used before?: Deepseek</v>
      </c>
      <c r="E25" s="9">
        <f>HYPERLINK("#'Full Results'!A92", 92)</f>
        <v>92</v>
      </c>
      <c r="F25" s="10" t="s">
        <v>15</v>
      </c>
    </row>
    <row r="26" spans="3:6" x14ac:dyDescent="0.35">
      <c r="C26" s="8">
        <v>18</v>
      </c>
      <c r="D26" s="5" t="str">
        <f>HYPERLINK("#'Table 18'!A1", "Which, if any, of the following AI tools have you used before?: HorizonML")</f>
        <v>Which, if any, of the following AI tools have you used before?: HorizonML</v>
      </c>
      <c r="E26" s="9">
        <f>HYPERLINK("#'Full Results'!A97", 97)</f>
        <v>97</v>
      </c>
      <c r="F26" s="10" t="s">
        <v>15</v>
      </c>
    </row>
    <row r="27" spans="3:6" x14ac:dyDescent="0.35">
      <c r="C27" s="8">
        <v>19</v>
      </c>
      <c r="D27" s="5" t="str">
        <f>HYPERLINK("#'Table 19'!A1", "Which, if any, of the following AI tools have you used before?: NovaMind")</f>
        <v>Which, if any, of the following AI tools have you used before?: NovaMind</v>
      </c>
      <c r="E27" s="9">
        <f>HYPERLINK("#'Full Results'!A102", 102)</f>
        <v>102</v>
      </c>
      <c r="F27" s="10" t="s">
        <v>15</v>
      </c>
    </row>
    <row r="28" spans="3:6" x14ac:dyDescent="0.35">
      <c r="C28" s="8">
        <v>20</v>
      </c>
      <c r="D28" s="5" t="str">
        <f>HYPERLINK("#'Table 20'!A1", "Which, if any, of the following AI tools have you used before?: ThinkFlow")</f>
        <v>Which, if any, of the following AI tools have you used before?: ThinkFlow</v>
      </c>
      <c r="E28" s="9">
        <f>HYPERLINK("#'Full Results'!A107", 107)</f>
        <v>107</v>
      </c>
      <c r="F28" s="10" t="s">
        <v>15</v>
      </c>
    </row>
    <row r="29" spans="3:6" x14ac:dyDescent="0.35">
      <c r="C29" s="8">
        <v>21</v>
      </c>
      <c r="D29" s="5" t="str">
        <f>HYPERLINK("#'Table 21'!A1", "Grid Summary: You said you have used the following tools before. Have you used them in your work, in your personal life, or both?")</f>
        <v>Grid Summary: You said you have used the following tools before. Have you used them in your work, in your personal life, or both?</v>
      </c>
      <c r="E29" s="9">
        <f>HYPERLINK("#'Full Results'!A112", 112)</f>
        <v>112</v>
      </c>
      <c r="F29" s="10"/>
    </row>
    <row r="30" spans="3:6" x14ac:dyDescent="0.35">
      <c r="C30" s="8">
        <v>22</v>
      </c>
      <c r="D30" s="5" t="str">
        <f>HYPERLINK("#'Table 22'!A1", "You said you have used the following tools before. Have you used them in your work, in your personal life, or both?: Gemini (Google)")</f>
        <v>You said you have used the following tools before. Have you used them in your work, in your personal life, or both?: Gemini (Google)</v>
      </c>
      <c r="E30" s="9">
        <f>HYPERLINK("#'Full Results'!A112", 112)</f>
        <v>112</v>
      </c>
      <c r="F30" s="10" t="s">
        <v>18</v>
      </c>
    </row>
    <row r="31" spans="3:6" x14ac:dyDescent="0.35">
      <c r="C31" s="8">
        <v>23</v>
      </c>
      <c r="D31" s="5" t="str">
        <f>HYPERLINK("#'Table 23'!A1", "You said you have used the following tools before. Have you used them in your work, in your personal life, or both?: ChatGPT (OpenAI)")</f>
        <v>You said you have used the following tools before. Have you used them in your work, in your personal life, or both?: ChatGPT (OpenAI)</v>
      </c>
      <c r="E31" s="9">
        <f>HYPERLINK("#'Full Results'!A118", 118)</f>
        <v>118</v>
      </c>
      <c r="F31" s="10" t="s">
        <v>18</v>
      </c>
    </row>
    <row r="32" spans="3:6" x14ac:dyDescent="0.35">
      <c r="C32" s="8">
        <v>24</v>
      </c>
      <c r="D32" s="5" t="str">
        <f>HYPERLINK("#'Table 24'!A1", "You said you have used the following tools before. Have you used them in your work, in your personal life, or both?: Canva")</f>
        <v>You said you have used the following tools before. Have you used them in your work, in your personal life, or both?: Canva</v>
      </c>
      <c r="E32" s="9">
        <f>HYPERLINK("#'Full Results'!A124", 124)</f>
        <v>124</v>
      </c>
      <c r="F32" s="10" t="s">
        <v>18</v>
      </c>
    </row>
    <row r="33" spans="3:6" x14ac:dyDescent="0.35">
      <c r="C33" s="8">
        <v>25</v>
      </c>
      <c r="D33" s="5" t="str">
        <f>HYPERLINK("#'Table 25'!A1", "You said you have used the following tools before. Have you used them in your work, in your personal life, or both?: NotebookLM (Google)")</f>
        <v>You said you have used the following tools before. Have you used them in your work, in your personal life, or both?: NotebookLM (Google)</v>
      </c>
      <c r="E33" s="9">
        <f>HYPERLINK("#'Full Results'!A130", 130)</f>
        <v>130</v>
      </c>
      <c r="F33" s="10" t="s">
        <v>18</v>
      </c>
    </row>
    <row r="34" spans="3:6" x14ac:dyDescent="0.35">
      <c r="C34" s="8">
        <v>26</v>
      </c>
      <c r="D34" s="5" t="str">
        <f>HYPERLINK("#'Table 26'!A1", "You said you have used the following tools before. Have you used them in your work, in your personal life, or both?: Claude (Anthropic)")</f>
        <v>You said you have used the following tools before. Have you used them in your work, in your personal life, or both?: Claude (Anthropic)</v>
      </c>
      <c r="E34" s="9">
        <f>HYPERLINK("#'Full Results'!A136", 136)</f>
        <v>136</v>
      </c>
      <c r="F34" s="10" t="s">
        <v>19</v>
      </c>
    </row>
    <row r="35" spans="3:6" x14ac:dyDescent="0.35">
      <c r="C35" s="8">
        <v>27</v>
      </c>
      <c r="D35" s="5" t="str">
        <f>HYPERLINK("#'Table 27'!A1", "You said you have used the following tools before. Have you used them in your work, in your personal life, or both?: Copilot (Microsoft)")</f>
        <v>You said you have used the following tools before. Have you used them in your work, in your personal life, or both?: Copilot (Microsoft)</v>
      </c>
      <c r="E35" s="9">
        <f>HYPERLINK("#'Full Results'!A142", 142)</f>
        <v>142</v>
      </c>
      <c r="F35" s="10" t="s">
        <v>18</v>
      </c>
    </row>
    <row r="36" spans="3:6" x14ac:dyDescent="0.35">
      <c r="C36" s="8">
        <v>28</v>
      </c>
      <c r="D36" s="5" t="str">
        <f>HYPERLINK("#'Table 28'!A1", "You said you have used the following tools before. Have you used them in your work, in your personal life, or both?: Deepseek")</f>
        <v>You said you have used the following tools before. Have you used them in your work, in your personal life, or both?: Deepseek</v>
      </c>
      <c r="E36" s="9">
        <f>HYPERLINK("#'Full Results'!A148", 148)</f>
        <v>148</v>
      </c>
      <c r="F36" s="10" t="s">
        <v>20</v>
      </c>
    </row>
    <row r="37" spans="3:6" x14ac:dyDescent="0.35">
      <c r="C37" s="8">
        <v>29</v>
      </c>
      <c r="D37" s="5" t="str">
        <f>HYPERLINK("#'Table 29'!A1", "You said you have used the following tools before. Have you used them in your work, in your personal life, or both?: HorizonML")</f>
        <v>You said you have used the following tools before. Have you used them in your work, in your personal life, or both?: HorizonML</v>
      </c>
      <c r="E37" s="9">
        <f>HYPERLINK("#'Full Results'!A154", 154)</f>
        <v>154</v>
      </c>
      <c r="F37" s="10" t="s">
        <v>18</v>
      </c>
    </row>
    <row r="38" spans="3:6" x14ac:dyDescent="0.35">
      <c r="C38" s="8">
        <v>30</v>
      </c>
      <c r="D38" s="5" t="str">
        <f>HYPERLINK("#'Table 30'!A1", "You said you have used the following tools before. Have you used them in your work, in your personal life, or both?: NovaMind")</f>
        <v>You said you have used the following tools before. Have you used them in your work, in your personal life, or both?: NovaMind</v>
      </c>
      <c r="E38" s="9">
        <f>HYPERLINK("#'Full Results'!A160", 160)</f>
        <v>160</v>
      </c>
      <c r="F38" s="10" t="s">
        <v>21</v>
      </c>
    </row>
    <row r="39" spans="3:6" x14ac:dyDescent="0.35">
      <c r="C39" s="8">
        <v>31</v>
      </c>
      <c r="D39" s="5" t="str">
        <f>HYPERLINK("#'Table 31'!A1", "You said you have used the following tools before. Have you used them in your work, in your personal life, or both?: ThinkFlow")</f>
        <v>You said you have used the following tools before. Have you used them in your work, in your personal life, or both?: ThinkFlow</v>
      </c>
      <c r="E39" s="9">
        <f>HYPERLINK("#'Full Results'!A166", 166)</f>
        <v>166</v>
      </c>
      <c r="F39" s="10" t="s">
        <v>22</v>
      </c>
    </row>
    <row r="40" spans="3:6" x14ac:dyDescent="0.35">
      <c r="C40" s="8">
        <v>32</v>
      </c>
      <c r="D40" s="5" t="str">
        <f>HYPERLINK("#'Table 32'!A1", "How often, if at all, do you use AI tools for work?")</f>
        <v>How often, if at all, do you use AI tools for work?</v>
      </c>
      <c r="E40" s="9">
        <f>HYPERLINK("#'Full Results'!A172", 172)</f>
        <v>172</v>
      </c>
      <c r="F40" s="10" t="s">
        <v>18</v>
      </c>
    </row>
    <row r="41" spans="3:6" x14ac:dyDescent="0.35">
      <c r="C41" s="8">
        <v>33</v>
      </c>
      <c r="D41" s="5" t="str">
        <f>HYPERLINK("#'Table 33'!A1", "How often, if at all, do you use AI tools in your personal life?")</f>
        <v>How often, if at all, do you use AI tools in your personal life?</v>
      </c>
      <c r="E41" s="9">
        <f>HYPERLINK("#'Full Results'!A186", 186)</f>
        <v>186</v>
      </c>
      <c r="F41" s="10" t="s">
        <v>15</v>
      </c>
    </row>
    <row r="42" spans="3:6" x14ac:dyDescent="0.35">
      <c r="C42" s="8">
        <v>34</v>
      </c>
      <c r="D42" s="5" t="str">
        <f>HYPERLINK("#'Table 34'!A1", "How often, if at all, do you use AI tools specifically to support your your studies?")</f>
        <v>How often, if at all, do you use AI tools specifically to support your your studies?</v>
      </c>
      <c r="E42" s="9">
        <f>HYPERLINK("#'Full Results'!A200", 200)</f>
        <v>200</v>
      </c>
      <c r="F42" s="10" t="s">
        <v>23</v>
      </c>
    </row>
    <row r="43" spans="3:6" x14ac:dyDescent="0.35">
      <c r="C43" s="8">
        <v>35</v>
      </c>
      <c r="D43" s="5" t="str">
        <f>HYPERLINK("#'Table 35'!A1", "When was the first time you intentionally used an AI tool? Examples might include Gemini or ChatGPT.")</f>
        <v>When was the first time you intentionally used an AI tool? Examples might include Gemini or ChatGPT.</v>
      </c>
      <c r="E43" s="9">
        <f>HYPERLINK("#'Full Results'!A213", 213)</f>
        <v>213</v>
      </c>
      <c r="F43" s="10" t="s">
        <v>15</v>
      </c>
    </row>
    <row r="44" spans="3:6" x14ac:dyDescent="0.35">
      <c r="C44" s="8">
        <v>36</v>
      </c>
      <c r="D44" s="5" t="str">
        <f>HYPERLINK("#'Table 36'!A1", "When was the first time you intentionally used an AI tool for work ? Examples might include Gemini or ChatGPT.")</f>
        <v>When was the first time you intentionally used an AI tool for work ? Examples might include Gemini or ChatGPT.</v>
      </c>
      <c r="E44" s="9">
        <f>HYPERLINK("#'Full Results'!A222", 222)</f>
        <v>222</v>
      </c>
      <c r="F44" s="10" t="s">
        <v>24</v>
      </c>
    </row>
    <row r="45" spans="3:6" x14ac:dyDescent="0.35">
      <c r="C45" s="8">
        <v>37</v>
      </c>
      <c r="D45" s="5" t="str">
        <f>HYPERLINK("#'Table 37'!A1", "Overall, how confident do you feel in your ability to use AI tools?")</f>
        <v>Overall, how confident do you feel in your ability to use AI tools?</v>
      </c>
      <c r="E45" s="9">
        <f>HYPERLINK("#'Full Results'!A231", 231)</f>
        <v>231</v>
      </c>
      <c r="F45" s="10" t="s">
        <v>15</v>
      </c>
    </row>
    <row r="46" spans="3:6" x14ac:dyDescent="0.35">
      <c r="C46" s="8">
        <v>38</v>
      </c>
      <c r="D46" s="5" t="str">
        <f>HYPERLINK("#'Table 38'!A1", "Grid Summary: Which of the following, if any, do you currently use AI tools for?")</f>
        <v>Grid Summary: Which of the following, if any, do you currently use AI tools for?</v>
      </c>
      <c r="E46" s="9">
        <f>HYPERLINK("#'Full Results'!A239", 239)</f>
        <v>239</v>
      </c>
      <c r="F46" s="10"/>
    </row>
    <row r="47" spans="3:6" x14ac:dyDescent="0.35">
      <c r="C47" s="8">
        <v>39</v>
      </c>
      <c r="D47" s="5" t="str">
        <f>HYPERLINK("#'Table 39'!A1", "Which of the following, if any, do you currently use AI tools for?: Simple questions or quick help - getting answers, checking facts, fixing grammar or spelling")</f>
        <v>Which of the following, if any, do you currently use AI tools for?: Simple questions or quick help - getting answers, checking facts, fixing grammar or spelling</v>
      </c>
      <c r="E47" s="9">
        <f>HYPERLINK("#'Full Results'!A239", 239)</f>
        <v>239</v>
      </c>
      <c r="F47" s="10" t="s">
        <v>15</v>
      </c>
    </row>
    <row r="48" spans="3:6" x14ac:dyDescent="0.35">
      <c r="C48" s="8">
        <v>40</v>
      </c>
      <c r="D48" s="5" t="str">
        <f>HYPERLINK("#'Table 40'!A1", "Which of the following, if any, do you currently use AI tools for?: Creating or improving content - writing or restructuring emails, documents, or presentations; summarising text; scheduling tasks, brainstorming ideas")</f>
        <v>Which of the following, if any, do you currently use AI tools for?: Creating or improving content - writing or restructuring emails, documents, or presentations; summarising text; scheduling tasks, brainstorming ideas</v>
      </c>
      <c r="E48" s="9">
        <f>HYPERLINK("#'Full Results'!A244", 244)</f>
        <v>244</v>
      </c>
      <c r="F48" s="10" t="s">
        <v>15</v>
      </c>
    </row>
    <row r="49" spans="3:6" x14ac:dyDescent="0.35">
      <c r="C49" s="8">
        <v>41</v>
      </c>
      <c r="D49" s="5" t="str">
        <f>HYPERLINK("#'Table 41'!A1", "Which of the following, if any, do you currently use AI tools for?: Research and analysis - reviewing, summarizing or exploring data or documents, finding information, preparing reports or slides")</f>
        <v>Which of the following, if any, do you currently use AI tools for?: Research and analysis - reviewing, summarizing or exploring data or documents, finding information, preparing reports or slides</v>
      </c>
      <c r="E49" s="9">
        <f>HYPERLINK("#'Full Results'!A249", 249)</f>
        <v>249</v>
      </c>
      <c r="F49" s="10" t="s">
        <v>15</v>
      </c>
    </row>
    <row r="50" spans="3:6" x14ac:dyDescent="0.35">
      <c r="C50" s="8">
        <v>42</v>
      </c>
      <c r="D50" s="5" t="str">
        <f>HYPERLINK("#'Table 42'!A1", "Which of the following, if any, do you currently use AI tools for?: Making workflows more efficient - automating routine tasks, using AI tools to speed up productivity, completing translation")</f>
        <v>Which of the following, if any, do you currently use AI tools for?: Making workflows more efficient - automating routine tasks, using AI tools to speed up productivity, completing translation</v>
      </c>
      <c r="E50" s="9">
        <f>HYPERLINK("#'Full Results'!A254", 254)</f>
        <v>254</v>
      </c>
      <c r="F50" s="10" t="s">
        <v>15</v>
      </c>
    </row>
    <row r="51" spans="3:6" x14ac:dyDescent="0.35">
      <c r="C51" s="8">
        <v>44</v>
      </c>
      <c r="D51" s="5" t="str">
        <f>HYPERLINK("#'Table 44'!A1", "Which of the following, if any, do you currently use AI tools for?: Advanced or technical work - coding, building AI tools, managing AI systems, or solving complex technical problems")</f>
        <v>Which of the following, if any, do you currently use AI tools for?: Advanced or technical work - coding, building AI tools, managing AI systems, or solving complex technical problems</v>
      </c>
      <c r="E51" s="9">
        <f>HYPERLINK("#'Full Results'!A264", 264)</f>
        <v>264</v>
      </c>
      <c r="F51" s="10" t="s">
        <v>15</v>
      </c>
    </row>
    <row r="52" spans="3:6" x14ac:dyDescent="0.35">
      <c r="C52" s="8">
        <v>45</v>
      </c>
      <c r="D52" s="5" t="str">
        <f>HYPERLINK("#'Table 45'!A1", "Which of the following, if any, do you currently use AI tools for?: Learning or problem-solving - helping me learn a new skill, understand something better, or find a solution to a problem I have encountered.")</f>
        <v>Which of the following, if any, do you currently use AI tools for?: Learning or problem-solving - helping me learn a new skill, understand something better, or find a solution to a problem I have encountered.</v>
      </c>
      <c r="E52" s="9">
        <f>HYPERLINK("#'Full Results'!A269", 269)</f>
        <v>269</v>
      </c>
      <c r="F52" s="10" t="s">
        <v>15</v>
      </c>
    </row>
    <row r="53" spans="3:6" x14ac:dyDescent="0.35">
      <c r="C53" s="8">
        <v>46</v>
      </c>
      <c r="D53" s="5" t="str">
        <f>HYPERLINK("#'Table 46'!A1", "Which of the following, if any, do you currently u...")</f>
        <v>Which of the following, if any, do you currently u...</v>
      </c>
      <c r="E53" s="9">
        <f>HYPERLINK("#'Full Results'!A274", 274)</f>
        <v>274</v>
      </c>
      <c r="F53" s="10" t="s">
        <v>15</v>
      </c>
    </row>
    <row r="54" spans="3:6" x14ac:dyDescent="0.35">
      <c r="C54" s="8">
        <v>47</v>
      </c>
      <c r="D54" s="5" t="str">
        <f>HYPERLINK("#'Table 47'!A1", "Which of the following best describes your use of AI tools? I am a…")</f>
        <v>Which of the following best describes your use of AI tools? I am a…</v>
      </c>
      <c r="E54" s="9">
        <f>HYPERLINK("#'Full Results'!A279", 279)</f>
        <v>279</v>
      </c>
      <c r="F54" s="10" t="s">
        <v>15</v>
      </c>
    </row>
    <row r="55" spans="3:6" x14ac:dyDescent="0.35">
      <c r="C55" s="8">
        <v>48</v>
      </c>
      <c r="D55" s="5" t="str">
        <f>HYPERLINK("#'Table 48'!A1", "You said you use AI tools for work. Would you say you do this voluntarily or are you encouraged or required to use them by your employer?")</f>
        <v>You said you use AI tools for work. Would you say you do this voluntarily or are you encouraged or required to use them by your employer?</v>
      </c>
      <c r="E55" s="9">
        <f>HYPERLINK("#'Full Results'!A289", 289)</f>
        <v>289</v>
      </c>
      <c r="F55" s="10" t="s">
        <v>24</v>
      </c>
    </row>
    <row r="56" spans="3:6" x14ac:dyDescent="0.35">
      <c r="C56" s="8">
        <v>49</v>
      </c>
      <c r="D56" s="5" t="str">
        <f>HYPERLINK("#'Table 49'!A1", "Which, if any, of the following do you see as barriers to using AI tools more in general? Select all that apply")</f>
        <v>Which, if any, of the following do you see as barriers to using AI tools more in general? Select all that apply</v>
      </c>
      <c r="E56" s="9">
        <f>HYPERLINK("#'Full Results'!A296", 296)</f>
        <v>296</v>
      </c>
      <c r="F56" s="10" t="s">
        <v>15</v>
      </c>
    </row>
    <row r="57" spans="3:6" x14ac:dyDescent="0.35">
      <c r="C57" s="8">
        <v>50</v>
      </c>
      <c r="D57" s="5" t="str">
        <f>HYPERLINK("#'Table 50'!A1", "Which of the following, if any, are concerns you have about using AI tools more often at work? Select all that apply")</f>
        <v>Which of the following, if any, are concerns you have about using AI tools more often at work? Select all that apply</v>
      </c>
      <c r="E57" s="9">
        <f>HYPERLINK("#'Full Results'!A306", 306)</f>
        <v>306</v>
      </c>
      <c r="F57" s="10" t="s">
        <v>17</v>
      </c>
    </row>
    <row r="58" spans="3:6" x14ac:dyDescent="0.35">
      <c r="C58" s="8">
        <v>51</v>
      </c>
      <c r="D58" s="5" t="str">
        <f>HYPERLINK("#'Table 51'!A1", "Thinking about the ways you use AI tools at work. How reliable do you consider outputs from AI tools compared with your outputs when you’re not using AI? Outputs from AI tools are generally…")</f>
        <v>Thinking about the ways you use AI tools at work. How reliable do you consider outputs from AI tools compared with your outputs when you’re not using AI? Outputs from AI tools are generally…</v>
      </c>
      <c r="E58" s="9">
        <f>HYPERLINK("#'Full Results'!A335", 335)</f>
        <v>335</v>
      </c>
      <c r="F58" s="10" t="s">
        <v>24</v>
      </c>
    </row>
    <row r="59" spans="3:6" x14ac:dyDescent="0.35">
      <c r="C59" s="8">
        <v>52</v>
      </c>
      <c r="D59" s="5" t="str">
        <f>HYPERLINK("#'Table 52'!A1", "Thinking about a typical co-worker’s output, how reliable would AI outputs need to be for you to feel confident using them more often?")</f>
        <v>Thinking about a typical co-worker’s output, how reliable would AI outputs need to be for you to feel confident using them more often?</v>
      </c>
      <c r="E59" s="9">
        <f>HYPERLINK("#'Full Results'!A343", 343)</f>
        <v>343</v>
      </c>
      <c r="F59" s="10" t="s">
        <v>25</v>
      </c>
    </row>
    <row r="60" spans="3:6" x14ac:dyDescent="0.35">
      <c r="C60" s="8">
        <v>53</v>
      </c>
      <c r="D60" s="5" t="str">
        <f>HYPERLINK("#'Table 53'!A1", "How interested, if at all, would you be in skills training to help you get more value out of AI?")</f>
        <v>How interested, if at all, would you be in skills training to help you get more value out of AI?</v>
      </c>
      <c r="E60" s="9">
        <f>HYPERLINK("#'Full Results'!A351", 351)</f>
        <v>351</v>
      </c>
      <c r="F60" s="10" t="s">
        <v>15</v>
      </c>
    </row>
    <row r="61" spans="3:6" x14ac:dyDescent="0.35">
      <c r="C61" s="8">
        <v>54</v>
      </c>
      <c r="D61" s="5" t="str">
        <f>HYPERLINK("#'Table 54'!A1", "Did your company provide any training programme for members of staff to help them use AI tools?")</f>
        <v>Did your company provide any training programme for members of staff to help them use AI tools?</v>
      </c>
      <c r="E61" s="9">
        <f>HYPERLINK("#'Full Results'!A359", 359)</f>
        <v>359</v>
      </c>
      <c r="F61" s="10" t="s">
        <v>17</v>
      </c>
    </row>
    <row r="62" spans="3:6" x14ac:dyDescent="0.35">
      <c r="C62" s="8">
        <v>55</v>
      </c>
      <c r="D62" s="5" t="str">
        <f>HYPERLINK("#'Table 55'!A1", "You said you have received training on how to use AI tools. How helpful would you say this training was?")</f>
        <v>You said you have received training on how to use AI tools. How helpful would you say this training was?</v>
      </c>
      <c r="E62" s="9">
        <f>HYPERLINK("#'Full Results'!A366", 366)</f>
        <v>366</v>
      </c>
      <c r="F62" s="10" t="s">
        <v>26</v>
      </c>
    </row>
    <row r="63" spans="3:6" x14ac:dyDescent="0.35">
      <c r="C63" s="8">
        <v>56</v>
      </c>
      <c r="D63" s="5" t="str">
        <f>HYPERLINK("#'Table 56'!A1", "Did this training lead to a change in the amount you use AI tools?")</f>
        <v>Did this training lead to a change in the amount you use AI tools?</v>
      </c>
      <c r="E63" s="9">
        <f>HYPERLINK("#'Full Results'!A373", 373)</f>
        <v>373</v>
      </c>
      <c r="F63" s="10" t="s">
        <v>26</v>
      </c>
    </row>
    <row r="64" spans="3:6" x14ac:dyDescent="0.35">
      <c r="C64" s="8">
        <v>57</v>
      </c>
      <c r="D64" s="5" t="str">
        <f>HYPERLINK("#'Table 57'!A1", "You said you haven’t received any training on how to use AI tools. How much would you benefit from formal training on this?")</f>
        <v>You said you haven’t received any training on how to use AI tools. How much would you benefit from formal training on this?</v>
      </c>
      <c r="E64" s="9">
        <f>HYPERLINK("#'Full Results'!A383", 383)</f>
        <v>383</v>
      </c>
      <c r="F64" s="10" t="s">
        <v>27</v>
      </c>
    </row>
    <row r="65" spans="3:6" x14ac:dyDescent="0.35">
      <c r="C65" s="8">
        <v>58</v>
      </c>
      <c r="D65" s="5" t="str">
        <f>HYPERLINK("#'Table 58'!A1", "If you were offered skills training to help you use Artificial Intelligence at your job, which, if any, of the following would you like to be included? Select all that apply")</f>
        <v>If you were offered skills training to help you use Artificial Intelligence at your job, which, if any, of the following would you like to be included? Select all that apply</v>
      </c>
      <c r="E65" s="9">
        <f>HYPERLINK("#'Full Results'!A391", 391)</f>
        <v>391</v>
      </c>
      <c r="F65" s="10" t="s">
        <v>17</v>
      </c>
    </row>
    <row r="66" spans="3:6" x14ac:dyDescent="0.35">
      <c r="C66" s="8">
        <v>59</v>
      </c>
      <c r="D66" s="5" t="str">
        <f>HYPERLINK("#'Table 59'!A1", "“Vibe coding” is the practice of writing code, mak...")</f>
        <v>“Vibe coding” is the practice of writing code, mak...</v>
      </c>
      <c r="E66" s="9">
        <f>HYPERLINK("#'Full Results'!A431", 431)</f>
        <v>431</v>
      </c>
      <c r="F66" s="10" t="s">
        <v>15</v>
      </c>
    </row>
    <row r="67" spans="3:6" x14ac:dyDescent="0.35">
      <c r="C67" s="8">
        <v>60</v>
      </c>
      <c r="D67" s="5" t="str">
        <f>HYPERLINK("#'Table 60'!A1", "Thinking about “vibe coding”, which of the following types of apps or digital products would you be most interested in creating using AI, if any? Select up to three")</f>
        <v>Thinking about “vibe coding”, which of the following types of apps or digital products would you be most interested in creating using AI, if any? Select up to three</v>
      </c>
      <c r="E67" s="9">
        <f>HYPERLINK("#'Full Results'!A440", 440)</f>
        <v>440</v>
      </c>
      <c r="F67" s="10" t="s">
        <v>28</v>
      </c>
    </row>
    <row r="68" spans="3:6" x14ac:dyDescent="0.35">
      <c r="C68" s="8">
        <v>61</v>
      </c>
      <c r="D68" s="5" t="str">
        <f>HYPERLINK("#'Table 61'!A1", "Grid Summary: Which, if any, of the following purposes have you personally used AI tools for?")</f>
        <v>Grid Summary: Which, if any, of the following purposes have you personally used AI tools for?</v>
      </c>
      <c r="E68" s="9">
        <f>HYPERLINK("#'Full Results'!A454", 454)</f>
        <v>454</v>
      </c>
      <c r="F68" s="10"/>
    </row>
    <row r="69" spans="3:6" x14ac:dyDescent="0.35">
      <c r="C69" s="8">
        <v>62</v>
      </c>
      <c r="D69" s="5" t="str">
        <f>HYPERLINK("#'Table 62'!A1", "Which, if any, of the following purposes have you personally used AI tools for?: Helping you write text or a document")</f>
        <v>Which, if any, of the following purposes have you personally used AI tools for?: Helping you write text or a document</v>
      </c>
      <c r="E69" s="9">
        <f>HYPERLINK("#'Full Results'!A454", 454)</f>
        <v>454</v>
      </c>
      <c r="F69" s="10" t="s">
        <v>15</v>
      </c>
    </row>
    <row r="70" spans="3:6" x14ac:dyDescent="0.35">
      <c r="C70" s="8">
        <v>63</v>
      </c>
      <c r="D70" s="5" t="str">
        <f>HYPERLINK("#'Table 63'!A1", "Which, if any, of the following purposes have you personally used AI tools for?: Helping you create an image or video")</f>
        <v>Which, if any, of the following purposes have you personally used AI tools for?: Helping you create an image or video</v>
      </c>
      <c r="E70" s="9">
        <f>HYPERLINK("#'Full Results'!A461", 461)</f>
        <v>461</v>
      </c>
      <c r="F70" s="10" t="s">
        <v>15</v>
      </c>
    </row>
    <row r="71" spans="3:6" x14ac:dyDescent="0.35">
      <c r="C71" s="8">
        <v>64</v>
      </c>
      <c r="D71" s="5" t="str">
        <f>HYPERLINK("#'Table 64'!A1", "Which, if any, of the following purposes have you personally used AI tools for?: Helping you learn about something or research a topic")</f>
        <v>Which, if any, of the following purposes have you personally used AI tools for?: Helping you learn about something or research a topic</v>
      </c>
      <c r="E71" s="9">
        <f>HYPERLINK("#'Full Results'!A468", 468)</f>
        <v>468</v>
      </c>
      <c r="F71" s="10" t="s">
        <v>15</v>
      </c>
    </row>
    <row r="72" spans="3:6" x14ac:dyDescent="0.35">
      <c r="C72" s="8">
        <v>65</v>
      </c>
      <c r="D72" s="5" t="str">
        <f>HYPERLINK("#'Table 65'!A1", "Which, if any, of the following purposes have you personally used AI tools for?: Helping you summarise a longer document")</f>
        <v>Which, if any, of the following purposes have you personally used AI tools for?: Helping you summarise a longer document</v>
      </c>
      <c r="E72" s="9">
        <f>HYPERLINK("#'Full Results'!A475", 475)</f>
        <v>475</v>
      </c>
      <c r="F72" s="10" t="s">
        <v>15</v>
      </c>
    </row>
    <row r="73" spans="3:6" x14ac:dyDescent="0.35">
      <c r="C73" s="8">
        <v>66</v>
      </c>
      <c r="D73" s="5" t="str">
        <f>HYPERLINK("#'Table 66'!A1", "Which, if any, of the following purposes have you personally used AI tools for?: Translating between languages")</f>
        <v>Which, if any, of the following purposes have you personally used AI tools for?: Translating between languages</v>
      </c>
      <c r="E73" s="9">
        <f>HYPERLINK("#'Full Results'!A482", 482)</f>
        <v>482</v>
      </c>
      <c r="F73" s="10" t="s">
        <v>15</v>
      </c>
    </row>
    <row r="74" spans="3:6" x14ac:dyDescent="0.35">
      <c r="C74" s="8">
        <v>67</v>
      </c>
      <c r="D74" s="5" t="str">
        <f>HYPERLINK("#'Table 67'!A1", "Which, if any, of the following purposes have you personally used AI tools for?: Brainstorming ideas")</f>
        <v>Which, if any, of the following purposes have you personally used AI tools for?: Brainstorming ideas</v>
      </c>
      <c r="E74" s="9">
        <f>HYPERLINK("#'Full Results'!A489", 489)</f>
        <v>489</v>
      </c>
      <c r="F74" s="10" t="s">
        <v>15</v>
      </c>
    </row>
    <row r="75" spans="3:6" x14ac:dyDescent="0.35">
      <c r="C75" s="8">
        <v>68</v>
      </c>
      <c r="D75" s="5" t="str">
        <f>HYPERLINK("#'Table 68'!A1", "Which, if any, of the following purposes have you personally used AI tools for?: Explaining a complex concept in simpler terms")</f>
        <v>Which, if any, of the following purposes have you personally used AI tools for?: Explaining a complex concept in simpler terms</v>
      </c>
      <c r="E75" s="9">
        <f>HYPERLINK("#'Full Results'!A496", 496)</f>
        <v>496</v>
      </c>
      <c r="F75" s="10" t="s">
        <v>15</v>
      </c>
    </row>
    <row r="76" spans="3:6" x14ac:dyDescent="0.35">
      <c r="C76" s="8">
        <v>69</v>
      </c>
      <c r="D76" s="5" t="str">
        <f>HYPERLINK("#'Table 69'!A1", "Which, if any, of the following purposes have you personally used AI tools for?: Checking your spelling or grammar")</f>
        <v>Which, if any, of the following purposes have you personally used AI tools for?: Checking your spelling or grammar</v>
      </c>
      <c r="E76" s="9">
        <f>HYPERLINK("#'Full Results'!A503", 503)</f>
        <v>503</v>
      </c>
      <c r="F76" s="10" t="s">
        <v>15</v>
      </c>
    </row>
    <row r="77" spans="3:6" x14ac:dyDescent="0.35">
      <c r="C77" s="8">
        <v>70</v>
      </c>
      <c r="D77" s="5" t="str">
        <f>HYPERLINK("#'Table 70'!A1", "Grid Summary: Which, if any, of the following purposes have you personally used AI tools for?")</f>
        <v>Grid Summary: Which, if any, of the following purposes have you personally used AI tools for?</v>
      </c>
      <c r="E77" s="9">
        <f>HYPERLINK("#'Full Results'!A510", 510)</f>
        <v>510</v>
      </c>
      <c r="F77" s="10"/>
    </row>
    <row r="78" spans="3:6" x14ac:dyDescent="0.35">
      <c r="C78" s="8">
        <v>71</v>
      </c>
      <c r="D78" s="5" t="str">
        <f>HYPERLINK("#'Table 71'!A1", "Which, if any, of the following purposes have you personally used AI tools for?: Helping you analyse data")</f>
        <v>Which, if any, of the following purposes have you personally used AI tools for?: Helping you analyse data</v>
      </c>
      <c r="E78" s="9">
        <f>HYPERLINK("#'Full Results'!A510", 510)</f>
        <v>510</v>
      </c>
      <c r="F78" s="10" t="s">
        <v>15</v>
      </c>
    </row>
    <row r="79" spans="3:6" x14ac:dyDescent="0.35">
      <c r="C79" s="8">
        <v>72</v>
      </c>
      <c r="D79" s="5" t="str">
        <f>HYPERLINK("#'Table 72'!A1", "Which, if any, of the following purposes have you personally used AI tools for?: Helping you code or create an app")</f>
        <v>Which, if any, of the following purposes have you personally used AI tools for?: Helping you code or create an app</v>
      </c>
      <c r="E79" s="9">
        <f>HYPERLINK("#'Full Results'!A517", 517)</f>
        <v>517</v>
      </c>
      <c r="F79" s="10" t="s">
        <v>15</v>
      </c>
    </row>
    <row r="80" spans="3:6" x14ac:dyDescent="0.35">
      <c r="C80" s="8">
        <v>73</v>
      </c>
      <c r="D80" s="5" t="str">
        <f>HYPERLINK("#'Table 73'!A1", "Which, if any, of the following purposes have you personally used AI tools for?: To learn a new skill (e.g. coding, writing, language learning, design)")</f>
        <v>Which, if any, of the following purposes have you personally used AI tools for?: To learn a new skill (e.g. coding, writing, language learning, design)</v>
      </c>
      <c r="E80" s="9">
        <f>HYPERLINK("#'Full Results'!A524", 524)</f>
        <v>524</v>
      </c>
      <c r="F80" s="10" t="s">
        <v>15</v>
      </c>
    </row>
    <row r="81" spans="3:6" x14ac:dyDescent="0.35">
      <c r="C81" s="8">
        <v>74</v>
      </c>
      <c r="D81" s="5" t="str">
        <f>HYPERLINK("#'Table 74'!A1", "Which, if any, of the following purposes have you personally used AI tools for?: To prepare for a job interview")</f>
        <v>Which, if any, of the following purposes have you personally used AI tools for?: To prepare for a job interview</v>
      </c>
      <c r="E81" s="9">
        <f>HYPERLINK("#'Full Results'!A531", 531)</f>
        <v>531</v>
      </c>
      <c r="F81" s="10" t="s">
        <v>15</v>
      </c>
    </row>
    <row r="82" spans="3:6" x14ac:dyDescent="0.35">
      <c r="C82" s="8">
        <v>75</v>
      </c>
      <c r="D82" s="5" t="str">
        <f>HYPERLINK("#'Table 75'!A1", "Which, if any, of the following purposes have you personally used AI tools for?: Writing a CV or job application")</f>
        <v>Which, if any, of the following purposes have you personally used AI tools for?: Writing a CV or job application</v>
      </c>
      <c r="E82" s="9">
        <f>HYPERLINK("#'Full Results'!A538", 538)</f>
        <v>538</v>
      </c>
      <c r="F82" s="10" t="s">
        <v>15</v>
      </c>
    </row>
    <row r="83" spans="3:6" x14ac:dyDescent="0.35">
      <c r="C83" s="8">
        <v>76</v>
      </c>
      <c r="D83" s="5" t="str">
        <f>HYPERLINK("#'Table 76'!A1", "Which, if any, of the following purposes have you personally used AI tools for?: Organising or summarising a meeting")</f>
        <v>Which, if any, of the following purposes have you personally used AI tools for?: Organising or summarising a meeting</v>
      </c>
      <c r="E83" s="9">
        <f>HYPERLINK("#'Full Results'!A545", 545)</f>
        <v>545</v>
      </c>
      <c r="F83" s="10" t="s">
        <v>15</v>
      </c>
    </row>
    <row r="84" spans="3:6" x14ac:dyDescent="0.35">
      <c r="C84" s="8">
        <v>77</v>
      </c>
      <c r="D84" s="5" t="str">
        <f>HYPERLINK("#'Table 77'!A1", "Which, if any, of the following purposes have you personally used AI tools for?: To help you learn how to use AI better (e.g. asking it to write a prompt for you, or asking it to explain what it is capable of)")</f>
        <v>Which, if any, of the following purposes have you personally used AI tools for?: To help you learn how to use AI better (e.g. asking it to write a prompt for you, or asking it to explain what it is capable of)</v>
      </c>
      <c r="E84" s="9">
        <f>HYPERLINK("#'Full Results'!A552", 552)</f>
        <v>552</v>
      </c>
      <c r="F84" s="10" t="s">
        <v>15</v>
      </c>
    </row>
    <row r="85" spans="3:6" x14ac:dyDescent="0.35">
      <c r="C85" s="8">
        <v>78</v>
      </c>
      <c r="D85" s="5" t="str">
        <f>HYPERLINK("#'Table 78'!A1", "Grid Summary: Which, if any, of the following purposes have you personally used AI tools for?")</f>
        <v>Grid Summary: Which, if any, of the following purposes have you personally used AI tools for?</v>
      </c>
      <c r="E85" s="9">
        <f>HYPERLINK("#'Full Results'!A559", 559)</f>
        <v>559</v>
      </c>
      <c r="F85" s="10"/>
    </row>
    <row r="86" spans="3:6" x14ac:dyDescent="0.35">
      <c r="C86" s="8">
        <v>79</v>
      </c>
      <c r="D86" s="5" t="str">
        <f>HYPERLINK("#'Table 79'!A1", "Which, if any, of the following purposes have you personally used AI tools for?: To improve an existing skill with the help of AI")</f>
        <v>Which, if any, of the following purposes have you personally used AI tools for?: To improve an existing skill with the help of AI</v>
      </c>
      <c r="E86" s="9">
        <f>HYPERLINK("#'Full Results'!A559", 559)</f>
        <v>559</v>
      </c>
      <c r="F86" s="10" t="s">
        <v>15</v>
      </c>
    </row>
    <row r="87" spans="3:6" x14ac:dyDescent="0.35">
      <c r="C87" s="8">
        <v>80</v>
      </c>
      <c r="D87" s="5" t="str">
        <f>HYPERLINK("#'Table 80'!A1", "Which, if any, of the following purposes have you personally used AI tools for?: To manage your finances or budgeting")</f>
        <v>Which, if any, of the following purposes have you personally used AI tools for?: To manage your finances or budgeting</v>
      </c>
      <c r="E87" s="9">
        <f>HYPERLINK("#'Full Results'!A566", 566)</f>
        <v>566</v>
      </c>
      <c r="F87" s="10" t="s">
        <v>15</v>
      </c>
    </row>
    <row r="88" spans="3:6" x14ac:dyDescent="0.35">
      <c r="C88" s="8">
        <v>81</v>
      </c>
      <c r="D88" s="5" t="str">
        <f>HYPERLINK("#'Table 81'!A1", "Which, if any, of the following purposes have you personally used AI tools for?: Plan a holiday or trip")</f>
        <v>Which, if any, of the following purposes have you personally used AI tools for?: Plan a holiday or trip</v>
      </c>
      <c r="E88" s="9">
        <f>HYPERLINK("#'Full Results'!A573", 573)</f>
        <v>573</v>
      </c>
      <c r="F88" s="10" t="s">
        <v>15</v>
      </c>
    </row>
    <row r="89" spans="3:6" x14ac:dyDescent="0.35">
      <c r="C89" s="8">
        <v>82</v>
      </c>
      <c r="D89" s="5" t="str">
        <f>HYPERLINK("#'Table 82'!A1", "Which, if any, of the following purposes have you personally used AI tools for?: Comparing the pros and cons of different products")</f>
        <v>Which, if any, of the following purposes have you personally used AI tools for?: Comparing the pros and cons of different products</v>
      </c>
      <c r="E89" s="9">
        <f>HYPERLINK("#'Full Results'!A580", 580)</f>
        <v>580</v>
      </c>
      <c r="F89" s="10" t="s">
        <v>15</v>
      </c>
    </row>
    <row r="90" spans="3:6" x14ac:dyDescent="0.35">
      <c r="C90" s="8">
        <v>83</v>
      </c>
      <c r="D90" s="5" t="str">
        <f>HYPERLINK("#'Table 83'!A1", "Which, if any, of the following purposes have you personally used AI tools for?: Solving a practical problem (e.g. fixing a broken appliance)")</f>
        <v>Which, if any, of the following purposes have you personally used AI tools for?: Solving a practical problem (e.g. fixing a broken appliance)</v>
      </c>
      <c r="E90" s="9">
        <f>HYPERLINK("#'Full Results'!A587", 587)</f>
        <v>587</v>
      </c>
      <c r="F90" s="10" t="s">
        <v>15</v>
      </c>
    </row>
    <row r="91" spans="3:6" x14ac:dyDescent="0.35">
      <c r="C91" s="8">
        <v>84</v>
      </c>
      <c r="D91" s="5" t="str">
        <f>HYPERLINK("#'Table 84'!A1", "Which, if any, of the following purposes have you personally used AI tools for?: Planning meals or finding recipes")</f>
        <v>Which, if any, of the following purposes have you personally used AI tools for?: Planning meals or finding recipes</v>
      </c>
      <c r="E91" s="9">
        <f>HYPERLINK("#'Full Results'!A594", 594)</f>
        <v>594</v>
      </c>
      <c r="F91" s="10" t="s">
        <v>15</v>
      </c>
    </row>
    <row r="92" spans="3:6" x14ac:dyDescent="0.35">
      <c r="C92" s="8">
        <v>85</v>
      </c>
      <c r="D92" s="5" t="str">
        <f>HYPERLINK("#'Table 85'!A1", "Which, if any, of the following purposes have you personally used AI tools for?: Planning a schedule or organising tasks")</f>
        <v>Which, if any, of the following purposes have you personally used AI tools for?: Planning a schedule or organising tasks</v>
      </c>
      <c r="E92" s="9">
        <f>HYPERLINK("#'Full Results'!A601", 601)</f>
        <v>601</v>
      </c>
      <c r="F92" s="10" t="s">
        <v>15</v>
      </c>
    </row>
    <row r="93" spans="3:6" x14ac:dyDescent="0.35">
      <c r="C93" s="8">
        <v>86</v>
      </c>
      <c r="D93" s="5" t="str">
        <f>HYPERLINK("#'Table 86'!A1", "Which, if any, of the following purposes have you personally used AI tools for?: Helping you to make personal decisions")</f>
        <v>Which, if any, of the following purposes have you personally used AI tools for?: Helping you to make personal decisions</v>
      </c>
      <c r="E93" s="9">
        <f>HYPERLINK("#'Full Results'!A608", 608)</f>
        <v>608</v>
      </c>
      <c r="F93" s="10" t="s">
        <v>15</v>
      </c>
    </row>
    <row r="94" spans="3:6" x14ac:dyDescent="0.35">
      <c r="C94" s="8">
        <v>87</v>
      </c>
      <c r="D94" s="5" t="str">
        <f>HYPERLINK("#'Table 87'!A1", "Which, if any, of the following purposes have you personally used AI tools for?: Writing social media posts or captions")</f>
        <v>Which, if any, of the following purposes have you personally used AI tools for?: Writing social media posts or captions</v>
      </c>
      <c r="E94" s="9">
        <f>HYPERLINK("#'Full Results'!A615", 615)</f>
        <v>615</v>
      </c>
      <c r="F94" s="10" t="s">
        <v>15</v>
      </c>
    </row>
    <row r="95" spans="3:6" x14ac:dyDescent="0.35">
      <c r="C95" s="8">
        <v>88</v>
      </c>
      <c r="D95" s="5" t="str">
        <f>HYPERLINK("#'Table 88'!A1", "Grid Summary: Which, if any, of the following purposes have you personally used AI tools for?")</f>
        <v>Grid Summary: Which, if any, of the following purposes have you personally used AI tools for?</v>
      </c>
      <c r="E95" s="9">
        <f>HYPERLINK("#'Full Results'!A622", 622)</f>
        <v>622</v>
      </c>
      <c r="F95" s="10"/>
    </row>
    <row r="96" spans="3:6" x14ac:dyDescent="0.35">
      <c r="C96" s="8">
        <v>89</v>
      </c>
      <c r="D96" s="5" t="str">
        <f>HYPERLINK("#'Table 89'!A1", "Which, if any, of the following purposes have you personally used AI tools for?: Preparing for an interview, promotion meeting or important work conversation")</f>
        <v>Which, if any, of the following purposes have you personally used AI tools for?: Preparing for an interview, promotion meeting or important work conversation</v>
      </c>
      <c r="E96" s="9">
        <f>HYPERLINK("#'Full Results'!A622", 622)</f>
        <v>622</v>
      </c>
      <c r="F96" s="10" t="s">
        <v>17</v>
      </c>
    </row>
    <row r="97" spans="3:6" x14ac:dyDescent="0.35">
      <c r="C97" s="8">
        <v>90</v>
      </c>
      <c r="D97" s="5" t="str">
        <f>HYPERLINK("#'Table 90'!A1", "Which, if any, of the following purposes have you personally used AI tools for?: Rehearsing a pitch, presentation or important performance")</f>
        <v>Which, if any, of the following purposes have you personally used AI tools for?: Rehearsing a pitch, presentation or important performance</v>
      </c>
      <c r="E97" s="9">
        <f>HYPERLINK("#'Full Results'!A629", 629)</f>
        <v>629</v>
      </c>
      <c r="F97" s="10" t="s">
        <v>17</v>
      </c>
    </row>
    <row r="98" spans="3:6" x14ac:dyDescent="0.35">
      <c r="C98" s="8">
        <v>91</v>
      </c>
      <c r="D98" s="5" t="str">
        <f>HYPERLINK("#'Table 91'!A1", "Which, if any, of the following purposes have you personally used AI tools for?: Practising salary negotiation or other work-related role play")</f>
        <v>Which, if any, of the following purposes have you personally used AI tools for?: Practising salary negotiation or other work-related role play</v>
      </c>
      <c r="E98" s="9">
        <f>HYPERLINK("#'Full Results'!A636", 636)</f>
        <v>636</v>
      </c>
      <c r="F98" s="10" t="s">
        <v>17</v>
      </c>
    </row>
    <row r="99" spans="3:6" x14ac:dyDescent="0.35">
      <c r="C99" s="8">
        <v>92</v>
      </c>
      <c r="D99" s="5" t="str">
        <f>HYPERLINK("#'Table 92'!A1", "Which, if any, of the following purposes have you personally used AI tools for?: Preparing for a difficult conversation at work (for example with a manager, colleague or client)")</f>
        <v>Which, if any, of the following purposes have you personally used AI tools for?: Preparing for a difficult conversation at work (for example with a manager, colleague or client)</v>
      </c>
      <c r="E99" s="9">
        <f>HYPERLINK("#'Full Results'!A643", 643)</f>
        <v>643</v>
      </c>
      <c r="F99" s="10" t="s">
        <v>17</v>
      </c>
    </row>
    <row r="100" spans="3:6" x14ac:dyDescent="0.35">
      <c r="C100" s="8">
        <v>93</v>
      </c>
      <c r="D100" s="5" t="str">
        <f>HYPERLINK("#'Table 93'!A1", "Which, if any, of the following purposes have you personally used AI tools for?: Helping me learn about a new topic or skill that my employer has required me to do at a fast pace")</f>
        <v>Which, if any, of the following purposes have you personally used AI tools for?: Helping me learn about a new topic or skill that my employer has required me to do at a fast pace</v>
      </c>
      <c r="E100" s="9">
        <f>HYPERLINK("#'Full Results'!A650", 650)</f>
        <v>650</v>
      </c>
      <c r="F100" s="10" t="s">
        <v>17</v>
      </c>
    </row>
    <row r="101" spans="3:6" x14ac:dyDescent="0.35">
      <c r="C101" s="8">
        <v>94</v>
      </c>
      <c r="D101" s="5" t="str">
        <f>HYPERLINK("#'Table 94'!A1", "Which, if any, of the following purposes have you personally used AI tools for?: Automating repetitive work tasks")</f>
        <v>Which, if any, of the following purposes have you personally used AI tools for?: Automating repetitive work tasks</v>
      </c>
      <c r="E101" s="9">
        <f>HYPERLINK("#'Full Results'!A657", 657)</f>
        <v>657</v>
      </c>
      <c r="F101" s="10" t="s">
        <v>17</v>
      </c>
    </row>
    <row r="102" spans="3:6" x14ac:dyDescent="0.35">
      <c r="C102" s="8">
        <v>95</v>
      </c>
      <c r="D102" s="5" t="str">
        <f>HYPERLINK("#'Table 95'!A1", "Which, if any, of the following purposes have you personally used AI tools for?: Suggesting different ways to solve a problem at work")</f>
        <v>Which, if any, of the following purposes have you personally used AI tools for?: Suggesting different ways to solve a problem at work</v>
      </c>
      <c r="E102" s="9">
        <f>HYPERLINK("#'Full Results'!A664", 664)</f>
        <v>664</v>
      </c>
      <c r="F102" s="10" t="s">
        <v>17</v>
      </c>
    </row>
    <row r="103" spans="3:6" x14ac:dyDescent="0.35">
      <c r="C103" s="8">
        <v>96</v>
      </c>
      <c r="D103" s="5" t="str">
        <f>HYPERLINK("#'Table 96'!A1", "Grid Summary: Imagine you had to carry out the following tasks. How likely would you be to use AI in order to complete each task?")</f>
        <v>Grid Summary: Imagine you had to carry out the following tasks. How likely would you be to use AI in order to complete each task?</v>
      </c>
      <c r="E103" s="9">
        <f>HYPERLINK("#'Full Results'!A671", 671)</f>
        <v>671</v>
      </c>
      <c r="F103" s="10"/>
    </row>
    <row r="104" spans="3:6" x14ac:dyDescent="0.35">
      <c r="C104" s="8">
        <v>97</v>
      </c>
      <c r="D104" s="5" t="str">
        <f>HYPERLINK("#'Table 97'!A1", "Imagine you had to carry out the following tasks. How likely would you be to use AI in order to complete each task?: Planning a holiday or trip")</f>
        <v>Imagine you had to carry out the following tasks. How likely would you be to use AI in order to complete each task?: Planning a holiday or trip</v>
      </c>
      <c r="E104" s="9">
        <f>HYPERLINK("#'Full Results'!A671", 671)</f>
        <v>671</v>
      </c>
      <c r="F104" s="10" t="s">
        <v>15</v>
      </c>
    </row>
    <row r="105" spans="3:6" x14ac:dyDescent="0.35">
      <c r="C105" s="8">
        <v>98</v>
      </c>
      <c r="D105" s="5" t="str">
        <f>HYPERLINK("#'Table 98'!A1", "Imagine you had to carry out the following tasks. How likely would you be to use AI in order to complete each task?: Solving a practical problem (e.g. fixing a broken appliance)")</f>
        <v>Imagine you had to carry out the following tasks. How likely would you be to use AI in order to complete each task?: Solving a practical problem (e.g. fixing a broken appliance)</v>
      </c>
      <c r="E105" s="9">
        <f>HYPERLINK("#'Full Results'!A678", 678)</f>
        <v>678</v>
      </c>
      <c r="F105" s="10" t="s">
        <v>15</v>
      </c>
    </row>
    <row r="106" spans="3:6" x14ac:dyDescent="0.35">
      <c r="C106" s="8">
        <v>99</v>
      </c>
      <c r="D106" s="5" t="str">
        <f>HYPERLINK("#'Table 99'!A1", "Imagine you had to carry out the following tasks. How likely would you be to use AI in order to complete each task?: Writing a CV or job application")</f>
        <v>Imagine you had to carry out the following tasks. How likely would you be to use AI in order to complete each task?: Writing a CV or job application</v>
      </c>
      <c r="E106" s="9">
        <f>HYPERLINK("#'Full Results'!A685", 685)</f>
        <v>685</v>
      </c>
      <c r="F106" s="10" t="s">
        <v>15</v>
      </c>
    </row>
    <row r="107" spans="3:6" x14ac:dyDescent="0.35">
      <c r="C107" s="8">
        <v>100</v>
      </c>
      <c r="D107" s="5" t="str">
        <f>HYPERLINK("#'Table 100'!A1", "Imagine you had to carry out the following tasks. How likely would you be to use AI in order to complete each task?: Understanding a legal or contract document")</f>
        <v>Imagine you had to carry out the following tasks. How likely would you be to use AI in order to complete each task?: Understanding a legal or contract document</v>
      </c>
      <c r="E107" s="9">
        <f>HYPERLINK("#'Full Results'!A692", 692)</f>
        <v>692</v>
      </c>
      <c r="F107" s="10" t="s">
        <v>15</v>
      </c>
    </row>
    <row r="108" spans="3:6" x14ac:dyDescent="0.35">
      <c r="C108" s="8">
        <v>101</v>
      </c>
      <c r="D108" s="5" t="str">
        <f>HYPERLINK("#'Table 101'!A1", "Imagine you had to carry out the following tasks. How likely would you be to use AI in order to complete each task?: Checking spelling or grammar")</f>
        <v>Imagine you had to carry out the following tasks. How likely would you be to use AI in order to complete each task?: Checking spelling or grammar</v>
      </c>
      <c r="E108" s="9">
        <f>HYPERLINK("#'Full Results'!A699", 699)</f>
        <v>699</v>
      </c>
      <c r="F108" s="10" t="s">
        <v>15</v>
      </c>
    </row>
    <row r="109" spans="3:6" x14ac:dyDescent="0.35">
      <c r="C109" s="8">
        <v>102</v>
      </c>
      <c r="D109" s="5" t="str">
        <f>HYPERLINK("#'Table 102'!A1", "Imagine you had to carry out the following tasks. How likely would you be to use AI in order to complete each task?: Learning how to do something new on a computer or device")</f>
        <v>Imagine you had to carry out the following tasks. How likely would you be to use AI in order to complete each task?: Learning how to do something new on a computer or device</v>
      </c>
      <c r="E109" s="9">
        <f>HYPERLINK("#'Full Results'!A706", 706)</f>
        <v>706</v>
      </c>
      <c r="F109" s="10" t="s">
        <v>15</v>
      </c>
    </row>
    <row r="110" spans="3:6" x14ac:dyDescent="0.35">
      <c r="C110" s="8">
        <v>103</v>
      </c>
      <c r="D110" s="5" t="str">
        <f>HYPERLINK("#'Table 103'!A1", "Imagine you had to carry out the following tasks. How likely would you be to use AI in order to complete each task?: Researching something in depth for you")</f>
        <v>Imagine you had to carry out the following tasks. How likely would you be to use AI in order to complete each task?: Researching something in depth for you</v>
      </c>
      <c r="E110" s="9">
        <f>HYPERLINK("#'Full Results'!A713", 713)</f>
        <v>713</v>
      </c>
      <c r="F110" s="10" t="s">
        <v>15</v>
      </c>
    </row>
    <row r="111" spans="3:6" x14ac:dyDescent="0.35">
      <c r="C111" s="8">
        <v>104</v>
      </c>
      <c r="D111" s="5" t="str">
        <f>HYPERLINK("#'Table 104'!A1", "Imagine you had to carry out the following tasks. How likely would you be to use AI in order to complete each task?: Giving feedback on something you’d written")</f>
        <v>Imagine you had to carry out the following tasks. How likely would you be to use AI in order to complete each task?: Giving feedback on something you’d written</v>
      </c>
      <c r="E111" s="9">
        <f>HYPERLINK("#'Full Results'!A720", 720)</f>
        <v>720</v>
      </c>
      <c r="F111" s="10" t="s">
        <v>15</v>
      </c>
    </row>
    <row r="112" spans="3:6" x14ac:dyDescent="0.35">
      <c r="C112" s="8">
        <v>105</v>
      </c>
      <c r="D112" s="5" t="str">
        <f>HYPERLINK("#'Table 105'!A1", "How much time would you estimate AI tools (such as Gemini or ChatGPT) save you in your day-to-day life outside of work in an average week ?")</f>
        <v>How much time would you estimate AI tools (such as Gemini or ChatGPT) save you in your day-to-day life outside of work in an average week ?</v>
      </c>
      <c r="E112" s="9">
        <f>HYPERLINK("#'Full Results'!A727", 727)</f>
        <v>727</v>
      </c>
      <c r="F112" s="10" t="s">
        <v>15</v>
      </c>
    </row>
    <row r="113" spans="3:6" x14ac:dyDescent="0.35">
      <c r="C113" s="8">
        <v>106</v>
      </c>
      <c r="D113" s="5" t="str">
        <f>HYPERLINK("#'Table 106'!A1", "And, how much time would you estimate AI tools (such as Gemini or ChatGPT) save you at work in an average week ?")</f>
        <v>And, how much time would you estimate AI tools (such as Gemini or ChatGPT) save you at work in an average week ?</v>
      </c>
      <c r="E113" s="9">
        <f>HYPERLINK("#'Full Results'!A739", 739)</f>
        <v>739</v>
      </c>
      <c r="F113" s="10" t="s">
        <v>25</v>
      </c>
    </row>
    <row r="114" spans="3:6" x14ac:dyDescent="0.35">
      <c r="C114" s="8">
        <v>107</v>
      </c>
      <c r="D114" s="5" t="str">
        <f>HYPERLINK("#'Table 107'!A1", "Grid Summary: Please place yourself on the following scales.")</f>
        <v>Grid Summary: Please place yourself on the following scales.</v>
      </c>
      <c r="E114" s="9">
        <f>HYPERLINK("#'Full Results'!A751", 751)</f>
        <v>751</v>
      </c>
      <c r="F114" s="10"/>
    </row>
    <row r="115" spans="3:6" x14ac:dyDescent="0.35">
      <c r="C115" s="8">
        <v>108</v>
      </c>
      <c r="D115" s="5" t="str">
        <f>HYPERLINK("#'Table 108'!A1", "Please place yourself on the following scales.: When I face a task, I automatically think whether AI can help me|When I face a task, it rarely occurs to me to use AI")</f>
        <v>Please place yourself on the following scales.: When I face a task, I automatically think whether AI can help me|When I face a task, it rarely occurs to me to use AI</v>
      </c>
      <c r="E115" s="9">
        <f>HYPERLINK("#'Full Results'!A751", 751)</f>
        <v>751</v>
      </c>
      <c r="F115" s="10" t="s">
        <v>15</v>
      </c>
    </row>
    <row r="116" spans="3:6" x14ac:dyDescent="0.35">
      <c r="C116" s="8">
        <v>109</v>
      </c>
      <c r="D116" s="5" t="str">
        <f>HYPERLINK("#'Table 109'!A1", "Please place yourself on the following scales.: I tend to refine and build on AI outputs through back-and-forth interaction|I usually use AI for one-off answers rather than ongoing interaction")</f>
        <v>Please place yourself on the following scales.: I tend to refine and build on AI outputs through back-and-forth interaction|I usually use AI for one-off answers rather than ongoing interaction</v>
      </c>
      <c r="E116" s="9">
        <f>HYPERLINK("#'Full Results'!A759", 759)</f>
        <v>759</v>
      </c>
      <c r="F116" s="10" t="s">
        <v>15</v>
      </c>
    </row>
    <row r="117" spans="3:6" x14ac:dyDescent="0.35">
      <c r="C117" s="8">
        <v>110</v>
      </c>
      <c r="D117" s="5" t="str">
        <f>HYPERLINK("#'Table 110'!A1", "Please place yourself on the following scales.: I ...")</f>
        <v>Please place yourself on the following scales.: I ...</v>
      </c>
      <c r="E117" s="9">
        <f>HYPERLINK("#'Full Results'!A767", 767)</f>
        <v>767</v>
      </c>
      <c r="F117" s="10" t="s">
        <v>15</v>
      </c>
    </row>
    <row r="118" spans="3:6" x14ac:dyDescent="0.35">
      <c r="C118" s="8">
        <v>111</v>
      </c>
      <c r="D118" s="5" t="str">
        <f>HYPERLINK("#'Table 111'!A1", "Please place yourself on the following scales.: I can usually guide AI toward what I need without much trial and error|I rely heavily on trial and error to get AI to produce something useful")</f>
        <v>Please place yourself on the following scales.: I can usually guide AI toward what I need without much trial and error|I rely heavily on trial and error to get AI to produce something useful</v>
      </c>
      <c r="E118" s="9">
        <f>HYPERLINK("#'Full Results'!A775", 775)</f>
        <v>775</v>
      </c>
      <c r="F118" s="10" t="s">
        <v>15</v>
      </c>
    </row>
    <row r="119" spans="3:6" x14ac:dyDescent="0.35">
      <c r="C119" s="8">
        <v>112</v>
      </c>
      <c r="D119" s="5" t="str">
        <f>HYPERLINK("#'Table 112'!A1", "Please place yourself on the following scales.: I am comfortable experimenting when learning new technologies|I prefer to wait until I feel confident before using new technologies")</f>
        <v>Please place yourself on the following scales.: I am comfortable experimenting when learning new technologies|I prefer to wait until I feel confident before using new technologies</v>
      </c>
      <c r="E119" s="9">
        <f>HYPERLINK("#'Full Results'!A783", 783)</f>
        <v>783</v>
      </c>
      <c r="F119" s="10" t="s">
        <v>15</v>
      </c>
    </row>
    <row r="120" spans="3:6" x14ac:dyDescent="0.35">
      <c r="C120" s="8">
        <v>113</v>
      </c>
      <c r="D120" s="5" t="str">
        <f>HYPERLINK("#'Table 113'!A1", "Please place yourself on the following scales.: I prefer to learn new technologies by experimenting myself|I prefer to learn new technologies through formal training")</f>
        <v>Please place yourself on the following scales.: I prefer to learn new technologies by experimenting myself|I prefer to learn new technologies through formal training</v>
      </c>
      <c r="E120" s="9">
        <f>HYPERLINK("#'Full Results'!A791", 791)</f>
        <v>791</v>
      </c>
      <c r="F120" s="10" t="s">
        <v>15</v>
      </c>
    </row>
    <row r="121" spans="3:6" x14ac:dyDescent="0.35">
      <c r="C121" s="8">
        <v>114</v>
      </c>
      <c r="D121" s="5" t="str">
        <f>HYPERLINK("#'Table 114'!A1", "Please place yourself on the following scales.: I enjoy experimenting with new technologies just to see what they can do|I only use new technologies when it’s clear to me what purpose they serve")</f>
        <v>Please place yourself on the following scales.: I enjoy experimenting with new technologies just to see what they can do|I only use new technologies when it’s clear to me what purpose they serve</v>
      </c>
      <c r="E121" s="9">
        <f>HYPERLINK("#'Full Results'!A799", 799)</f>
        <v>799</v>
      </c>
      <c r="F121" s="10" t="s">
        <v>15</v>
      </c>
    </row>
    <row r="122" spans="3:6" x14ac:dyDescent="0.35">
      <c r="C122" s="8">
        <v>115</v>
      </c>
      <c r="D122" s="5" t="str">
        <f>HYPERLINK("#'Table 115'!A1", "Please place yourself on the following scales.: Using AI consistently saves me time on tasks|Using AI never saves me time on tasks")</f>
        <v>Please place yourself on the following scales.: Using AI consistently saves me time on tasks|Using AI never saves me time on tasks</v>
      </c>
      <c r="E122" s="9">
        <f>HYPERLINK("#'Full Results'!A807", 807)</f>
        <v>807</v>
      </c>
      <c r="F122" s="10" t="s">
        <v>15</v>
      </c>
    </row>
    <row r="123" spans="3:6" x14ac:dyDescent="0.35">
      <c r="C123" s="8">
        <v>116</v>
      </c>
      <c r="D123" s="5" t="str">
        <f>HYPERLINK("#'Table 116'!A1", "Please place yourself on the following scales.: AI tools are integrated into how I regularly get things done|AI tools play a minor or occasional role in how I get things done")</f>
        <v>Please place yourself on the following scales.: AI tools are integrated into how I regularly get things done|AI tools play a minor or occasional role in how I get things done</v>
      </c>
      <c r="E123" s="9">
        <f>HYPERLINK("#'Full Results'!A815", 815)</f>
        <v>815</v>
      </c>
      <c r="F123" s="10" t="s">
        <v>15</v>
      </c>
    </row>
    <row r="124" spans="3:6" x14ac:dyDescent="0.35">
      <c r="C124" s="8">
        <v>117</v>
      </c>
      <c r="D124" s="5" t="str">
        <f>HYPERLINK("#'Table 117'!A1", "When using AI tools for more complex tasks, which ...")</f>
        <v>When using AI tools for more complex tasks, which ...</v>
      </c>
      <c r="E124" s="9">
        <f>HYPERLINK("#'Full Results'!A823", 823)</f>
        <v>823</v>
      </c>
      <c r="F124" s="10" t="s">
        <v>15</v>
      </c>
    </row>
    <row r="125" spans="3:6" x14ac:dyDescent="0.35">
      <c r="C125" s="8">
        <v>118</v>
      </c>
      <c r="D125" s="5" t="str">
        <f>HYPERLINK("#'Table 118'!A1", "Grid Summary: Which of the following are true for you when it comes to using AI tools?")</f>
        <v>Grid Summary: Which of the following are true for you when it comes to using AI tools?</v>
      </c>
      <c r="E125" s="9">
        <f>HYPERLINK("#'Full Results'!A831", 831)</f>
        <v>831</v>
      </c>
      <c r="F125" s="10"/>
    </row>
    <row r="126" spans="3:6" x14ac:dyDescent="0.35">
      <c r="C126" s="8">
        <v>119</v>
      </c>
      <c r="D126" s="5" t="str">
        <f>HYPERLINK("#'Table 119'!A1", "Which of the following are true for you when it comes to using AI tools?: I save prompts that I frequently use with AI tools")</f>
        <v>Which of the following are true for you when it comes to using AI tools?: I save prompts that I frequently use with AI tools</v>
      </c>
      <c r="E126" s="9">
        <f>HYPERLINK("#'Full Results'!A831", 831)</f>
        <v>831</v>
      </c>
      <c r="F126" s="10" t="s">
        <v>15</v>
      </c>
    </row>
    <row r="127" spans="3:6" x14ac:dyDescent="0.35">
      <c r="C127" s="8">
        <v>120</v>
      </c>
      <c r="D127" s="5" t="str">
        <f>HYPERLINK("#'Table 120'!A1", "Which of the following are true for you when it comes to using AI tools?: I tend to include examples or specific formatting instructions to guide the tone of AI-generated text")</f>
        <v>Which of the following are true for you when it comes to using AI tools?: I tend to include examples or specific formatting instructions to guide the tone of AI-generated text</v>
      </c>
      <c r="E127" s="9">
        <f>HYPERLINK("#'Full Results'!A837", 837)</f>
        <v>837</v>
      </c>
      <c r="F127" s="10" t="s">
        <v>15</v>
      </c>
    </row>
    <row r="128" spans="3:6" x14ac:dyDescent="0.35">
      <c r="C128" s="8">
        <v>121</v>
      </c>
      <c r="D128" s="5" t="str">
        <f>HYPERLINK("#'Table 121'!A1", "Which of the following are true for you when it comes to using AI tools?: I have integrated AI tools into the platforms I regularly use ()")</f>
        <v>Which of the following are true for you when it comes to using AI tools?: I have integrated AI tools into the platforms I regularly use ()</v>
      </c>
      <c r="E128" s="9">
        <f>HYPERLINK("#'Full Results'!A843", 843)</f>
        <v>843</v>
      </c>
      <c r="F128" s="10" t="s">
        <v>15</v>
      </c>
    </row>
    <row r="129" spans="3:6" x14ac:dyDescent="0.35">
      <c r="C129" s="8">
        <v>122</v>
      </c>
      <c r="D129" s="5" t="str">
        <f>HYPERLINK("#'Table 122'!A1", "Which of the following are true for you when it comes to using AI tools?: I have developed repeatable ways of using AI for certain tasks (e.g., structured templates, created GPTs, Gems or Skills)")</f>
        <v>Which of the following are true for you when it comes to using AI tools?: I have developed repeatable ways of using AI for certain tasks (e.g., structured templates, created GPTs, Gems or Skills)</v>
      </c>
      <c r="E129" s="9">
        <f>HYPERLINK("#'Full Results'!A849", 849)</f>
        <v>849</v>
      </c>
      <c r="F129" s="10" t="s">
        <v>15</v>
      </c>
    </row>
    <row r="130" spans="3:6" x14ac:dyDescent="0.35">
      <c r="C130" s="8">
        <v>123</v>
      </c>
      <c r="D130" s="5" t="str">
        <f>HYPERLINK("#'Table 123'!A1", "Which of the following are true for you when it comes to using AI tools?: I have used AI to help me write prompts")</f>
        <v>Which of the following are true for you when it comes to using AI tools?: I have used AI to help me write prompts</v>
      </c>
      <c r="E130" s="9">
        <f>HYPERLINK("#'Full Results'!A855", 855)</f>
        <v>855</v>
      </c>
      <c r="F130" s="10" t="s">
        <v>15</v>
      </c>
    </row>
    <row r="131" spans="3:6" x14ac:dyDescent="0.35">
      <c r="C131" s="8">
        <v>124</v>
      </c>
      <c r="D131" s="5" t="str">
        <f>HYPERLINK("#'Table 124'!A1", "Which of the following are true for you when it comes to using AI tools?: I have automated some daily tasks using AI (e.g. responding to emails, planning my schedule etc)")</f>
        <v>Which of the following are true for you when it comes to using AI tools?: I have automated some daily tasks using AI (e.g. responding to emails, planning my schedule etc)</v>
      </c>
      <c r="E131" s="9">
        <f>HYPERLINK("#'Full Results'!A861", 861)</f>
        <v>861</v>
      </c>
      <c r="F131" s="10" t="s">
        <v>15</v>
      </c>
    </row>
    <row r="132" spans="3:6" x14ac:dyDescent="0.35">
      <c r="C132" s="8">
        <v>125</v>
      </c>
      <c r="D132" s="5" t="str">
        <f>HYPERLINK("#'Table 125'!A1", "Which of the following are true for you when it co...")</f>
        <v>Which of the following are true for you when it co...</v>
      </c>
      <c r="E132" s="9">
        <f>HYPERLINK("#'Full Results'!A867", 867)</f>
        <v>867</v>
      </c>
      <c r="F132" s="10" t="s">
        <v>15</v>
      </c>
    </row>
    <row r="133" spans="3:6" x14ac:dyDescent="0.35">
      <c r="C133" s="8">
        <v>126</v>
      </c>
      <c r="D133" s="5" t="str">
        <f>HYPERLINK("#'Table 126'!A1", "Grid Summary: Which of the following are true for you when it comes to using AI tools?")</f>
        <v>Grid Summary: Which of the following are true for you when it comes to using AI tools?</v>
      </c>
      <c r="E133" s="9">
        <f>HYPERLINK("#'Full Results'!A873", 873)</f>
        <v>873</v>
      </c>
      <c r="F133" s="10"/>
    </row>
    <row r="134" spans="3:6" x14ac:dyDescent="0.35">
      <c r="C134" s="8">
        <v>127</v>
      </c>
      <c r="D134" s="5" t="str">
        <f>HYPERLINK("#'Table 127'!A1", "Which of the following are true for you when it comes to using AI tools?: I have used AI to brainstorm ideas")</f>
        <v>Which of the following are true for you when it comes to using AI tools?: I have used AI to brainstorm ideas</v>
      </c>
      <c r="E134" s="9">
        <f>HYPERLINK("#'Full Results'!A873", 873)</f>
        <v>873</v>
      </c>
      <c r="F134" s="10" t="s">
        <v>15</v>
      </c>
    </row>
    <row r="135" spans="3:6" x14ac:dyDescent="0.35">
      <c r="C135" s="8">
        <v>128</v>
      </c>
      <c r="D135" s="5" t="str">
        <f>HYPERLINK("#'Table 128'!A1", "Which of the following are true for you when it comes to using AI tools?: I often change topic abruptly within the same thread")</f>
        <v>Which of the following are true for you when it comes to using AI tools?: I often change topic abruptly within the same thread</v>
      </c>
      <c r="E135" s="9">
        <f>HYPERLINK("#'Full Results'!A879", 879)</f>
        <v>879</v>
      </c>
      <c r="F135" s="10" t="s">
        <v>15</v>
      </c>
    </row>
    <row r="136" spans="3:6" x14ac:dyDescent="0.35">
      <c r="C136" s="8">
        <v>129</v>
      </c>
      <c r="D136" s="5" t="str">
        <f>HYPERLINK("#'Table 129'!A1", "Which of the following are true for you when it comes to using AI tools?: I have never uploaded a file or document into an AI tool")</f>
        <v>Which of the following are true for you when it comes to using AI tools?: I have never uploaded a file or document into an AI tool</v>
      </c>
      <c r="E136" s="9">
        <f>HYPERLINK("#'Full Results'!A885", 885)</f>
        <v>885</v>
      </c>
      <c r="F136" s="10" t="s">
        <v>15</v>
      </c>
    </row>
    <row r="137" spans="3:6" x14ac:dyDescent="0.35">
      <c r="C137" s="8">
        <v>130</v>
      </c>
      <c r="D137" s="5" t="str">
        <f>HYPERLINK("#'Table 130'!A1", "Which of the following are true for you when it comes to using AI tools?: I often ask AI to review or critique its own outputs")</f>
        <v>Which of the following are true for you when it comes to using AI tools?: I often ask AI to review or critique its own outputs</v>
      </c>
      <c r="E137" s="9">
        <f>HYPERLINK("#'Full Results'!A891", 891)</f>
        <v>891</v>
      </c>
      <c r="F137" s="10" t="s">
        <v>15</v>
      </c>
    </row>
    <row r="138" spans="3:6" x14ac:dyDescent="0.35">
      <c r="C138" s="8">
        <v>131</v>
      </c>
      <c r="D138" s="5" t="str">
        <f>HYPERLINK("#'Table 131'!A1", "Which of the following are true for you when it comes to using AI tools?: I have asked different AI tools to generate the same output and compared the results")</f>
        <v>Which of the following are true for you when it comes to using AI tools?: I have asked different AI tools to generate the same output and compared the results</v>
      </c>
      <c r="E138" s="9">
        <f>HYPERLINK("#'Full Results'!A897", 897)</f>
        <v>897</v>
      </c>
      <c r="F138" s="10" t="s">
        <v>15</v>
      </c>
    </row>
    <row r="139" spans="3:6" x14ac:dyDescent="0.35">
      <c r="C139" s="8">
        <v>132</v>
      </c>
      <c r="D139" s="5" t="str">
        <f>HYPERLINK("#'Table 132'!A1", "Which of the following are true for you when it comes to using AI tools?: I have easy access to paid subscription AI tools like Gemini Pro whenever I want to use them")</f>
        <v>Which of the following are true for you when it comes to using AI tools?: I have easy access to paid subscription AI tools like Gemini Pro whenever I want to use them</v>
      </c>
      <c r="E139" s="9">
        <f>HYPERLINK("#'Full Results'!A903", 903)</f>
        <v>903</v>
      </c>
      <c r="F139" s="10" t="s">
        <v>15</v>
      </c>
    </row>
    <row r="140" spans="3:6" x14ac:dyDescent="0.35">
      <c r="C140" s="8">
        <v>133</v>
      </c>
      <c r="D140" s="5" t="str">
        <f>HYPERLINK("#'Table 133'!A1", "Which of the following are true for you when it comes to using AI tools?: I have spoken to coworkers about how to get the most out of AI tools")</f>
        <v>Which of the following are true for you when it comes to using AI tools?: I have spoken to coworkers about how to get the most out of AI tools</v>
      </c>
      <c r="E140" s="9">
        <f>HYPERLINK("#'Full Results'!A909", 909)</f>
        <v>909</v>
      </c>
      <c r="F140" s="10" t="s">
        <v>17</v>
      </c>
    </row>
    <row r="141" spans="3:6" x14ac:dyDescent="0.35">
      <c r="C141" s="8">
        <v>134</v>
      </c>
      <c r="D141" s="5" t="str">
        <f>HYPERLINK("#'Table 134'!A1", "Which of the following are true for you when it comes to using AI tools?: I have spoken to family and friends about how to get the most out of AI tools")</f>
        <v>Which of the following are true for you when it comes to using AI tools?: I have spoken to family and friends about how to get the most out of AI tools</v>
      </c>
      <c r="E141" s="9">
        <f>HYPERLINK("#'Full Results'!A915", 915)</f>
        <v>915</v>
      </c>
      <c r="F141" s="10" t="s">
        <v>15</v>
      </c>
    </row>
    <row r="142" spans="3:6" x14ac:dyDescent="0.35">
      <c r="C142" s="8">
        <v>135</v>
      </c>
      <c r="D142" s="5" t="str">
        <f>HYPERLINK("#'Table 135'!A1", "How important or unimportant do you think learning AI tools will be to doing your job well in the next five years?")</f>
        <v>How important or unimportant do you think learning AI tools will be to doing your job well in the next five years?</v>
      </c>
      <c r="E142" s="9">
        <f>HYPERLINK("#'Full Results'!A921", 921)</f>
        <v>921</v>
      </c>
      <c r="F142" s="10" t="s">
        <v>29</v>
      </c>
    </row>
    <row r="143" spans="3:6" x14ac:dyDescent="0.35">
      <c r="C143" s="8">
        <v>136</v>
      </c>
      <c r="D143" s="5" t="str">
        <f>HYPERLINK("#'Table 136'!A1", "Grid Summary: Do you think AI will make better, make worse, or have no impact for:")</f>
        <v>Grid Summary: Do you think AI will make better, make worse, or have no impact for:</v>
      </c>
      <c r="E143" s="9">
        <f>HYPERLINK("#'Full Results'!A930", 930)</f>
        <v>930</v>
      </c>
      <c r="F143" s="10"/>
    </row>
    <row r="144" spans="3:6" x14ac:dyDescent="0.35">
      <c r="C144" s="8">
        <v>137</v>
      </c>
      <c r="D144" s="5" t="str">
        <f>HYPERLINK("#'Table 137'!A1", "Do you think AI will make better, make worse, or have no impact for: Your career")</f>
        <v>Do you think AI will make better, make worse, or have no impact for: Your career</v>
      </c>
      <c r="E144" s="9">
        <f>HYPERLINK("#'Full Results'!A930", 930)</f>
        <v>930</v>
      </c>
      <c r="F144" s="10" t="s">
        <v>15</v>
      </c>
    </row>
    <row r="145" spans="3:6" x14ac:dyDescent="0.35">
      <c r="C145" s="8">
        <v>138</v>
      </c>
      <c r="D145" s="5" t="str">
        <f>HYPERLINK("#'Table 138'!A1", "Do you think AI will make better, make worse, or have no impact for: The economy")</f>
        <v>Do you think AI will make better, make worse, or have no impact for: The economy</v>
      </c>
      <c r="E145" s="9">
        <f>HYPERLINK("#'Full Results'!A937", 937)</f>
        <v>937</v>
      </c>
      <c r="F145" s="10" t="s">
        <v>15</v>
      </c>
    </row>
    <row r="146" spans="3:6" x14ac:dyDescent="0.35">
      <c r="C146" s="8">
        <v>139</v>
      </c>
      <c r="D146" s="5" t="str">
        <f>HYPERLINK("#'Table 139'!A1", "Do you think AI will make better, make worse, or have no impact for: People like you")</f>
        <v>Do you think AI will make better, make worse, or have no impact for: People like you</v>
      </c>
      <c r="E146" s="9">
        <f>HYPERLINK("#'Full Results'!A944", 944)</f>
        <v>944</v>
      </c>
      <c r="F146" s="10" t="s">
        <v>15</v>
      </c>
    </row>
    <row r="147" spans="3:6" x14ac:dyDescent="0.35">
      <c r="C147" s="8">
        <v>140</v>
      </c>
      <c r="D147" s="5" t="str">
        <f>HYPERLINK("#'Table 140'!A1", "Do you think AI will make better, make worse, or have no impact for: Society as a whole")</f>
        <v>Do you think AI will make better, make worse, or have no impact for: Society as a whole</v>
      </c>
      <c r="E147" s="9">
        <f>HYPERLINK("#'Full Results'!A951", 951)</f>
        <v>951</v>
      </c>
      <c r="F147" s="10" t="s">
        <v>15</v>
      </c>
    </row>
    <row r="148" spans="3:6" x14ac:dyDescent="0.35">
      <c r="C148" s="8">
        <v>141</v>
      </c>
      <c r="D148" s="5" t="str">
        <f>HYPERLINK("#'Table 141'!A1", "Do you think AI will make better, make worse, or have no impact for: Jobs in your sector")</f>
        <v>Do you think AI will make better, make worse, or have no impact for: Jobs in your sector</v>
      </c>
      <c r="E148" s="9">
        <f>HYPERLINK("#'Full Results'!A958", 958)</f>
        <v>958</v>
      </c>
      <c r="F148" s="10" t="s">
        <v>15</v>
      </c>
    </row>
    <row r="149" spans="3:6" x14ac:dyDescent="0.35">
      <c r="C149" s="8">
        <v>142</v>
      </c>
      <c r="D149" s="5" t="str">
        <f>HYPERLINK("#'Table 142'!A1", "Grid Summary: How regularly, if at all, do you use each of the following features when using AI tools such as Gemini, ChatGPT, Copilot, Claude or similar? Please select one answer for each.")</f>
        <v>Grid Summary: How regularly, if at all, do you use each of the following features when using AI tools such as Gemini, ChatGPT, Copilot, Claude or similar? Please select one answer for each.</v>
      </c>
      <c r="E149" s="9">
        <f>HYPERLINK("#'Full Results'!A965", 965)</f>
        <v>965</v>
      </c>
      <c r="F149" s="10"/>
    </row>
    <row r="150" spans="3:6" x14ac:dyDescent="0.35">
      <c r="C150" s="8">
        <v>143</v>
      </c>
      <c r="D150" s="5" t="str">
        <f>HYPERLINK("#'Table 143'!A1", "How regularly, if at all, do you use each of the f...")</f>
        <v>How regularly, if at all, do you use each of the f...</v>
      </c>
      <c r="E150" s="9">
        <f>HYPERLINK("#'Full Results'!A965", 965)</f>
        <v>965</v>
      </c>
      <c r="F150" s="10" t="s">
        <v>15</v>
      </c>
    </row>
    <row r="151" spans="3:6" x14ac:dyDescent="0.35">
      <c r="C151" s="8">
        <v>144</v>
      </c>
      <c r="D151" s="5" t="str">
        <f>HYPERLINK("#'Table 144'!A1", "How regularly, if at all, do you use each of the f...")</f>
        <v>How regularly, if at all, do you use each of the f...</v>
      </c>
      <c r="E151" s="9">
        <f>HYPERLINK("#'Full Results'!A974", 974)</f>
        <v>974</v>
      </c>
      <c r="F151" s="10" t="s">
        <v>15</v>
      </c>
    </row>
    <row r="152" spans="3:6" x14ac:dyDescent="0.35">
      <c r="C152" s="8">
        <v>145</v>
      </c>
      <c r="D152" s="5" t="str">
        <f>HYPERLINK("#'Table 145'!A1", "How regularly, if at all, do you use each of the f...")</f>
        <v>How regularly, if at all, do you use each of the f...</v>
      </c>
      <c r="E152" s="9">
        <f>HYPERLINK("#'Full Results'!A983", 983)</f>
        <v>983</v>
      </c>
      <c r="F152" s="10" t="s">
        <v>15</v>
      </c>
    </row>
    <row r="153" spans="3:6" x14ac:dyDescent="0.35">
      <c r="C153" s="8">
        <v>146</v>
      </c>
      <c r="D153" s="5" t="str">
        <f>HYPERLINK("#'Table 146'!A1", "How regularly, if at all, do you use each of the f...")</f>
        <v>How regularly, if at all, do you use each of the f...</v>
      </c>
      <c r="E153" s="9">
        <f>HYPERLINK("#'Full Results'!A992", 992)</f>
        <v>992</v>
      </c>
      <c r="F153" s="10" t="s">
        <v>15</v>
      </c>
    </row>
    <row r="154" spans="3:6" x14ac:dyDescent="0.35">
      <c r="C154" s="8">
        <v>147</v>
      </c>
      <c r="D154" s="5" t="str">
        <f>HYPERLINK("#'Table 147'!A1", "How regularly, if at all, do you use each of the f...")</f>
        <v>How regularly, if at all, do you use each of the f...</v>
      </c>
      <c r="E154" s="9">
        <f>HYPERLINK("#'Full Results'!A1001", 1001)</f>
        <v>1001</v>
      </c>
      <c r="F154" s="10" t="s">
        <v>15</v>
      </c>
    </row>
    <row r="155" spans="3:6" x14ac:dyDescent="0.35">
      <c r="C155" s="8">
        <v>148</v>
      </c>
      <c r="D155" s="5" t="str">
        <f>HYPERLINK("#'Table 148'!A1", "How regularly, if at all, do you use each of the f...")</f>
        <v>How regularly, if at all, do you use each of the f...</v>
      </c>
      <c r="E155" s="9">
        <f>HYPERLINK("#'Full Results'!A1010", 1010)</f>
        <v>1010</v>
      </c>
      <c r="F155" s="10" t="s">
        <v>15</v>
      </c>
    </row>
    <row r="156" spans="3:6" x14ac:dyDescent="0.35">
      <c r="C156" s="8">
        <v>149</v>
      </c>
      <c r="D156" s="5" t="str">
        <f>HYPERLINK("#'Table 149'!A1", "How regularly, if at all, do you use each of the f...")</f>
        <v>How regularly, if at all, do you use each of the f...</v>
      </c>
      <c r="E156" s="9">
        <f>HYPERLINK("#'Full Results'!A1019", 1019)</f>
        <v>1019</v>
      </c>
      <c r="F156" s="10" t="s">
        <v>15</v>
      </c>
    </row>
    <row r="157" spans="3:6" x14ac:dyDescent="0.35">
      <c r="C157" s="8">
        <v>150</v>
      </c>
      <c r="D157" s="5" t="str">
        <f>HYPERLINK("#'Table 150'!A1", "How regularly, if at all, do you use each of the f...")</f>
        <v>How regularly, if at all, do you use each of the f...</v>
      </c>
      <c r="E157" s="9">
        <f>HYPERLINK("#'Full Results'!A1028", 1028)</f>
        <v>1028</v>
      </c>
      <c r="F157" s="10" t="s">
        <v>15</v>
      </c>
    </row>
    <row r="158" spans="3:6" x14ac:dyDescent="0.35">
      <c r="C158" s="8">
        <v>151</v>
      </c>
      <c r="D158" s="5" t="str">
        <f>HYPERLINK("#'Table 151'!A1", "How regularly, if at all, do you use each of the f...")</f>
        <v>How regularly, if at all, do you use each of the f...</v>
      </c>
      <c r="E158" s="9">
        <f>HYPERLINK("#'Full Results'!A1037", 1037)</f>
        <v>1037</v>
      </c>
      <c r="F158" s="10" t="s">
        <v>15</v>
      </c>
    </row>
    <row r="159" spans="3:6" x14ac:dyDescent="0.35">
      <c r="C159" s="8">
        <v>152</v>
      </c>
      <c r="D159" s="5" t="str">
        <f>HYPERLINK("#'Table 152'!A1", "Thinking about your personal life outside work, which of the following, if any, have AI tools already helped you do in a meaningful way? Select all that apply")</f>
        <v>Thinking about your personal life outside work, which of the following, if any, have AI tools already helped you do in a meaningful way? Select all that apply</v>
      </c>
      <c r="E159" s="9">
        <f>HYPERLINK("#'Full Results'!A1046", 1046)</f>
        <v>1046</v>
      </c>
      <c r="F159" s="10" t="s">
        <v>15</v>
      </c>
    </row>
    <row r="160" spans="3:6" x14ac:dyDescent="0.35">
      <c r="C160" s="8">
        <v>153</v>
      </c>
      <c r="D160" s="5" t="str">
        <f>HYPERLINK("#'Table 153'!A1", "Thinking about your work, which of the following benefits has AI allowed you to achieve? Select all that apply")</f>
        <v>Thinking about your work, which of the following benefits has AI allowed you to achieve? Select all that apply</v>
      </c>
      <c r="E160" s="9">
        <f>HYPERLINK("#'Full Results'!A1064", 1064)</f>
        <v>1064</v>
      </c>
      <c r="F160" s="10" t="s">
        <v>17</v>
      </c>
    </row>
    <row r="161" spans="3:6" x14ac:dyDescent="0.35">
      <c r="C161" s="8">
        <v>154</v>
      </c>
      <c r="D161" s="5" t="str">
        <f>HYPERLINK("#'Table 154'!A1", "Roughly how much money would you estimate AI tools have enabled you to save or earn in total?")</f>
        <v>Roughly how much money would you estimate AI tools have enabled you to save or earn in total?</v>
      </c>
      <c r="E161" s="9">
        <f>HYPERLINK("#'Full Results'!A1081", 1081)</f>
        <v>1081</v>
      </c>
      <c r="F161" s="10" t="s">
        <v>30</v>
      </c>
    </row>
    <row r="162" spans="3:6" x14ac:dyDescent="0.35">
      <c r="C162" s="8">
        <v>155</v>
      </c>
      <c r="D162" s="5" t="str">
        <f>HYPERLINK("#'Table 155'!A1", "Thinking about your personal life outside work, which of the following would you most like AI tools to help you do over the next few years? Select all that apply")</f>
        <v>Thinking about your personal life outside work, which of the following would you most like AI tools to help you do over the next few years? Select all that apply</v>
      </c>
      <c r="E162" s="9">
        <f>HYPERLINK("#'Full Results'!A1094", 1094)</f>
        <v>1094</v>
      </c>
      <c r="F162" s="10" t="s">
        <v>15</v>
      </c>
    </row>
    <row r="163" spans="3:6" x14ac:dyDescent="0.35">
      <c r="C163" s="8">
        <v>156</v>
      </c>
      <c r="D163" s="5" t="str">
        <f>HYPERLINK("#'Table 156'!A1", "Thinking about your work, which of the following would you most like AI tools to help you do over the next few years? Select all that apply")</f>
        <v>Thinking about your work, which of the following would you most like AI tools to help you do over the next few years? Select all that apply</v>
      </c>
      <c r="E163" s="9">
        <f>HYPERLINK("#'Full Results'!A1110", 1110)</f>
        <v>1110</v>
      </c>
      <c r="F163" s="10" t="s">
        <v>17</v>
      </c>
    </row>
    <row r="164" spans="3:6" x14ac:dyDescent="0.35">
      <c r="C164" s="8">
        <v>157</v>
      </c>
      <c r="D164" s="5" t="str">
        <f>HYPERLINK("#'Table 157'!A1", "Grid Summary: Thinking about AI use in your workplace, how much do you agree or disagree with the following statements?")</f>
        <v>Grid Summary: Thinking about AI use in your workplace, how much do you agree or disagree with the following statements?</v>
      </c>
      <c r="E164" s="9">
        <f>HYPERLINK("#'Full Results'!A1126", 1126)</f>
        <v>1126</v>
      </c>
      <c r="F164" s="10"/>
    </row>
    <row r="165" spans="3:6" x14ac:dyDescent="0.35">
      <c r="C165" s="8">
        <v>158</v>
      </c>
      <c r="D165" s="5" t="str">
        <f>HYPERLINK("#'Table 158'!A1", "Thinking about AI use in your workplace, how much do you agree or disagree with the following statements?: My organisation has a clear policy on when and how AI can be used at work")</f>
        <v>Thinking about AI use in your workplace, how much do you agree or disagree with the following statements?: My organisation has a clear policy on when and how AI can be used at work</v>
      </c>
      <c r="E165" s="9">
        <f>HYPERLINK("#'Full Results'!A1126", 1126)</f>
        <v>1126</v>
      </c>
      <c r="F165" s="10" t="s">
        <v>17</v>
      </c>
    </row>
    <row r="166" spans="3:6" x14ac:dyDescent="0.35">
      <c r="C166" s="8">
        <v>159</v>
      </c>
      <c r="D166" s="5" t="str">
        <f>HYPERLINK("#'Table 159'!A1", "Thinking about AI use in your workplace, how much do you agree or disagree with the following statements?: I understand what kinds of work tasks it is acceptable to use AI for in my role")</f>
        <v>Thinking about AI use in your workplace, how much do you agree or disagree with the following statements?: I understand what kinds of work tasks it is acceptable to use AI for in my role</v>
      </c>
      <c r="E166" s="9">
        <f>HYPERLINK("#'Full Results'!A1135", 1135)</f>
        <v>1135</v>
      </c>
      <c r="F166" s="10" t="s">
        <v>17</v>
      </c>
    </row>
    <row r="167" spans="3:6" x14ac:dyDescent="0.35">
      <c r="C167" s="8">
        <v>160</v>
      </c>
      <c r="D167" s="5" t="str">
        <f>HYPERLINK("#'Table 160'!A1", "Thinking about AI use in your workplace, how much do you agree or disagree with the following statements?: My manager encourages people like me to use AI where it is useful")</f>
        <v>Thinking about AI use in your workplace, how much do you agree or disagree with the following statements?: My manager encourages people like me to use AI where it is useful</v>
      </c>
      <c r="E167" s="9">
        <f>HYPERLINK("#'Full Results'!A1144", 1144)</f>
        <v>1144</v>
      </c>
      <c r="F167" s="10" t="s">
        <v>17</v>
      </c>
    </row>
    <row r="168" spans="3:6" x14ac:dyDescent="0.35">
      <c r="C168" s="8">
        <v>161</v>
      </c>
      <c r="D168" s="5" t="str">
        <f>HYPERLINK("#'Table 161'!A1", "Thinking about AI use in your workplace, how much do you agree or disagree with the following statements?: Senior leaders in my organisation encourage staff to use AI where it is useful")</f>
        <v>Thinking about AI use in your workplace, how much do you agree or disagree with the following statements?: Senior leaders in my organisation encourage staff to use AI where it is useful</v>
      </c>
      <c r="E168" s="9">
        <f>HYPERLINK("#'Full Results'!A1153", 1153)</f>
        <v>1153</v>
      </c>
      <c r="F168" s="10" t="s">
        <v>17</v>
      </c>
    </row>
    <row r="169" spans="3:6" x14ac:dyDescent="0.35">
      <c r="C169" s="8">
        <v>162</v>
      </c>
      <c r="D169" s="5" t="str">
        <f>HYPERLINK("#'Table 162'!A1", "Thinking about AI use in your workplace, how much do you agree or disagree with the following statements?: I know who to go to at work if I have a question about using AI responsibly or effectively")</f>
        <v>Thinking about AI use in your workplace, how much do you agree or disagree with the following statements?: I know who to go to at work if I have a question about using AI responsibly or effectively</v>
      </c>
      <c r="E169" s="9">
        <f>HYPERLINK("#'Full Results'!A1162", 1162)</f>
        <v>1162</v>
      </c>
      <c r="F169" s="10" t="s">
        <v>17</v>
      </c>
    </row>
    <row r="170" spans="3:6" x14ac:dyDescent="0.35">
      <c r="C170" s="8">
        <v>163</v>
      </c>
      <c r="D170" s="5" t="str">
        <f>HYPERLINK("#'Table 163'!A1", "Thinking about AI use in your workplace, how much do you agree or disagree with the following statements?: My organisation gives employees enough guidance to use AI with confidence")</f>
        <v>Thinking about AI use in your workplace, how much do you agree or disagree with the following statements?: My organisation gives employees enough guidance to use AI with confidence</v>
      </c>
      <c r="E170" s="9">
        <f>HYPERLINK("#'Full Results'!A1171", 1171)</f>
        <v>1171</v>
      </c>
      <c r="F170" s="10" t="s">
        <v>17</v>
      </c>
    </row>
    <row r="171" spans="3:6" x14ac:dyDescent="0.35">
      <c r="C171" s="8">
        <v>164</v>
      </c>
      <c r="D171" s="5" t="str">
        <f>HYPERLINK("#'Table 164'!A1", "Thinking about AI use in your workplace, how much do you agree or disagree with the following statements?: People in my workplace openly share useful examples of how AI can be used in their jobs")</f>
        <v>Thinking about AI use in your workplace, how much do you agree or disagree with the following statements?: People in my workplace openly share useful examples of how AI can be used in their jobs</v>
      </c>
      <c r="E171" s="9">
        <f>HYPERLINK("#'Full Results'!A1180", 1180)</f>
        <v>1180</v>
      </c>
      <c r="F171" s="10" t="s">
        <v>17</v>
      </c>
    </row>
    <row r="172" spans="3:6" x14ac:dyDescent="0.35">
      <c r="C172" s="8">
        <v>165</v>
      </c>
      <c r="D172" s="5" t="str">
        <f>HYPERLINK("#'Table 165'!A1", "Which of the following best describes the AI tools available to you through your employer for work purposes? Please select one.")</f>
        <v>Which of the following best describes the AI tools available to you through your employer for work purposes? Please select one.</v>
      </c>
      <c r="E172" s="9">
        <f>HYPERLINK("#'Full Results'!A1189", 1189)</f>
        <v>1189</v>
      </c>
      <c r="F172" s="10" t="s">
        <v>17</v>
      </c>
    </row>
    <row r="173" spans="3:6" x14ac:dyDescent="0.35">
      <c r="C173" s="8">
        <v>166</v>
      </c>
      <c r="D173" s="5" t="str">
        <f>HYPERLINK("#'Table 166'!A1", "Have you ever used your own personal AI account or login to complete work-related tasks without your manager knowing or clear permission from your employer?")</f>
        <v>Have you ever used your own personal AI account or login to complete work-related tasks without your manager knowing or clear permission from your employer?</v>
      </c>
      <c r="E173" s="9">
        <f>HYPERLINK("#'Full Results'!A1198", 1198)</f>
        <v>1198</v>
      </c>
      <c r="F173" s="10" t="s">
        <v>17</v>
      </c>
    </row>
  </sheetData>
  <pageMargins left="0.75" right="0.75" top="1" bottom="1" header="0.5" footer="0.5"/>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AN1200"/>
  <sheetViews>
    <sheetView showGridLines="0" workbookViewId="0">
      <pane xSplit="2" ySplit="8" topLeftCell="C9" activePane="bottomRight" state="frozen"/>
      <selection pane="topRight"/>
      <selection pane="bottomLeft"/>
      <selection pane="bottom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 min="38" max="38" width="20" bestFit="1" customWidth="1"/>
    <col min="40" max="40" width="20" bestFit="1" customWidth="1"/>
  </cols>
  <sheetData>
    <row r="2" spans="2:39" ht="40" customHeight="1" x14ac:dyDescent="0.55000000000000004">
      <c r="D2" s="4" t="s">
        <v>31</v>
      </c>
    </row>
    <row r="5" spans="2:39" ht="30" customHeight="1"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5583</v>
      </c>
      <c r="D7" s="13">
        <v>2763</v>
      </c>
      <c r="E7" s="13">
        <v>2820</v>
      </c>
      <c r="G7" s="13">
        <v>794</v>
      </c>
      <c r="H7" s="13">
        <v>910</v>
      </c>
      <c r="I7" s="13">
        <v>969</v>
      </c>
      <c r="J7" s="13">
        <v>1020</v>
      </c>
      <c r="K7" s="13">
        <v>864</v>
      </c>
      <c r="L7" s="13">
        <v>1026</v>
      </c>
      <c r="N7" s="13">
        <v>465</v>
      </c>
      <c r="O7" s="13">
        <v>163</v>
      </c>
      <c r="P7" s="13">
        <v>289</v>
      </c>
      <c r="Q7" s="13">
        <v>244</v>
      </c>
      <c r="R7" s="13">
        <v>623</v>
      </c>
      <c r="S7" s="13">
        <v>477</v>
      </c>
      <c r="T7" s="13">
        <v>418</v>
      </c>
      <c r="U7" s="13">
        <v>510</v>
      </c>
      <c r="V7" s="13">
        <v>748</v>
      </c>
      <c r="W7" s="13">
        <v>730</v>
      </c>
      <c r="X7" s="13">
        <v>462</v>
      </c>
      <c r="Y7" s="13">
        <v>454</v>
      </c>
      <c r="AA7" s="13">
        <v>1519</v>
      </c>
      <c r="AB7" s="13">
        <v>1492</v>
      </c>
      <c r="AC7" s="13">
        <v>1158</v>
      </c>
      <c r="AD7" s="13">
        <v>1396</v>
      </c>
      <c r="AF7" s="13">
        <v>4950</v>
      </c>
      <c r="AH7" s="13">
        <v>515</v>
      </c>
      <c r="AI7" s="13">
        <v>2107</v>
      </c>
      <c r="AJ7" s="13">
        <v>2105</v>
      </c>
      <c r="AK7" s="13">
        <v>856</v>
      </c>
    </row>
    <row r="8" spans="2:39" x14ac:dyDescent="0.35">
      <c r="B8" s="7" t="s">
        <v>68</v>
      </c>
      <c r="C8" s="14">
        <v>5578</v>
      </c>
      <c r="D8" s="14">
        <v>2758</v>
      </c>
      <c r="E8" s="14">
        <v>2821</v>
      </c>
      <c r="G8" s="14">
        <v>771</v>
      </c>
      <c r="H8" s="14">
        <v>949</v>
      </c>
      <c r="I8" s="14">
        <v>949</v>
      </c>
      <c r="J8" s="14">
        <v>949</v>
      </c>
      <c r="K8" s="14">
        <v>787</v>
      </c>
      <c r="L8" s="14">
        <v>1172</v>
      </c>
      <c r="N8" s="14">
        <v>502</v>
      </c>
      <c r="O8" s="14">
        <v>168</v>
      </c>
      <c r="P8" s="14">
        <v>279</v>
      </c>
      <c r="Q8" s="14">
        <v>223</v>
      </c>
      <c r="R8" s="14">
        <v>612</v>
      </c>
      <c r="S8" s="14">
        <v>448</v>
      </c>
      <c r="T8" s="14">
        <v>390</v>
      </c>
      <c r="U8" s="14">
        <v>501</v>
      </c>
      <c r="V8" s="14">
        <v>783</v>
      </c>
      <c r="W8" s="14">
        <v>724</v>
      </c>
      <c r="X8" s="14">
        <v>446</v>
      </c>
      <c r="Y8" s="14">
        <v>502</v>
      </c>
      <c r="AA8" s="14">
        <v>1505</v>
      </c>
      <c r="AB8" s="14">
        <v>1448</v>
      </c>
      <c r="AC8" s="14">
        <v>1224</v>
      </c>
      <c r="AD8" s="14">
        <v>1395</v>
      </c>
      <c r="AF8" s="14">
        <v>4916</v>
      </c>
      <c r="AH8" s="14">
        <v>537</v>
      </c>
      <c r="AI8" s="14">
        <v>2109</v>
      </c>
      <c r="AJ8" s="14">
        <v>2088</v>
      </c>
      <c r="AK8" s="14">
        <v>844</v>
      </c>
    </row>
    <row r="9" spans="2:39" x14ac:dyDescent="0.35">
      <c r="B9" s="25" t="s">
        <v>69</v>
      </c>
      <c r="C9" s="23"/>
      <c r="D9" s="23"/>
      <c r="E9" s="23"/>
      <c r="F9" s="23"/>
      <c r="G9" s="23"/>
      <c r="H9" s="23"/>
      <c r="I9" s="23"/>
      <c r="J9" s="23"/>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row>
    <row r="10" spans="2:39" x14ac:dyDescent="0.35">
      <c r="B10" s="26" t="s">
        <v>15</v>
      </c>
      <c r="C10" s="23"/>
      <c r="D10" s="23"/>
      <c r="E10" s="23"/>
      <c r="F10" s="23"/>
      <c r="G10" s="23"/>
      <c r="H10" s="23"/>
      <c r="I10" s="23"/>
      <c r="J10" s="23"/>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row>
    <row r="11" spans="2:39" x14ac:dyDescent="0.35">
      <c r="B11" s="15" t="s">
        <v>70</v>
      </c>
      <c r="C11" s="16">
        <v>0.1803363230343088</v>
      </c>
      <c r="D11" s="16">
        <v>0.22968346855727681</v>
      </c>
      <c r="E11" s="16">
        <v>0.13209035226475291</v>
      </c>
      <c r="G11" s="16">
        <v>0.22603569278861299</v>
      </c>
      <c r="H11" s="16">
        <v>0.32480357548389149</v>
      </c>
      <c r="I11" s="16">
        <v>0.23435761507678191</v>
      </c>
      <c r="J11" s="16">
        <v>0.13713062651613739</v>
      </c>
      <c r="K11" s="16">
        <v>0.11407750520604711</v>
      </c>
      <c r="L11" s="16">
        <v>6.9009242026116788E-2</v>
      </c>
      <c r="N11" s="16">
        <v>0.12741547403903819</v>
      </c>
      <c r="O11" s="16">
        <v>0.120562074825167</v>
      </c>
      <c r="P11" s="16">
        <v>0.15036354324908199</v>
      </c>
      <c r="Q11" s="16">
        <v>0.16933453661341979</v>
      </c>
      <c r="R11" s="16">
        <v>0.1937379964986792</v>
      </c>
      <c r="S11" s="16">
        <v>0.13936140816833811</v>
      </c>
      <c r="T11" s="16">
        <v>0.2085837773209116</v>
      </c>
      <c r="U11" s="16">
        <v>0.2111297824995928</v>
      </c>
      <c r="V11" s="16">
        <v>0.30676044783423678</v>
      </c>
      <c r="W11" s="16">
        <v>0.13444204163981091</v>
      </c>
      <c r="X11" s="16">
        <v>0.14435168970078779</v>
      </c>
      <c r="Y11" s="16">
        <v>0.14333350425689129</v>
      </c>
      <c r="AA11" s="16">
        <v>0.2462366352153405</v>
      </c>
      <c r="AB11" s="16">
        <v>0.1637830551897751</v>
      </c>
      <c r="AC11" s="16">
        <v>0.1783811110146446</v>
      </c>
      <c r="AD11" s="16">
        <v>0.1281183969259386</v>
      </c>
      <c r="AF11" s="16">
        <v>0.20001042284276249</v>
      </c>
      <c r="AH11" s="16">
        <v>4.6456229819361802E-2</v>
      </c>
      <c r="AI11" s="16">
        <v>6.6114032323612903E-2</v>
      </c>
      <c r="AJ11" s="16">
        <v>0.21791965993892559</v>
      </c>
      <c r="AK11" s="16">
        <v>0.45783973891696728</v>
      </c>
    </row>
    <row r="12" spans="2:39" x14ac:dyDescent="0.35">
      <c r="B12" s="15" t="s">
        <v>71</v>
      </c>
      <c r="C12" s="16">
        <v>0.43439700026646288</v>
      </c>
      <c r="D12" s="16">
        <v>0.4534688506961731</v>
      </c>
      <c r="E12" s="16">
        <v>0.41575073555141712</v>
      </c>
      <c r="G12" s="16">
        <v>0.4679651362532678</v>
      </c>
      <c r="H12" s="16">
        <v>0.40825485023233188</v>
      </c>
      <c r="I12" s="16">
        <v>0.41267780750217281</v>
      </c>
      <c r="J12" s="16">
        <v>0.46238889615772039</v>
      </c>
      <c r="K12" s="16">
        <v>0.43758659344468448</v>
      </c>
      <c r="L12" s="16">
        <v>0.42625371161925929</v>
      </c>
      <c r="N12" s="16">
        <v>0.48788886702358042</v>
      </c>
      <c r="O12" s="16">
        <v>0.44886769510575969</v>
      </c>
      <c r="P12" s="16">
        <v>0.41114362086934492</v>
      </c>
      <c r="Q12" s="16">
        <v>0.42384787875359498</v>
      </c>
      <c r="R12" s="16">
        <v>0.45363017398812933</v>
      </c>
      <c r="S12" s="16">
        <v>0.43072724313135641</v>
      </c>
      <c r="T12" s="16">
        <v>0.41972969305668012</v>
      </c>
      <c r="U12" s="16">
        <v>0.41157752807842812</v>
      </c>
      <c r="V12" s="16">
        <v>0.40717698669415298</v>
      </c>
      <c r="W12" s="16">
        <v>0.4631047164453298</v>
      </c>
      <c r="X12" s="16">
        <v>0.39246031666235198</v>
      </c>
      <c r="Y12" s="16">
        <v>0.44599495215576429</v>
      </c>
      <c r="AA12" s="16">
        <v>0.45770520485383598</v>
      </c>
      <c r="AB12" s="16">
        <v>0.44940865931430812</v>
      </c>
      <c r="AC12" s="16">
        <v>0.42940560116182253</v>
      </c>
      <c r="AD12" s="16">
        <v>0.39854197650764861</v>
      </c>
      <c r="AF12" s="16">
        <v>0.45871506566079928</v>
      </c>
      <c r="AH12" s="16">
        <v>0.31670568183314213</v>
      </c>
      <c r="AI12" s="16">
        <v>0.41070503700773903</v>
      </c>
      <c r="AJ12" s="16">
        <v>0.49031608815220568</v>
      </c>
      <c r="AK12" s="16">
        <v>0.43014772529347062</v>
      </c>
    </row>
    <row r="13" spans="2:39" ht="29" x14ac:dyDescent="0.35">
      <c r="B13" s="15" t="s">
        <v>72</v>
      </c>
      <c r="C13" s="16">
        <v>0.23305593792315291</v>
      </c>
      <c r="D13" s="16">
        <v>0.19499995191210509</v>
      </c>
      <c r="E13" s="16">
        <v>0.27026270984962769</v>
      </c>
      <c r="G13" s="16">
        <v>0.18871172624309501</v>
      </c>
      <c r="H13" s="16">
        <v>0.17142881634160109</v>
      </c>
      <c r="I13" s="16">
        <v>0.21007038803612829</v>
      </c>
      <c r="J13" s="16">
        <v>0.25744760984693871</v>
      </c>
      <c r="K13" s="16">
        <v>0.26880733793688488</v>
      </c>
      <c r="L13" s="16">
        <v>0.28699589493710331</v>
      </c>
      <c r="N13" s="16">
        <v>0.2066422771432278</v>
      </c>
      <c r="O13" s="16">
        <v>0.26928904637729162</v>
      </c>
      <c r="P13" s="16">
        <v>0.22757718355509959</v>
      </c>
      <c r="Q13" s="16">
        <v>0.2716798415217494</v>
      </c>
      <c r="R13" s="16">
        <v>0.21656168565081901</v>
      </c>
      <c r="S13" s="16">
        <v>0.25738693598808482</v>
      </c>
      <c r="T13" s="16">
        <v>0.2194439251260967</v>
      </c>
      <c r="U13" s="16">
        <v>0.21929218683486851</v>
      </c>
      <c r="V13" s="16">
        <v>0.19256240883436221</v>
      </c>
      <c r="W13" s="16">
        <v>0.23391825957242471</v>
      </c>
      <c r="X13" s="16">
        <v>0.28707163861755469</v>
      </c>
      <c r="Y13" s="16">
        <v>0.26986363893555282</v>
      </c>
      <c r="AA13" s="16">
        <v>0.1711805113328343</v>
      </c>
      <c r="AB13" s="16">
        <v>0.22643032654290421</v>
      </c>
      <c r="AC13" s="16">
        <v>0.25301778511478928</v>
      </c>
      <c r="AD13" s="16">
        <v>0.28928609059390259</v>
      </c>
      <c r="AF13" s="16">
        <v>0.21000568963555441</v>
      </c>
      <c r="AH13" s="16">
        <v>0.33520982199997229</v>
      </c>
      <c r="AI13" s="16">
        <v>0.34092000581766502</v>
      </c>
      <c r="AJ13" s="16">
        <v>0.1721124010440612</v>
      </c>
      <c r="AK13" s="16">
        <v>4.9365767363348752E-2</v>
      </c>
    </row>
    <row r="14" spans="2:39" x14ac:dyDescent="0.35">
      <c r="B14" s="15" t="s">
        <v>73</v>
      </c>
      <c r="C14" s="16">
        <v>0.12668244235393489</v>
      </c>
      <c r="D14" s="16">
        <v>0.1027648477187529</v>
      </c>
      <c r="E14" s="16">
        <v>0.15006631916014229</v>
      </c>
      <c r="G14" s="16">
        <v>0.1046265454308021</v>
      </c>
      <c r="H14" s="16">
        <v>7.0572647659598794E-2</v>
      </c>
      <c r="I14" s="16">
        <v>0.11476156555698359</v>
      </c>
      <c r="J14" s="16">
        <v>0.1216189755213002</v>
      </c>
      <c r="K14" s="16">
        <v>0.1499688975948946</v>
      </c>
      <c r="L14" s="16">
        <v>0.18475311697832941</v>
      </c>
      <c r="N14" s="16">
        <v>0.14934344484201381</v>
      </c>
      <c r="O14" s="16">
        <v>0.12288454486894131</v>
      </c>
      <c r="P14" s="16">
        <v>0.14829178082772179</v>
      </c>
      <c r="Q14" s="16">
        <v>0.12650698642410699</v>
      </c>
      <c r="R14" s="16">
        <v>0.1244055862019906</v>
      </c>
      <c r="S14" s="16">
        <v>0.14076109391532679</v>
      </c>
      <c r="T14" s="16">
        <v>0.14031230731877381</v>
      </c>
      <c r="U14" s="16">
        <v>0.12856887776532561</v>
      </c>
      <c r="V14" s="16">
        <v>7.7624690653491119E-2</v>
      </c>
      <c r="W14" s="16">
        <v>0.1451048065414377</v>
      </c>
      <c r="X14" s="16">
        <v>0.14174283843733701</v>
      </c>
      <c r="Y14" s="16">
        <v>0.1076505383190421</v>
      </c>
      <c r="AA14" s="16">
        <v>0.1078662252474288</v>
      </c>
      <c r="AB14" s="16">
        <v>0.13918718739135161</v>
      </c>
      <c r="AC14" s="16">
        <v>0.1100422834082979</v>
      </c>
      <c r="AD14" s="16">
        <v>0.14787959742213211</v>
      </c>
      <c r="AF14" s="16">
        <v>0.1121891523486632</v>
      </c>
      <c r="AH14" s="16">
        <v>0.24134101854854281</v>
      </c>
      <c r="AI14" s="16">
        <v>0.15341474865448129</v>
      </c>
      <c r="AJ14" s="16">
        <v>0.1007380204471401</v>
      </c>
      <c r="AK14" s="16">
        <v>5.1153078749078797E-2</v>
      </c>
    </row>
    <row r="15" spans="2:39" x14ac:dyDescent="0.35">
      <c r="B15" s="15" t="s">
        <v>74</v>
      </c>
      <c r="C15" s="16">
        <v>2.552829642214053E-2</v>
      </c>
      <c r="D15" s="16">
        <v>1.9082881115691851E-2</v>
      </c>
      <c r="E15" s="16">
        <v>3.1829883174059839E-2</v>
      </c>
      <c r="G15" s="16">
        <v>1.266089928422213E-2</v>
      </c>
      <c r="H15" s="16">
        <v>2.4940110282576599E-2</v>
      </c>
      <c r="I15" s="16">
        <v>2.813262382793361E-2</v>
      </c>
      <c r="J15" s="16">
        <v>2.1413891957903299E-2</v>
      </c>
      <c r="K15" s="16">
        <v>2.9559665817488971E-2</v>
      </c>
      <c r="L15" s="16">
        <v>3.2988034439191162E-2</v>
      </c>
      <c r="N15" s="16">
        <v>2.870993695213982E-2</v>
      </c>
      <c r="O15" s="16">
        <v>3.839663882284048E-2</v>
      </c>
      <c r="P15" s="16">
        <v>6.2623871498751815E-2</v>
      </c>
      <c r="Q15" s="16">
        <v>8.630756687128786E-3</v>
      </c>
      <c r="R15" s="16">
        <v>1.1664557660381899E-2</v>
      </c>
      <c r="S15" s="16">
        <v>3.1763318796894029E-2</v>
      </c>
      <c r="T15" s="16">
        <v>1.19302971775379E-2</v>
      </c>
      <c r="U15" s="16">
        <v>2.9431624821785209E-2</v>
      </c>
      <c r="V15" s="16">
        <v>1.587546598375672E-2</v>
      </c>
      <c r="W15" s="16">
        <v>2.3430175800996891E-2</v>
      </c>
      <c r="X15" s="16">
        <v>3.4373516581968397E-2</v>
      </c>
      <c r="Y15" s="16">
        <v>3.3157366332749363E-2</v>
      </c>
      <c r="AA15" s="16">
        <v>1.7011423350560391E-2</v>
      </c>
      <c r="AB15" s="16">
        <v>2.1190771561661E-2</v>
      </c>
      <c r="AC15" s="16">
        <v>2.9153219300445569E-2</v>
      </c>
      <c r="AD15" s="16">
        <v>3.6173938550378093E-2</v>
      </c>
      <c r="AF15" s="16">
        <v>1.9079669512220541E-2</v>
      </c>
      <c r="AH15" s="16">
        <v>6.0287247798981002E-2</v>
      </c>
      <c r="AI15" s="16">
        <v>2.8846176196502149E-2</v>
      </c>
      <c r="AJ15" s="16">
        <v>1.8913830417667352E-2</v>
      </c>
      <c r="AK15" s="16">
        <v>1.1493689677134621E-2</v>
      </c>
    </row>
    <row r="17" spans="2:39" x14ac:dyDescent="0.35">
      <c r="B17" s="25" t="s">
        <v>75</v>
      </c>
      <c r="C17" s="23"/>
      <c r="D17" s="23"/>
      <c r="E17" s="23"/>
      <c r="F17" s="23"/>
      <c r="G17" s="23"/>
      <c r="H17" s="23"/>
      <c r="I17" s="23"/>
      <c r="J17" s="23"/>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row>
    <row r="18" spans="2:39" x14ac:dyDescent="0.35">
      <c r="B18" s="26" t="s">
        <v>15</v>
      </c>
      <c r="C18" s="23"/>
      <c r="D18" s="23"/>
      <c r="E18" s="23"/>
      <c r="F18" s="23"/>
      <c r="G18" s="23"/>
      <c r="H18" s="23"/>
      <c r="I18" s="23"/>
      <c r="J18" s="23"/>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row>
    <row r="19" spans="2:39" x14ac:dyDescent="0.35">
      <c r="B19" s="15" t="s">
        <v>76</v>
      </c>
      <c r="C19" s="16">
        <v>0.33075281738512058</v>
      </c>
      <c r="D19" s="16">
        <v>0.43070115413418908</v>
      </c>
      <c r="E19" s="16">
        <v>0.2330348139999624</v>
      </c>
      <c r="G19" s="16">
        <v>0.41838073483277177</v>
      </c>
      <c r="H19" s="16">
        <v>0.50830822255031904</v>
      </c>
      <c r="I19" s="16">
        <v>0.40811772110639077</v>
      </c>
      <c r="J19" s="16">
        <v>0.30621870701243531</v>
      </c>
      <c r="K19" s="16">
        <v>0.2385703706850546</v>
      </c>
      <c r="L19" s="16">
        <v>0.1484203743815351</v>
      </c>
      <c r="N19" s="16">
        <v>0.27310399937923641</v>
      </c>
      <c r="O19" s="16">
        <v>0.2564249793002204</v>
      </c>
      <c r="P19" s="16">
        <v>0.27785774360753462</v>
      </c>
      <c r="Q19" s="16">
        <v>0.32103019297893221</v>
      </c>
      <c r="R19" s="16">
        <v>0.34861027383225129</v>
      </c>
      <c r="S19" s="16">
        <v>0.30022808451634198</v>
      </c>
      <c r="T19" s="16">
        <v>0.3612378487985225</v>
      </c>
      <c r="U19" s="16">
        <v>0.32438407748795722</v>
      </c>
      <c r="V19" s="16">
        <v>0.49047062829591048</v>
      </c>
      <c r="W19" s="16">
        <v>0.29624762730758653</v>
      </c>
      <c r="X19" s="16">
        <v>0.26898069692920601</v>
      </c>
      <c r="Y19" s="16">
        <v>0.29069042132369688</v>
      </c>
      <c r="AA19" s="16">
        <v>0.43972583216746808</v>
      </c>
      <c r="AB19" s="16">
        <v>0.31005845836010693</v>
      </c>
      <c r="AC19" s="16">
        <v>0.31848816849639772</v>
      </c>
      <c r="AD19" s="16">
        <v>0.24479510766191731</v>
      </c>
      <c r="AF19" s="16">
        <v>0.36640839765964262</v>
      </c>
      <c r="AH19" s="16">
        <v>7.9764867812176399E-2</v>
      </c>
      <c r="AI19" s="16">
        <v>0.16502049995643669</v>
      </c>
      <c r="AJ19" s="16">
        <v>0.41434766394446371</v>
      </c>
      <c r="AK19" s="16">
        <v>0.69761561584485099</v>
      </c>
    </row>
    <row r="20" spans="2:39" x14ac:dyDescent="0.35">
      <c r="B20" s="15" t="s">
        <v>77</v>
      </c>
      <c r="C20" s="16">
        <v>0.50823567070793518</v>
      </c>
      <c r="D20" s="16">
        <v>0.46599945255429548</v>
      </c>
      <c r="E20" s="16">
        <v>0.54952939347268248</v>
      </c>
      <c r="G20" s="16">
        <v>0.47034521487740411</v>
      </c>
      <c r="H20" s="16">
        <v>0.40636396242695588</v>
      </c>
      <c r="I20" s="16">
        <v>0.48032872737192661</v>
      </c>
      <c r="J20" s="16">
        <v>0.56909799279450846</v>
      </c>
      <c r="K20" s="16">
        <v>0.54850667472266068</v>
      </c>
      <c r="L20" s="16">
        <v>0.5619341495054927</v>
      </c>
      <c r="N20" s="16">
        <v>0.55165043767221789</v>
      </c>
      <c r="O20" s="16">
        <v>0.59499515222634614</v>
      </c>
      <c r="P20" s="16">
        <v>0.53123704304386532</v>
      </c>
      <c r="Q20" s="16">
        <v>0.54551875452913023</v>
      </c>
      <c r="R20" s="16">
        <v>0.50518812194402141</v>
      </c>
      <c r="S20" s="16">
        <v>0.48609886871494268</v>
      </c>
      <c r="T20" s="16">
        <v>0.47077288830694941</v>
      </c>
      <c r="U20" s="16">
        <v>0.51628932723834198</v>
      </c>
      <c r="V20" s="16">
        <v>0.42591876674659801</v>
      </c>
      <c r="W20" s="16">
        <v>0.50599686826317691</v>
      </c>
      <c r="X20" s="16">
        <v>0.54634703715562849</v>
      </c>
      <c r="Y20" s="16">
        <v>0.54868245491525758</v>
      </c>
      <c r="AA20" s="16">
        <v>0.43970526123530052</v>
      </c>
      <c r="AB20" s="16">
        <v>0.52436971854824888</v>
      </c>
      <c r="AC20" s="16">
        <v>0.51710683568786242</v>
      </c>
      <c r="AD20" s="16">
        <v>0.55801139946516776</v>
      </c>
      <c r="AF20" s="16">
        <v>0.51516119450093489</v>
      </c>
      <c r="AH20" s="16">
        <v>0.48894402464700021</v>
      </c>
      <c r="AI20" s="16">
        <v>0.61450019674271361</v>
      </c>
      <c r="AJ20" s="16">
        <v>0.498273115980437</v>
      </c>
      <c r="AK20" s="16">
        <v>0.27971127037468069</v>
      </c>
    </row>
    <row r="21" spans="2:39" x14ac:dyDescent="0.35">
      <c r="B21" s="15" t="s">
        <v>78</v>
      </c>
      <c r="C21" s="16">
        <v>0.1377815954324311</v>
      </c>
      <c r="D21" s="16">
        <v>9.065600436452495E-2</v>
      </c>
      <c r="E21" s="16">
        <v>0.18385558542850919</v>
      </c>
      <c r="G21" s="16">
        <v>9.9960137376844976E-2</v>
      </c>
      <c r="H21" s="16">
        <v>7.7611163284722395E-2</v>
      </c>
      <c r="I21" s="16">
        <v>9.1236035828280826E-2</v>
      </c>
      <c r="J21" s="16">
        <v>0.1111899330125479</v>
      </c>
      <c r="K21" s="16">
        <v>0.18115970750427601</v>
      </c>
      <c r="L21" s="16">
        <v>0.24149737770557639</v>
      </c>
      <c r="N21" s="16">
        <v>0.15145675952667889</v>
      </c>
      <c r="O21" s="16">
        <v>0.1101559476233442</v>
      </c>
      <c r="P21" s="16">
        <v>0.1525374095146145</v>
      </c>
      <c r="Q21" s="16">
        <v>0.125964431179592</v>
      </c>
      <c r="R21" s="16">
        <v>0.1221175164365283</v>
      </c>
      <c r="S21" s="16">
        <v>0.17781368256396421</v>
      </c>
      <c r="T21" s="16">
        <v>0.14721242878161961</v>
      </c>
      <c r="U21" s="16">
        <v>0.1244407096822365</v>
      </c>
      <c r="V21" s="16">
        <v>7.6378174107960689E-2</v>
      </c>
      <c r="W21" s="16">
        <v>0.17262884203775</v>
      </c>
      <c r="X21" s="16">
        <v>0.15945202451336801</v>
      </c>
      <c r="Y21" s="16">
        <v>0.14605860062193859</v>
      </c>
      <c r="AA21" s="16">
        <v>0.10389778065437789</v>
      </c>
      <c r="AB21" s="16">
        <v>0.14644443702240889</v>
      </c>
      <c r="AC21" s="16">
        <v>0.1399101475735397</v>
      </c>
      <c r="AD21" s="16">
        <v>0.16361648179368429</v>
      </c>
      <c r="AF21" s="16">
        <v>0.1053659746739557</v>
      </c>
      <c r="AH21" s="16">
        <v>0.3398026972567123</v>
      </c>
      <c r="AI21" s="16">
        <v>0.1965455045405376</v>
      </c>
      <c r="AJ21" s="16">
        <v>7.3446182905872195E-2</v>
      </c>
      <c r="AK21" s="16">
        <v>2.161725484551175E-2</v>
      </c>
    </row>
    <row r="22" spans="2:39" x14ac:dyDescent="0.35">
      <c r="B22" s="15" t="s">
        <v>79</v>
      </c>
      <c r="C22" s="16">
        <v>2.3229916474513081E-2</v>
      </c>
      <c r="D22" s="16">
        <v>1.2643388946990349E-2</v>
      </c>
      <c r="E22" s="16">
        <v>3.3580207098845828E-2</v>
      </c>
      <c r="G22" s="16">
        <v>1.1313912912979019E-2</v>
      </c>
      <c r="H22" s="16">
        <v>7.7166517380025876E-3</v>
      </c>
      <c r="I22" s="16">
        <v>2.03175156934019E-2</v>
      </c>
      <c r="J22" s="16">
        <v>1.3493367180508401E-2</v>
      </c>
      <c r="K22" s="16">
        <v>3.1763247088008761E-2</v>
      </c>
      <c r="L22" s="16">
        <v>4.8148098407395853E-2</v>
      </c>
      <c r="N22" s="16">
        <v>2.378880342186665E-2</v>
      </c>
      <c r="O22" s="16">
        <v>3.8423920850089409E-2</v>
      </c>
      <c r="P22" s="16">
        <v>3.8367803833985741E-2</v>
      </c>
      <c r="Q22" s="16">
        <v>7.4866213123454739E-3</v>
      </c>
      <c r="R22" s="16">
        <v>2.4084087787198911E-2</v>
      </c>
      <c r="S22" s="16">
        <v>3.5859364204751193E-2</v>
      </c>
      <c r="T22" s="16">
        <v>2.077683411290868E-2</v>
      </c>
      <c r="U22" s="16">
        <v>3.4885885591464369E-2</v>
      </c>
      <c r="V22" s="16">
        <v>7.2324308495308343E-3</v>
      </c>
      <c r="W22" s="16">
        <v>2.512666239148658E-2</v>
      </c>
      <c r="X22" s="16">
        <v>2.5220241401797509E-2</v>
      </c>
      <c r="Y22" s="16">
        <v>1.456852313910671E-2</v>
      </c>
      <c r="AA22" s="16">
        <v>1.6671125942853578E-2</v>
      </c>
      <c r="AB22" s="16">
        <v>1.912738606923528E-2</v>
      </c>
      <c r="AC22" s="16">
        <v>2.4494848242200159E-2</v>
      </c>
      <c r="AD22" s="16">
        <v>3.3577011079230681E-2</v>
      </c>
      <c r="AF22" s="16">
        <v>1.306443316546666E-2</v>
      </c>
      <c r="AH22" s="16">
        <v>9.1488410284111144E-2</v>
      </c>
      <c r="AI22" s="16">
        <v>2.3933798760312271E-2</v>
      </c>
      <c r="AJ22" s="16">
        <v>1.39330371692271E-2</v>
      </c>
      <c r="AK22" s="16">
        <v>1.0558589349565319E-3</v>
      </c>
    </row>
    <row r="24" spans="2:39" x14ac:dyDescent="0.35">
      <c r="B24" s="25" t="s">
        <v>80</v>
      </c>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row>
    <row r="25" spans="2:39" x14ac:dyDescent="0.35">
      <c r="B25" s="26" t="s">
        <v>16</v>
      </c>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row>
    <row r="26" spans="2:39" x14ac:dyDescent="0.35">
      <c r="B26" s="15" t="s">
        <v>81</v>
      </c>
      <c r="C26" s="16">
        <v>0.2852215257211172</v>
      </c>
      <c r="D26" s="16">
        <v>0.30137898533394258</v>
      </c>
      <c r="E26" s="16">
        <v>0.26713079301751608</v>
      </c>
      <c r="G26" s="16">
        <v>0.37803873652802239</v>
      </c>
      <c r="H26" s="16">
        <v>0.46098420954275898</v>
      </c>
      <c r="I26" s="16">
        <v>0.31652284850979701</v>
      </c>
      <c r="J26" s="16">
        <v>0.20361337190717191</v>
      </c>
      <c r="K26" s="16">
        <v>0.1200032323182675</v>
      </c>
      <c r="L26" s="16">
        <v>9.4990836975917411E-2</v>
      </c>
      <c r="N26" s="16">
        <v>0.19905693319356729</v>
      </c>
      <c r="O26" s="16">
        <v>0.30548839532752731</v>
      </c>
      <c r="P26" s="16">
        <v>0.30244674095709351</v>
      </c>
      <c r="Q26" s="16">
        <v>0.34292230608548041</v>
      </c>
      <c r="R26" s="16">
        <v>0.28944654888303678</v>
      </c>
      <c r="S26" s="16">
        <v>0.25620249647779919</v>
      </c>
      <c r="T26" s="16">
        <v>0.28762674810512001</v>
      </c>
      <c r="U26" s="16">
        <v>0.33037564101027223</v>
      </c>
      <c r="V26" s="16">
        <v>0.38569427691936098</v>
      </c>
      <c r="W26" s="16">
        <v>0.22164704257660209</v>
      </c>
      <c r="X26" s="16">
        <v>0.24986767280660099</v>
      </c>
      <c r="Y26" s="16">
        <v>0.22895011963530401</v>
      </c>
      <c r="AA26" s="16">
        <v>0.37002721933324112</v>
      </c>
      <c r="AB26" s="16">
        <v>0.24575728474005951</v>
      </c>
      <c r="AC26" s="16">
        <v>0.29756807633950622</v>
      </c>
      <c r="AD26" s="16">
        <v>0.1959308575707992</v>
      </c>
      <c r="AF26" s="16">
        <v>0.29965116532124852</v>
      </c>
      <c r="AH26" s="16">
        <v>4.9094461012879891E-2</v>
      </c>
      <c r="AI26" s="16">
        <v>0.12904911891834811</v>
      </c>
      <c r="AJ26" s="16">
        <v>0.34591138698037049</v>
      </c>
      <c r="AK26" s="16">
        <v>0.46957547582175158</v>
      </c>
    </row>
    <row r="27" spans="2:39" x14ac:dyDescent="0.35">
      <c r="B27" s="15" t="s">
        <v>82</v>
      </c>
      <c r="C27" s="16">
        <v>0.68690788203165698</v>
      </c>
      <c r="D27" s="16">
        <v>0.67074751934809651</v>
      </c>
      <c r="E27" s="16">
        <v>0.70500186516434471</v>
      </c>
      <c r="G27" s="16">
        <v>0.59180016253295054</v>
      </c>
      <c r="H27" s="16">
        <v>0.50257750099876142</v>
      </c>
      <c r="I27" s="16">
        <v>0.65259187259416285</v>
      </c>
      <c r="J27" s="16">
        <v>0.77199304248052947</v>
      </c>
      <c r="K27" s="16">
        <v>0.86012391729293292</v>
      </c>
      <c r="L27" s="16">
        <v>0.88857089902027664</v>
      </c>
      <c r="N27" s="16">
        <v>0.7869617681010922</v>
      </c>
      <c r="O27" s="16">
        <v>0.67916603309613366</v>
      </c>
      <c r="P27" s="16">
        <v>0.67250718265834186</v>
      </c>
      <c r="Q27" s="16">
        <v>0.6238498394166071</v>
      </c>
      <c r="R27" s="16">
        <v>0.68810300321966689</v>
      </c>
      <c r="S27" s="16">
        <v>0.72266022814290842</v>
      </c>
      <c r="T27" s="16">
        <v>0.65867173734845985</v>
      </c>
      <c r="U27" s="16">
        <v>0.64310523290682664</v>
      </c>
      <c r="V27" s="16">
        <v>0.57623909218153713</v>
      </c>
      <c r="W27" s="16">
        <v>0.74691916612543297</v>
      </c>
      <c r="X27" s="16">
        <v>0.73205436650381284</v>
      </c>
      <c r="Y27" s="16">
        <v>0.74907504081059906</v>
      </c>
      <c r="AA27" s="16">
        <v>0.60888155295860924</v>
      </c>
      <c r="AB27" s="16">
        <v>0.73439589401545713</v>
      </c>
      <c r="AC27" s="16">
        <v>0.66554183928082955</v>
      </c>
      <c r="AD27" s="16">
        <v>0.76608820519393628</v>
      </c>
      <c r="AF27" s="16">
        <v>0.67216495684542821</v>
      </c>
      <c r="AH27" s="16">
        <v>0.91936767306586109</v>
      </c>
      <c r="AI27" s="16">
        <v>0.84225830967075255</v>
      </c>
      <c r="AJ27" s="16">
        <v>0.62292055158520565</v>
      </c>
      <c r="AK27" s="16">
        <v>0.51231001582248725</v>
      </c>
    </row>
    <row r="28" spans="2:39" x14ac:dyDescent="0.35">
      <c r="B28" s="15" t="s">
        <v>83</v>
      </c>
      <c r="C28" s="16">
        <v>2.7870592247225819E-2</v>
      </c>
      <c r="D28" s="16">
        <v>2.7873495317960961E-2</v>
      </c>
      <c r="E28" s="16">
        <v>2.7867341818139321E-2</v>
      </c>
      <c r="G28" s="16">
        <v>3.016110093902695E-2</v>
      </c>
      <c r="H28" s="16">
        <v>3.6438289458479593E-2</v>
      </c>
      <c r="I28" s="16">
        <v>3.088527889604022E-2</v>
      </c>
      <c r="J28" s="16">
        <v>2.4393585612298568E-2</v>
      </c>
      <c r="K28" s="16">
        <v>1.9872850388799362E-2</v>
      </c>
      <c r="L28" s="16">
        <v>1.6438264003805901E-2</v>
      </c>
      <c r="N28" s="16">
        <v>1.3981298705340459E-2</v>
      </c>
      <c r="O28" s="16">
        <v>1.534557157633914E-2</v>
      </c>
      <c r="P28" s="16">
        <v>2.50460763845647E-2</v>
      </c>
      <c r="Q28" s="16">
        <v>3.3227854497912428E-2</v>
      </c>
      <c r="R28" s="16">
        <v>2.245044789729627E-2</v>
      </c>
      <c r="S28" s="16">
        <v>2.1137275379292251E-2</v>
      </c>
      <c r="T28" s="16">
        <v>5.3701514546420158E-2</v>
      </c>
      <c r="U28" s="16">
        <v>2.651912608290136E-2</v>
      </c>
      <c r="V28" s="16">
        <v>3.8066630899101943E-2</v>
      </c>
      <c r="W28" s="16">
        <v>3.1433791297964968E-2</v>
      </c>
      <c r="X28" s="16">
        <v>1.8077960689586298E-2</v>
      </c>
      <c r="Y28" s="16">
        <v>2.197483955409699E-2</v>
      </c>
      <c r="AA28" s="16">
        <v>2.109122770814963E-2</v>
      </c>
      <c r="AB28" s="16">
        <v>1.9846821244483309E-2</v>
      </c>
      <c r="AC28" s="16">
        <v>3.6890084379664102E-2</v>
      </c>
      <c r="AD28" s="16">
        <v>3.7980937235264599E-2</v>
      </c>
      <c r="AF28" s="16">
        <v>2.818387783332315E-2</v>
      </c>
      <c r="AH28" s="16">
        <v>3.1537865921259171E-2</v>
      </c>
      <c r="AI28" s="16">
        <v>2.8692571410899561E-2</v>
      </c>
      <c r="AJ28" s="16">
        <v>3.116806143442356E-2</v>
      </c>
      <c r="AK28" s="16">
        <v>1.8114508355760991E-2</v>
      </c>
    </row>
    <row r="30" spans="2:39" x14ac:dyDescent="0.35">
      <c r="B30" s="25" t="s">
        <v>84</v>
      </c>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row>
    <row r="31" spans="2:39" x14ac:dyDescent="0.35">
      <c r="B31" s="26" t="s">
        <v>16</v>
      </c>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row>
    <row r="32" spans="2:39" x14ac:dyDescent="0.35">
      <c r="B32" s="15" t="s">
        <v>81</v>
      </c>
      <c r="C32" s="16">
        <v>0.62683948513332233</v>
      </c>
      <c r="D32" s="16">
        <v>0.65743977206736526</v>
      </c>
      <c r="E32" s="16">
        <v>0.59257781127848874</v>
      </c>
      <c r="G32" s="16">
        <v>0.57551981978488487</v>
      </c>
      <c r="H32" s="16">
        <v>0.64756982609028702</v>
      </c>
      <c r="I32" s="16">
        <v>0.65852159362257201</v>
      </c>
      <c r="J32" s="16">
        <v>0.61946680637657681</v>
      </c>
      <c r="K32" s="16">
        <v>0.64145731786236793</v>
      </c>
      <c r="L32" s="16">
        <v>0.55288853928527537</v>
      </c>
      <c r="N32" s="16">
        <v>0.62141711997061122</v>
      </c>
      <c r="O32" s="16">
        <v>0.63102100540636463</v>
      </c>
      <c r="P32" s="16">
        <v>0.62971550391110531</v>
      </c>
      <c r="Q32" s="16">
        <v>0.58087153174075201</v>
      </c>
      <c r="R32" s="16">
        <v>0.65022051729834041</v>
      </c>
      <c r="S32" s="16">
        <v>0.65077814370629505</v>
      </c>
      <c r="T32" s="16">
        <v>0.63016994593803211</v>
      </c>
      <c r="U32" s="16">
        <v>0.64513418700642278</v>
      </c>
      <c r="V32" s="16">
        <v>0.60736823539509177</v>
      </c>
      <c r="W32" s="16">
        <v>0.57789826427226232</v>
      </c>
      <c r="X32" s="16">
        <v>0.64711853380825657</v>
      </c>
      <c r="Y32" s="16">
        <v>0.67272670787796596</v>
      </c>
      <c r="AA32" s="16">
        <v>0.66695431835462293</v>
      </c>
      <c r="AB32" s="16">
        <v>0.64866246799129723</v>
      </c>
      <c r="AC32" s="16">
        <v>0.60670378291221461</v>
      </c>
      <c r="AD32" s="16">
        <v>0.55953232100722594</v>
      </c>
      <c r="AF32" s="16">
        <v>0.6368998924211654</v>
      </c>
      <c r="AH32" s="16">
        <v>0.49911204234928819</v>
      </c>
      <c r="AI32" s="16">
        <v>0.58960854322962009</v>
      </c>
      <c r="AJ32" s="16">
        <v>0.62995097985533655</v>
      </c>
      <c r="AK32" s="16">
        <v>0.71576891730280479</v>
      </c>
    </row>
    <row r="33" spans="2:39" x14ac:dyDescent="0.35">
      <c r="B33" s="15" t="s">
        <v>82</v>
      </c>
      <c r="C33" s="16">
        <v>0.34551240831363278</v>
      </c>
      <c r="D33" s="16">
        <v>0.31946713847928337</v>
      </c>
      <c r="E33" s="16">
        <v>0.37467404795606601</v>
      </c>
      <c r="G33" s="16">
        <v>0.40479627933814738</v>
      </c>
      <c r="H33" s="16">
        <v>0.30731109502811271</v>
      </c>
      <c r="I33" s="16">
        <v>0.31129807757344169</v>
      </c>
      <c r="J33" s="16">
        <v>0.35583306126853398</v>
      </c>
      <c r="K33" s="16">
        <v>0.34176777115745571</v>
      </c>
      <c r="L33" s="16">
        <v>0.4342806452615865</v>
      </c>
      <c r="N33" s="16">
        <v>0.34468262366692809</v>
      </c>
      <c r="O33" s="16">
        <v>0.34311031687380639</v>
      </c>
      <c r="P33" s="16">
        <v>0.34803311976935131</v>
      </c>
      <c r="Q33" s="16">
        <v>0.37671533449967548</v>
      </c>
      <c r="R33" s="16">
        <v>0.31705457338013548</v>
      </c>
      <c r="S33" s="16">
        <v>0.33469417839933269</v>
      </c>
      <c r="T33" s="16">
        <v>0.34226894079598952</v>
      </c>
      <c r="U33" s="16">
        <v>0.34308130971617568</v>
      </c>
      <c r="V33" s="16">
        <v>0.35998557411137749</v>
      </c>
      <c r="W33" s="16">
        <v>0.39351821689869743</v>
      </c>
      <c r="X33" s="16">
        <v>0.32767190001514229</v>
      </c>
      <c r="Y33" s="16">
        <v>0.2957888468912177</v>
      </c>
      <c r="AA33" s="16">
        <v>0.31756700086983469</v>
      </c>
      <c r="AB33" s="16">
        <v>0.3274872768438184</v>
      </c>
      <c r="AC33" s="16">
        <v>0.35661573031592148</v>
      </c>
      <c r="AD33" s="16">
        <v>0.40048934391247631</v>
      </c>
      <c r="AF33" s="16">
        <v>0.33625387513186289</v>
      </c>
      <c r="AH33" s="16">
        <v>0.4687938519925039</v>
      </c>
      <c r="AI33" s="16">
        <v>0.38528869055843612</v>
      </c>
      <c r="AJ33" s="16">
        <v>0.33757537565670981</v>
      </c>
      <c r="AK33" s="16">
        <v>0.2644569269360359</v>
      </c>
    </row>
    <row r="34" spans="2:39" x14ac:dyDescent="0.35">
      <c r="B34" s="15" t="s">
        <v>83</v>
      </c>
      <c r="C34" s="16">
        <v>2.7648106553044852E-2</v>
      </c>
      <c r="D34" s="16">
        <v>2.309308945335144E-2</v>
      </c>
      <c r="E34" s="16">
        <v>3.2748140765445147E-2</v>
      </c>
      <c r="G34" s="16">
        <v>1.9683900876967631E-2</v>
      </c>
      <c r="H34" s="16">
        <v>4.5119078881600133E-2</v>
      </c>
      <c r="I34" s="16">
        <v>3.018032880398645E-2</v>
      </c>
      <c r="J34" s="16">
        <v>2.4700132354889132E-2</v>
      </c>
      <c r="K34" s="16">
        <v>1.6774910980176191E-2</v>
      </c>
      <c r="L34" s="16">
        <v>1.2830815453138069E-2</v>
      </c>
      <c r="N34" s="16">
        <v>3.3900256362460801E-2</v>
      </c>
      <c r="O34" s="16">
        <v>2.5868677719829109E-2</v>
      </c>
      <c r="P34" s="16">
        <v>2.2251376319543568E-2</v>
      </c>
      <c r="Q34" s="16">
        <v>4.241313375957248E-2</v>
      </c>
      <c r="R34" s="16">
        <v>3.2724909321524297E-2</v>
      </c>
      <c r="S34" s="16">
        <v>1.452767789437205E-2</v>
      </c>
      <c r="T34" s="16">
        <v>2.7561113265978359E-2</v>
      </c>
      <c r="U34" s="16">
        <v>1.178450327740161E-2</v>
      </c>
      <c r="V34" s="16">
        <v>3.2646190493530652E-2</v>
      </c>
      <c r="W34" s="16">
        <v>2.858351882904028E-2</v>
      </c>
      <c r="X34" s="16">
        <v>2.5209566176601229E-2</v>
      </c>
      <c r="Y34" s="16">
        <v>3.1484445230816449E-2</v>
      </c>
      <c r="AA34" s="16">
        <v>1.547868077554251E-2</v>
      </c>
      <c r="AB34" s="16">
        <v>2.3850255164884301E-2</v>
      </c>
      <c r="AC34" s="16">
        <v>3.6680486771863793E-2</v>
      </c>
      <c r="AD34" s="16">
        <v>3.9978335080297689E-2</v>
      </c>
      <c r="AF34" s="16">
        <v>2.6846232446971648E-2</v>
      </c>
      <c r="AH34" s="16">
        <v>3.2094105658207847E-2</v>
      </c>
      <c r="AI34" s="16">
        <v>2.5102766211943909E-2</v>
      </c>
      <c r="AJ34" s="16">
        <v>3.2473644487953611E-2</v>
      </c>
      <c r="AK34" s="16">
        <v>1.9774155761159418E-2</v>
      </c>
    </row>
    <row r="36" spans="2:39" x14ac:dyDescent="0.35">
      <c r="B36" s="25" t="s">
        <v>85</v>
      </c>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row>
    <row r="37" spans="2:39" x14ac:dyDescent="0.35">
      <c r="B37" s="26" t="s">
        <v>17</v>
      </c>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row>
    <row r="38" spans="2:39" x14ac:dyDescent="0.35">
      <c r="B38" s="15" t="s">
        <v>81</v>
      </c>
      <c r="C38" s="16">
        <v>0.62103758211467197</v>
      </c>
      <c r="D38" s="16">
        <v>0.66598032016183817</v>
      </c>
      <c r="E38" s="16">
        <v>0.57071735353530606</v>
      </c>
      <c r="G38" s="16">
        <v>0.76083775785883379</v>
      </c>
      <c r="H38" s="16">
        <v>0.75466332776441447</v>
      </c>
      <c r="I38" s="16">
        <v>0.63540827869575467</v>
      </c>
      <c r="J38" s="16">
        <v>0.54222495979259122</v>
      </c>
      <c r="K38" s="16">
        <v>0.46538007460991648</v>
      </c>
      <c r="L38" s="16">
        <v>0.49690235279715061</v>
      </c>
      <c r="N38" s="16">
        <v>0.6129029448368154</v>
      </c>
      <c r="O38" s="16">
        <v>0.70990717506646939</v>
      </c>
      <c r="P38" s="16">
        <v>0.5728206304201976</v>
      </c>
      <c r="Q38" s="16">
        <v>0.6378420563859365</v>
      </c>
      <c r="R38" s="16">
        <v>0.66048191471126605</v>
      </c>
      <c r="S38" s="16">
        <v>0.57672634965904546</v>
      </c>
      <c r="T38" s="16">
        <v>0.60790365555193204</v>
      </c>
      <c r="U38" s="16">
        <v>0.6488230223592123</v>
      </c>
      <c r="V38" s="16">
        <v>0.69762353877931316</v>
      </c>
      <c r="W38" s="16">
        <v>0.58423383256179906</v>
      </c>
      <c r="X38" s="16">
        <v>0.50175092411452094</v>
      </c>
      <c r="Y38" s="16">
        <v>0.58933654060738383</v>
      </c>
      <c r="AA38" s="16">
        <v>0.73620130715819332</v>
      </c>
      <c r="AB38" s="16">
        <v>0.55270022577374167</v>
      </c>
      <c r="AC38" s="16">
        <v>0.65754867990913513</v>
      </c>
      <c r="AD38" s="16">
        <v>0.49549748515989461</v>
      </c>
      <c r="AF38" s="16">
        <v>0.63502662503438045</v>
      </c>
      <c r="AH38" s="16">
        <v>0.35912226853580898</v>
      </c>
      <c r="AI38" s="16">
        <v>0.47992391718093091</v>
      </c>
      <c r="AJ38" s="16">
        <v>0.66988443118478036</v>
      </c>
      <c r="AK38" s="16">
        <v>0.81430680582362214</v>
      </c>
    </row>
    <row r="39" spans="2:39" x14ac:dyDescent="0.35">
      <c r="B39" s="15" t="s">
        <v>82</v>
      </c>
      <c r="C39" s="16">
        <v>0.34167900830662318</v>
      </c>
      <c r="D39" s="16">
        <v>0.30099283868985921</v>
      </c>
      <c r="E39" s="16">
        <v>0.38723336133660108</v>
      </c>
      <c r="G39" s="16">
        <v>0.2099185427018522</v>
      </c>
      <c r="H39" s="16">
        <v>0.21229880507102761</v>
      </c>
      <c r="I39" s="16">
        <v>0.32147542467039841</v>
      </c>
      <c r="J39" s="16">
        <v>0.41590751669458009</v>
      </c>
      <c r="K39" s="16">
        <v>0.50102972111520239</v>
      </c>
      <c r="L39" s="16">
        <v>0.46317953608201401</v>
      </c>
      <c r="N39" s="16">
        <v>0.3549960727257086</v>
      </c>
      <c r="O39" s="16">
        <v>0.25762692192362002</v>
      </c>
      <c r="P39" s="16">
        <v>0.38474812755942661</v>
      </c>
      <c r="Q39" s="16">
        <v>0.30618079295413042</v>
      </c>
      <c r="R39" s="16">
        <v>0.30233150845983442</v>
      </c>
      <c r="S39" s="16">
        <v>0.36560314833591978</v>
      </c>
      <c r="T39" s="16">
        <v>0.36171996398237272</v>
      </c>
      <c r="U39" s="16">
        <v>0.32688065403830058</v>
      </c>
      <c r="V39" s="16">
        <v>0.26784802264245883</v>
      </c>
      <c r="W39" s="16">
        <v>0.37286045205274432</v>
      </c>
      <c r="X39" s="16">
        <v>0.46989279630173819</v>
      </c>
      <c r="Y39" s="16">
        <v>0.37204760394276232</v>
      </c>
      <c r="AA39" s="16">
        <v>0.23533332959879749</v>
      </c>
      <c r="AB39" s="16">
        <v>0.41164094719836208</v>
      </c>
      <c r="AC39" s="16">
        <v>0.30407862413642528</v>
      </c>
      <c r="AD39" s="16">
        <v>0.45321149984428721</v>
      </c>
      <c r="AF39" s="16">
        <v>0.33063681530946182</v>
      </c>
      <c r="AH39" s="16">
        <v>0.57385968624929129</v>
      </c>
      <c r="AI39" s="16">
        <v>0.47667962812492909</v>
      </c>
      <c r="AJ39" s="16">
        <v>0.29553008953618409</v>
      </c>
      <c r="AK39" s="16">
        <v>0.160486418293776</v>
      </c>
    </row>
    <row r="40" spans="2:39" x14ac:dyDescent="0.35">
      <c r="B40" s="15" t="s">
        <v>83</v>
      </c>
      <c r="C40" s="16">
        <v>3.7283409578704747E-2</v>
      </c>
      <c r="D40" s="16">
        <v>3.3026841148302649E-2</v>
      </c>
      <c r="E40" s="16">
        <v>4.2049285128092917E-2</v>
      </c>
      <c r="G40" s="16">
        <v>2.924369943931384E-2</v>
      </c>
      <c r="H40" s="16">
        <v>3.3037867164557908E-2</v>
      </c>
      <c r="I40" s="16">
        <v>4.3116296633847209E-2</v>
      </c>
      <c r="J40" s="16">
        <v>4.1867523512828728E-2</v>
      </c>
      <c r="K40" s="16">
        <v>3.3590204274880943E-2</v>
      </c>
      <c r="L40" s="16">
        <v>3.9918111120835147E-2</v>
      </c>
      <c r="N40" s="16">
        <v>3.2100982437475993E-2</v>
      </c>
      <c r="O40" s="16">
        <v>3.2465903009910618E-2</v>
      </c>
      <c r="P40" s="16">
        <v>4.2431242020376049E-2</v>
      </c>
      <c r="Q40" s="16">
        <v>5.5977150659933021E-2</v>
      </c>
      <c r="R40" s="16">
        <v>3.7186576828899413E-2</v>
      </c>
      <c r="S40" s="16">
        <v>5.7670502005034721E-2</v>
      </c>
      <c r="T40" s="16">
        <v>3.037638046569548E-2</v>
      </c>
      <c r="U40" s="16">
        <v>2.4296323602487301E-2</v>
      </c>
      <c r="V40" s="16">
        <v>3.4528438578228189E-2</v>
      </c>
      <c r="W40" s="16">
        <v>4.2905715385456587E-2</v>
      </c>
      <c r="X40" s="16">
        <v>2.8356279583740911E-2</v>
      </c>
      <c r="Y40" s="16">
        <v>3.8615855449853791E-2</v>
      </c>
      <c r="AA40" s="16">
        <v>2.846536324300911E-2</v>
      </c>
      <c r="AB40" s="16">
        <v>3.5658827027896071E-2</v>
      </c>
      <c r="AC40" s="16">
        <v>3.8372695954439637E-2</v>
      </c>
      <c r="AD40" s="16">
        <v>5.1291014995818299E-2</v>
      </c>
      <c r="AF40" s="16">
        <v>3.43365596561577E-2</v>
      </c>
      <c r="AH40" s="16">
        <v>6.7018045214899832E-2</v>
      </c>
      <c r="AI40" s="16">
        <v>4.3396454694140003E-2</v>
      </c>
      <c r="AJ40" s="16">
        <v>3.4585479279035297E-2</v>
      </c>
      <c r="AK40" s="16">
        <v>2.5206775882601739E-2</v>
      </c>
    </row>
    <row r="42" spans="2:39" x14ac:dyDescent="0.35">
      <c r="B42" s="25" t="s">
        <v>86</v>
      </c>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row>
    <row r="43" spans="2:39" x14ac:dyDescent="0.35">
      <c r="B43" s="26" t="s">
        <v>17</v>
      </c>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row>
    <row r="44" spans="2:39" x14ac:dyDescent="0.35">
      <c r="B44" s="15" t="s">
        <v>81</v>
      </c>
      <c r="C44" s="16">
        <v>0.92229441682285151</v>
      </c>
      <c r="D44" s="16">
        <v>0.93666285010639749</v>
      </c>
      <c r="E44" s="16">
        <v>0.90620677110806191</v>
      </c>
      <c r="G44" s="16">
        <v>0.88304872055489769</v>
      </c>
      <c r="H44" s="16">
        <v>0.89064909844806273</v>
      </c>
      <c r="I44" s="16">
        <v>0.92041271455649343</v>
      </c>
      <c r="J44" s="16">
        <v>0.93403727161918815</v>
      </c>
      <c r="K44" s="16">
        <v>0.96421205787329212</v>
      </c>
      <c r="L44" s="16">
        <v>0.96697640174990029</v>
      </c>
      <c r="N44" s="16">
        <v>0.93029971785077981</v>
      </c>
      <c r="O44" s="16">
        <v>0.89550462564756494</v>
      </c>
      <c r="P44" s="16">
        <v>0.91834551794766583</v>
      </c>
      <c r="Q44" s="16">
        <v>0.87955655095640772</v>
      </c>
      <c r="R44" s="16">
        <v>0.95141915933859855</v>
      </c>
      <c r="S44" s="16">
        <v>0.93609620615734668</v>
      </c>
      <c r="T44" s="16">
        <v>0.91810075038535632</v>
      </c>
      <c r="U44" s="16">
        <v>0.89542898289461237</v>
      </c>
      <c r="V44" s="16">
        <v>0.90955712643729081</v>
      </c>
      <c r="W44" s="16">
        <v>0.93083083279125634</v>
      </c>
      <c r="X44" s="16">
        <v>0.94477943994511715</v>
      </c>
      <c r="Y44" s="16">
        <v>0.92071796039238585</v>
      </c>
      <c r="AA44" s="16">
        <v>0.9385714972903384</v>
      </c>
      <c r="AB44" s="16">
        <v>0.93421557485246864</v>
      </c>
      <c r="AC44" s="16">
        <v>0.9066126594697731</v>
      </c>
      <c r="AD44" s="16">
        <v>0.89974864883917749</v>
      </c>
      <c r="AF44" s="16">
        <v>0.9219098549388608</v>
      </c>
      <c r="AH44" s="16">
        <v>0.93210213724875246</v>
      </c>
      <c r="AI44" s="16">
        <v>0.92600384854300088</v>
      </c>
      <c r="AJ44" s="16">
        <v>0.90545173697009607</v>
      </c>
      <c r="AK44" s="16">
        <v>0.95136858541182068</v>
      </c>
    </row>
    <row r="45" spans="2:39" x14ac:dyDescent="0.35">
      <c r="B45" s="15" t="s">
        <v>82</v>
      </c>
      <c r="C45" s="16">
        <v>6.4696581831562114E-2</v>
      </c>
      <c r="D45" s="16">
        <v>5.4939206092052682E-2</v>
      </c>
      <c r="E45" s="16">
        <v>7.5621447535818773E-2</v>
      </c>
      <c r="G45" s="16">
        <v>9.6742782489754472E-2</v>
      </c>
      <c r="H45" s="16">
        <v>8.6906524307845665E-2</v>
      </c>
      <c r="I45" s="16">
        <v>6.7046921136076382E-2</v>
      </c>
      <c r="J45" s="16">
        <v>5.6421715988783837E-2</v>
      </c>
      <c r="K45" s="16">
        <v>3.0208456796763501E-2</v>
      </c>
      <c r="L45" s="16">
        <v>3.3023598250099637E-2</v>
      </c>
      <c r="N45" s="16">
        <v>5.5823115776938402E-2</v>
      </c>
      <c r="O45" s="16">
        <v>8.0390590665949016E-2</v>
      </c>
      <c r="P45" s="16">
        <v>7.6126499165879574E-2</v>
      </c>
      <c r="Q45" s="16">
        <v>0.1137107265937029</v>
      </c>
      <c r="R45" s="16">
        <v>4.0713959349019238E-2</v>
      </c>
      <c r="S45" s="16">
        <v>5.3987025507230731E-2</v>
      </c>
      <c r="T45" s="16">
        <v>5.8533938538266023E-2</v>
      </c>
      <c r="U45" s="16">
        <v>7.717629413220875E-2</v>
      </c>
      <c r="V45" s="16">
        <v>7.3285729082993134E-2</v>
      </c>
      <c r="W45" s="16">
        <v>6.0764113356215552E-2</v>
      </c>
      <c r="X45" s="16">
        <v>5.139297044937112E-2</v>
      </c>
      <c r="Y45" s="16">
        <v>7.2133051135595941E-2</v>
      </c>
      <c r="AA45" s="16">
        <v>5.5262908662980267E-2</v>
      </c>
      <c r="AB45" s="16">
        <v>5.7838854587696928E-2</v>
      </c>
      <c r="AC45" s="16">
        <v>7.4636308711439697E-2</v>
      </c>
      <c r="AD45" s="16">
        <v>7.6697339113187629E-2</v>
      </c>
      <c r="AF45" s="16">
        <v>6.5699483749524237E-2</v>
      </c>
      <c r="AH45" s="16">
        <v>4.574594269671501E-2</v>
      </c>
      <c r="AI45" s="16">
        <v>6.3995718117316122E-2</v>
      </c>
      <c r="AJ45" s="16">
        <v>7.9196854160686586E-2</v>
      </c>
      <c r="AK45" s="16">
        <v>3.8437938958778561E-2</v>
      </c>
    </row>
    <row r="46" spans="2:39" x14ac:dyDescent="0.35">
      <c r="B46" s="15" t="s">
        <v>83</v>
      </c>
      <c r="C46" s="16">
        <v>1.300900134558633E-2</v>
      </c>
      <c r="D46" s="16">
        <v>8.3979438015497621E-3</v>
      </c>
      <c r="E46" s="16">
        <v>1.8171781356119319E-2</v>
      </c>
      <c r="G46" s="16">
        <v>2.0208496955347779E-2</v>
      </c>
      <c r="H46" s="16">
        <v>2.2444377244091589E-2</v>
      </c>
      <c r="I46" s="16">
        <v>1.2540364307430329E-2</v>
      </c>
      <c r="J46" s="16">
        <v>9.541012392028099E-3</v>
      </c>
      <c r="K46" s="16">
        <v>5.5794853299441678E-3</v>
      </c>
      <c r="L46" s="16">
        <v>0</v>
      </c>
      <c r="N46" s="16">
        <v>1.387716637228188E-2</v>
      </c>
      <c r="O46" s="16">
        <v>2.4104783686486081E-2</v>
      </c>
      <c r="P46" s="16">
        <v>5.5279828864547506E-3</v>
      </c>
      <c r="Q46" s="16">
        <v>6.7327224498893402E-3</v>
      </c>
      <c r="R46" s="16">
        <v>7.8668813123822373E-3</v>
      </c>
      <c r="S46" s="16">
        <v>9.9167683354225104E-3</v>
      </c>
      <c r="T46" s="16">
        <v>2.336531107637763E-2</v>
      </c>
      <c r="U46" s="16">
        <v>2.7394722973178989E-2</v>
      </c>
      <c r="V46" s="16">
        <v>1.715714447971619E-2</v>
      </c>
      <c r="W46" s="16">
        <v>8.4050538525281028E-3</v>
      </c>
      <c r="X46" s="16">
        <v>3.827589605511821E-3</v>
      </c>
      <c r="Y46" s="16">
        <v>7.1489884720182936E-3</v>
      </c>
      <c r="AA46" s="16">
        <v>6.1655940466812066E-3</v>
      </c>
      <c r="AB46" s="16">
        <v>7.9455705598342943E-3</v>
      </c>
      <c r="AC46" s="16">
        <v>1.8751031818786981E-2</v>
      </c>
      <c r="AD46" s="16">
        <v>2.3554012047634781E-2</v>
      </c>
      <c r="AF46" s="16">
        <v>1.239066131161492E-2</v>
      </c>
      <c r="AH46" s="16">
        <v>2.215192005453253E-2</v>
      </c>
      <c r="AI46" s="16">
        <v>1.000043333968316E-2</v>
      </c>
      <c r="AJ46" s="16">
        <v>1.535140886921718E-2</v>
      </c>
      <c r="AK46" s="16">
        <v>1.019347562940057E-2</v>
      </c>
    </row>
    <row r="48" spans="2:39" x14ac:dyDescent="0.35">
      <c r="B48" s="25" t="s">
        <v>87</v>
      </c>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row>
    <row r="49" spans="2:39" x14ac:dyDescent="0.35">
      <c r="B49" s="26" t="s">
        <v>17</v>
      </c>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row>
    <row r="50" spans="2:39" x14ac:dyDescent="0.35">
      <c r="B50" s="15" t="s">
        <v>81</v>
      </c>
      <c r="C50" s="16">
        <v>0.82948162794785452</v>
      </c>
      <c r="D50" s="16">
        <v>0.81837615406602449</v>
      </c>
      <c r="E50" s="16">
        <v>0.84191589449452986</v>
      </c>
      <c r="G50" s="16">
        <v>0.84539688467542484</v>
      </c>
      <c r="H50" s="16">
        <v>0.8615290712710304</v>
      </c>
      <c r="I50" s="16">
        <v>0.84007929346404497</v>
      </c>
      <c r="J50" s="16">
        <v>0.82471593701874368</v>
      </c>
      <c r="K50" s="16">
        <v>0.79224832566255032</v>
      </c>
      <c r="L50" s="16">
        <v>0.76774125486267619</v>
      </c>
      <c r="N50" s="16">
        <v>0.80407701225776318</v>
      </c>
      <c r="O50" s="16">
        <v>0.78312695394824439</v>
      </c>
      <c r="P50" s="16">
        <v>0.78879702610823632</v>
      </c>
      <c r="Q50" s="16">
        <v>0.85149803931524415</v>
      </c>
      <c r="R50" s="16">
        <v>0.83716770055973211</v>
      </c>
      <c r="S50" s="16">
        <v>0.83109020412766077</v>
      </c>
      <c r="T50" s="16">
        <v>0.7962866716781094</v>
      </c>
      <c r="U50" s="16">
        <v>0.82935606375179149</v>
      </c>
      <c r="V50" s="16">
        <v>0.85860504230078039</v>
      </c>
      <c r="W50" s="16">
        <v>0.84246970743832184</v>
      </c>
      <c r="X50" s="16">
        <v>0.84466732172195147</v>
      </c>
      <c r="Y50" s="16">
        <v>0.81240588634230482</v>
      </c>
      <c r="AA50" s="16">
        <v>0.89941101653160738</v>
      </c>
      <c r="AB50" s="16">
        <v>0.84313151905883421</v>
      </c>
      <c r="AC50" s="16">
        <v>0.80718159506721132</v>
      </c>
      <c r="AD50" s="16">
        <v>0.73076751465666079</v>
      </c>
      <c r="AF50" s="16">
        <v>0.83719097998582037</v>
      </c>
      <c r="AH50" s="16">
        <v>0.68674920147072638</v>
      </c>
      <c r="AI50" s="16">
        <v>0.78335994426371769</v>
      </c>
      <c r="AJ50" s="16">
        <v>0.84370107798343685</v>
      </c>
      <c r="AK50" s="16">
        <v>0.91214031185358235</v>
      </c>
    </row>
    <row r="51" spans="2:39" x14ac:dyDescent="0.35">
      <c r="B51" s="15" t="s">
        <v>82</v>
      </c>
      <c r="C51" s="16">
        <v>0.14493025955849179</v>
      </c>
      <c r="D51" s="16">
        <v>0.1582011924646291</v>
      </c>
      <c r="E51" s="16">
        <v>0.13007143238607011</v>
      </c>
      <c r="G51" s="16">
        <v>0.12912266028433761</v>
      </c>
      <c r="H51" s="16">
        <v>0.1146192558209827</v>
      </c>
      <c r="I51" s="16">
        <v>0.13104648089987461</v>
      </c>
      <c r="J51" s="16">
        <v>0.15041191857336969</v>
      </c>
      <c r="K51" s="16">
        <v>0.18316560412028751</v>
      </c>
      <c r="L51" s="16">
        <v>0.2069655352953855</v>
      </c>
      <c r="N51" s="16">
        <v>0.1622932825006668</v>
      </c>
      <c r="O51" s="16">
        <v>0.18463329439590051</v>
      </c>
      <c r="P51" s="16">
        <v>0.19008347078225141</v>
      </c>
      <c r="Q51" s="16">
        <v>0.1150869804182261</v>
      </c>
      <c r="R51" s="16">
        <v>0.1447910599061345</v>
      </c>
      <c r="S51" s="16">
        <v>0.13557148294228569</v>
      </c>
      <c r="T51" s="16">
        <v>0.16631401969755721</v>
      </c>
      <c r="U51" s="16">
        <v>0.14457795671580559</v>
      </c>
      <c r="V51" s="16">
        <v>0.11877247858398331</v>
      </c>
      <c r="W51" s="16">
        <v>0.13450761885429621</v>
      </c>
      <c r="X51" s="16">
        <v>0.14030720929858059</v>
      </c>
      <c r="Y51" s="16">
        <v>0.16214880497626599</v>
      </c>
      <c r="AA51" s="16">
        <v>8.3145580658579146E-2</v>
      </c>
      <c r="AB51" s="16">
        <v>0.13599067279753821</v>
      </c>
      <c r="AC51" s="16">
        <v>0.1620374534657652</v>
      </c>
      <c r="AD51" s="16">
        <v>0.23144218192943289</v>
      </c>
      <c r="AF51" s="16">
        <v>0.13810573251989849</v>
      </c>
      <c r="AH51" s="16">
        <v>0.26615894940908619</v>
      </c>
      <c r="AI51" s="16">
        <v>0.17884668079494079</v>
      </c>
      <c r="AJ51" s="16">
        <v>0.1346416388660053</v>
      </c>
      <c r="AK51" s="16">
        <v>7.9335068878353052E-2</v>
      </c>
    </row>
    <row r="52" spans="2:39" x14ac:dyDescent="0.35">
      <c r="B52" s="15" t="s">
        <v>83</v>
      </c>
      <c r="C52" s="16">
        <v>2.5588112493653729E-2</v>
      </c>
      <c r="D52" s="16">
        <v>2.3422653469346411E-2</v>
      </c>
      <c r="E52" s="16">
        <v>2.8012673119400151E-2</v>
      </c>
      <c r="G52" s="16">
        <v>2.5480455040237479E-2</v>
      </c>
      <c r="H52" s="16">
        <v>2.3851672907986739E-2</v>
      </c>
      <c r="I52" s="16">
        <v>2.887422563608066E-2</v>
      </c>
      <c r="J52" s="16">
        <v>2.4872144407886591E-2</v>
      </c>
      <c r="K52" s="16">
        <v>2.4586070217162109E-2</v>
      </c>
      <c r="L52" s="16">
        <v>2.52932098419382E-2</v>
      </c>
      <c r="N52" s="16">
        <v>3.3629705241570107E-2</v>
      </c>
      <c r="O52" s="16">
        <v>3.223975165585518E-2</v>
      </c>
      <c r="P52" s="16">
        <v>2.1119503109512439E-2</v>
      </c>
      <c r="Q52" s="16">
        <v>3.341498026652974E-2</v>
      </c>
      <c r="R52" s="16">
        <v>1.8041239534133481E-2</v>
      </c>
      <c r="S52" s="16">
        <v>3.3338312930053383E-2</v>
      </c>
      <c r="T52" s="16">
        <v>3.7399308624333362E-2</v>
      </c>
      <c r="U52" s="16">
        <v>2.6065979532402889E-2</v>
      </c>
      <c r="V52" s="16">
        <v>2.2622479115236179E-2</v>
      </c>
      <c r="W52" s="16">
        <v>2.30226737073819E-2</v>
      </c>
      <c r="X52" s="16">
        <v>1.5025468979468231E-2</v>
      </c>
      <c r="Y52" s="16">
        <v>2.5445308681429319E-2</v>
      </c>
      <c r="AA52" s="16">
        <v>1.7443402809813491E-2</v>
      </c>
      <c r="AB52" s="16">
        <v>2.0877808143627351E-2</v>
      </c>
      <c r="AC52" s="16">
        <v>3.0780951467023299E-2</v>
      </c>
      <c r="AD52" s="16">
        <v>3.7790303413906198E-2</v>
      </c>
      <c r="AF52" s="16">
        <v>2.4703287494280989E-2</v>
      </c>
      <c r="AH52" s="16">
        <v>4.7091849120187483E-2</v>
      </c>
      <c r="AI52" s="16">
        <v>3.7793374941341683E-2</v>
      </c>
      <c r="AJ52" s="16">
        <v>2.1657283150557649E-2</v>
      </c>
      <c r="AK52" s="16">
        <v>8.5246192680644376E-3</v>
      </c>
    </row>
    <row r="54" spans="2:39" x14ac:dyDescent="0.35">
      <c r="B54" s="25" t="s">
        <v>88</v>
      </c>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row>
    <row r="55" spans="2:39" x14ac:dyDescent="0.35">
      <c r="B55" s="26" t="s">
        <v>15</v>
      </c>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row>
    <row r="56" spans="2:39" x14ac:dyDescent="0.35">
      <c r="B56" s="15" t="s">
        <v>89</v>
      </c>
      <c r="C56" s="16">
        <v>0.12762626146828271</v>
      </c>
      <c r="D56" s="16">
        <v>0.16716968734105159</v>
      </c>
      <c r="E56" s="16">
        <v>8.8965241695665165E-2</v>
      </c>
      <c r="G56" s="16">
        <v>0.23000414361762181</v>
      </c>
      <c r="H56" s="16">
        <v>0.26034878205284329</v>
      </c>
      <c r="I56" s="16">
        <v>0.15602293201016759</v>
      </c>
      <c r="J56" s="16">
        <v>8.6957088976185273E-2</v>
      </c>
      <c r="K56" s="16">
        <v>4.4865690032119647E-2</v>
      </c>
      <c r="L56" s="16">
        <v>1.8293013806333941E-2</v>
      </c>
      <c r="N56" s="16">
        <v>0.1010102907973207</v>
      </c>
      <c r="O56" s="16">
        <v>0.106347832450357</v>
      </c>
      <c r="P56" s="16">
        <v>0.10396569862865621</v>
      </c>
      <c r="Q56" s="16">
        <v>0.12215328038451979</v>
      </c>
      <c r="R56" s="16">
        <v>0.14590223414546741</v>
      </c>
      <c r="S56" s="16">
        <v>9.1480966669502603E-2</v>
      </c>
      <c r="T56" s="16">
        <v>0.1142447418312442</v>
      </c>
      <c r="U56" s="16">
        <v>0.13847750326084221</v>
      </c>
      <c r="V56" s="16">
        <v>0.2279820406291401</v>
      </c>
      <c r="W56" s="16">
        <v>9.0550837411886229E-2</v>
      </c>
      <c r="X56" s="16">
        <v>9.8763534846301723E-2</v>
      </c>
      <c r="Y56" s="16">
        <v>0.1090635512348337</v>
      </c>
      <c r="AA56" s="16">
        <v>0.19453234871604641</v>
      </c>
      <c r="AB56" s="16">
        <v>9.9493557424363513E-2</v>
      </c>
      <c r="AC56" s="16">
        <v>0.1171738556668815</v>
      </c>
      <c r="AD56" s="16">
        <v>9.3900744151531712E-2</v>
      </c>
      <c r="AF56" s="16">
        <v>0.14196078721301211</v>
      </c>
      <c r="AH56" s="16">
        <v>1.2514605388052489E-2</v>
      </c>
      <c r="AI56" s="16">
        <v>2.391764265155014E-2</v>
      </c>
      <c r="AJ56" s="16">
        <v>0.17007164287201729</v>
      </c>
      <c r="AK56" s="16">
        <v>0.354913454652802</v>
      </c>
    </row>
    <row r="57" spans="2:39" ht="29" x14ac:dyDescent="0.35">
      <c r="B57" s="15" t="s">
        <v>90</v>
      </c>
      <c r="C57" s="16">
        <v>0.34837544449081931</v>
      </c>
      <c r="D57" s="16">
        <v>0.38272135797396489</v>
      </c>
      <c r="E57" s="16">
        <v>0.31479595533495142</v>
      </c>
      <c r="G57" s="16">
        <v>0.5092292377607055</v>
      </c>
      <c r="H57" s="16">
        <v>0.44944613321352672</v>
      </c>
      <c r="I57" s="16">
        <v>0.39303218402352369</v>
      </c>
      <c r="J57" s="16">
        <v>0.36403542853194643</v>
      </c>
      <c r="K57" s="16">
        <v>0.25971884326229</v>
      </c>
      <c r="L57" s="16">
        <v>0.1713627255359686</v>
      </c>
      <c r="N57" s="16">
        <v>0.32020152101076022</v>
      </c>
      <c r="O57" s="16">
        <v>0.32799431389990158</v>
      </c>
      <c r="P57" s="16">
        <v>0.34490676247167162</v>
      </c>
      <c r="Q57" s="16">
        <v>0.35524109646728907</v>
      </c>
      <c r="R57" s="16">
        <v>0.34302518368326218</v>
      </c>
      <c r="S57" s="16">
        <v>0.31534882741302772</v>
      </c>
      <c r="T57" s="16">
        <v>0.35329753458860641</v>
      </c>
      <c r="U57" s="16">
        <v>0.38509115431847929</v>
      </c>
      <c r="V57" s="16">
        <v>0.44871808152459641</v>
      </c>
      <c r="W57" s="16">
        <v>0.32136170096257122</v>
      </c>
      <c r="X57" s="16">
        <v>0.2845450807839956</v>
      </c>
      <c r="Y57" s="16">
        <v>0.31692178504249252</v>
      </c>
      <c r="AA57" s="16">
        <v>0.40743926955340032</v>
      </c>
      <c r="AB57" s="16">
        <v>0.36200497495728451</v>
      </c>
      <c r="AC57" s="16">
        <v>0.33984893362327723</v>
      </c>
      <c r="AD57" s="16">
        <v>0.27835505389986159</v>
      </c>
      <c r="AF57" s="16">
        <v>0.38639573141039341</v>
      </c>
      <c r="AH57" s="16">
        <v>9.1189961417084603E-2</v>
      </c>
      <c r="AI57" s="16">
        <v>0.21752553359632179</v>
      </c>
      <c r="AJ57" s="16">
        <v>0.46679208645784942</v>
      </c>
      <c r="AK57" s="16">
        <v>0.54595336148059648</v>
      </c>
    </row>
    <row r="58" spans="2:39" x14ac:dyDescent="0.35">
      <c r="B58" s="15" t="s">
        <v>91</v>
      </c>
      <c r="C58" s="16">
        <v>0.44443374323540608</v>
      </c>
      <c r="D58" s="16">
        <v>0.38933609980695272</v>
      </c>
      <c r="E58" s="16">
        <v>0.49830189034197631</v>
      </c>
      <c r="G58" s="16">
        <v>0.23508303985854331</v>
      </c>
      <c r="H58" s="16">
        <v>0.27171869007377419</v>
      </c>
      <c r="I58" s="16">
        <v>0.39421221578598392</v>
      </c>
      <c r="J58" s="16">
        <v>0.48486080888733207</v>
      </c>
      <c r="K58" s="16">
        <v>0.58109537169769299</v>
      </c>
      <c r="L58" s="16">
        <v>0.63822186405076731</v>
      </c>
      <c r="N58" s="16">
        <v>0.44251748638798599</v>
      </c>
      <c r="O58" s="16">
        <v>0.48265962220878278</v>
      </c>
      <c r="P58" s="16">
        <v>0.44518309196257178</v>
      </c>
      <c r="Q58" s="16">
        <v>0.44763033020400539</v>
      </c>
      <c r="R58" s="16">
        <v>0.45946209964310442</v>
      </c>
      <c r="S58" s="16">
        <v>0.49716415081993071</v>
      </c>
      <c r="T58" s="16">
        <v>0.4317100938461515</v>
      </c>
      <c r="U58" s="16">
        <v>0.4009349626377548</v>
      </c>
      <c r="V58" s="16">
        <v>0.28363384112636419</v>
      </c>
      <c r="W58" s="16">
        <v>0.51435052668615744</v>
      </c>
      <c r="X58" s="16">
        <v>0.52380224305491019</v>
      </c>
      <c r="Y58" s="16">
        <v>0.49907325681604581</v>
      </c>
      <c r="AA58" s="16">
        <v>0.347460194629505</v>
      </c>
      <c r="AB58" s="16">
        <v>0.46949258866184029</v>
      </c>
      <c r="AC58" s="16">
        <v>0.46725419833791132</v>
      </c>
      <c r="AD58" s="16">
        <v>0.50239921823180389</v>
      </c>
      <c r="AF58" s="16">
        <v>0.43327060984155191</v>
      </c>
      <c r="AH58" s="16">
        <v>0.61245982628989515</v>
      </c>
      <c r="AI58" s="16">
        <v>0.64028280850412345</v>
      </c>
      <c r="AJ58" s="16">
        <v>0.3449448880998045</v>
      </c>
      <c r="AK58" s="16">
        <v>9.4396554357649723E-2</v>
      </c>
    </row>
    <row r="59" spans="2:39" ht="29" x14ac:dyDescent="0.35">
      <c r="B59" s="15" t="s">
        <v>92</v>
      </c>
      <c r="C59" s="16">
        <v>7.4809610879698812E-2</v>
      </c>
      <c r="D59" s="16">
        <v>5.5585650477309609E-2</v>
      </c>
      <c r="E59" s="16">
        <v>9.3604591254340425E-2</v>
      </c>
      <c r="G59" s="16">
        <v>2.1898176276887251E-2</v>
      </c>
      <c r="H59" s="16">
        <v>1.3027146653967659E-2</v>
      </c>
      <c r="I59" s="16">
        <v>4.7783964893710187E-2</v>
      </c>
      <c r="J59" s="16">
        <v>6.0029521570107207E-2</v>
      </c>
      <c r="K59" s="16">
        <v>0.1108495406657827</v>
      </c>
      <c r="L59" s="16">
        <v>0.16931689613074599</v>
      </c>
      <c r="N59" s="16">
        <v>0.1303004686449879</v>
      </c>
      <c r="O59" s="16">
        <v>7.6883295470108318E-2</v>
      </c>
      <c r="P59" s="16">
        <v>0.102396438273038</v>
      </c>
      <c r="Q59" s="16">
        <v>7.0832692443454678E-2</v>
      </c>
      <c r="R59" s="16">
        <v>4.8303366962563023E-2</v>
      </c>
      <c r="S59" s="16">
        <v>9.1646569140649115E-2</v>
      </c>
      <c r="T59" s="16">
        <v>9.8109180057405876E-2</v>
      </c>
      <c r="U59" s="16">
        <v>6.9522174810816906E-2</v>
      </c>
      <c r="V59" s="16">
        <v>3.4741409855932749E-2</v>
      </c>
      <c r="W59" s="16">
        <v>7.0791449926976266E-2</v>
      </c>
      <c r="X59" s="16">
        <v>8.8015239320506783E-2</v>
      </c>
      <c r="Y59" s="16">
        <v>6.6123756855044138E-2</v>
      </c>
      <c r="AA59" s="16">
        <v>4.9324255014466092E-2</v>
      </c>
      <c r="AB59" s="16">
        <v>6.546619195546384E-2</v>
      </c>
      <c r="AC59" s="16">
        <v>7.0508797927761338E-2</v>
      </c>
      <c r="AD59" s="16">
        <v>0.1159203376145586</v>
      </c>
      <c r="AF59" s="16">
        <v>3.5031714759840439E-2</v>
      </c>
      <c r="AH59" s="16">
        <v>0.27198084316228638</v>
      </c>
      <c r="AI59" s="16">
        <v>0.11111916268664759</v>
      </c>
      <c r="AJ59" s="16">
        <v>1.621743698950695E-2</v>
      </c>
      <c r="AK59" s="16">
        <v>3.6145144270220779E-3</v>
      </c>
    </row>
    <row r="60" spans="2:39" x14ac:dyDescent="0.35">
      <c r="B60" s="15" t="s">
        <v>93</v>
      </c>
      <c r="C60" s="16">
        <v>4.7549399257930018E-3</v>
      </c>
      <c r="D60" s="16">
        <v>5.1872044007209598E-3</v>
      </c>
      <c r="E60" s="16">
        <v>4.3323213730666844E-3</v>
      </c>
      <c r="G60" s="16">
        <v>3.78540248624201E-3</v>
      </c>
      <c r="H60" s="16">
        <v>5.4592480058880963E-3</v>
      </c>
      <c r="I60" s="16">
        <v>8.9487032866146718E-3</v>
      </c>
      <c r="J60" s="16">
        <v>4.117152034429008E-3</v>
      </c>
      <c r="K60" s="16">
        <v>3.470554342114557E-3</v>
      </c>
      <c r="L60" s="16">
        <v>2.805500476184115E-3</v>
      </c>
      <c r="N60" s="16">
        <v>5.9702331589449919E-3</v>
      </c>
      <c r="O60" s="16">
        <v>6.1149359708504861E-3</v>
      </c>
      <c r="P60" s="16">
        <v>3.5480086640625919E-3</v>
      </c>
      <c r="Q60" s="16">
        <v>4.1426005007309504E-3</v>
      </c>
      <c r="R60" s="16">
        <v>3.3071155656029879E-3</v>
      </c>
      <c r="S60" s="16">
        <v>4.3594859568899941E-3</v>
      </c>
      <c r="T60" s="16">
        <v>2.6384496765921579E-3</v>
      </c>
      <c r="U60" s="16">
        <v>5.9742049721068138E-3</v>
      </c>
      <c r="V60" s="16">
        <v>4.9246268639663859E-3</v>
      </c>
      <c r="W60" s="16">
        <v>2.9454850124088889E-3</v>
      </c>
      <c r="X60" s="16">
        <v>4.8739019942856138E-3</v>
      </c>
      <c r="Y60" s="16">
        <v>8.8176500515837006E-3</v>
      </c>
      <c r="AA60" s="16">
        <v>1.243932086582057E-3</v>
      </c>
      <c r="AB60" s="16">
        <v>3.5426870010478581E-3</v>
      </c>
      <c r="AC60" s="16">
        <v>5.214214444168563E-3</v>
      </c>
      <c r="AD60" s="16">
        <v>9.4246461022440987E-3</v>
      </c>
      <c r="AF60" s="16">
        <v>3.3411567752021309E-3</v>
      </c>
      <c r="AH60" s="16">
        <v>1.185476374268148E-2</v>
      </c>
      <c r="AI60" s="16">
        <v>7.1548525613572304E-3</v>
      </c>
      <c r="AJ60" s="16">
        <v>1.973945580821855E-3</v>
      </c>
      <c r="AK60" s="16">
        <v>1.122115081929673E-3</v>
      </c>
    </row>
    <row r="62" spans="2:39" x14ac:dyDescent="0.35">
      <c r="B62" s="25" t="s">
        <v>94</v>
      </c>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row>
    <row r="63" spans="2:39" x14ac:dyDescent="0.35">
      <c r="B63" s="26" t="s">
        <v>15</v>
      </c>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row>
    <row r="64" spans="2:39" x14ac:dyDescent="0.35">
      <c r="B64" s="15" t="s">
        <v>95</v>
      </c>
      <c r="C64" s="16">
        <v>0.57034567260896496</v>
      </c>
      <c r="D64" s="16">
        <v>0.63252925206721855</v>
      </c>
      <c r="E64" s="16">
        <v>0.50954971115881598</v>
      </c>
      <c r="G64" s="16">
        <v>0.70190757911700108</v>
      </c>
      <c r="H64" s="16">
        <v>0.72553896329491085</v>
      </c>
      <c r="I64" s="16">
        <v>0.62382313931472388</v>
      </c>
      <c r="J64" s="16">
        <v>0.58044432600379681</v>
      </c>
      <c r="K64" s="16">
        <v>0.47938786325895572</v>
      </c>
      <c r="L64" s="16">
        <v>0.36768400849654759</v>
      </c>
      <c r="N64" s="16">
        <v>0.5086936796575432</v>
      </c>
      <c r="O64" s="16">
        <v>0.59666989823151306</v>
      </c>
      <c r="P64" s="16">
        <v>0.56040337222524206</v>
      </c>
      <c r="Q64" s="16">
        <v>0.5796896890120844</v>
      </c>
      <c r="R64" s="16">
        <v>0.58745973416658892</v>
      </c>
      <c r="S64" s="16">
        <v>0.52623710669567525</v>
      </c>
      <c r="T64" s="16">
        <v>0.56553665894765992</v>
      </c>
      <c r="U64" s="16">
        <v>0.60087798585244001</v>
      </c>
      <c r="V64" s="16">
        <v>0.70580662163805863</v>
      </c>
      <c r="W64" s="16">
        <v>0.53304887100834131</v>
      </c>
      <c r="X64" s="16">
        <v>0.53200815197741924</v>
      </c>
      <c r="Y64" s="16">
        <v>0.49278926191224859</v>
      </c>
      <c r="AA64" s="16">
        <v>0.6130336259923137</v>
      </c>
      <c r="AB64" s="16">
        <v>0.5424511102122398</v>
      </c>
      <c r="AC64" s="16">
        <v>0.59183475285525344</v>
      </c>
      <c r="AD64" s="16">
        <v>0.5351486287124364</v>
      </c>
      <c r="AF64" s="16">
        <v>0.63766032999105937</v>
      </c>
      <c r="AH64" s="16">
        <v>0.14007563040184179</v>
      </c>
      <c r="AI64" s="16">
        <v>0.43566473409973011</v>
      </c>
      <c r="AJ64" s="16">
        <v>0.70470078325642305</v>
      </c>
      <c r="AK64" s="16">
        <v>0.84814145284398579</v>
      </c>
    </row>
    <row r="65" spans="2:39" x14ac:dyDescent="0.35">
      <c r="B65" s="15" t="s">
        <v>96</v>
      </c>
      <c r="C65" s="16">
        <v>0.4296543273910351</v>
      </c>
      <c r="D65" s="16">
        <v>0.36747074793278128</v>
      </c>
      <c r="E65" s="16">
        <v>0.49045028884118408</v>
      </c>
      <c r="G65" s="16">
        <v>0.29809242088299892</v>
      </c>
      <c r="H65" s="16">
        <v>0.2744610367050892</v>
      </c>
      <c r="I65" s="16">
        <v>0.37617686068527612</v>
      </c>
      <c r="J65" s="16">
        <v>0.41955567399620319</v>
      </c>
      <c r="K65" s="16">
        <v>0.52061213674104445</v>
      </c>
      <c r="L65" s="16">
        <v>0.63231599150345241</v>
      </c>
      <c r="N65" s="16">
        <v>0.49130632034245691</v>
      </c>
      <c r="O65" s="16">
        <v>0.40333010176848721</v>
      </c>
      <c r="P65" s="16">
        <v>0.439596627774758</v>
      </c>
      <c r="Q65" s="16">
        <v>0.42031031098791538</v>
      </c>
      <c r="R65" s="16">
        <v>0.41254026583341102</v>
      </c>
      <c r="S65" s="16">
        <v>0.47376289330432492</v>
      </c>
      <c r="T65" s="16">
        <v>0.43446334105234008</v>
      </c>
      <c r="U65" s="16">
        <v>0.39912201414755999</v>
      </c>
      <c r="V65" s="16">
        <v>0.29419337836194143</v>
      </c>
      <c r="W65" s="16">
        <v>0.46695112899165858</v>
      </c>
      <c r="X65" s="16">
        <v>0.4679918480225807</v>
      </c>
      <c r="Y65" s="16">
        <v>0.5072107380877513</v>
      </c>
      <c r="AA65" s="16">
        <v>0.38696637400768619</v>
      </c>
      <c r="AB65" s="16">
        <v>0.45754888978776009</v>
      </c>
      <c r="AC65" s="16">
        <v>0.40816524714474661</v>
      </c>
      <c r="AD65" s="16">
        <v>0.46485137128756349</v>
      </c>
      <c r="AF65" s="16">
        <v>0.36233967000894057</v>
      </c>
      <c r="AH65" s="16">
        <v>0.8599243695981581</v>
      </c>
      <c r="AI65" s="16">
        <v>0.56433526590027017</v>
      </c>
      <c r="AJ65" s="16">
        <v>0.2952992167435769</v>
      </c>
      <c r="AK65" s="16">
        <v>0.1518585471560141</v>
      </c>
    </row>
    <row r="67" spans="2:39" x14ac:dyDescent="0.35">
      <c r="B67" s="25" t="s">
        <v>97</v>
      </c>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row>
    <row r="68" spans="2:39" x14ac:dyDescent="0.35">
      <c r="B68" s="26" t="s">
        <v>15</v>
      </c>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row>
    <row r="69" spans="2:39" x14ac:dyDescent="0.35">
      <c r="B69" s="15" t="s">
        <v>95</v>
      </c>
      <c r="C69" s="16">
        <v>0.70048368353575963</v>
      </c>
      <c r="D69" s="16">
        <v>0.70704757980081634</v>
      </c>
      <c r="E69" s="16">
        <v>0.69406625971149949</v>
      </c>
      <c r="G69" s="16">
        <v>0.89556228909896296</v>
      </c>
      <c r="H69" s="16">
        <v>0.86376787766582808</v>
      </c>
      <c r="I69" s="16">
        <v>0.78276866652821619</v>
      </c>
      <c r="J69" s="16">
        <v>0.71880034985560748</v>
      </c>
      <c r="K69" s="16">
        <v>0.60306021404852428</v>
      </c>
      <c r="L69" s="16">
        <v>0.42382317362582972</v>
      </c>
      <c r="N69" s="16">
        <v>0.62720520139936764</v>
      </c>
      <c r="O69" s="16">
        <v>0.77321156161920757</v>
      </c>
      <c r="P69" s="16">
        <v>0.64909438380930418</v>
      </c>
      <c r="Q69" s="16">
        <v>0.69763837402586304</v>
      </c>
      <c r="R69" s="16">
        <v>0.73518612252762061</v>
      </c>
      <c r="S69" s="16">
        <v>0.6298322324718395</v>
      </c>
      <c r="T69" s="16">
        <v>0.71251707477800708</v>
      </c>
      <c r="U69" s="16">
        <v>0.74324983432222669</v>
      </c>
      <c r="V69" s="16">
        <v>0.8347843478298036</v>
      </c>
      <c r="W69" s="16">
        <v>0.66519545080727693</v>
      </c>
      <c r="X69" s="16">
        <v>0.61034078984089513</v>
      </c>
      <c r="Y69" s="16">
        <v>0.66937899596448314</v>
      </c>
      <c r="AA69" s="16">
        <v>0.77633471755628325</v>
      </c>
      <c r="AB69" s="16">
        <v>0.7041492761090794</v>
      </c>
      <c r="AC69" s="16">
        <v>0.71552838678179198</v>
      </c>
      <c r="AD69" s="16">
        <v>0.60066279427442149</v>
      </c>
      <c r="AF69" s="16">
        <v>0.78725693029629407</v>
      </c>
      <c r="AH69" s="16">
        <v>0.1805151631994113</v>
      </c>
      <c r="AI69" s="16">
        <v>0.56615925413005463</v>
      </c>
      <c r="AJ69" s="16">
        <v>0.86954658516159189</v>
      </c>
      <c r="AK69" s="16">
        <v>0.94860868593936976</v>
      </c>
    </row>
    <row r="70" spans="2:39" x14ac:dyDescent="0.35">
      <c r="B70" s="15" t="s">
        <v>96</v>
      </c>
      <c r="C70" s="16">
        <v>0.29951631646424037</v>
      </c>
      <c r="D70" s="16">
        <v>0.29295242019918361</v>
      </c>
      <c r="E70" s="16">
        <v>0.30593374028850051</v>
      </c>
      <c r="G70" s="16">
        <v>0.1044377109010369</v>
      </c>
      <c r="H70" s="16">
        <v>0.13623212233417181</v>
      </c>
      <c r="I70" s="16">
        <v>0.21723133347178389</v>
      </c>
      <c r="J70" s="16">
        <v>0.28119965014439252</v>
      </c>
      <c r="K70" s="16">
        <v>0.39693978595147572</v>
      </c>
      <c r="L70" s="16">
        <v>0.57617682637417034</v>
      </c>
      <c r="N70" s="16">
        <v>0.37279479860063208</v>
      </c>
      <c r="O70" s="16">
        <v>0.22678843838079271</v>
      </c>
      <c r="P70" s="16">
        <v>0.35090561619069588</v>
      </c>
      <c r="Q70" s="16">
        <v>0.30236162597413691</v>
      </c>
      <c r="R70" s="16">
        <v>0.26481387747237939</v>
      </c>
      <c r="S70" s="16">
        <v>0.37016776752816061</v>
      </c>
      <c r="T70" s="16">
        <v>0.28748292522199298</v>
      </c>
      <c r="U70" s="16">
        <v>0.25675016567777331</v>
      </c>
      <c r="V70" s="16">
        <v>0.16521565217019629</v>
      </c>
      <c r="W70" s="16">
        <v>0.33480454919272301</v>
      </c>
      <c r="X70" s="16">
        <v>0.38965921015910482</v>
      </c>
      <c r="Y70" s="16">
        <v>0.33062100403551692</v>
      </c>
      <c r="AA70" s="16">
        <v>0.2236652824437167</v>
      </c>
      <c r="AB70" s="16">
        <v>0.2958507238909206</v>
      </c>
      <c r="AC70" s="16">
        <v>0.28447161321820791</v>
      </c>
      <c r="AD70" s="16">
        <v>0.39933720572557863</v>
      </c>
      <c r="AF70" s="16">
        <v>0.21274306970370579</v>
      </c>
      <c r="AH70" s="16">
        <v>0.8194848368005887</v>
      </c>
      <c r="AI70" s="16">
        <v>0.43384074586994559</v>
      </c>
      <c r="AJ70" s="16">
        <v>0.13045341483840811</v>
      </c>
      <c r="AK70" s="16">
        <v>5.1391314060630307E-2</v>
      </c>
    </row>
    <row r="72" spans="2:39" x14ac:dyDescent="0.35">
      <c r="B72" s="25" t="s">
        <v>98</v>
      </c>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row>
    <row r="73" spans="2:39" x14ac:dyDescent="0.35">
      <c r="B73" s="26" t="s">
        <v>15</v>
      </c>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row>
    <row r="74" spans="2:39" x14ac:dyDescent="0.35">
      <c r="B74" s="15" t="s">
        <v>95</v>
      </c>
      <c r="C74" s="16">
        <v>0.31422234950093458</v>
      </c>
      <c r="D74" s="16">
        <v>0.29637677770178361</v>
      </c>
      <c r="E74" s="16">
        <v>0.33166969982410832</v>
      </c>
      <c r="G74" s="16">
        <v>0.56068257977409119</v>
      </c>
      <c r="H74" s="16">
        <v>0.54919119898324431</v>
      </c>
      <c r="I74" s="16">
        <v>0.41083843465017328</v>
      </c>
      <c r="J74" s="16">
        <v>0.2421578321543553</v>
      </c>
      <c r="K74" s="16">
        <v>0.1573870632505579</v>
      </c>
      <c r="L74" s="16">
        <v>4.7192900925670841E-2</v>
      </c>
      <c r="N74" s="16">
        <v>0.26186178308966213</v>
      </c>
      <c r="O74" s="16">
        <v>0.31512038484038313</v>
      </c>
      <c r="P74" s="16">
        <v>0.26615073550039742</v>
      </c>
      <c r="Q74" s="16">
        <v>0.31088168528774529</v>
      </c>
      <c r="R74" s="16">
        <v>0.31065348286406158</v>
      </c>
      <c r="S74" s="16">
        <v>0.25127688068240839</v>
      </c>
      <c r="T74" s="16">
        <v>0.30832120061695317</v>
      </c>
      <c r="U74" s="16">
        <v>0.3815868769245353</v>
      </c>
      <c r="V74" s="16">
        <v>0.49304220726721198</v>
      </c>
      <c r="W74" s="16">
        <v>0.2460940860813739</v>
      </c>
      <c r="X74" s="16">
        <v>0.24738182946194689</v>
      </c>
      <c r="Y74" s="16">
        <v>0.27108449623906861</v>
      </c>
      <c r="AA74" s="16">
        <v>0.40503821849131227</v>
      </c>
      <c r="AB74" s="16">
        <v>0.2893610074704836</v>
      </c>
      <c r="AC74" s="16">
        <v>0.31768875360704391</v>
      </c>
      <c r="AD74" s="16">
        <v>0.23927632487716061</v>
      </c>
      <c r="AF74" s="16">
        <v>0.35256174740304919</v>
      </c>
      <c r="AH74" s="16">
        <v>6.05133156312576E-2</v>
      </c>
      <c r="AI74" s="16">
        <v>0.13799461061086851</v>
      </c>
      <c r="AJ74" s="16">
        <v>0.42003411973616822</v>
      </c>
      <c r="AK74" s="16">
        <v>0.65409866495139035</v>
      </c>
    </row>
    <row r="75" spans="2:39" x14ac:dyDescent="0.35">
      <c r="B75" s="15" t="s">
        <v>96</v>
      </c>
      <c r="C75" s="16">
        <v>0.68577765049906525</v>
      </c>
      <c r="D75" s="16">
        <v>0.70362322229821628</v>
      </c>
      <c r="E75" s="16">
        <v>0.66833030017589179</v>
      </c>
      <c r="G75" s="16">
        <v>0.43931742022590881</v>
      </c>
      <c r="H75" s="16">
        <v>0.45080880101675569</v>
      </c>
      <c r="I75" s="16">
        <v>0.58916156534982678</v>
      </c>
      <c r="J75" s="16">
        <v>0.75784216784564473</v>
      </c>
      <c r="K75" s="16">
        <v>0.84261293674944215</v>
      </c>
      <c r="L75" s="16">
        <v>0.95280709907432903</v>
      </c>
      <c r="N75" s="16">
        <v>0.73813821691033765</v>
      </c>
      <c r="O75" s="16">
        <v>0.68487961515961704</v>
      </c>
      <c r="P75" s="16">
        <v>0.73384926449960275</v>
      </c>
      <c r="Q75" s="16">
        <v>0.68911831471225471</v>
      </c>
      <c r="R75" s="16">
        <v>0.68934651713593831</v>
      </c>
      <c r="S75" s="16">
        <v>0.74872311931759172</v>
      </c>
      <c r="T75" s="16">
        <v>0.69167879938304688</v>
      </c>
      <c r="U75" s="16">
        <v>0.6184131230754647</v>
      </c>
      <c r="V75" s="16">
        <v>0.50695779273278796</v>
      </c>
      <c r="W75" s="16">
        <v>0.75390591391862627</v>
      </c>
      <c r="X75" s="16">
        <v>0.75261817053805302</v>
      </c>
      <c r="Y75" s="16">
        <v>0.72891550376093139</v>
      </c>
      <c r="AA75" s="16">
        <v>0.59496178150868773</v>
      </c>
      <c r="AB75" s="16">
        <v>0.71063899252951634</v>
      </c>
      <c r="AC75" s="16">
        <v>0.68231124639295615</v>
      </c>
      <c r="AD75" s="16">
        <v>0.76072367512283945</v>
      </c>
      <c r="AF75" s="16">
        <v>0.64743825259695065</v>
      </c>
      <c r="AH75" s="16">
        <v>0.93948668436874239</v>
      </c>
      <c r="AI75" s="16">
        <v>0.86200538938913174</v>
      </c>
      <c r="AJ75" s="16">
        <v>0.57996588026383167</v>
      </c>
      <c r="AK75" s="16">
        <v>0.34590133504860959</v>
      </c>
    </row>
    <row r="77" spans="2:39" x14ac:dyDescent="0.35">
      <c r="B77" s="25" t="s">
        <v>99</v>
      </c>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row>
    <row r="78" spans="2:39" x14ac:dyDescent="0.35">
      <c r="B78" s="26" t="s">
        <v>15</v>
      </c>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row>
    <row r="79" spans="2:39" x14ac:dyDescent="0.35">
      <c r="B79" s="15" t="s">
        <v>95</v>
      </c>
      <c r="C79" s="16">
        <v>0.13509931032284109</v>
      </c>
      <c r="D79" s="16">
        <v>0.15536451611889091</v>
      </c>
      <c r="E79" s="16">
        <v>0.1152863198020381</v>
      </c>
      <c r="G79" s="16">
        <v>0.1369914770438676</v>
      </c>
      <c r="H79" s="16">
        <v>0.21743449500621129</v>
      </c>
      <c r="I79" s="16">
        <v>0.17750335812119489</v>
      </c>
      <c r="J79" s="16">
        <v>0.12894831205982399</v>
      </c>
      <c r="K79" s="16">
        <v>0.1011478492692614</v>
      </c>
      <c r="L79" s="16">
        <v>6.0618605092325903E-2</v>
      </c>
      <c r="N79" s="16">
        <v>0.11528877472827539</v>
      </c>
      <c r="O79" s="16">
        <v>0.13736195055521039</v>
      </c>
      <c r="P79" s="16">
        <v>0.1064004967220722</v>
      </c>
      <c r="Q79" s="16">
        <v>0.14134389528722979</v>
      </c>
      <c r="R79" s="16">
        <v>0.1344678497400576</v>
      </c>
      <c r="S79" s="16">
        <v>0.12539144207113281</v>
      </c>
      <c r="T79" s="16">
        <v>0.13026436392995411</v>
      </c>
      <c r="U79" s="16">
        <v>0.13108734794885721</v>
      </c>
      <c r="V79" s="16">
        <v>0.21803843515836299</v>
      </c>
      <c r="W79" s="16">
        <v>0.1179652659830019</v>
      </c>
      <c r="X79" s="16">
        <v>0.1086476720303616</v>
      </c>
      <c r="Y79" s="16">
        <v>0.1033683536745028</v>
      </c>
      <c r="AA79" s="16">
        <v>0.1754015719058529</v>
      </c>
      <c r="AB79" s="16">
        <v>0.11111743775921031</v>
      </c>
      <c r="AC79" s="16">
        <v>0.13900566315705379</v>
      </c>
      <c r="AD79" s="16">
        <v>0.113480850043383</v>
      </c>
      <c r="AF79" s="16">
        <v>0.1508448912382776</v>
      </c>
      <c r="AH79" s="16">
        <v>1.6838135578109169E-2</v>
      </c>
      <c r="AI79" s="16">
        <v>5.2644010458230091E-2</v>
      </c>
      <c r="AJ79" s="16">
        <v>0.18045467238221269</v>
      </c>
      <c r="AK79" s="16">
        <v>0.30410837801525642</v>
      </c>
    </row>
    <row r="80" spans="2:39" x14ac:dyDescent="0.35">
      <c r="B80" s="15" t="s">
        <v>96</v>
      </c>
      <c r="C80" s="16">
        <v>0.86490068967715894</v>
      </c>
      <c r="D80" s="16">
        <v>0.84463548388110898</v>
      </c>
      <c r="E80" s="16">
        <v>0.88471368019796182</v>
      </c>
      <c r="G80" s="16">
        <v>0.86300852295613251</v>
      </c>
      <c r="H80" s="16">
        <v>0.78256550499378863</v>
      </c>
      <c r="I80" s="16">
        <v>0.82249664187880522</v>
      </c>
      <c r="J80" s="16">
        <v>0.87105168794017629</v>
      </c>
      <c r="K80" s="16">
        <v>0.89885215073073854</v>
      </c>
      <c r="L80" s="16">
        <v>0.93938139490767425</v>
      </c>
      <c r="N80" s="16">
        <v>0.88471122527172452</v>
      </c>
      <c r="O80" s="16">
        <v>0.86263804944478972</v>
      </c>
      <c r="P80" s="16">
        <v>0.89359950327792792</v>
      </c>
      <c r="Q80" s="16">
        <v>0.8586561047127701</v>
      </c>
      <c r="R80" s="16">
        <v>0.86553215025994235</v>
      </c>
      <c r="S80" s="16">
        <v>0.87460855792886716</v>
      </c>
      <c r="T80" s="16">
        <v>0.869735636070046</v>
      </c>
      <c r="U80" s="16">
        <v>0.86891265205114288</v>
      </c>
      <c r="V80" s="16">
        <v>0.78196156484163704</v>
      </c>
      <c r="W80" s="16">
        <v>0.88203473401699817</v>
      </c>
      <c r="X80" s="16">
        <v>0.89135232796963837</v>
      </c>
      <c r="Y80" s="16">
        <v>0.89663164632549719</v>
      </c>
      <c r="AA80" s="16">
        <v>0.82459842809414718</v>
      </c>
      <c r="AB80" s="16">
        <v>0.88888256224078965</v>
      </c>
      <c r="AC80" s="16">
        <v>0.86099433684294624</v>
      </c>
      <c r="AD80" s="16">
        <v>0.88651914995661685</v>
      </c>
      <c r="AF80" s="16">
        <v>0.84915510876172218</v>
      </c>
      <c r="AH80" s="16">
        <v>0.9831618644218908</v>
      </c>
      <c r="AI80" s="16">
        <v>0.94735598954177003</v>
      </c>
      <c r="AJ80" s="16">
        <v>0.81954532761778731</v>
      </c>
      <c r="AK80" s="16">
        <v>0.69589162198474364</v>
      </c>
    </row>
    <row r="82" spans="2:39" x14ac:dyDescent="0.35">
      <c r="B82" s="25" t="s">
        <v>100</v>
      </c>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row>
    <row r="83" spans="2:39" x14ac:dyDescent="0.35">
      <c r="B83" s="26" t="s">
        <v>15</v>
      </c>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row>
    <row r="84" spans="2:39" x14ac:dyDescent="0.35">
      <c r="B84" s="15" t="s">
        <v>95</v>
      </c>
      <c r="C84" s="16">
        <v>0.12236486851833719</v>
      </c>
      <c r="D84" s="16">
        <v>0.1611125659580101</v>
      </c>
      <c r="E84" s="16">
        <v>8.448182060846475E-2</v>
      </c>
      <c r="G84" s="16">
        <v>0.17766208526439839</v>
      </c>
      <c r="H84" s="16">
        <v>0.20648917141551959</v>
      </c>
      <c r="I84" s="16">
        <v>0.1638050191692931</v>
      </c>
      <c r="J84" s="16">
        <v>0.1040809986798724</v>
      </c>
      <c r="K84" s="16">
        <v>6.4747967744980137E-2</v>
      </c>
      <c r="L84" s="16">
        <v>3.7792051978639718E-2</v>
      </c>
      <c r="N84" s="16">
        <v>0.103214302083037</v>
      </c>
      <c r="O84" s="16">
        <v>0.16444014890993</v>
      </c>
      <c r="P84" s="16">
        <v>9.4516674810525725E-2</v>
      </c>
      <c r="Q84" s="16">
        <v>9.6816560539105812E-2</v>
      </c>
      <c r="R84" s="16">
        <v>0.1109074411874555</v>
      </c>
      <c r="S84" s="16">
        <v>9.1060850355273976E-2</v>
      </c>
      <c r="T84" s="16">
        <v>0.1171010998867973</v>
      </c>
      <c r="U84" s="16">
        <v>0.13681962376402171</v>
      </c>
      <c r="V84" s="16">
        <v>0.21725584498891171</v>
      </c>
      <c r="W84" s="16">
        <v>8.6228714097552922E-2</v>
      </c>
      <c r="X84" s="16">
        <v>0.11182296848915101</v>
      </c>
      <c r="Y84" s="16">
        <v>9.9310068203312465E-2</v>
      </c>
      <c r="AA84" s="16">
        <v>0.19983392304548461</v>
      </c>
      <c r="AB84" s="16">
        <v>9.2598769548607573E-2</v>
      </c>
      <c r="AC84" s="16">
        <v>0.10246685732923499</v>
      </c>
      <c r="AD84" s="16">
        <v>8.7473728674405296E-2</v>
      </c>
      <c r="AF84" s="16">
        <v>0.13827201697920971</v>
      </c>
      <c r="AH84" s="16">
        <v>1.1813639576656669E-2</v>
      </c>
      <c r="AI84" s="16">
        <v>3.6303342517166187E-2</v>
      </c>
      <c r="AJ84" s="16">
        <v>0.15552322054391729</v>
      </c>
      <c r="AK84" s="16">
        <v>0.32563636998492168</v>
      </c>
    </row>
    <row r="85" spans="2:39" x14ac:dyDescent="0.35">
      <c r="B85" s="15" t="s">
        <v>96</v>
      </c>
      <c r="C85" s="16">
        <v>0.87763513148166261</v>
      </c>
      <c r="D85" s="16">
        <v>0.83888743404198973</v>
      </c>
      <c r="E85" s="16">
        <v>0.91551817939153524</v>
      </c>
      <c r="G85" s="16">
        <v>0.82233791473560158</v>
      </c>
      <c r="H85" s="16">
        <v>0.79351082858448041</v>
      </c>
      <c r="I85" s="16">
        <v>0.83619498083070687</v>
      </c>
      <c r="J85" s="16">
        <v>0.89591900132012758</v>
      </c>
      <c r="K85" s="16">
        <v>0.93525203225501996</v>
      </c>
      <c r="L85" s="16">
        <v>0.96220794802136023</v>
      </c>
      <c r="N85" s="16">
        <v>0.89678569791696283</v>
      </c>
      <c r="O85" s="16">
        <v>0.83555985109007025</v>
      </c>
      <c r="P85" s="16">
        <v>0.90548332518947439</v>
      </c>
      <c r="Q85" s="16">
        <v>0.90318343946089408</v>
      </c>
      <c r="R85" s="16">
        <v>0.88909255881254456</v>
      </c>
      <c r="S85" s="16">
        <v>0.90893914964472611</v>
      </c>
      <c r="T85" s="16">
        <v>0.88289890011320271</v>
      </c>
      <c r="U85" s="16">
        <v>0.86318037623597832</v>
      </c>
      <c r="V85" s="16">
        <v>0.78274415501108829</v>
      </c>
      <c r="W85" s="16">
        <v>0.91377128590244705</v>
      </c>
      <c r="X85" s="16">
        <v>0.88817703151084904</v>
      </c>
      <c r="Y85" s="16">
        <v>0.90068993179668744</v>
      </c>
      <c r="AA85" s="16">
        <v>0.80016607695451547</v>
      </c>
      <c r="AB85" s="16">
        <v>0.90740123045139243</v>
      </c>
      <c r="AC85" s="16">
        <v>0.89753314267076489</v>
      </c>
      <c r="AD85" s="16">
        <v>0.91252627132559461</v>
      </c>
      <c r="AF85" s="16">
        <v>0.86172798302079023</v>
      </c>
      <c r="AH85" s="16">
        <v>0.98818636042334329</v>
      </c>
      <c r="AI85" s="16">
        <v>0.96369665748283406</v>
      </c>
      <c r="AJ85" s="16">
        <v>0.84447677945608268</v>
      </c>
      <c r="AK85" s="16">
        <v>0.67436363001507826</v>
      </c>
    </row>
    <row r="87" spans="2:39" x14ac:dyDescent="0.35">
      <c r="B87" s="25" t="s">
        <v>101</v>
      </c>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row>
    <row r="88" spans="2:39" x14ac:dyDescent="0.35">
      <c r="B88" s="26" t="s">
        <v>15</v>
      </c>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row>
    <row r="89" spans="2:39" x14ac:dyDescent="0.35">
      <c r="B89" s="15" t="s">
        <v>95</v>
      </c>
      <c r="C89" s="16">
        <v>0.48502288063765148</v>
      </c>
      <c r="D89" s="16">
        <v>0.54895546749808255</v>
      </c>
      <c r="E89" s="16">
        <v>0.42251694064453049</v>
      </c>
      <c r="G89" s="16">
        <v>0.53834109215930415</v>
      </c>
      <c r="H89" s="16">
        <v>0.58825965553711712</v>
      </c>
      <c r="I89" s="16">
        <v>0.52544009696478211</v>
      </c>
      <c r="J89" s="16">
        <v>0.51640503791629211</v>
      </c>
      <c r="K89" s="16">
        <v>0.46915623611820512</v>
      </c>
      <c r="L89" s="16">
        <v>0.31883083899673481</v>
      </c>
      <c r="N89" s="16">
        <v>0.45117796813415639</v>
      </c>
      <c r="O89" s="16">
        <v>0.49510795461579232</v>
      </c>
      <c r="P89" s="16">
        <v>0.42390178047954319</v>
      </c>
      <c r="Q89" s="16">
        <v>0.46069214833228539</v>
      </c>
      <c r="R89" s="16">
        <v>0.49937709103182459</v>
      </c>
      <c r="S89" s="16">
        <v>0.44865925881750951</v>
      </c>
      <c r="T89" s="16">
        <v>0.51563289652059074</v>
      </c>
      <c r="U89" s="16">
        <v>0.50296407616840122</v>
      </c>
      <c r="V89" s="16">
        <v>0.59388833200048574</v>
      </c>
      <c r="W89" s="16">
        <v>0.4598417533512989</v>
      </c>
      <c r="X89" s="16">
        <v>0.43954621212118078</v>
      </c>
      <c r="Y89" s="16">
        <v>0.4404531973899497</v>
      </c>
      <c r="AA89" s="16">
        <v>0.59468438500232645</v>
      </c>
      <c r="AB89" s="16">
        <v>0.53254434991258981</v>
      </c>
      <c r="AC89" s="16">
        <v>0.44370979185174331</v>
      </c>
      <c r="AD89" s="16">
        <v>0.35380379853442628</v>
      </c>
      <c r="AF89" s="16">
        <v>0.54655842864270776</v>
      </c>
      <c r="AH89" s="16">
        <v>8.8386811891543807E-2</v>
      </c>
      <c r="AI89" s="16">
        <v>0.34175967956061648</v>
      </c>
      <c r="AJ89" s="16">
        <v>0.61512912683063248</v>
      </c>
      <c r="AK89" s="16">
        <v>0.77337413332366367</v>
      </c>
    </row>
    <row r="90" spans="2:39" x14ac:dyDescent="0.35">
      <c r="B90" s="15" t="s">
        <v>96</v>
      </c>
      <c r="C90" s="16">
        <v>0.51497711936234858</v>
      </c>
      <c r="D90" s="16">
        <v>0.45104453250191728</v>
      </c>
      <c r="E90" s="16">
        <v>0.57748305935546951</v>
      </c>
      <c r="G90" s="16">
        <v>0.46165890784069591</v>
      </c>
      <c r="H90" s="16">
        <v>0.41174034446288282</v>
      </c>
      <c r="I90" s="16">
        <v>0.474559903035218</v>
      </c>
      <c r="J90" s="16">
        <v>0.483594962083708</v>
      </c>
      <c r="K90" s="16">
        <v>0.53084376388179499</v>
      </c>
      <c r="L90" s="16">
        <v>0.6811691610032653</v>
      </c>
      <c r="N90" s="16">
        <v>0.54882203186584355</v>
      </c>
      <c r="O90" s="16">
        <v>0.50489204538420773</v>
      </c>
      <c r="P90" s="16">
        <v>0.57609821952045692</v>
      </c>
      <c r="Q90" s="16">
        <v>0.53930785166771444</v>
      </c>
      <c r="R90" s="16">
        <v>0.50062290896817552</v>
      </c>
      <c r="S90" s="16">
        <v>0.55134074118249055</v>
      </c>
      <c r="T90" s="16">
        <v>0.48436710347940942</v>
      </c>
      <c r="U90" s="16">
        <v>0.49703592383159878</v>
      </c>
      <c r="V90" s="16">
        <v>0.4061116679995142</v>
      </c>
      <c r="W90" s="16">
        <v>0.54015824664870116</v>
      </c>
      <c r="X90" s="16">
        <v>0.56045378787881905</v>
      </c>
      <c r="Y90" s="16">
        <v>0.5595468026100503</v>
      </c>
      <c r="AA90" s="16">
        <v>0.40531561499767349</v>
      </c>
      <c r="AB90" s="16">
        <v>0.46745565008741008</v>
      </c>
      <c r="AC90" s="16">
        <v>0.5562902081482568</v>
      </c>
      <c r="AD90" s="16">
        <v>0.64619620146557377</v>
      </c>
      <c r="AF90" s="16">
        <v>0.45344157135729207</v>
      </c>
      <c r="AH90" s="16">
        <v>0.91161318810845615</v>
      </c>
      <c r="AI90" s="16">
        <v>0.65824032043938363</v>
      </c>
      <c r="AJ90" s="16">
        <v>0.38487087316936758</v>
      </c>
      <c r="AK90" s="16">
        <v>0.22662586667633619</v>
      </c>
    </row>
    <row r="92" spans="2:39" x14ac:dyDescent="0.35">
      <c r="B92" s="25" t="s">
        <v>102</v>
      </c>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row>
    <row r="93" spans="2:39" x14ac:dyDescent="0.35">
      <c r="B93" s="26" t="s">
        <v>15</v>
      </c>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row>
    <row r="94" spans="2:39" x14ac:dyDescent="0.35">
      <c r="B94" s="15" t="s">
        <v>95</v>
      </c>
      <c r="C94" s="16">
        <v>0.12651066468686509</v>
      </c>
      <c r="D94" s="16">
        <v>0.1722881906948133</v>
      </c>
      <c r="E94" s="16">
        <v>8.1754657864665264E-2</v>
      </c>
      <c r="G94" s="16">
        <v>0.20152605752386901</v>
      </c>
      <c r="H94" s="16">
        <v>0.23515223597492871</v>
      </c>
      <c r="I94" s="16">
        <v>0.16496743376181441</v>
      </c>
      <c r="J94" s="16">
        <v>9.115024944586074E-2</v>
      </c>
      <c r="K94" s="16">
        <v>5.9032272431705002E-2</v>
      </c>
      <c r="L94" s="16">
        <v>3.1975340386389127E-2</v>
      </c>
      <c r="N94" s="16">
        <v>7.4595801181178381E-2</v>
      </c>
      <c r="O94" s="16">
        <v>0.1177532219110889</v>
      </c>
      <c r="P94" s="16">
        <v>8.2128263503784341E-2</v>
      </c>
      <c r="Q94" s="16">
        <v>0.13741807895818431</v>
      </c>
      <c r="R94" s="16">
        <v>0.13405666237649499</v>
      </c>
      <c r="S94" s="16">
        <v>8.8084624887990806E-2</v>
      </c>
      <c r="T94" s="16">
        <v>0.13785729111891609</v>
      </c>
      <c r="U94" s="16">
        <v>0.1574208396935092</v>
      </c>
      <c r="V94" s="16">
        <v>0.23507394985593369</v>
      </c>
      <c r="W94" s="16">
        <v>0.10059851712699031</v>
      </c>
      <c r="X94" s="16">
        <v>7.2000060252424836E-2</v>
      </c>
      <c r="Y94" s="16">
        <v>0.1030592957900147</v>
      </c>
      <c r="AA94" s="16">
        <v>0.1869211233600821</v>
      </c>
      <c r="AB94" s="16">
        <v>0.1094872916745771</v>
      </c>
      <c r="AC94" s="16">
        <v>0.1142457032074163</v>
      </c>
      <c r="AD94" s="16">
        <v>9.0141013104856782E-2</v>
      </c>
      <c r="AF94" s="16">
        <v>0.14263427680087759</v>
      </c>
      <c r="AH94" s="16">
        <v>1.1381693880818999E-2</v>
      </c>
      <c r="AI94" s="16">
        <v>3.6372932408282543E-2</v>
      </c>
      <c r="AJ94" s="16">
        <v>0.17026676328920359</v>
      </c>
      <c r="AK94" s="16">
        <v>0.31667121564795669</v>
      </c>
    </row>
    <row r="95" spans="2:39" x14ac:dyDescent="0.35">
      <c r="B95" s="15" t="s">
        <v>96</v>
      </c>
      <c r="C95" s="16">
        <v>0.87348933531313477</v>
      </c>
      <c r="D95" s="16">
        <v>0.82771180930518662</v>
      </c>
      <c r="E95" s="16">
        <v>0.91824534213533471</v>
      </c>
      <c r="G95" s="16">
        <v>0.7984739424761309</v>
      </c>
      <c r="H95" s="16">
        <v>0.76484776402507115</v>
      </c>
      <c r="I95" s="16">
        <v>0.83503256623818567</v>
      </c>
      <c r="J95" s="16">
        <v>0.90884975055413941</v>
      </c>
      <c r="K95" s="16">
        <v>0.94096772756829494</v>
      </c>
      <c r="L95" s="16">
        <v>0.96802465961361095</v>
      </c>
      <c r="N95" s="16">
        <v>0.92540419881882152</v>
      </c>
      <c r="O95" s="16">
        <v>0.88224677808891128</v>
      </c>
      <c r="P95" s="16">
        <v>0.9178717364962159</v>
      </c>
      <c r="Q95" s="16">
        <v>0.86258192104181564</v>
      </c>
      <c r="R95" s="16">
        <v>0.86594333762350495</v>
      </c>
      <c r="S95" s="16">
        <v>0.91191537511200937</v>
      </c>
      <c r="T95" s="16">
        <v>0.86214270888108402</v>
      </c>
      <c r="U95" s="16">
        <v>0.84257916030649083</v>
      </c>
      <c r="V95" s="16">
        <v>0.76492605014406623</v>
      </c>
      <c r="W95" s="16">
        <v>0.89940148287300958</v>
      </c>
      <c r="X95" s="16">
        <v>0.92799993974757511</v>
      </c>
      <c r="Y95" s="16">
        <v>0.89694070420998517</v>
      </c>
      <c r="AA95" s="16">
        <v>0.81307887663991796</v>
      </c>
      <c r="AB95" s="16">
        <v>0.89051270832542295</v>
      </c>
      <c r="AC95" s="16">
        <v>0.88575429679258377</v>
      </c>
      <c r="AD95" s="16">
        <v>0.90985898689514322</v>
      </c>
      <c r="AF95" s="16">
        <v>0.8573657231991223</v>
      </c>
      <c r="AH95" s="16">
        <v>0.98861830611918111</v>
      </c>
      <c r="AI95" s="16">
        <v>0.96362706759171768</v>
      </c>
      <c r="AJ95" s="16">
        <v>0.82973323671079635</v>
      </c>
      <c r="AK95" s="16">
        <v>0.68332878435204325</v>
      </c>
    </row>
    <row r="97" spans="2:39" x14ac:dyDescent="0.35">
      <c r="B97" s="25" t="s">
        <v>103</v>
      </c>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row>
    <row r="98" spans="2:39" x14ac:dyDescent="0.35">
      <c r="B98" s="26" t="s">
        <v>15</v>
      </c>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row>
    <row r="99" spans="2:39" x14ac:dyDescent="0.35">
      <c r="B99" s="15" t="s">
        <v>95</v>
      </c>
      <c r="C99" s="16">
        <v>2.5638095538318549E-2</v>
      </c>
      <c r="D99" s="16">
        <v>2.8610557645913599E-2</v>
      </c>
      <c r="E99" s="16">
        <v>2.273196351311569E-2</v>
      </c>
      <c r="G99" s="16">
        <v>4.8286613608218447E-2</v>
      </c>
      <c r="H99" s="16">
        <v>3.8688285055008688E-2</v>
      </c>
      <c r="I99" s="16">
        <v>2.7311626398129001E-2</v>
      </c>
      <c r="J99" s="16">
        <v>2.258375699847873E-2</v>
      </c>
      <c r="K99" s="16">
        <v>1.3166818163565569E-2</v>
      </c>
      <c r="L99" s="16">
        <v>9.6592332414970426E-3</v>
      </c>
      <c r="N99" s="16">
        <v>2.4028047957162631E-2</v>
      </c>
      <c r="O99" s="16">
        <v>4.2924280322113532E-2</v>
      </c>
      <c r="P99" s="16">
        <v>3.452341852535714E-2</v>
      </c>
      <c r="Q99" s="16">
        <v>1.2658452954844371E-2</v>
      </c>
      <c r="R99" s="16">
        <v>2.482910833471506E-2</v>
      </c>
      <c r="S99" s="16">
        <v>1.9337227121667071E-2</v>
      </c>
      <c r="T99" s="16">
        <v>2.973935135249221E-2</v>
      </c>
      <c r="U99" s="16">
        <v>4.1093024564086061E-2</v>
      </c>
      <c r="V99" s="16">
        <v>3.1477551422664847E-2</v>
      </c>
      <c r="W99" s="16">
        <v>1.7855170647625079E-2</v>
      </c>
      <c r="X99" s="16">
        <v>3.0060097575072772E-2</v>
      </c>
      <c r="Y99" s="16">
        <v>8.4591395080107976E-3</v>
      </c>
      <c r="AA99" s="16">
        <v>2.229652031745899E-2</v>
      </c>
      <c r="AB99" s="16">
        <v>2.0745303262152709E-2</v>
      </c>
      <c r="AC99" s="16">
        <v>3.5616172023796591E-2</v>
      </c>
      <c r="AD99" s="16">
        <v>2.5700165150747589E-2</v>
      </c>
      <c r="AF99" s="16">
        <v>2.85073690025411E-2</v>
      </c>
      <c r="AH99" s="16">
        <v>1.527739983417107E-2</v>
      </c>
      <c r="AI99" s="16">
        <v>8.2439887858420848E-3</v>
      </c>
      <c r="AJ99" s="16">
        <v>4.0163518165556182E-2</v>
      </c>
      <c r="AK99" s="16">
        <v>3.9757996219189802E-2</v>
      </c>
    </row>
    <row r="100" spans="2:39" x14ac:dyDescent="0.35">
      <c r="B100" s="15" t="s">
        <v>96</v>
      </c>
      <c r="C100" s="16">
        <v>0.97436190446168147</v>
      </c>
      <c r="D100" s="16">
        <v>0.97138944235408642</v>
      </c>
      <c r="E100" s="16">
        <v>0.97726803648688432</v>
      </c>
      <c r="G100" s="16">
        <v>0.95171338639178149</v>
      </c>
      <c r="H100" s="16">
        <v>0.96131171494499124</v>
      </c>
      <c r="I100" s="16">
        <v>0.97268837360187099</v>
      </c>
      <c r="J100" s="16">
        <v>0.97741624300152119</v>
      </c>
      <c r="K100" s="16">
        <v>0.98683318183643443</v>
      </c>
      <c r="L100" s="16">
        <v>0.99034076675850291</v>
      </c>
      <c r="N100" s="16">
        <v>0.97597195204283738</v>
      </c>
      <c r="O100" s="16">
        <v>0.95707571967788652</v>
      </c>
      <c r="P100" s="16">
        <v>0.96547658147464288</v>
      </c>
      <c r="Q100" s="16">
        <v>0.98734154704515553</v>
      </c>
      <c r="R100" s="16">
        <v>0.97517089166528492</v>
      </c>
      <c r="S100" s="16">
        <v>0.98066277287833292</v>
      </c>
      <c r="T100" s="16">
        <v>0.97026064864750794</v>
      </c>
      <c r="U100" s="16">
        <v>0.95890697543591386</v>
      </c>
      <c r="V100" s="16">
        <v>0.96852244857733505</v>
      </c>
      <c r="W100" s="16">
        <v>0.9821448293523749</v>
      </c>
      <c r="X100" s="16">
        <v>0.96993990242492734</v>
      </c>
      <c r="Y100" s="16">
        <v>0.99154086049198908</v>
      </c>
      <c r="AA100" s="16">
        <v>0.97770347968254101</v>
      </c>
      <c r="AB100" s="16">
        <v>0.97925469673784726</v>
      </c>
      <c r="AC100" s="16">
        <v>0.96438382797620326</v>
      </c>
      <c r="AD100" s="16">
        <v>0.97429983484925253</v>
      </c>
      <c r="AF100" s="16">
        <v>0.97149263099745875</v>
      </c>
      <c r="AH100" s="16">
        <v>0.98472260016582902</v>
      </c>
      <c r="AI100" s="16">
        <v>0.99175601121415791</v>
      </c>
      <c r="AJ100" s="16">
        <v>0.95983648183444381</v>
      </c>
      <c r="AK100" s="16">
        <v>0.96024200378081026</v>
      </c>
    </row>
    <row r="102" spans="2:39" x14ac:dyDescent="0.35">
      <c r="B102" s="25" t="s">
        <v>104</v>
      </c>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row>
    <row r="103" spans="2:39" x14ac:dyDescent="0.35">
      <c r="B103" s="26" t="s">
        <v>15</v>
      </c>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row>
    <row r="104" spans="2:39" x14ac:dyDescent="0.35">
      <c r="B104" s="15" t="s">
        <v>95</v>
      </c>
      <c r="C104" s="16">
        <v>3.6308576114283189E-2</v>
      </c>
      <c r="D104" s="16">
        <v>4.1700117803867197E-2</v>
      </c>
      <c r="E104" s="16">
        <v>3.1037345934668399E-2</v>
      </c>
      <c r="G104" s="16">
        <v>5.12455768710132E-2</v>
      </c>
      <c r="H104" s="16">
        <v>6.9658462379322217E-2</v>
      </c>
      <c r="I104" s="16">
        <v>5.4680419367457468E-2</v>
      </c>
      <c r="J104" s="16">
        <v>2.8495034295873301E-2</v>
      </c>
      <c r="K104" s="16">
        <v>1.7498231414635589E-2</v>
      </c>
      <c r="L104" s="16">
        <v>3.55358766061816E-3</v>
      </c>
      <c r="N104" s="16">
        <v>1.279022495760072E-2</v>
      </c>
      <c r="O104" s="16">
        <v>5.5879030482848049E-2</v>
      </c>
      <c r="P104" s="16">
        <v>3.0207917801943041E-2</v>
      </c>
      <c r="Q104" s="16">
        <v>2.0206194794352591E-2</v>
      </c>
      <c r="R104" s="16">
        <v>4.5998701626954117E-2</v>
      </c>
      <c r="S104" s="16">
        <v>4.5759906821552281E-2</v>
      </c>
      <c r="T104" s="16">
        <v>2.339016764538384E-2</v>
      </c>
      <c r="U104" s="16">
        <v>3.3715575976654227E-2</v>
      </c>
      <c r="V104" s="16">
        <v>6.1862591352420761E-2</v>
      </c>
      <c r="W104" s="16">
        <v>1.9598531068287781E-2</v>
      </c>
      <c r="X104" s="16">
        <v>2.5262261734451529E-2</v>
      </c>
      <c r="Y104" s="16">
        <v>5.0270741376259483E-2</v>
      </c>
      <c r="AA104" s="16">
        <v>5.092789936678211E-2</v>
      </c>
      <c r="AB104" s="16">
        <v>2.4853590498149929E-2</v>
      </c>
      <c r="AC104" s="16">
        <v>4.2280989858753518E-2</v>
      </c>
      <c r="AD104" s="16">
        <v>2.6854809499281582E-2</v>
      </c>
      <c r="AF104" s="16">
        <v>4.0593387793649488E-2</v>
      </c>
      <c r="AH104" s="16">
        <v>9.2023584077391939E-3</v>
      </c>
      <c r="AI104" s="16">
        <v>1.212587650733624E-2</v>
      </c>
      <c r="AJ104" s="16">
        <v>5.2439446246764103E-2</v>
      </c>
      <c r="AK104" s="16">
        <v>7.4063039822445192E-2</v>
      </c>
    </row>
    <row r="105" spans="2:39" x14ac:dyDescent="0.35">
      <c r="B105" s="15" t="s">
        <v>96</v>
      </c>
      <c r="C105" s="16">
        <v>0.96369142388571682</v>
      </c>
      <c r="D105" s="16">
        <v>0.95829988219613282</v>
      </c>
      <c r="E105" s="16">
        <v>0.96896265406533155</v>
      </c>
      <c r="G105" s="16">
        <v>0.94875442312898683</v>
      </c>
      <c r="H105" s="16">
        <v>0.93034153762067784</v>
      </c>
      <c r="I105" s="16">
        <v>0.94531958063254262</v>
      </c>
      <c r="J105" s="16">
        <v>0.9715049657041267</v>
      </c>
      <c r="K105" s="16">
        <v>0.98250176858536442</v>
      </c>
      <c r="L105" s="16">
        <v>0.9964464123393818</v>
      </c>
      <c r="N105" s="16">
        <v>0.98720977504239926</v>
      </c>
      <c r="O105" s="16">
        <v>0.94412096951715219</v>
      </c>
      <c r="P105" s="16">
        <v>0.96979208219805724</v>
      </c>
      <c r="Q105" s="16">
        <v>0.97979380520564729</v>
      </c>
      <c r="R105" s="16">
        <v>0.95400129837304581</v>
      </c>
      <c r="S105" s="16">
        <v>0.95424009317844782</v>
      </c>
      <c r="T105" s="16">
        <v>0.97660983235461618</v>
      </c>
      <c r="U105" s="16">
        <v>0.9662844240233458</v>
      </c>
      <c r="V105" s="16">
        <v>0.93813740864757911</v>
      </c>
      <c r="W105" s="16">
        <v>0.98040146893171209</v>
      </c>
      <c r="X105" s="16">
        <v>0.97473773826554844</v>
      </c>
      <c r="Y105" s="16">
        <v>0.94972925862374036</v>
      </c>
      <c r="AA105" s="16">
        <v>0.94907210063321801</v>
      </c>
      <c r="AB105" s="16">
        <v>0.97514640950185005</v>
      </c>
      <c r="AC105" s="16">
        <v>0.9577190101412465</v>
      </c>
      <c r="AD105" s="16">
        <v>0.97314519050071846</v>
      </c>
      <c r="AF105" s="16">
        <v>0.95940661220635037</v>
      </c>
      <c r="AH105" s="16">
        <v>0.9907976415922608</v>
      </c>
      <c r="AI105" s="16">
        <v>0.98787412349266379</v>
      </c>
      <c r="AJ105" s="16">
        <v>0.94756055375323578</v>
      </c>
      <c r="AK105" s="16">
        <v>0.92593696017755478</v>
      </c>
    </row>
    <row r="107" spans="2:39" x14ac:dyDescent="0.35">
      <c r="B107" s="25" t="s">
        <v>105</v>
      </c>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row>
    <row r="108" spans="2:39" x14ac:dyDescent="0.35">
      <c r="B108" s="26" t="s">
        <v>15</v>
      </c>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row>
    <row r="109" spans="2:39" x14ac:dyDescent="0.35">
      <c r="B109" s="15" t="s">
        <v>95</v>
      </c>
      <c r="C109" s="16">
        <v>4.4121658813660543E-2</v>
      </c>
      <c r="D109" s="16">
        <v>4.6784262758059719E-2</v>
      </c>
      <c r="E109" s="16">
        <v>4.1518470509433338E-2</v>
      </c>
      <c r="G109" s="16">
        <v>4.6387652980056163E-2</v>
      </c>
      <c r="H109" s="16">
        <v>7.519297099139402E-2</v>
      </c>
      <c r="I109" s="16">
        <v>7.315901241486375E-2</v>
      </c>
      <c r="J109" s="16">
        <v>4.4962572315683118E-2</v>
      </c>
      <c r="K109" s="16">
        <v>2.0097196023425658E-2</v>
      </c>
      <c r="L109" s="16">
        <v>9.4070795057266329E-3</v>
      </c>
      <c r="N109" s="16">
        <v>2.7905025237186479E-2</v>
      </c>
      <c r="O109" s="16">
        <v>2.9255342399567841E-2</v>
      </c>
      <c r="P109" s="16">
        <v>2.7864914625889001E-2</v>
      </c>
      <c r="Q109" s="16">
        <v>3.6719669047881293E-2</v>
      </c>
      <c r="R109" s="16">
        <v>4.3135802798724837E-2</v>
      </c>
      <c r="S109" s="16">
        <v>4.3799416213318038E-2</v>
      </c>
      <c r="T109" s="16">
        <v>6.0024366844459318E-2</v>
      </c>
      <c r="U109" s="16">
        <v>6.1187910390870778E-2</v>
      </c>
      <c r="V109" s="16">
        <v>7.3088159740261005E-2</v>
      </c>
      <c r="W109" s="16">
        <v>2.8139582865167601E-2</v>
      </c>
      <c r="X109" s="16">
        <v>4.3534211547532772E-2</v>
      </c>
      <c r="Y109" s="16">
        <v>2.8148990703058509E-2</v>
      </c>
      <c r="AA109" s="16">
        <v>4.7349844617923527E-2</v>
      </c>
      <c r="AB109" s="16">
        <v>4.1111497558486101E-2</v>
      </c>
      <c r="AC109" s="16">
        <v>4.5549804562425827E-2</v>
      </c>
      <c r="AD109" s="16">
        <v>4.2732138617171712E-2</v>
      </c>
      <c r="AF109" s="16">
        <v>4.9262081024040137E-2</v>
      </c>
      <c r="AH109" s="16">
        <v>2.1524774040377732E-3</v>
      </c>
      <c r="AI109" s="16">
        <v>2.028547768384005E-2</v>
      </c>
      <c r="AJ109" s="16">
        <v>6.3865196414435554E-2</v>
      </c>
      <c r="AK109" s="16">
        <v>8.1528928500697526E-2</v>
      </c>
    </row>
    <row r="110" spans="2:39" x14ac:dyDescent="0.35">
      <c r="B110" s="15" t="s">
        <v>96</v>
      </c>
      <c r="C110" s="16">
        <v>0.95587834118633941</v>
      </c>
      <c r="D110" s="16">
        <v>0.9532157372419402</v>
      </c>
      <c r="E110" s="16">
        <v>0.95848152949056675</v>
      </c>
      <c r="G110" s="16">
        <v>0.95361234701994368</v>
      </c>
      <c r="H110" s="16">
        <v>0.92480702900860612</v>
      </c>
      <c r="I110" s="16">
        <v>0.92684098758513633</v>
      </c>
      <c r="J110" s="16">
        <v>0.95503742768431688</v>
      </c>
      <c r="K110" s="16">
        <v>0.97990280397657425</v>
      </c>
      <c r="L110" s="16">
        <v>0.99059292049427339</v>
      </c>
      <c r="N110" s="16">
        <v>0.97209497476281348</v>
      </c>
      <c r="O110" s="16">
        <v>0.97074465760043238</v>
      </c>
      <c r="P110" s="16">
        <v>0.9721350853741112</v>
      </c>
      <c r="Q110" s="16">
        <v>0.96328033095211862</v>
      </c>
      <c r="R110" s="16">
        <v>0.95686419720127536</v>
      </c>
      <c r="S110" s="16">
        <v>0.95620058378668205</v>
      </c>
      <c r="T110" s="16">
        <v>0.93997563315554078</v>
      </c>
      <c r="U110" s="16">
        <v>0.93881208960912921</v>
      </c>
      <c r="V110" s="16">
        <v>0.92691184025973905</v>
      </c>
      <c r="W110" s="16">
        <v>0.9718604171348324</v>
      </c>
      <c r="X110" s="16">
        <v>0.95646578845246732</v>
      </c>
      <c r="Y110" s="16">
        <v>0.97185100929694135</v>
      </c>
      <c r="AA110" s="16">
        <v>0.95265015538207654</v>
      </c>
      <c r="AB110" s="16">
        <v>0.95888850244151391</v>
      </c>
      <c r="AC110" s="16">
        <v>0.95445019543757414</v>
      </c>
      <c r="AD110" s="16">
        <v>0.95726786138282838</v>
      </c>
      <c r="AF110" s="16">
        <v>0.95073791897595972</v>
      </c>
      <c r="AH110" s="16">
        <v>0.99784752259596221</v>
      </c>
      <c r="AI110" s="16">
        <v>0.9797145223161603</v>
      </c>
      <c r="AJ110" s="16">
        <v>0.93613480358556433</v>
      </c>
      <c r="AK110" s="16">
        <v>0.9184710714993024</v>
      </c>
    </row>
    <row r="112" spans="2:39" x14ac:dyDescent="0.35">
      <c r="B112" s="25" t="s">
        <v>106</v>
      </c>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row>
    <row r="113" spans="2:39" x14ac:dyDescent="0.35">
      <c r="B113" s="26" t="s">
        <v>18</v>
      </c>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row>
    <row r="114" spans="2:39" x14ac:dyDescent="0.35">
      <c r="B114" s="15" t="s">
        <v>107</v>
      </c>
      <c r="C114" s="16">
        <v>0.16653764484620359</v>
      </c>
      <c r="D114" s="16">
        <v>0.1674778044712201</v>
      </c>
      <c r="E114" s="16">
        <v>0.1652498916256708</v>
      </c>
      <c r="G114" s="16">
        <v>0.18480150751701449</v>
      </c>
      <c r="H114" s="16">
        <v>0.18293764965508411</v>
      </c>
      <c r="I114" s="16">
        <v>0.14959075631555499</v>
      </c>
      <c r="J114" s="16">
        <v>0.1748432681820877</v>
      </c>
      <c r="K114" s="16">
        <v>0.1412990761893799</v>
      </c>
      <c r="L114" s="16">
        <v>0.13245853006861219</v>
      </c>
      <c r="N114" s="16">
        <v>0.18779151026918889</v>
      </c>
      <c r="O114" s="16">
        <v>0.1532590377086652</v>
      </c>
      <c r="P114" s="16">
        <v>0.17414008730861411</v>
      </c>
      <c r="Q114" s="16">
        <v>0.1769549022940495</v>
      </c>
      <c r="R114" s="16">
        <v>0.15580769196097571</v>
      </c>
      <c r="S114" s="16">
        <v>8.6900288833370781E-2</v>
      </c>
      <c r="T114" s="16">
        <v>0.19633349121512991</v>
      </c>
      <c r="U114" s="16">
        <v>0.16191077170595869</v>
      </c>
      <c r="V114" s="16">
        <v>0.22141075913907809</v>
      </c>
      <c r="W114" s="16">
        <v>0.14998822622262931</v>
      </c>
      <c r="X114" s="16">
        <v>0.1041000813064514</v>
      </c>
      <c r="Y114" s="16">
        <v>0.1510120657073824</v>
      </c>
      <c r="AA114" s="16">
        <v>0.18647387575418689</v>
      </c>
      <c r="AB114" s="16">
        <v>0.16695914002681511</v>
      </c>
      <c r="AC114" s="16">
        <v>0.1637323462992242</v>
      </c>
      <c r="AD114" s="16">
        <v>0.1343570619721349</v>
      </c>
      <c r="AF114" s="16">
        <v>0.1659924059271688</v>
      </c>
      <c r="AH114" s="16">
        <v>5.9973419451156092E-2</v>
      </c>
      <c r="AI114" s="16">
        <v>0.1298596417417878</v>
      </c>
      <c r="AJ114" s="16">
        <v>0.18116928392523091</v>
      </c>
      <c r="AK114" s="16">
        <v>0.1746626926879728</v>
      </c>
    </row>
    <row r="115" spans="2:39" x14ac:dyDescent="0.35">
      <c r="B115" s="15" t="s">
        <v>108</v>
      </c>
      <c r="C115" s="16">
        <v>0.49213830748333098</v>
      </c>
      <c r="D115" s="16">
        <v>0.47520773953514278</v>
      </c>
      <c r="E115" s="16">
        <v>0.51532840501633848</v>
      </c>
      <c r="G115" s="16">
        <v>0.4734761682296435</v>
      </c>
      <c r="H115" s="16">
        <v>0.39890439498105551</v>
      </c>
      <c r="I115" s="16">
        <v>0.48246275697951913</v>
      </c>
      <c r="J115" s="16">
        <v>0.54293471584985142</v>
      </c>
      <c r="K115" s="16">
        <v>0.60580620685799824</v>
      </c>
      <c r="L115" s="16">
        <v>0.59799891472424505</v>
      </c>
      <c r="N115" s="16">
        <v>0.53666164279049688</v>
      </c>
      <c r="O115" s="16">
        <v>0.53401786302269938</v>
      </c>
      <c r="P115" s="16">
        <v>0.50658150943323044</v>
      </c>
      <c r="Q115" s="16">
        <v>0.47977027895308483</v>
      </c>
      <c r="R115" s="16">
        <v>0.48684607073197472</v>
      </c>
      <c r="S115" s="16">
        <v>0.51817308268627826</v>
      </c>
      <c r="T115" s="16">
        <v>0.46870824615720452</v>
      </c>
      <c r="U115" s="16">
        <v>0.48894434182045687</v>
      </c>
      <c r="V115" s="16">
        <v>0.39489098500261133</v>
      </c>
      <c r="W115" s="16">
        <v>0.54000118898371596</v>
      </c>
      <c r="X115" s="16">
        <v>0.56160339460041886</v>
      </c>
      <c r="Y115" s="16">
        <v>0.54586688846111975</v>
      </c>
      <c r="AA115" s="16">
        <v>0.34134670631012048</v>
      </c>
      <c r="AB115" s="16">
        <v>0.51239491519541458</v>
      </c>
      <c r="AC115" s="16">
        <v>0.55359129438508925</v>
      </c>
      <c r="AD115" s="16">
        <v>0.65063333609973295</v>
      </c>
      <c r="AF115" s="16">
        <v>0.49184097351609979</v>
      </c>
      <c r="AH115" s="16">
        <v>0.7721225733820648</v>
      </c>
      <c r="AI115" s="16">
        <v>0.71583213690793634</v>
      </c>
      <c r="AJ115" s="16">
        <v>0.47841973065487831</v>
      </c>
      <c r="AK115" s="16">
        <v>0.31585000215204451</v>
      </c>
    </row>
    <row r="116" spans="2:39" x14ac:dyDescent="0.35">
      <c r="B116" s="15" t="s">
        <v>109</v>
      </c>
      <c r="C116" s="16">
        <v>0.34132404767046531</v>
      </c>
      <c r="D116" s="16">
        <v>0.35731445599363709</v>
      </c>
      <c r="E116" s="16">
        <v>0.31942170335799058</v>
      </c>
      <c r="G116" s="16">
        <v>0.34172232425334192</v>
      </c>
      <c r="H116" s="16">
        <v>0.41815795536386041</v>
      </c>
      <c r="I116" s="16">
        <v>0.36794648670492558</v>
      </c>
      <c r="J116" s="16">
        <v>0.28222201596806101</v>
      </c>
      <c r="K116" s="16">
        <v>0.25289471695262211</v>
      </c>
      <c r="L116" s="16">
        <v>0.26954255520714271</v>
      </c>
      <c r="N116" s="16">
        <v>0.27554684694031423</v>
      </c>
      <c r="O116" s="16">
        <v>0.31272309926863529</v>
      </c>
      <c r="P116" s="16">
        <v>0.31927840325815521</v>
      </c>
      <c r="Q116" s="16">
        <v>0.34327481875286581</v>
      </c>
      <c r="R116" s="16">
        <v>0.35734623730704967</v>
      </c>
      <c r="S116" s="16">
        <v>0.39492662848035093</v>
      </c>
      <c r="T116" s="16">
        <v>0.33495826262766559</v>
      </c>
      <c r="U116" s="16">
        <v>0.34914488647358438</v>
      </c>
      <c r="V116" s="16">
        <v>0.38369825585831058</v>
      </c>
      <c r="W116" s="16">
        <v>0.31001058479365462</v>
      </c>
      <c r="X116" s="16">
        <v>0.33429652409312988</v>
      </c>
      <c r="Y116" s="16">
        <v>0.30312104583149779</v>
      </c>
      <c r="AA116" s="16">
        <v>0.47217941793569251</v>
      </c>
      <c r="AB116" s="16">
        <v>0.32064594477777031</v>
      </c>
      <c r="AC116" s="16">
        <v>0.28267635931568658</v>
      </c>
      <c r="AD116" s="16">
        <v>0.21500960192813209</v>
      </c>
      <c r="AF116" s="16">
        <v>0.34216662055673142</v>
      </c>
      <c r="AH116" s="16">
        <v>0.16790400716677911</v>
      </c>
      <c r="AI116" s="16">
        <v>0.15430822135027589</v>
      </c>
      <c r="AJ116" s="16">
        <v>0.34041098541989101</v>
      </c>
      <c r="AK116" s="16">
        <v>0.50948730515998264</v>
      </c>
    </row>
    <row r="118" spans="2:39" x14ac:dyDescent="0.35">
      <c r="B118" s="25" t="s">
        <v>110</v>
      </c>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row>
    <row r="119" spans="2:39" x14ac:dyDescent="0.35">
      <c r="B119" s="26" t="s">
        <v>18</v>
      </c>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row>
    <row r="120" spans="2:39" x14ac:dyDescent="0.35">
      <c r="B120" s="15" t="s">
        <v>107</v>
      </c>
      <c r="C120" s="16">
        <v>0.1467230538813544</v>
      </c>
      <c r="D120" s="16">
        <v>0.14232911680768789</v>
      </c>
      <c r="E120" s="16">
        <v>0.15162424207084729</v>
      </c>
      <c r="G120" s="16">
        <v>0.1358620909790352</v>
      </c>
      <c r="H120" s="16">
        <v>0.1349188311077579</v>
      </c>
      <c r="I120" s="16">
        <v>0.14725658198307581</v>
      </c>
      <c r="J120" s="16">
        <v>0.18393953342643549</v>
      </c>
      <c r="K120" s="16">
        <v>0.13562634899222811</v>
      </c>
      <c r="L120" s="16">
        <v>0.1062300591867867</v>
      </c>
      <c r="N120" s="16">
        <v>0.16742097869106279</v>
      </c>
      <c r="O120" s="16">
        <v>0.13009459848156699</v>
      </c>
      <c r="P120" s="16">
        <v>0.1125495976137753</v>
      </c>
      <c r="Q120" s="16">
        <v>0.1220168650462061</v>
      </c>
      <c r="R120" s="16">
        <v>0.1323284144557281</v>
      </c>
      <c r="S120" s="16">
        <v>0.1309175200752298</v>
      </c>
      <c r="T120" s="16">
        <v>0.17409238077471809</v>
      </c>
      <c r="U120" s="16">
        <v>0.16690803084535499</v>
      </c>
      <c r="V120" s="16">
        <v>0.16235409158481631</v>
      </c>
      <c r="W120" s="16">
        <v>0.13514104462570589</v>
      </c>
      <c r="X120" s="16">
        <v>0.1108664854255914</v>
      </c>
      <c r="Y120" s="16">
        <v>0.16218842640680059</v>
      </c>
      <c r="AA120" s="16">
        <v>0.1614978737643927</v>
      </c>
      <c r="AB120" s="16">
        <v>0.1668298459982191</v>
      </c>
      <c r="AC120" s="16">
        <v>0.12991257521421751</v>
      </c>
      <c r="AD120" s="16">
        <v>0.1083276227879781</v>
      </c>
      <c r="AF120" s="16">
        <v>0.1470906768839805</v>
      </c>
      <c r="AH120" s="16">
        <v>0.1289859284776152</v>
      </c>
      <c r="AI120" s="16">
        <v>0.13568510391243291</v>
      </c>
      <c r="AJ120" s="16">
        <v>0.1606060297293023</v>
      </c>
      <c r="AK120" s="16">
        <v>0.130805864200389</v>
      </c>
    </row>
    <row r="121" spans="2:39" x14ac:dyDescent="0.35">
      <c r="B121" s="15" t="s">
        <v>108</v>
      </c>
      <c r="C121" s="16">
        <v>0.46712366851533099</v>
      </c>
      <c r="D121" s="16">
        <v>0.44411872118467588</v>
      </c>
      <c r="E121" s="16">
        <v>0.49278438560494359</v>
      </c>
      <c r="G121" s="16">
        <v>0.42431882481484218</v>
      </c>
      <c r="H121" s="16">
        <v>0.36647855712587157</v>
      </c>
      <c r="I121" s="16">
        <v>0.45632163194970438</v>
      </c>
      <c r="J121" s="16">
        <v>0.52191342508742877</v>
      </c>
      <c r="K121" s="16">
        <v>0.59401099711755567</v>
      </c>
      <c r="L121" s="16">
        <v>0.60437267485144353</v>
      </c>
      <c r="N121" s="16">
        <v>0.52919822017113138</v>
      </c>
      <c r="O121" s="16">
        <v>0.53614732513803109</v>
      </c>
      <c r="P121" s="16">
        <v>0.5387383838090225</v>
      </c>
      <c r="Q121" s="16">
        <v>0.49604105317046981</v>
      </c>
      <c r="R121" s="16">
        <v>0.45494735078169879</v>
      </c>
      <c r="S121" s="16">
        <v>0.47282677520223648</v>
      </c>
      <c r="T121" s="16">
        <v>0.42773045878531918</v>
      </c>
      <c r="U121" s="16">
        <v>0.4370995417331342</v>
      </c>
      <c r="V121" s="16">
        <v>0.37607503736342912</v>
      </c>
      <c r="W121" s="16">
        <v>0.49579481817165633</v>
      </c>
      <c r="X121" s="16">
        <v>0.54768764315049645</v>
      </c>
      <c r="Y121" s="16">
        <v>0.50438603392921333</v>
      </c>
      <c r="AA121" s="16">
        <v>0.32683108143149869</v>
      </c>
      <c r="AB121" s="16">
        <v>0.47010672131697728</v>
      </c>
      <c r="AC121" s="16">
        <v>0.52961656218715436</v>
      </c>
      <c r="AD121" s="16">
        <v>0.64765905568316429</v>
      </c>
      <c r="AF121" s="16">
        <v>0.46578851639147201</v>
      </c>
      <c r="AH121" s="16">
        <v>0.73990153404002856</v>
      </c>
      <c r="AI121" s="16">
        <v>0.68715198094213537</v>
      </c>
      <c r="AJ121" s="16">
        <v>0.4430264582408841</v>
      </c>
      <c r="AK121" s="16">
        <v>0.26283932875712501</v>
      </c>
    </row>
    <row r="122" spans="2:39" x14ac:dyDescent="0.35">
      <c r="B122" s="15" t="s">
        <v>109</v>
      </c>
      <c r="C122" s="16">
        <v>0.38615327760331469</v>
      </c>
      <c r="D122" s="16">
        <v>0.41355216200763623</v>
      </c>
      <c r="E122" s="16">
        <v>0.35559137232420918</v>
      </c>
      <c r="G122" s="16">
        <v>0.43981908420612248</v>
      </c>
      <c r="H122" s="16">
        <v>0.49860261176637038</v>
      </c>
      <c r="I122" s="16">
        <v>0.39642178606721978</v>
      </c>
      <c r="J122" s="16">
        <v>0.29414704148613591</v>
      </c>
      <c r="K122" s="16">
        <v>0.27036265389021619</v>
      </c>
      <c r="L122" s="16">
        <v>0.28939726596177001</v>
      </c>
      <c r="N122" s="16">
        <v>0.3033808011378058</v>
      </c>
      <c r="O122" s="16">
        <v>0.33375807638040178</v>
      </c>
      <c r="P122" s="16">
        <v>0.34871201857720208</v>
      </c>
      <c r="Q122" s="16">
        <v>0.38194208178332428</v>
      </c>
      <c r="R122" s="16">
        <v>0.41272423476257319</v>
      </c>
      <c r="S122" s="16">
        <v>0.39625570472253369</v>
      </c>
      <c r="T122" s="16">
        <v>0.39817716043996271</v>
      </c>
      <c r="U122" s="16">
        <v>0.3959924274215107</v>
      </c>
      <c r="V122" s="16">
        <v>0.46157087105175471</v>
      </c>
      <c r="W122" s="16">
        <v>0.36906413720263792</v>
      </c>
      <c r="X122" s="16">
        <v>0.34144587142391208</v>
      </c>
      <c r="Y122" s="16">
        <v>0.33342553966398603</v>
      </c>
      <c r="AA122" s="16">
        <v>0.51167104480410852</v>
      </c>
      <c r="AB122" s="16">
        <v>0.36306343268480368</v>
      </c>
      <c r="AC122" s="16">
        <v>0.34047086259862819</v>
      </c>
      <c r="AD122" s="16">
        <v>0.24401332152885749</v>
      </c>
      <c r="AF122" s="16">
        <v>0.38712080672454768</v>
      </c>
      <c r="AH122" s="16">
        <v>0.1311125374823563</v>
      </c>
      <c r="AI122" s="16">
        <v>0.1771629151454317</v>
      </c>
      <c r="AJ122" s="16">
        <v>0.39636751202981368</v>
      </c>
      <c r="AK122" s="16">
        <v>0.6063548070424859</v>
      </c>
    </row>
    <row r="124" spans="2:39" x14ac:dyDescent="0.35">
      <c r="B124" s="25" t="s">
        <v>111</v>
      </c>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row>
    <row r="125" spans="2:39" x14ac:dyDescent="0.35">
      <c r="B125" s="26" t="s">
        <v>18</v>
      </c>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row>
    <row r="126" spans="2:39" x14ac:dyDescent="0.35">
      <c r="B126" s="15" t="s">
        <v>107</v>
      </c>
      <c r="C126" s="16">
        <v>0.26362773991542121</v>
      </c>
      <c r="D126" s="16">
        <v>0.27484446205308288</v>
      </c>
      <c r="E126" s="16">
        <v>0.25282917915799752</v>
      </c>
      <c r="G126" s="16">
        <v>0.24480003963837621</v>
      </c>
      <c r="H126" s="16">
        <v>0.27077504880228809</v>
      </c>
      <c r="I126" s="16">
        <v>0.23370702570906141</v>
      </c>
      <c r="J126" s="16">
        <v>0.32663891141370271</v>
      </c>
      <c r="K126" s="16">
        <v>0.26812093940404608</v>
      </c>
      <c r="L126" s="16">
        <v>0.21715099194478721</v>
      </c>
      <c r="N126" s="16">
        <v>0.27829063352778671</v>
      </c>
      <c r="O126" s="16">
        <v>0.28775341791356601</v>
      </c>
      <c r="P126" s="16">
        <v>0.30281312663859161</v>
      </c>
      <c r="Q126" s="16">
        <v>0.21262887264465069</v>
      </c>
      <c r="R126" s="16">
        <v>0.23271173237970519</v>
      </c>
      <c r="S126" s="16">
        <v>0.18329842432768401</v>
      </c>
      <c r="T126" s="16">
        <v>0.26627543846653667</v>
      </c>
      <c r="U126" s="16">
        <v>0.27006632801563968</v>
      </c>
      <c r="V126" s="16">
        <v>0.28128905357098982</v>
      </c>
      <c r="W126" s="16">
        <v>0.26162924589901299</v>
      </c>
      <c r="X126" s="16">
        <v>0.29846907546171297</v>
      </c>
      <c r="Y126" s="16">
        <v>0.26466127226919212</v>
      </c>
      <c r="AA126" s="16">
        <v>0.27423694803413162</v>
      </c>
      <c r="AB126" s="16">
        <v>0.26582226892097882</v>
      </c>
      <c r="AC126" s="16">
        <v>0.25889561757667368</v>
      </c>
      <c r="AD126" s="16">
        <v>0.23895269044466019</v>
      </c>
      <c r="AF126" s="16">
        <v>0.26443092372304461</v>
      </c>
      <c r="AH126" s="16">
        <v>0.29065038976570012</v>
      </c>
      <c r="AI126" s="16">
        <v>0.25783354474631109</v>
      </c>
      <c r="AJ126" s="16">
        <v>0.28290012998798869</v>
      </c>
      <c r="AK126" s="16">
        <v>0.23595754185841961</v>
      </c>
    </row>
    <row r="127" spans="2:39" x14ac:dyDescent="0.35">
      <c r="B127" s="15" t="s">
        <v>108</v>
      </c>
      <c r="C127" s="16">
        <v>0.38487980786517467</v>
      </c>
      <c r="D127" s="16">
        <v>0.35277879659437622</v>
      </c>
      <c r="E127" s="16">
        <v>0.41578408777227488</v>
      </c>
      <c r="G127" s="16">
        <v>0.40153117096925461</v>
      </c>
      <c r="H127" s="16">
        <v>0.31287161701914629</v>
      </c>
      <c r="I127" s="16">
        <v>0.41023112470805312</v>
      </c>
      <c r="J127" s="16">
        <v>0.40941318586119568</v>
      </c>
      <c r="K127" s="16">
        <v>0.50779042360189253</v>
      </c>
      <c r="L127" s="16">
        <v>0.51345647862886468</v>
      </c>
      <c r="N127" s="16">
        <v>0.41260504364629919</v>
      </c>
      <c r="O127" s="16">
        <v>0.3395092715826809</v>
      </c>
      <c r="P127" s="16">
        <v>0.36331110443267772</v>
      </c>
      <c r="Q127" s="16">
        <v>0.39450121184872422</v>
      </c>
      <c r="R127" s="16">
        <v>0.37201741856797232</v>
      </c>
      <c r="S127" s="16">
        <v>0.39783556080612392</v>
      </c>
      <c r="T127" s="16">
        <v>0.37610115264053912</v>
      </c>
      <c r="U127" s="16">
        <v>0.40512722096606718</v>
      </c>
      <c r="V127" s="16">
        <v>0.33424111668908058</v>
      </c>
      <c r="W127" s="16">
        <v>0.47096707489282119</v>
      </c>
      <c r="X127" s="16">
        <v>0.37055708876498439</v>
      </c>
      <c r="Y127" s="16">
        <v>0.42135778911520272</v>
      </c>
      <c r="AA127" s="16">
        <v>0.29723521650887202</v>
      </c>
      <c r="AB127" s="16">
        <v>0.41089442442459501</v>
      </c>
      <c r="AC127" s="16">
        <v>0.4124724334723292</v>
      </c>
      <c r="AD127" s="16">
        <v>0.53744588051730779</v>
      </c>
      <c r="AF127" s="16">
        <v>0.38208199227001799</v>
      </c>
      <c r="AH127" s="16">
        <v>0.65223447975040361</v>
      </c>
      <c r="AI127" s="16">
        <v>0.54589853680369593</v>
      </c>
      <c r="AJ127" s="16">
        <v>0.39498469830793698</v>
      </c>
      <c r="AK127" s="16">
        <v>0.29255803966076371</v>
      </c>
    </row>
    <row r="128" spans="2:39" x14ac:dyDescent="0.35">
      <c r="B128" s="15" t="s">
        <v>109</v>
      </c>
      <c r="C128" s="16">
        <v>0.35149245221940401</v>
      </c>
      <c r="D128" s="16">
        <v>0.3723767413525409</v>
      </c>
      <c r="E128" s="16">
        <v>0.33138673306972771</v>
      </c>
      <c r="G128" s="16">
        <v>0.35366878939236918</v>
      </c>
      <c r="H128" s="16">
        <v>0.41635333417856563</v>
      </c>
      <c r="I128" s="16">
        <v>0.35606184958288539</v>
      </c>
      <c r="J128" s="16">
        <v>0.26394790272510171</v>
      </c>
      <c r="K128" s="16">
        <v>0.22408863699406131</v>
      </c>
      <c r="L128" s="16">
        <v>0.269392529426348</v>
      </c>
      <c r="N128" s="16">
        <v>0.30910432282591388</v>
      </c>
      <c r="O128" s="16">
        <v>0.37273731050375319</v>
      </c>
      <c r="P128" s="16">
        <v>0.33387576892873061</v>
      </c>
      <c r="Q128" s="16">
        <v>0.39286991550662492</v>
      </c>
      <c r="R128" s="16">
        <v>0.39527084905232263</v>
      </c>
      <c r="S128" s="16">
        <v>0.4188660148661924</v>
      </c>
      <c r="T128" s="16">
        <v>0.35762340889292421</v>
      </c>
      <c r="U128" s="16">
        <v>0.32480645101829297</v>
      </c>
      <c r="V128" s="16">
        <v>0.38446982973992938</v>
      </c>
      <c r="W128" s="16">
        <v>0.26740367920816571</v>
      </c>
      <c r="X128" s="16">
        <v>0.33097383577330253</v>
      </c>
      <c r="Y128" s="16">
        <v>0.31398093861560528</v>
      </c>
      <c r="AA128" s="16">
        <v>0.4285278354569963</v>
      </c>
      <c r="AB128" s="16">
        <v>0.32328330665442628</v>
      </c>
      <c r="AC128" s="16">
        <v>0.32863194895099712</v>
      </c>
      <c r="AD128" s="16">
        <v>0.2236014290380319</v>
      </c>
      <c r="AF128" s="16">
        <v>0.35348708400693718</v>
      </c>
      <c r="AH128" s="16">
        <v>5.7115130483896479E-2</v>
      </c>
      <c r="AI128" s="16">
        <v>0.196267918449993</v>
      </c>
      <c r="AJ128" s="16">
        <v>0.32211517170407428</v>
      </c>
      <c r="AK128" s="16">
        <v>0.47148441848081668</v>
      </c>
    </row>
    <row r="130" spans="2:39" x14ac:dyDescent="0.35">
      <c r="B130" s="25" t="s">
        <v>112</v>
      </c>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row>
    <row r="131" spans="2:39" x14ac:dyDescent="0.35">
      <c r="B131" s="26" t="s">
        <v>18</v>
      </c>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row>
    <row r="132" spans="2:39" x14ac:dyDescent="0.35">
      <c r="B132" s="15" t="s">
        <v>107</v>
      </c>
      <c r="C132" s="16">
        <v>0.33970012956150841</v>
      </c>
      <c r="D132" s="16">
        <v>0.33539630670070603</v>
      </c>
      <c r="E132" s="16">
        <v>0.34607436976244582</v>
      </c>
      <c r="G132" s="16">
        <v>0.4617270178194321</v>
      </c>
      <c r="H132" s="16">
        <v>0.34558149756278722</v>
      </c>
      <c r="I132" s="16">
        <v>0.22851963743122319</v>
      </c>
      <c r="J132" s="16">
        <v>0.40290373358242099</v>
      </c>
      <c r="K132" s="16">
        <v>0.33110723550223509</v>
      </c>
      <c r="L132" s="16">
        <v>0.41658046767440282</v>
      </c>
      <c r="N132" s="16">
        <v>0.34096354393569778</v>
      </c>
      <c r="O132" s="16">
        <v>0.33112610584368479</v>
      </c>
      <c r="P132" s="16">
        <v>0.38792260641260251</v>
      </c>
      <c r="Q132" s="16">
        <v>0.37389840082724102</v>
      </c>
      <c r="R132" s="16">
        <v>0.32304719863763431</v>
      </c>
      <c r="S132" s="16">
        <v>0.35032208673906079</v>
      </c>
      <c r="T132" s="16">
        <v>0.26910991913711452</v>
      </c>
      <c r="U132" s="16">
        <v>0.33113150343755732</v>
      </c>
      <c r="V132" s="16">
        <v>0.3991380638908994</v>
      </c>
      <c r="W132" s="16">
        <v>0.35276937926254281</v>
      </c>
      <c r="X132" s="16">
        <v>0.21739038862758739</v>
      </c>
      <c r="Y132" s="16">
        <v>0.25617867912933712</v>
      </c>
      <c r="AA132" s="16">
        <v>0.33493060768741939</v>
      </c>
      <c r="AB132" s="16">
        <v>0.37387258046443289</v>
      </c>
      <c r="AC132" s="16">
        <v>0.37230870803344551</v>
      </c>
      <c r="AD132" s="16">
        <v>0.26442609995975702</v>
      </c>
      <c r="AF132" s="16">
        <v>0.34036977495292781</v>
      </c>
      <c r="AH132" s="16">
        <v>0.26106255233202541</v>
      </c>
      <c r="AI132" s="16">
        <v>0.35455884914108282</v>
      </c>
      <c r="AJ132" s="16">
        <v>0.34460384405264199</v>
      </c>
      <c r="AK132" s="16">
        <v>0.33075264762104017</v>
      </c>
    </row>
    <row r="133" spans="2:39" x14ac:dyDescent="0.35">
      <c r="B133" s="15" t="s">
        <v>108</v>
      </c>
      <c r="C133" s="16">
        <v>0.36441950374248228</v>
      </c>
      <c r="D133" s="16">
        <v>0.34540335074719569</v>
      </c>
      <c r="E133" s="16">
        <v>0.39258365705690051</v>
      </c>
      <c r="G133" s="16">
        <v>0.34277286282935121</v>
      </c>
      <c r="H133" s="16">
        <v>0.28495893151322588</v>
      </c>
      <c r="I133" s="16">
        <v>0.42668216355131727</v>
      </c>
      <c r="J133" s="16">
        <v>0.37955186340256819</v>
      </c>
      <c r="K133" s="16">
        <v>0.3778585483773868</v>
      </c>
      <c r="L133" s="16">
        <v>0.52739826197406048</v>
      </c>
      <c r="N133" s="16">
        <v>0.37735860229673929</v>
      </c>
      <c r="O133" s="16">
        <v>0.39583380038842803</v>
      </c>
      <c r="P133" s="16">
        <v>0.28858174446773832</v>
      </c>
      <c r="Q133" s="16">
        <v>0.3548521341258084</v>
      </c>
      <c r="R133" s="16">
        <v>0.38603180446050378</v>
      </c>
      <c r="S133" s="16">
        <v>0.38294258393918901</v>
      </c>
      <c r="T133" s="16">
        <v>0.36112133995500179</v>
      </c>
      <c r="U133" s="16">
        <v>0.43842174118487182</v>
      </c>
      <c r="V133" s="16">
        <v>0.31068965694066347</v>
      </c>
      <c r="W133" s="16">
        <v>0.30302348495903841</v>
      </c>
      <c r="X133" s="16">
        <v>0.43219779101159039</v>
      </c>
      <c r="Y133" s="16">
        <v>0.48921344150297758</v>
      </c>
      <c r="AA133" s="16">
        <v>0.26932015332366271</v>
      </c>
      <c r="AB133" s="16">
        <v>0.34843677079820312</v>
      </c>
      <c r="AC133" s="16">
        <v>0.42262693546540792</v>
      </c>
      <c r="AD133" s="16">
        <v>0.53824155370450122</v>
      </c>
      <c r="AF133" s="16">
        <v>0.36513787803789249</v>
      </c>
      <c r="AH133" s="16">
        <v>0.45821670550216431</v>
      </c>
      <c r="AI133" s="16">
        <v>0.52398322205900061</v>
      </c>
      <c r="AJ133" s="16">
        <v>0.39609853997111771</v>
      </c>
      <c r="AK133" s="16">
        <v>0.27749397609035598</v>
      </c>
    </row>
    <row r="134" spans="2:39" x14ac:dyDescent="0.35">
      <c r="B134" s="15" t="s">
        <v>109</v>
      </c>
      <c r="C134" s="16">
        <v>0.29588036669600942</v>
      </c>
      <c r="D134" s="16">
        <v>0.31920034255209823</v>
      </c>
      <c r="E134" s="16">
        <v>0.26134197318065377</v>
      </c>
      <c r="G134" s="16">
        <v>0.19550011935121661</v>
      </c>
      <c r="H134" s="16">
        <v>0.36945957092398701</v>
      </c>
      <c r="I134" s="16">
        <v>0.34479819901745967</v>
      </c>
      <c r="J134" s="16">
        <v>0.2175444030150106</v>
      </c>
      <c r="K134" s="16">
        <v>0.29103421612037778</v>
      </c>
      <c r="L134" s="16">
        <v>5.6021270351536687E-2</v>
      </c>
      <c r="N134" s="16">
        <v>0.28167785376756299</v>
      </c>
      <c r="O134" s="16">
        <v>0.27304009376788702</v>
      </c>
      <c r="P134" s="16">
        <v>0.32349564911965928</v>
      </c>
      <c r="Q134" s="16">
        <v>0.27124946504695052</v>
      </c>
      <c r="R134" s="16">
        <v>0.29092099690186191</v>
      </c>
      <c r="S134" s="16">
        <v>0.26673532932174998</v>
      </c>
      <c r="T134" s="16">
        <v>0.36976874090788348</v>
      </c>
      <c r="U134" s="16">
        <v>0.23044675537757089</v>
      </c>
      <c r="V134" s="16">
        <v>0.29017227916843708</v>
      </c>
      <c r="W134" s="16">
        <v>0.34420713577841872</v>
      </c>
      <c r="X134" s="16">
        <v>0.35041182036082241</v>
      </c>
      <c r="Y134" s="16">
        <v>0.25460787936768547</v>
      </c>
      <c r="AA134" s="16">
        <v>0.39574923898891778</v>
      </c>
      <c r="AB134" s="16">
        <v>0.27769064873736399</v>
      </c>
      <c r="AC134" s="16">
        <v>0.20506435650114671</v>
      </c>
      <c r="AD134" s="16">
        <v>0.19733234633574159</v>
      </c>
      <c r="AF134" s="16">
        <v>0.29449234700917959</v>
      </c>
      <c r="AH134" s="16">
        <v>0.28072074216581028</v>
      </c>
      <c r="AI134" s="16">
        <v>0.1214579287999166</v>
      </c>
      <c r="AJ134" s="16">
        <v>0.25929761597624029</v>
      </c>
      <c r="AK134" s="16">
        <v>0.39175337628860379</v>
      </c>
    </row>
    <row r="136" spans="2:39" x14ac:dyDescent="0.35">
      <c r="B136" s="25" t="s">
        <v>113</v>
      </c>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row>
    <row r="137" spans="2:39" x14ac:dyDescent="0.35">
      <c r="B137" s="26" t="s">
        <v>19</v>
      </c>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row>
    <row r="138" spans="2:39" x14ac:dyDescent="0.35">
      <c r="B138" s="15" t="s">
        <v>107</v>
      </c>
      <c r="C138" s="16">
        <v>0.31899683521041472</v>
      </c>
      <c r="D138" s="16">
        <v>0.29668154286384057</v>
      </c>
      <c r="E138" s="16">
        <v>0.36183987243473598</v>
      </c>
      <c r="G138" s="16">
        <v>0.34395804119355622</v>
      </c>
      <c r="H138" s="16">
        <v>0.28016256078174118</v>
      </c>
      <c r="I138" s="16">
        <v>0.30998411414560129</v>
      </c>
      <c r="J138" s="16">
        <v>0.40108081941075291</v>
      </c>
      <c r="K138" s="16">
        <v>0.3060407996625652</v>
      </c>
      <c r="L138" s="16">
        <v>0.25826672391038658</v>
      </c>
      <c r="N138" s="16">
        <v>0.22767481236441181</v>
      </c>
      <c r="O138" s="16">
        <v>0.29954378548599803</v>
      </c>
      <c r="P138" s="16">
        <v>0.30352517310051919</v>
      </c>
      <c r="Q138" s="16">
        <v>0.22179956160112291</v>
      </c>
      <c r="R138" s="16">
        <v>0.31995664964503029</v>
      </c>
      <c r="S138" s="16">
        <v>0.32498245567154271</v>
      </c>
      <c r="T138" s="16">
        <v>0.44354511797674862</v>
      </c>
      <c r="U138" s="16">
        <v>0.35168206624092468</v>
      </c>
      <c r="V138" s="16">
        <v>0.31820060412028661</v>
      </c>
      <c r="W138" s="16">
        <v>0.30056052857953008</v>
      </c>
      <c r="X138" s="16">
        <v>0.34126465468990408</v>
      </c>
      <c r="Y138" s="16">
        <v>0.31745192113609411</v>
      </c>
      <c r="AA138" s="16">
        <v>0.31750924841200617</v>
      </c>
      <c r="AB138" s="16">
        <v>0.39913826174062472</v>
      </c>
      <c r="AC138" s="16">
        <v>0.31221430812253842</v>
      </c>
      <c r="AD138" s="16">
        <v>0.208538084813709</v>
      </c>
      <c r="AF138" s="16">
        <v>0.31899683521041472</v>
      </c>
      <c r="AH138" s="16">
        <v>0</v>
      </c>
      <c r="AI138" s="16">
        <v>0.27931596946439619</v>
      </c>
      <c r="AJ138" s="16">
        <v>0.35605774426403308</v>
      </c>
      <c r="AK138" s="16">
        <v>0.28638204230991338</v>
      </c>
    </row>
    <row r="139" spans="2:39" x14ac:dyDescent="0.35">
      <c r="B139" s="15" t="s">
        <v>108</v>
      </c>
      <c r="C139" s="16">
        <v>0.34407243531673498</v>
      </c>
      <c r="D139" s="16">
        <v>0.33487185698761662</v>
      </c>
      <c r="E139" s="16">
        <v>0.36173658749174409</v>
      </c>
      <c r="G139" s="16">
        <v>0.32320125387276161</v>
      </c>
      <c r="H139" s="16">
        <v>0.32977898665115052</v>
      </c>
      <c r="I139" s="16">
        <v>0.2823546626872882</v>
      </c>
      <c r="J139" s="16">
        <v>0.3844306146677397</v>
      </c>
      <c r="K139" s="16">
        <v>0.48185872724299028</v>
      </c>
      <c r="L139" s="16">
        <v>0.65406188543668786</v>
      </c>
      <c r="N139" s="16">
        <v>0.38060589300901992</v>
      </c>
      <c r="O139" s="16">
        <v>0.35556774435905592</v>
      </c>
      <c r="P139" s="16">
        <v>0.3860870338325052</v>
      </c>
      <c r="Q139" s="16">
        <v>0.38072815113048092</v>
      </c>
      <c r="R139" s="16">
        <v>0.37544235328476377</v>
      </c>
      <c r="S139" s="16">
        <v>0.4659857903943635</v>
      </c>
      <c r="T139" s="16">
        <v>0.33469390919618019</v>
      </c>
      <c r="U139" s="16">
        <v>0.28807368709848818</v>
      </c>
      <c r="V139" s="16">
        <v>0.30527467730315938</v>
      </c>
      <c r="W139" s="16">
        <v>0.41862967267242329</v>
      </c>
      <c r="X139" s="16">
        <v>0.33580974124649199</v>
      </c>
      <c r="Y139" s="16">
        <v>0.28349804090861258</v>
      </c>
      <c r="AA139" s="16">
        <v>0.28730755745517178</v>
      </c>
      <c r="AB139" s="16">
        <v>0.33030015727020928</v>
      </c>
      <c r="AC139" s="16">
        <v>0.32955195291312323</v>
      </c>
      <c r="AD139" s="16">
        <v>0.59544487669545454</v>
      </c>
      <c r="AF139" s="16">
        <v>0.34407243531673498</v>
      </c>
      <c r="AH139" s="16">
        <v>1</v>
      </c>
      <c r="AI139" s="16">
        <v>0.57749927512502863</v>
      </c>
      <c r="AJ139" s="16">
        <v>0.35873586644165478</v>
      </c>
      <c r="AK139" s="16">
        <v>0.28556424274284348</v>
      </c>
    </row>
    <row r="140" spans="2:39" x14ac:dyDescent="0.35">
      <c r="B140" s="15" t="s">
        <v>109</v>
      </c>
      <c r="C140" s="16">
        <v>0.33693072947285019</v>
      </c>
      <c r="D140" s="16">
        <v>0.36844660014854258</v>
      </c>
      <c r="E140" s="16">
        <v>0.27642354007351982</v>
      </c>
      <c r="G140" s="16">
        <v>0.33284070493368201</v>
      </c>
      <c r="H140" s="16">
        <v>0.3900584525671083</v>
      </c>
      <c r="I140" s="16">
        <v>0.40766122316711029</v>
      </c>
      <c r="J140" s="16">
        <v>0.21448856592150711</v>
      </c>
      <c r="K140" s="16">
        <v>0.21210047309444471</v>
      </c>
      <c r="L140" s="16">
        <v>8.7671390652925507E-2</v>
      </c>
      <c r="N140" s="16">
        <v>0.39171929462656818</v>
      </c>
      <c r="O140" s="16">
        <v>0.344888470154946</v>
      </c>
      <c r="P140" s="16">
        <v>0.31038779306697561</v>
      </c>
      <c r="Q140" s="16">
        <v>0.39747228726839617</v>
      </c>
      <c r="R140" s="16">
        <v>0.30460099707020571</v>
      </c>
      <c r="S140" s="16">
        <v>0.2090317539340939</v>
      </c>
      <c r="T140" s="16">
        <v>0.22176097282707111</v>
      </c>
      <c r="U140" s="16">
        <v>0.36024424666058708</v>
      </c>
      <c r="V140" s="16">
        <v>0.37652471857655412</v>
      </c>
      <c r="W140" s="16">
        <v>0.28080979874804668</v>
      </c>
      <c r="X140" s="16">
        <v>0.32292560406360388</v>
      </c>
      <c r="Y140" s="16">
        <v>0.39905003795529309</v>
      </c>
      <c r="AA140" s="16">
        <v>0.39518319413282188</v>
      </c>
      <c r="AB140" s="16">
        <v>0.27056158098916588</v>
      </c>
      <c r="AC140" s="16">
        <v>0.35823373896433852</v>
      </c>
      <c r="AD140" s="16">
        <v>0.19601703849083679</v>
      </c>
      <c r="AF140" s="16">
        <v>0.33693072947285019</v>
      </c>
      <c r="AH140" s="16">
        <v>0</v>
      </c>
      <c r="AI140" s="16">
        <v>0.14318475541057521</v>
      </c>
      <c r="AJ140" s="16">
        <v>0.28520638929431202</v>
      </c>
      <c r="AK140" s="16">
        <v>0.42805371494724309</v>
      </c>
    </row>
    <row r="142" spans="2:39" x14ac:dyDescent="0.35">
      <c r="B142" s="25" t="s">
        <v>114</v>
      </c>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row>
    <row r="143" spans="2:39" x14ac:dyDescent="0.35">
      <c r="B143" s="26" t="s">
        <v>18</v>
      </c>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row>
    <row r="144" spans="2:39" x14ac:dyDescent="0.35">
      <c r="B144" s="15" t="s">
        <v>107</v>
      </c>
      <c r="C144" s="16">
        <v>0.35667120383476703</v>
      </c>
      <c r="D144" s="16">
        <v>0.31884766783986418</v>
      </c>
      <c r="E144" s="16">
        <v>0.40706703262309901</v>
      </c>
      <c r="G144" s="16">
        <v>0.36686852680129411</v>
      </c>
      <c r="H144" s="16">
        <v>0.33949085754673841</v>
      </c>
      <c r="I144" s="16">
        <v>0.37441586850164571</v>
      </c>
      <c r="J144" s="16">
        <v>0.39275685850582043</v>
      </c>
      <c r="K144" s="16">
        <v>0.32922322740947951</v>
      </c>
      <c r="L144" s="16">
        <v>0.2752604915538438</v>
      </c>
      <c r="N144" s="16">
        <v>0.41665281961957379</v>
      </c>
      <c r="O144" s="16">
        <v>0.46309125065596712</v>
      </c>
      <c r="P144" s="16">
        <v>0.46084952476424718</v>
      </c>
      <c r="Q144" s="16">
        <v>0.37569476490230103</v>
      </c>
      <c r="R144" s="16">
        <v>0.33361569112296402</v>
      </c>
      <c r="S144" s="16">
        <v>0.3404963031878821</v>
      </c>
      <c r="T144" s="16">
        <v>0.30939066114403763</v>
      </c>
      <c r="U144" s="16">
        <v>0.36740856685483247</v>
      </c>
      <c r="V144" s="16">
        <v>0.3319035710580609</v>
      </c>
      <c r="W144" s="16">
        <v>0.39937600297121773</v>
      </c>
      <c r="X144" s="16">
        <v>0.30914033953000819</v>
      </c>
      <c r="Y144" s="16">
        <v>0.29279741171901752</v>
      </c>
      <c r="AA144" s="16">
        <v>0.34955888800292439</v>
      </c>
      <c r="AB144" s="16">
        <v>0.4297000443399665</v>
      </c>
      <c r="AC144" s="16">
        <v>0.32054436344837028</v>
      </c>
      <c r="AD144" s="16">
        <v>0.27395744893215512</v>
      </c>
      <c r="AF144" s="16">
        <v>0.35645411508098113</v>
      </c>
      <c r="AH144" s="16">
        <v>0.35571961943744601</v>
      </c>
      <c r="AI144" s="16">
        <v>0.39206664608285391</v>
      </c>
      <c r="AJ144" s="16">
        <v>0.36328297444091379</v>
      </c>
      <c r="AK144" s="16">
        <v>0.31679543838353708</v>
      </c>
    </row>
    <row r="145" spans="2:39" x14ac:dyDescent="0.35">
      <c r="B145" s="15" t="s">
        <v>108</v>
      </c>
      <c r="C145" s="16">
        <v>0.29544976857929323</v>
      </c>
      <c r="D145" s="16">
        <v>0.31195374915401791</v>
      </c>
      <c r="E145" s="16">
        <v>0.27345997419619111</v>
      </c>
      <c r="G145" s="16">
        <v>0.32556961352175601</v>
      </c>
      <c r="H145" s="16">
        <v>0.24930149292090861</v>
      </c>
      <c r="I145" s="16">
        <v>0.22985692538232</v>
      </c>
      <c r="J145" s="16">
        <v>0.28438850802830878</v>
      </c>
      <c r="K145" s="16">
        <v>0.40024975005413432</v>
      </c>
      <c r="L145" s="16">
        <v>0.45909947943057428</v>
      </c>
      <c r="N145" s="16">
        <v>0.3406158141037316</v>
      </c>
      <c r="O145" s="16">
        <v>0.24189210742559511</v>
      </c>
      <c r="P145" s="16">
        <v>0.19982937115447161</v>
      </c>
      <c r="Q145" s="16">
        <v>0.3017271406637751</v>
      </c>
      <c r="R145" s="16">
        <v>0.26230538473736897</v>
      </c>
      <c r="S145" s="16">
        <v>0.2758003394802217</v>
      </c>
      <c r="T145" s="16">
        <v>0.32165444954602512</v>
      </c>
      <c r="U145" s="16">
        <v>0.27598559190978988</v>
      </c>
      <c r="V145" s="16">
        <v>0.28896907743126499</v>
      </c>
      <c r="W145" s="16">
        <v>0.2854149280584537</v>
      </c>
      <c r="X145" s="16">
        <v>0.32905242106314231</v>
      </c>
      <c r="Y145" s="16">
        <v>0.38699664037116749</v>
      </c>
      <c r="AA145" s="16">
        <v>0.1839188980816138</v>
      </c>
      <c r="AB145" s="16">
        <v>0.26217206831757017</v>
      </c>
      <c r="AC145" s="16">
        <v>0.41595262197580862</v>
      </c>
      <c r="AD145" s="16">
        <v>0.48415337907275069</v>
      </c>
      <c r="AF145" s="16">
        <v>0.2949394705006595</v>
      </c>
      <c r="AH145" s="16">
        <v>0.56654151373806449</v>
      </c>
      <c r="AI145" s="16">
        <v>0.43250109037358719</v>
      </c>
      <c r="AJ145" s="16">
        <v>0.29395661478101798</v>
      </c>
      <c r="AK145" s="16">
        <v>0.17850401579655331</v>
      </c>
    </row>
    <row r="146" spans="2:39" x14ac:dyDescent="0.35">
      <c r="B146" s="15" t="s">
        <v>109</v>
      </c>
      <c r="C146" s="16">
        <v>0.34787902758593969</v>
      </c>
      <c r="D146" s="16">
        <v>0.3691985830061178</v>
      </c>
      <c r="E146" s="16">
        <v>0.31947299318070999</v>
      </c>
      <c r="G146" s="16">
        <v>0.30756185967694999</v>
      </c>
      <c r="H146" s="16">
        <v>0.41120764953235311</v>
      </c>
      <c r="I146" s="16">
        <v>0.3957272061160344</v>
      </c>
      <c r="J146" s="16">
        <v>0.32285463346587079</v>
      </c>
      <c r="K146" s="16">
        <v>0.27052702253638622</v>
      </c>
      <c r="L146" s="16">
        <v>0.26564002901558181</v>
      </c>
      <c r="N146" s="16">
        <v>0.2427313662766945</v>
      </c>
      <c r="O146" s="16">
        <v>0.29501664191843779</v>
      </c>
      <c r="P146" s="16">
        <v>0.33932110408128108</v>
      </c>
      <c r="Q146" s="16">
        <v>0.32257809443392388</v>
      </c>
      <c r="R146" s="16">
        <v>0.40407892413966712</v>
      </c>
      <c r="S146" s="16">
        <v>0.38370335733189631</v>
      </c>
      <c r="T146" s="16">
        <v>0.3689548893099372</v>
      </c>
      <c r="U146" s="16">
        <v>0.35660584123537759</v>
      </c>
      <c r="V146" s="16">
        <v>0.379127351510674</v>
      </c>
      <c r="W146" s="16">
        <v>0.31520906897032858</v>
      </c>
      <c r="X146" s="16">
        <v>0.36180723940684961</v>
      </c>
      <c r="Y146" s="16">
        <v>0.3202059479098151</v>
      </c>
      <c r="AA146" s="16">
        <v>0.46652221391546189</v>
      </c>
      <c r="AB146" s="16">
        <v>0.30812788734246338</v>
      </c>
      <c r="AC146" s="16">
        <v>0.2635030145758212</v>
      </c>
      <c r="AD146" s="16">
        <v>0.24188917199509419</v>
      </c>
      <c r="AF146" s="16">
        <v>0.34860641441835938</v>
      </c>
      <c r="AH146" s="16">
        <v>7.7738866824489355E-2</v>
      </c>
      <c r="AI146" s="16">
        <v>0.1754322635435589</v>
      </c>
      <c r="AJ146" s="16">
        <v>0.34276041077806818</v>
      </c>
      <c r="AK146" s="16">
        <v>0.50470054581990964</v>
      </c>
    </row>
    <row r="148" spans="2:39" x14ac:dyDescent="0.35">
      <c r="B148" s="25" t="s">
        <v>115</v>
      </c>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row>
    <row r="149" spans="2:39" x14ac:dyDescent="0.35">
      <c r="B149" s="26" t="s">
        <v>20</v>
      </c>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row>
    <row r="150" spans="2:39" x14ac:dyDescent="0.35">
      <c r="B150" s="15" t="s">
        <v>107</v>
      </c>
      <c r="C150" s="16">
        <v>0.23688566922175849</v>
      </c>
      <c r="D150" s="16">
        <v>0.23066515716209629</v>
      </c>
      <c r="E150" s="16">
        <v>0.25241388985803032</v>
      </c>
      <c r="G150" s="16">
        <v>0.2055410921708736</v>
      </c>
      <c r="H150" s="16">
        <v>0.26016762981930081</v>
      </c>
      <c r="I150" s="16">
        <v>0.20061112286182839</v>
      </c>
      <c r="J150" s="16">
        <v>0.24507421266549831</v>
      </c>
      <c r="K150" s="16">
        <v>0.21790847402391561</v>
      </c>
      <c r="L150" s="16">
        <v>0.62855618328305651</v>
      </c>
      <c r="N150" s="16">
        <v>0.18921930418199381</v>
      </c>
      <c r="O150" s="16">
        <v>0.2178696473478535</v>
      </c>
      <c r="P150" s="16">
        <v>0.1215248976310614</v>
      </c>
      <c r="Q150" s="16">
        <v>0.1523057211631034</v>
      </c>
      <c r="R150" s="16">
        <v>0.2076358984097153</v>
      </c>
      <c r="S150" s="16">
        <v>6.2095525819296192E-2</v>
      </c>
      <c r="T150" s="16">
        <v>0.36982139438982142</v>
      </c>
      <c r="U150" s="16">
        <v>0.20747357822196999</v>
      </c>
      <c r="V150" s="16">
        <v>0.28694113614744021</v>
      </c>
      <c r="W150" s="16">
        <v>0.2372566357694246</v>
      </c>
      <c r="X150" s="16">
        <v>0.36654989530428772</v>
      </c>
      <c r="Y150" s="16">
        <v>0.2126949452499714</v>
      </c>
      <c r="AA150" s="16">
        <v>0.25880735214241007</v>
      </c>
      <c r="AB150" s="16">
        <v>0.26403925101501963</v>
      </c>
      <c r="AC150" s="16">
        <v>0.1446111688845346</v>
      </c>
      <c r="AD150" s="16">
        <v>0.25293862667328909</v>
      </c>
      <c r="AF150" s="16">
        <v>0.23688566922175849</v>
      </c>
      <c r="AH150" s="16">
        <v>0</v>
      </c>
      <c r="AI150" s="16">
        <v>0.23126203457772901</v>
      </c>
      <c r="AJ150" s="16">
        <v>0.24378387330679291</v>
      </c>
      <c r="AK150" s="16">
        <v>0.2323766676905713</v>
      </c>
    </row>
    <row r="151" spans="2:39" x14ac:dyDescent="0.35">
      <c r="B151" s="15" t="s">
        <v>108</v>
      </c>
      <c r="C151" s="16">
        <v>0.4442438946949202</v>
      </c>
      <c r="D151" s="16">
        <v>0.45839125492148591</v>
      </c>
      <c r="E151" s="16">
        <v>0.40892793856270793</v>
      </c>
      <c r="G151" s="16">
        <v>0.47929536125161343</v>
      </c>
      <c r="H151" s="16">
        <v>0.39903384176031481</v>
      </c>
      <c r="I151" s="16">
        <v>0.45057774170678438</v>
      </c>
      <c r="J151" s="16">
        <v>0.48942174594836912</v>
      </c>
      <c r="K151" s="16">
        <v>0.56726609119069471</v>
      </c>
      <c r="L151" s="16">
        <v>0.1172472138058121</v>
      </c>
      <c r="N151" s="16">
        <v>0.49420494318457092</v>
      </c>
      <c r="O151" s="16">
        <v>0.41932693078622979</v>
      </c>
      <c r="P151" s="16">
        <v>0.33314640431965448</v>
      </c>
      <c r="Q151" s="16">
        <v>0.49328684007551321</v>
      </c>
      <c r="R151" s="16">
        <v>0.38303928290250489</v>
      </c>
      <c r="S151" s="16">
        <v>0.58542966148634956</v>
      </c>
      <c r="T151" s="16">
        <v>0.3120063744473473</v>
      </c>
      <c r="U151" s="16">
        <v>0.53353672084559012</v>
      </c>
      <c r="V151" s="16">
        <v>0.39571016286977478</v>
      </c>
      <c r="W151" s="16">
        <v>0.48531068629428697</v>
      </c>
      <c r="X151" s="16">
        <v>0.45370375479733632</v>
      </c>
      <c r="Y151" s="16">
        <v>0.54828341569042405</v>
      </c>
      <c r="AA151" s="16">
        <v>0.35252018342163038</v>
      </c>
      <c r="AB151" s="16">
        <v>0.45280656026333949</v>
      </c>
      <c r="AC151" s="16">
        <v>0.56323605035202839</v>
      </c>
      <c r="AD151" s="16">
        <v>0.57845058566102825</v>
      </c>
      <c r="AF151" s="16">
        <v>0.4442438946949202</v>
      </c>
      <c r="AH151" s="16">
        <v>0.63740527443511119</v>
      </c>
      <c r="AI151" s="16">
        <v>0.59787871158851313</v>
      </c>
      <c r="AJ151" s="16">
        <v>0.45752860749315888</v>
      </c>
      <c r="AK151" s="16">
        <v>0.40041063073618283</v>
      </c>
    </row>
    <row r="152" spans="2:39" x14ac:dyDescent="0.35">
      <c r="B152" s="15" t="s">
        <v>109</v>
      </c>
      <c r="C152" s="16">
        <v>0.31887043608332122</v>
      </c>
      <c r="D152" s="16">
        <v>0.31094358791641757</v>
      </c>
      <c r="E152" s="16">
        <v>0.33865817157926192</v>
      </c>
      <c r="G152" s="16">
        <v>0.31516354657751289</v>
      </c>
      <c r="H152" s="16">
        <v>0.34079852842038438</v>
      </c>
      <c r="I152" s="16">
        <v>0.34881113543138742</v>
      </c>
      <c r="J152" s="16">
        <v>0.26550404138613248</v>
      </c>
      <c r="K152" s="16">
        <v>0.21482543478538979</v>
      </c>
      <c r="L152" s="16">
        <v>0.25419660291113139</v>
      </c>
      <c r="N152" s="16">
        <v>0.31657575263343529</v>
      </c>
      <c r="O152" s="16">
        <v>0.36280342186591652</v>
      </c>
      <c r="P152" s="16">
        <v>0.54532869804928419</v>
      </c>
      <c r="Q152" s="16">
        <v>0.35440743876138348</v>
      </c>
      <c r="R152" s="16">
        <v>0.40932481868777992</v>
      </c>
      <c r="S152" s="16">
        <v>0.35247481269435432</v>
      </c>
      <c r="T152" s="16">
        <v>0.31817223116283111</v>
      </c>
      <c r="U152" s="16">
        <v>0.25898970093243961</v>
      </c>
      <c r="V152" s="16">
        <v>0.317348700982785</v>
      </c>
      <c r="W152" s="16">
        <v>0.27743267793628851</v>
      </c>
      <c r="X152" s="16">
        <v>0.17974634989837601</v>
      </c>
      <c r="Y152" s="16">
        <v>0.23902163905960469</v>
      </c>
      <c r="AA152" s="16">
        <v>0.38867246443595982</v>
      </c>
      <c r="AB152" s="16">
        <v>0.28315418872164078</v>
      </c>
      <c r="AC152" s="16">
        <v>0.29215278076343698</v>
      </c>
      <c r="AD152" s="16">
        <v>0.1686107876656828</v>
      </c>
      <c r="AF152" s="16">
        <v>0.31887043608332122</v>
      </c>
      <c r="AH152" s="16">
        <v>0.36259472556488892</v>
      </c>
      <c r="AI152" s="16">
        <v>0.170859253833758</v>
      </c>
      <c r="AJ152" s="16">
        <v>0.29868751920004799</v>
      </c>
      <c r="AK152" s="16">
        <v>0.36721270157324598</v>
      </c>
    </row>
    <row r="154" spans="2:39" x14ac:dyDescent="0.35">
      <c r="B154" s="25" t="s">
        <v>116</v>
      </c>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row>
    <row r="155" spans="2:39" x14ac:dyDescent="0.35">
      <c r="B155" s="26" t="s">
        <v>18</v>
      </c>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row>
    <row r="156" spans="2:39" x14ac:dyDescent="0.35">
      <c r="B156" s="15" t="s">
        <v>107</v>
      </c>
      <c r="C156" s="16">
        <v>0.41437828453964848</v>
      </c>
      <c r="D156" s="16">
        <v>0.39370445867372328</v>
      </c>
      <c r="E156" s="16">
        <v>0.44511965942542558</v>
      </c>
      <c r="G156" s="16">
        <v>0.27613930839408313</v>
      </c>
      <c r="H156" s="16">
        <v>0.42023180196051291</v>
      </c>
      <c r="I156" s="16">
        <v>0.45643809226595838</v>
      </c>
      <c r="J156" s="16">
        <v>0.56392748690855787</v>
      </c>
      <c r="K156" s="16">
        <v>0.31960695478015999</v>
      </c>
      <c r="L156" s="16">
        <v>1</v>
      </c>
      <c r="N156" s="16">
        <v>0.67013799968244703</v>
      </c>
      <c r="O156" s="16">
        <v>1</v>
      </c>
      <c r="P156" s="16">
        <v>0.47231569931730838</v>
      </c>
      <c r="Q156" s="16">
        <v>0</v>
      </c>
      <c r="R156" s="16">
        <v>0.1970017613109816</v>
      </c>
      <c r="S156" s="16">
        <v>0.4729594159521498</v>
      </c>
      <c r="T156" s="16">
        <v>0.49157088150932893</v>
      </c>
      <c r="U156" s="16">
        <v>0.3234044923201716</v>
      </c>
      <c r="V156" s="16">
        <v>0.29752366364514432</v>
      </c>
      <c r="W156" s="16">
        <v>0.37085044742185758</v>
      </c>
      <c r="X156" s="16">
        <v>0.55495037494626798</v>
      </c>
      <c r="Y156" s="16">
        <v>0.45999177307721939</v>
      </c>
      <c r="AA156" s="16">
        <v>0.41734700300821048</v>
      </c>
      <c r="AB156" s="16">
        <v>0.51962542519716604</v>
      </c>
      <c r="AC156" s="16">
        <v>0.33814175877416902</v>
      </c>
      <c r="AD156" s="16">
        <v>0.41711622771424162</v>
      </c>
      <c r="AF156" s="16">
        <v>0.41827089798544242</v>
      </c>
      <c r="AH156" s="16">
        <v>0.49755274204475358</v>
      </c>
      <c r="AI156" s="16">
        <v>0.29809244882882469</v>
      </c>
      <c r="AJ156" s="16">
        <v>0.428790907740002</v>
      </c>
      <c r="AK156" s="16">
        <v>0.41172189396437658</v>
      </c>
    </row>
    <row r="157" spans="2:39" x14ac:dyDescent="0.35">
      <c r="B157" s="15" t="s">
        <v>108</v>
      </c>
      <c r="C157" s="16">
        <v>0.38060385048402318</v>
      </c>
      <c r="D157" s="16">
        <v>0.4021120617756247</v>
      </c>
      <c r="E157" s="16">
        <v>0.34862176885454599</v>
      </c>
      <c r="G157" s="16">
        <v>0.51005229255026618</v>
      </c>
      <c r="H157" s="16">
        <v>0.36223330327515929</v>
      </c>
      <c r="I157" s="16">
        <v>0.31417660668862302</v>
      </c>
      <c r="J157" s="16">
        <v>0.2170648015962236</v>
      </c>
      <c r="K157" s="16">
        <v>0.6803930452198399</v>
      </c>
      <c r="L157" s="16">
        <v>0</v>
      </c>
      <c r="N157" s="16">
        <v>0.1717463220596365</v>
      </c>
      <c r="O157" s="16">
        <v>0</v>
      </c>
      <c r="P157" s="16">
        <v>0.40468699564926292</v>
      </c>
      <c r="Q157" s="16">
        <v>0</v>
      </c>
      <c r="R157" s="16">
        <v>0.63145908004423901</v>
      </c>
      <c r="S157" s="16">
        <v>0.52704058404785026</v>
      </c>
      <c r="T157" s="16">
        <v>0.31084063924538219</v>
      </c>
      <c r="U157" s="16">
        <v>0.41502594998126141</v>
      </c>
      <c r="V157" s="16">
        <v>0.50287254568779283</v>
      </c>
      <c r="W157" s="16">
        <v>0.44726186027550369</v>
      </c>
      <c r="X157" s="16">
        <v>0.1171862845115003</v>
      </c>
      <c r="Y157" s="16">
        <v>0</v>
      </c>
      <c r="AA157" s="16">
        <v>0.26427109241881158</v>
      </c>
      <c r="AB157" s="16">
        <v>0.36134898134034299</v>
      </c>
      <c r="AC157" s="16">
        <v>0.39275473491647228</v>
      </c>
      <c r="AD157" s="16">
        <v>0.58288377228575861</v>
      </c>
      <c r="AF157" s="16">
        <v>0.37478532699996231</v>
      </c>
      <c r="AH157" s="16">
        <v>0.50244725795524625</v>
      </c>
      <c r="AI157" s="16">
        <v>0.49421615270117042</v>
      </c>
      <c r="AJ157" s="16">
        <v>0.33633316727870499</v>
      </c>
      <c r="AK157" s="16">
        <v>0.42209432585386553</v>
      </c>
    </row>
    <row r="158" spans="2:39" x14ac:dyDescent="0.35">
      <c r="B158" s="15" t="s">
        <v>109</v>
      </c>
      <c r="C158" s="16">
        <v>0.2050178649763281</v>
      </c>
      <c r="D158" s="16">
        <v>0.20418347955065211</v>
      </c>
      <c r="E158" s="16">
        <v>0.2062585717200284</v>
      </c>
      <c r="G158" s="16">
        <v>0.21380839905565069</v>
      </c>
      <c r="H158" s="16">
        <v>0.21753489476432769</v>
      </c>
      <c r="I158" s="16">
        <v>0.2293853010454186</v>
      </c>
      <c r="J158" s="16">
        <v>0.21900771149521869</v>
      </c>
      <c r="K158" s="16">
        <v>0</v>
      </c>
      <c r="L158" s="16">
        <v>0</v>
      </c>
      <c r="N158" s="16">
        <v>0.15811567825791631</v>
      </c>
      <c r="O158" s="16">
        <v>0</v>
      </c>
      <c r="P158" s="16">
        <v>0.1229973050334288</v>
      </c>
      <c r="Q158" s="16">
        <v>1</v>
      </c>
      <c r="R158" s="16">
        <v>0.17153915864477939</v>
      </c>
      <c r="S158" s="16">
        <v>0</v>
      </c>
      <c r="T158" s="16">
        <v>0.19758847924528891</v>
      </c>
      <c r="U158" s="16">
        <v>0.26156955769856688</v>
      </c>
      <c r="V158" s="16">
        <v>0.19960379066706291</v>
      </c>
      <c r="W158" s="16">
        <v>0.1818876923026386</v>
      </c>
      <c r="X158" s="16">
        <v>0.3278633405422316</v>
      </c>
      <c r="Y158" s="16">
        <v>0.54000822692278061</v>
      </c>
      <c r="AA158" s="16">
        <v>0.31838190457297783</v>
      </c>
      <c r="AB158" s="16">
        <v>0.11902559346249091</v>
      </c>
      <c r="AC158" s="16">
        <v>0.26910350630935881</v>
      </c>
      <c r="AD158" s="16">
        <v>0</v>
      </c>
      <c r="AF158" s="16">
        <v>0.20694377501459521</v>
      </c>
      <c r="AH158" s="16">
        <v>0</v>
      </c>
      <c r="AI158" s="16">
        <v>0.20769139847000481</v>
      </c>
      <c r="AJ158" s="16">
        <v>0.23487592498129309</v>
      </c>
      <c r="AK158" s="16">
        <v>0.1661837801817577</v>
      </c>
    </row>
    <row r="160" spans="2:39" x14ac:dyDescent="0.35">
      <c r="B160" s="25" t="s">
        <v>117</v>
      </c>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row>
    <row r="161" spans="2:39" x14ac:dyDescent="0.35">
      <c r="B161" s="26" t="s">
        <v>21</v>
      </c>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row>
    <row r="162" spans="2:39" x14ac:dyDescent="0.35">
      <c r="B162" s="15" t="s">
        <v>107</v>
      </c>
      <c r="C162" s="16">
        <v>0.30687435998822871</v>
      </c>
      <c r="D162" s="16">
        <v>0.34610125659915453</v>
      </c>
      <c r="E162" s="16">
        <v>0.25814023636935229</v>
      </c>
      <c r="G162" s="16">
        <v>0.28691893265829499</v>
      </c>
      <c r="H162" s="16">
        <v>0.30801577449849732</v>
      </c>
      <c r="I162" s="16">
        <v>0.30470572608050339</v>
      </c>
      <c r="J162" s="16">
        <v>0.43900904820749242</v>
      </c>
      <c r="K162" s="16">
        <v>9.5965150318670117E-2</v>
      </c>
      <c r="L162" s="16">
        <v>0</v>
      </c>
      <c r="N162" s="16">
        <v>0.60910151995954087</v>
      </c>
      <c r="O162" s="16">
        <v>0.53884899652260254</v>
      </c>
      <c r="P162" s="16">
        <v>0.34918168538612793</v>
      </c>
      <c r="Q162" s="16">
        <v>0.65507932886613418</v>
      </c>
      <c r="R162" s="16">
        <v>0.1796692481957162</v>
      </c>
      <c r="S162" s="16">
        <v>0.21191473368758981</v>
      </c>
      <c r="T162" s="16">
        <v>0.55399535739710981</v>
      </c>
      <c r="U162" s="16">
        <v>0.47399022379309652</v>
      </c>
      <c r="V162" s="16">
        <v>0.25615894508013187</v>
      </c>
      <c r="W162" s="16">
        <v>0.21292638421778401</v>
      </c>
      <c r="X162" s="16">
        <v>0.27674269857847572</v>
      </c>
      <c r="Y162" s="16">
        <v>0.2384091134183525</v>
      </c>
      <c r="AA162" s="16">
        <v>0.3344587115781944</v>
      </c>
      <c r="AB162" s="16">
        <v>0.30745573433982948</v>
      </c>
      <c r="AC162" s="16">
        <v>0.30482533421722657</v>
      </c>
      <c r="AD162" s="16">
        <v>0.21880404309953541</v>
      </c>
      <c r="AF162" s="16">
        <v>0.30896638954329741</v>
      </c>
      <c r="AH162" s="16">
        <v>0.21860155801205139</v>
      </c>
      <c r="AI162" s="16">
        <v>0.21658160691151329</v>
      </c>
      <c r="AJ162" s="16">
        <v>0.24450750120136669</v>
      </c>
      <c r="AK162" s="16">
        <v>0.42281289475552558</v>
      </c>
    </row>
    <row r="163" spans="2:39" x14ac:dyDescent="0.35">
      <c r="B163" s="15" t="s">
        <v>108</v>
      </c>
      <c r="C163" s="16">
        <v>0.3913136144430257</v>
      </c>
      <c r="D163" s="16">
        <v>0.43883932234815121</v>
      </c>
      <c r="E163" s="16">
        <v>0.33226933808602488</v>
      </c>
      <c r="G163" s="16">
        <v>0.46188083064086222</v>
      </c>
      <c r="H163" s="16">
        <v>0.29204631913003531</v>
      </c>
      <c r="I163" s="16">
        <v>0.41677294835545847</v>
      </c>
      <c r="J163" s="16">
        <v>0.34468218217884888</v>
      </c>
      <c r="K163" s="16">
        <v>0.69190561062149059</v>
      </c>
      <c r="L163" s="16">
        <v>1</v>
      </c>
      <c r="N163" s="16">
        <v>0.17689556673393059</v>
      </c>
      <c r="O163" s="16">
        <v>0.11193550628628721</v>
      </c>
      <c r="P163" s="16">
        <v>0.31582182530300512</v>
      </c>
      <c r="Q163" s="16">
        <v>0.34492067113386587</v>
      </c>
      <c r="R163" s="16">
        <v>0.37419288622568442</v>
      </c>
      <c r="S163" s="16">
        <v>0.51135955800495037</v>
      </c>
      <c r="T163" s="16">
        <v>0.33827184004856642</v>
      </c>
      <c r="U163" s="16">
        <v>0.3318538829829355</v>
      </c>
      <c r="V163" s="16">
        <v>0.4807036286618801</v>
      </c>
      <c r="W163" s="16">
        <v>0.58913601335692967</v>
      </c>
      <c r="X163" s="16">
        <v>0.15177911059230259</v>
      </c>
      <c r="Y163" s="16">
        <v>0.37370863137646571</v>
      </c>
      <c r="AA163" s="16">
        <v>0.38527123002332803</v>
      </c>
      <c r="AB163" s="16">
        <v>0.39995338777394351</v>
      </c>
      <c r="AC163" s="16">
        <v>0.38145324374974993</v>
      </c>
      <c r="AD163" s="16">
        <v>0.40687958748177411</v>
      </c>
      <c r="AF163" s="16">
        <v>0.39398128484320832</v>
      </c>
      <c r="AH163" s="16">
        <v>0.25909712790569578</v>
      </c>
      <c r="AI163" s="16">
        <v>0.52301528064166236</v>
      </c>
      <c r="AJ163" s="16">
        <v>0.41938524166102242</v>
      </c>
      <c r="AK163" s="16">
        <v>0.33168980167520551</v>
      </c>
    </row>
    <row r="164" spans="2:39" x14ac:dyDescent="0.35">
      <c r="B164" s="15" t="s">
        <v>109</v>
      </c>
      <c r="C164" s="16">
        <v>0.30181202556874559</v>
      </c>
      <c r="D164" s="16">
        <v>0.21505942105269429</v>
      </c>
      <c r="E164" s="16">
        <v>0.40959042554462288</v>
      </c>
      <c r="G164" s="16">
        <v>0.25120023670084268</v>
      </c>
      <c r="H164" s="16">
        <v>0.39993790637146742</v>
      </c>
      <c r="I164" s="16">
        <v>0.27852132556403791</v>
      </c>
      <c r="J164" s="16">
        <v>0.21630876961365869</v>
      </c>
      <c r="K164" s="16">
        <v>0.21212923905983919</v>
      </c>
      <c r="L164" s="16">
        <v>0</v>
      </c>
      <c r="N164" s="16">
        <v>0.21400291330652851</v>
      </c>
      <c r="O164" s="16">
        <v>0.34921549719111022</v>
      </c>
      <c r="P164" s="16">
        <v>0.3349964893108669</v>
      </c>
      <c r="Q164" s="16">
        <v>0</v>
      </c>
      <c r="R164" s="16">
        <v>0.44613786557859952</v>
      </c>
      <c r="S164" s="16">
        <v>0.27672570830745979</v>
      </c>
      <c r="T164" s="16">
        <v>0.10773280255432389</v>
      </c>
      <c r="U164" s="16">
        <v>0.19415589322396801</v>
      </c>
      <c r="V164" s="16">
        <v>0.26313742625798803</v>
      </c>
      <c r="W164" s="16">
        <v>0.19793760242528641</v>
      </c>
      <c r="X164" s="16">
        <v>0.57147819082922169</v>
      </c>
      <c r="Y164" s="16">
        <v>0.38788225520518188</v>
      </c>
      <c r="AA164" s="16">
        <v>0.28027005839847768</v>
      </c>
      <c r="AB164" s="16">
        <v>0.29259087788622717</v>
      </c>
      <c r="AC164" s="16">
        <v>0.31372142203302328</v>
      </c>
      <c r="AD164" s="16">
        <v>0.37431636941869062</v>
      </c>
      <c r="AF164" s="16">
        <v>0.29705232561349432</v>
      </c>
      <c r="AH164" s="16">
        <v>0.52230131408225289</v>
      </c>
      <c r="AI164" s="16">
        <v>0.26040311244682418</v>
      </c>
      <c r="AJ164" s="16">
        <v>0.33610725713761069</v>
      </c>
      <c r="AK164" s="16">
        <v>0.24549730356926919</v>
      </c>
    </row>
    <row r="166" spans="2:39" x14ac:dyDescent="0.35">
      <c r="B166" s="25" t="s">
        <v>118</v>
      </c>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row>
    <row r="167" spans="2:39" x14ac:dyDescent="0.35">
      <c r="B167" s="26" t="s">
        <v>22</v>
      </c>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row>
    <row r="168" spans="2:39" x14ac:dyDescent="0.35">
      <c r="B168" s="15" t="s">
        <v>107</v>
      </c>
      <c r="C168" s="16">
        <v>0.43322894386989402</v>
      </c>
      <c r="D168" s="16">
        <v>0.44861686872342349</v>
      </c>
      <c r="E168" s="16">
        <v>0.41296736946373752</v>
      </c>
      <c r="G168" s="16">
        <v>0.37891513938889981</v>
      </c>
      <c r="H168" s="16">
        <v>0.46307747188784187</v>
      </c>
      <c r="I168" s="16">
        <v>0.42818190836193532</v>
      </c>
      <c r="J168" s="16">
        <v>0.47537329138119699</v>
      </c>
      <c r="K168" s="16">
        <v>0.40088761272924128</v>
      </c>
      <c r="L168" s="16">
        <v>0.19385549317570119</v>
      </c>
      <c r="N168" s="16">
        <v>0.26142862709373949</v>
      </c>
      <c r="O168" s="16">
        <v>0.25098674501508189</v>
      </c>
      <c r="P168" s="16">
        <v>0.66301047844092553</v>
      </c>
      <c r="Q168" s="16">
        <v>0.27486708023382223</v>
      </c>
      <c r="R168" s="16">
        <v>0.43667605981738922</v>
      </c>
      <c r="S168" s="16">
        <v>0.32822316905545412</v>
      </c>
      <c r="T168" s="16">
        <v>0.5764212250091193</v>
      </c>
      <c r="U168" s="16">
        <v>0.41623596792360079</v>
      </c>
      <c r="V168" s="16">
        <v>0.47239431345867378</v>
      </c>
      <c r="W168" s="16">
        <v>0.59144624263078649</v>
      </c>
      <c r="X168" s="16">
        <v>0.3382482561656735</v>
      </c>
      <c r="Y168" s="16">
        <v>0.33110642103534133</v>
      </c>
      <c r="AA168" s="16">
        <v>0.53451126908899094</v>
      </c>
      <c r="AB168" s="16">
        <v>0.42788511896122722</v>
      </c>
      <c r="AC168" s="16">
        <v>0.43175258123445898</v>
      </c>
      <c r="AD168" s="16">
        <v>0.27939862568034979</v>
      </c>
      <c r="AF168" s="16">
        <v>0.43786741523929018</v>
      </c>
      <c r="AH168" s="16">
        <v>0</v>
      </c>
      <c r="AI168" s="16">
        <v>0.3406259253083066</v>
      </c>
      <c r="AJ168" s="16">
        <v>0.45754801584623411</v>
      </c>
      <c r="AK168" s="16">
        <v>0.43538075631242629</v>
      </c>
    </row>
    <row r="169" spans="2:39" x14ac:dyDescent="0.35">
      <c r="B169" s="15" t="s">
        <v>108</v>
      </c>
      <c r="C169" s="16">
        <v>0.39551547614041249</v>
      </c>
      <c r="D169" s="16">
        <v>0.39863677039782092</v>
      </c>
      <c r="E169" s="16">
        <v>0.39140560840698119</v>
      </c>
      <c r="G169" s="16">
        <v>0.4387773299399933</v>
      </c>
      <c r="H169" s="16">
        <v>0.32879061731276288</v>
      </c>
      <c r="I169" s="16">
        <v>0.37869332604592632</v>
      </c>
      <c r="J169" s="16">
        <v>0.38965111373633948</v>
      </c>
      <c r="K169" s="16">
        <v>0.54214455707108122</v>
      </c>
      <c r="L169" s="16">
        <v>0.80614450682429861</v>
      </c>
      <c r="N169" s="16">
        <v>0.73857137290626029</v>
      </c>
      <c r="O169" s="16">
        <v>0.46306411921454083</v>
      </c>
      <c r="P169" s="16">
        <v>0.17223631467039299</v>
      </c>
      <c r="Q169" s="16">
        <v>0.43887169078870308</v>
      </c>
      <c r="R169" s="16">
        <v>0.30602825343949308</v>
      </c>
      <c r="S169" s="16">
        <v>0.41632639835575291</v>
      </c>
      <c r="T169" s="16">
        <v>0.24495176697895471</v>
      </c>
      <c r="U169" s="16">
        <v>0.41763178366621301</v>
      </c>
      <c r="V169" s="16">
        <v>0.31990887902468662</v>
      </c>
      <c r="W169" s="16">
        <v>0.34930079994952118</v>
      </c>
      <c r="X169" s="16">
        <v>0.57977745683741189</v>
      </c>
      <c r="Y169" s="16">
        <v>0.5811244069877447</v>
      </c>
      <c r="AA169" s="16">
        <v>0.2431635218767389</v>
      </c>
      <c r="AB169" s="16">
        <v>0.44465391617023842</v>
      </c>
      <c r="AC169" s="16">
        <v>0.47990017785693773</v>
      </c>
      <c r="AD169" s="16">
        <v>0.48548521420109059</v>
      </c>
      <c r="AF169" s="16">
        <v>0.39975015906774108</v>
      </c>
      <c r="AH169" s="16">
        <v>0</v>
      </c>
      <c r="AI169" s="16">
        <v>0.58177963152717349</v>
      </c>
      <c r="AJ169" s="16">
        <v>0.35934840187204808</v>
      </c>
      <c r="AK169" s="16">
        <v>0.39220538425962542</v>
      </c>
    </row>
    <row r="170" spans="2:39" x14ac:dyDescent="0.35">
      <c r="B170" s="15" t="s">
        <v>109</v>
      </c>
      <c r="C170" s="16">
        <v>0.1712555799896934</v>
      </c>
      <c r="D170" s="16">
        <v>0.15274636087875551</v>
      </c>
      <c r="E170" s="16">
        <v>0.19562702212928121</v>
      </c>
      <c r="G170" s="16">
        <v>0.182307530671107</v>
      </c>
      <c r="H170" s="16">
        <v>0.20813191079939519</v>
      </c>
      <c r="I170" s="16">
        <v>0.19312476559213829</v>
      </c>
      <c r="J170" s="16">
        <v>0.13497559488246341</v>
      </c>
      <c r="K170" s="16">
        <v>5.6967830199677563E-2</v>
      </c>
      <c r="L170" s="16">
        <v>0</v>
      </c>
      <c r="N170" s="16">
        <v>0</v>
      </c>
      <c r="O170" s="16">
        <v>0.28594913577037739</v>
      </c>
      <c r="P170" s="16">
        <v>0.1647532068886815</v>
      </c>
      <c r="Q170" s="16">
        <v>0.28626122897747469</v>
      </c>
      <c r="R170" s="16">
        <v>0.25729568674311748</v>
      </c>
      <c r="S170" s="16">
        <v>0.2554504325887928</v>
      </c>
      <c r="T170" s="16">
        <v>0.17862700801192621</v>
      </c>
      <c r="U170" s="16">
        <v>0.16613224841018631</v>
      </c>
      <c r="V170" s="16">
        <v>0.20769680751663949</v>
      </c>
      <c r="W170" s="16">
        <v>5.9252957419692158E-2</v>
      </c>
      <c r="X170" s="16">
        <v>8.197428699691453E-2</v>
      </c>
      <c r="Y170" s="16">
        <v>8.7769171976914084E-2</v>
      </c>
      <c r="AA170" s="16">
        <v>0.22232520903427</v>
      </c>
      <c r="AB170" s="16">
        <v>0.12746096486853431</v>
      </c>
      <c r="AC170" s="16">
        <v>8.8347240908603325E-2</v>
      </c>
      <c r="AD170" s="16">
        <v>0.23511616011855949</v>
      </c>
      <c r="AF170" s="16">
        <v>0.16238242569296871</v>
      </c>
      <c r="AH170" s="16">
        <v>1</v>
      </c>
      <c r="AI170" s="16">
        <v>7.7594443164519911E-2</v>
      </c>
      <c r="AJ170" s="16">
        <v>0.18310358228171769</v>
      </c>
      <c r="AK170" s="16">
        <v>0.17241385942794821</v>
      </c>
    </row>
    <row r="172" spans="2:39" x14ac:dyDescent="0.35">
      <c r="B172" s="25" t="s">
        <v>119</v>
      </c>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row>
    <row r="173" spans="2:39" x14ac:dyDescent="0.35">
      <c r="B173" s="26" t="s">
        <v>18</v>
      </c>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row>
    <row r="174" spans="2:39" x14ac:dyDescent="0.35">
      <c r="B174" s="15" t="s">
        <v>120</v>
      </c>
      <c r="C174" s="16">
        <v>0.1099612531871418</v>
      </c>
      <c r="D174" s="16">
        <v>0.12617788992890361</v>
      </c>
      <c r="E174" s="16">
        <v>9.1804262690087512E-2</v>
      </c>
      <c r="G174" s="16">
        <v>0.1081088350189343</v>
      </c>
      <c r="H174" s="16">
        <v>0.1488264952422742</v>
      </c>
      <c r="I174" s="16">
        <v>0.12691193219245711</v>
      </c>
      <c r="J174" s="16">
        <v>9.2296156907901022E-2</v>
      </c>
      <c r="K174" s="16">
        <v>8.4014104364386111E-2</v>
      </c>
      <c r="L174" s="16">
        <v>5.3894276696219441E-2</v>
      </c>
      <c r="N174" s="16">
        <v>8.4426751980441958E-2</v>
      </c>
      <c r="O174" s="16">
        <v>8.0242664864948202E-2</v>
      </c>
      <c r="P174" s="16">
        <v>8.1146951699678588E-2</v>
      </c>
      <c r="Q174" s="16">
        <v>0.10810169681544481</v>
      </c>
      <c r="R174" s="16">
        <v>0.13627017563457269</v>
      </c>
      <c r="S174" s="16">
        <v>0.1153763631021039</v>
      </c>
      <c r="T174" s="16">
        <v>8.8520497622457811E-2</v>
      </c>
      <c r="U174" s="16">
        <v>0.1260495684023947</v>
      </c>
      <c r="V174" s="16">
        <v>0.162042560022644</v>
      </c>
      <c r="W174" s="16">
        <v>8.2897222369373136E-2</v>
      </c>
      <c r="X174" s="16">
        <v>5.1137182836614198E-2</v>
      </c>
      <c r="Y174" s="16">
        <v>0.1151199191608379</v>
      </c>
      <c r="AA174" s="16">
        <v>0.1663628492167806</v>
      </c>
      <c r="AB174" s="16">
        <v>9.7155805064193593E-2</v>
      </c>
      <c r="AC174" s="16">
        <v>9.3438037026243259E-2</v>
      </c>
      <c r="AD174" s="16">
        <v>6.185548147075734E-2</v>
      </c>
      <c r="AF174" s="16">
        <v>0.11734658459734471</v>
      </c>
      <c r="AH174" s="16">
        <v>0</v>
      </c>
      <c r="AI174" s="16">
        <v>2.0581300545376179E-2</v>
      </c>
      <c r="AJ174" s="16">
        <v>0.1101713687004014</v>
      </c>
      <c r="AK174" s="16">
        <v>0.28616262253144792</v>
      </c>
    </row>
    <row r="175" spans="2:39" x14ac:dyDescent="0.35">
      <c r="B175" s="15" t="s">
        <v>121</v>
      </c>
      <c r="C175" s="16">
        <v>0.1740583188607476</v>
      </c>
      <c r="D175" s="16">
        <v>0.20183069581056701</v>
      </c>
      <c r="E175" s="16">
        <v>0.14296292020389281</v>
      </c>
      <c r="G175" s="16">
        <v>0.20219007022632221</v>
      </c>
      <c r="H175" s="16">
        <v>0.26456768435501421</v>
      </c>
      <c r="I175" s="16">
        <v>0.18465650357818361</v>
      </c>
      <c r="J175" s="16">
        <v>0.14367375698217871</v>
      </c>
      <c r="K175" s="16">
        <v>9.6054683819027722E-2</v>
      </c>
      <c r="L175" s="16">
        <v>7.7072548968610072E-2</v>
      </c>
      <c r="N175" s="16">
        <v>0.1850126389315386</v>
      </c>
      <c r="O175" s="16">
        <v>0.15457137654151981</v>
      </c>
      <c r="P175" s="16">
        <v>0.18355745553229169</v>
      </c>
      <c r="Q175" s="16">
        <v>0.13801407568251481</v>
      </c>
      <c r="R175" s="16">
        <v>0.15563761551523139</v>
      </c>
      <c r="S175" s="16">
        <v>0.10138830575130479</v>
      </c>
      <c r="T175" s="16">
        <v>0.18204308365250049</v>
      </c>
      <c r="U175" s="16">
        <v>0.20609641549955879</v>
      </c>
      <c r="V175" s="16">
        <v>0.2354532174360463</v>
      </c>
      <c r="W175" s="16">
        <v>0.16097664996039701</v>
      </c>
      <c r="X175" s="16">
        <v>0.16289888266331359</v>
      </c>
      <c r="Y175" s="16">
        <v>0.1393301185451421</v>
      </c>
      <c r="AA175" s="16">
        <v>0.2359095200139858</v>
      </c>
      <c r="AB175" s="16">
        <v>0.16640863998265809</v>
      </c>
      <c r="AC175" s="16">
        <v>0.14433247677204769</v>
      </c>
      <c r="AD175" s="16">
        <v>0.12745923627095929</v>
      </c>
      <c r="AF175" s="16">
        <v>0.18574860368590901</v>
      </c>
      <c r="AH175" s="16">
        <v>0</v>
      </c>
      <c r="AI175" s="16">
        <v>4.3959108341460093E-2</v>
      </c>
      <c r="AJ175" s="16">
        <v>0.2223989437279231</v>
      </c>
      <c r="AK175" s="16">
        <v>0.32644244675876449</v>
      </c>
    </row>
    <row r="176" spans="2:39" x14ac:dyDescent="0.35">
      <c r="B176" s="15" t="s">
        <v>122</v>
      </c>
      <c r="C176" s="16">
        <v>0.24821740566473691</v>
      </c>
      <c r="D176" s="16">
        <v>0.26258013676928432</v>
      </c>
      <c r="E176" s="16">
        <v>0.2321361444063261</v>
      </c>
      <c r="G176" s="16">
        <v>0.27180255726148012</v>
      </c>
      <c r="H176" s="16">
        <v>0.2625348499318495</v>
      </c>
      <c r="I176" s="16">
        <v>0.26575972713208551</v>
      </c>
      <c r="J176" s="16">
        <v>0.25159054439732897</v>
      </c>
      <c r="K176" s="16">
        <v>0.21256552479546079</v>
      </c>
      <c r="L176" s="16">
        <v>0.17883575577599159</v>
      </c>
      <c r="N176" s="16">
        <v>0.24688153630651641</v>
      </c>
      <c r="O176" s="16">
        <v>0.24725974049003269</v>
      </c>
      <c r="P176" s="16">
        <v>0.21214569997404051</v>
      </c>
      <c r="Q176" s="16">
        <v>0.2909781096578653</v>
      </c>
      <c r="R176" s="16">
        <v>0.27224346447242292</v>
      </c>
      <c r="S176" s="16">
        <v>0.22785638492760779</v>
      </c>
      <c r="T176" s="16">
        <v>0.25125927973171602</v>
      </c>
      <c r="U176" s="16">
        <v>0.28025522464246461</v>
      </c>
      <c r="V176" s="16">
        <v>0.26764807383414779</v>
      </c>
      <c r="W176" s="16">
        <v>0.20972454810573971</v>
      </c>
      <c r="X176" s="16">
        <v>0.27106050251359348</v>
      </c>
      <c r="Y176" s="16">
        <v>0.20508018269663611</v>
      </c>
      <c r="AA176" s="16">
        <v>0.28152940442780638</v>
      </c>
      <c r="AB176" s="16">
        <v>0.26683833608367757</v>
      </c>
      <c r="AC176" s="16">
        <v>0.23228346162956029</v>
      </c>
      <c r="AD176" s="16">
        <v>0.1898930464250822</v>
      </c>
      <c r="AF176" s="16">
        <v>0.26488843977431542</v>
      </c>
      <c r="AH176" s="16">
        <v>0</v>
      </c>
      <c r="AI176" s="16">
        <v>0.16612356695886921</v>
      </c>
      <c r="AJ176" s="16">
        <v>0.32253885950953609</v>
      </c>
      <c r="AK176" s="16">
        <v>0.28365350843831649</v>
      </c>
    </row>
    <row r="177" spans="2:39" x14ac:dyDescent="0.35">
      <c r="B177" s="15" t="s">
        <v>123</v>
      </c>
      <c r="C177" s="16">
        <v>5.2955407574994777E-2</v>
      </c>
      <c r="D177" s="16">
        <v>4.8516721507963823E-2</v>
      </c>
      <c r="E177" s="16">
        <v>5.7925191508733737E-2</v>
      </c>
      <c r="G177" s="16">
        <v>7.2787823291689535E-2</v>
      </c>
      <c r="H177" s="16">
        <v>6.0746123279790322E-2</v>
      </c>
      <c r="I177" s="16">
        <v>5.1514195034614227E-2</v>
      </c>
      <c r="J177" s="16">
        <v>4.6418706165653488E-2</v>
      </c>
      <c r="K177" s="16">
        <v>3.4036662235873469E-2</v>
      </c>
      <c r="L177" s="16">
        <v>5.7839715265259363E-2</v>
      </c>
      <c r="N177" s="16">
        <v>4.5318064999866549E-2</v>
      </c>
      <c r="O177" s="16">
        <v>9.4550266537178795E-2</v>
      </c>
      <c r="P177" s="16">
        <v>4.7774393540657753E-2</v>
      </c>
      <c r="Q177" s="16">
        <v>6.8857203945037734E-2</v>
      </c>
      <c r="R177" s="16">
        <v>5.6157300094400349E-2</v>
      </c>
      <c r="S177" s="16">
        <v>7.2678430653311116E-2</v>
      </c>
      <c r="T177" s="16">
        <v>5.9085728088327252E-2</v>
      </c>
      <c r="U177" s="16">
        <v>4.4868029395947667E-2</v>
      </c>
      <c r="V177" s="16">
        <v>4.1800154904203711E-2</v>
      </c>
      <c r="W177" s="16">
        <v>4.6656550110582513E-2</v>
      </c>
      <c r="X177" s="16">
        <v>6.506348519227001E-2</v>
      </c>
      <c r="Y177" s="16">
        <v>4.2642114927850909E-2</v>
      </c>
      <c r="AA177" s="16">
        <v>4.7319264465274277E-2</v>
      </c>
      <c r="AB177" s="16">
        <v>3.8556492701680052E-2</v>
      </c>
      <c r="AC177" s="16">
        <v>7.3606931457366576E-2</v>
      </c>
      <c r="AD177" s="16">
        <v>5.6452497280941219E-2</v>
      </c>
      <c r="AF177" s="16">
        <v>5.6512053425857398E-2</v>
      </c>
      <c r="AH177" s="16">
        <v>0</v>
      </c>
      <c r="AI177" s="16">
        <v>5.3567511306208522E-2</v>
      </c>
      <c r="AJ177" s="16">
        <v>7.6235557375764165E-2</v>
      </c>
      <c r="AK177" s="16">
        <v>1.408570286702427E-2</v>
      </c>
    </row>
    <row r="178" spans="2:39" x14ac:dyDescent="0.35">
      <c r="B178" s="15" t="s">
        <v>124</v>
      </c>
      <c r="C178" s="16">
        <v>0.1064208730435651</v>
      </c>
      <c r="D178" s="16">
        <v>9.3950973662318374E-2</v>
      </c>
      <c r="E178" s="16">
        <v>0.1203828213914271</v>
      </c>
      <c r="G178" s="16">
        <v>0.1091832814302357</v>
      </c>
      <c r="H178" s="16">
        <v>8.8679978132016779E-2</v>
      </c>
      <c r="I178" s="16">
        <v>0.1073955936837598</v>
      </c>
      <c r="J178" s="16">
        <v>0.1170482105529709</v>
      </c>
      <c r="K178" s="16">
        <v>0.11711730622217589</v>
      </c>
      <c r="L178" s="16">
        <v>9.9128296583936959E-2</v>
      </c>
      <c r="N178" s="16">
        <v>9.1856700214801926E-2</v>
      </c>
      <c r="O178" s="16">
        <v>0.148552809133534</v>
      </c>
      <c r="P178" s="16">
        <v>0.1397737213833587</v>
      </c>
      <c r="Q178" s="16">
        <v>9.009644899936281E-2</v>
      </c>
      <c r="R178" s="16">
        <v>0.1045082721482611</v>
      </c>
      <c r="S178" s="16">
        <v>0.104953243098204</v>
      </c>
      <c r="T178" s="16">
        <v>0.1071638281151651</v>
      </c>
      <c r="U178" s="16">
        <v>0.1114584688502455</v>
      </c>
      <c r="V178" s="16">
        <v>9.824092432012467E-2</v>
      </c>
      <c r="W178" s="16">
        <v>0.1238313712756417</v>
      </c>
      <c r="X178" s="16">
        <v>8.1830479653258653E-2</v>
      </c>
      <c r="Y178" s="16">
        <v>9.9320113684481764E-2</v>
      </c>
      <c r="AA178" s="16">
        <v>0.1004784039412783</v>
      </c>
      <c r="AB178" s="16">
        <v>0.10290435474068529</v>
      </c>
      <c r="AC178" s="16">
        <v>0.12631529923653059</v>
      </c>
      <c r="AD178" s="16">
        <v>9.6155074854554781E-2</v>
      </c>
      <c r="AF178" s="16">
        <v>0.11356842178104851</v>
      </c>
      <c r="AH178" s="16">
        <v>0</v>
      </c>
      <c r="AI178" s="16">
        <v>0.144424534934846</v>
      </c>
      <c r="AJ178" s="16">
        <v>0.1215536709256906</v>
      </c>
      <c r="AK178" s="16">
        <v>3.9050768684591029E-2</v>
      </c>
    </row>
    <row r="179" spans="2:39" x14ac:dyDescent="0.35">
      <c r="B179" s="15" t="s">
        <v>125</v>
      </c>
      <c r="C179" s="16">
        <v>3.4963444565939937E-2</v>
      </c>
      <c r="D179" s="16">
        <v>3.3908104193150879E-2</v>
      </c>
      <c r="E179" s="16">
        <v>3.6145058572902442E-2</v>
      </c>
      <c r="G179" s="16">
        <v>3.5746081846965483E-2</v>
      </c>
      <c r="H179" s="16">
        <v>2.1615043808482969E-2</v>
      </c>
      <c r="I179" s="16">
        <v>4.3202811213960572E-2</v>
      </c>
      <c r="J179" s="16">
        <v>3.4288145126262201E-2</v>
      </c>
      <c r="K179" s="16">
        <v>4.1771643282641879E-2</v>
      </c>
      <c r="L179" s="16">
        <v>3.6990739191326172E-2</v>
      </c>
      <c r="N179" s="16">
        <v>3.8518608939362597E-2</v>
      </c>
      <c r="O179" s="16">
        <v>2.4514662308791631E-2</v>
      </c>
      <c r="P179" s="16">
        <v>2.753132975411951E-2</v>
      </c>
      <c r="Q179" s="16">
        <v>3.3833805904000848E-2</v>
      </c>
      <c r="R179" s="16">
        <v>3.0466296950869842E-2</v>
      </c>
      <c r="S179" s="16">
        <v>3.9236687658298137E-2</v>
      </c>
      <c r="T179" s="16">
        <v>3.5943159334916402E-2</v>
      </c>
      <c r="U179" s="16">
        <v>3.6609414286023913E-2</v>
      </c>
      <c r="V179" s="16">
        <v>3.5961782492869063E-2</v>
      </c>
      <c r="W179" s="16">
        <v>4.1595893401506857E-2</v>
      </c>
      <c r="X179" s="16">
        <v>2.0838921857748719E-2</v>
      </c>
      <c r="Y179" s="16">
        <v>3.9490464778949193E-2</v>
      </c>
      <c r="AA179" s="16">
        <v>2.6494358523068209E-2</v>
      </c>
      <c r="AB179" s="16">
        <v>3.0140182253841071E-2</v>
      </c>
      <c r="AC179" s="16">
        <v>3.5623366399067012E-2</v>
      </c>
      <c r="AD179" s="16">
        <v>5.4028297691974703E-2</v>
      </c>
      <c r="AF179" s="16">
        <v>3.7311695589618853E-2</v>
      </c>
      <c r="AH179" s="16">
        <v>0</v>
      </c>
      <c r="AI179" s="16">
        <v>7.008367431995001E-2</v>
      </c>
      <c r="AJ179" s="16">
        <v>2.4839056657850259E-2</v>
      </c>
      <c r="AK179" s="16">
        <v>9.5900724611449051E-3</v>
      </c>
    </row>
    <row r="180" spans="2:39" x14ac:dyDescent="0.35">
      <c r="B180" s="15" t="s">
        <v>126</v>
      </c>
      <c r="C180" s="16">
        <v>3.2430989053495993E-2</v>
      </c>
      <c r="D180" s="16">
        <v>2.611080889792981E-2</v>
      </c>
      <c r="E180" s="16">
        <v>3.9507391691828701E-2</v>
      </c>
      <c r="G180" s="16">
        <v>4.38717705920766E-2</v>
      </c>
      <c r="H180" s="16">
        <v>2.7229968290855999E-2</v>
      </c>
      <c r="I180" s="16">
        <v>2.6450692486315451E-2</v>
      </c>
      <c r="J180" s="16">
        <v>2.6873105092275491E-2</v>
      </c>
      <c r="K180" s="16">
        <v>4.0392766535465363E-2</v>
      </c>
      <c r="L180" s="16">
        <v>4.6118475522181422E-2</v>
      </c>
      <c r="N180" s="16">
        <v>3.5882401006547111E-2</v>
      </c>
      <c r="O180" s="16">
        <v>2.7857731281909371E-2</v>
      </c>
      <c r="P180" s="16">
        <v>3.5679924174833802E-2</v>
      </c>
      <c r="Q180" s="16">
        <v>4.6326872550331341E-2</v>
      </c>
      <c r="R180" s="16">
        <v>4.1455116621795428E-2</v>
      </c>
      <c r="S180" s="16">
        <v>3.0877769244432959E-2</v>
      </c>
      <c r="T180" s="16">
        <v>3.6972152357816049E-2</v>
      </c>
      <c r="U180" s="16">
        <v>1.501073664902801E-2</v>
      </c>
      <c r="V180" s="16">
        <v>1.3771960254634411E-2</v>
      </c>
      <c r="W180" s="16">
        <v>4.17990660634407E-2</v>
      </c>
      <c r="X180" s="16">
        <v>4.3765015321247373E-2</v>
      </c>
      <c r="Y180" s="16">
        <v>3.9921872198543318E-2</v>
      </c>
      <c r="AA180" s="16">
        <v>2.4654093998428769E-2</v>
      </c>
      <c r="AB180" s="16">
        <v>3.5832864825117113E-2</v>
      </c>
      <c r="AC180" s="16">
        <v>3.9556090483590482E-2</v>
      </c>
      <c r="AD180" s="16">
        <v>3.0321022017579299E-2</v>
      </c>
      <c r="AF180" s="16">
        <v>3.4609152680943042E-2</v>
      </c>
      <c r="AH180" s="16">
        <v>7.3398841748392854E-2</v>
      </c>
      <c r="AI180" s="16">
        <v>5.5502035655876962E-2</v>
      </c>
      <c r="AJ180" s="16">
        <v>2.2292664345459911E-2</v>
      </c>
      <c r="AK180" s="16">
        <v>6.17277078117906E-3</v>
      </c>
    </row>
    <row r="181" spans="2:39" x14ac:dyDescent="0.35">
      <c r="B181" s="15" t="s">
        <v>127</v>
      </c>
      <c r="C181" s="16">
        <v>4.817249611317847E-3</v>
      </c>
      <c r="D181" s="16">
        <v>5.0835330284412202E-3</v>
      </c>
      <c r="E181" s="16">
        <v>4.519104838685604E-3</v>
      </c>
      <c r="G181" s="16">
        <v>6.6852757418565147E-3</v>
      </c>
      <c r="H181" s="16">
        <v>7.839888947724416E-3</v>
      </c>
      <c r="I181" s="16">
        <v>3.820779052921722E-3</v>
      </c>
      <c r="J181" s="16">
        <v>4.4728383297187304E-3</v>
      </c>
      <c r="K181" s="16">
        <v>3.2708932856731578E-3</v>
      </c>
      <c r="L181" s="16">
        <v>0</v>
      </c>
      <c r="N181" s="16">
        <v>6.4032919997664426E-3</v>
      </c>
      <c r="O181" s="16">
        <v>0</v>
      </c>
      <c r="P181" s="16">
        <v>1.0670379801810331E-2</v>
      </c>
      <c r="Q181" s="16">
        <v>0</v>
      </c>
      <c r="R181" s="16">
        <v>5.1375399325779949E-3</v>
      </c>
      <c r="S181" s="16">
        <v>9.5735747449945154E-3</v>
      </c>
      <c r="T181" s="16">
        <v>3.278005344668814E-3</v>
      </c>
      <c r="U181" s="16">
        <v>2.9375265558559201E-3</v>
      </c>
      <c r="V181" s="16">
        <v>1.9673210986237829E-3</v>
      </c>
      <c r="W181" s="16">
        <v>1.8921670580994651E-3</v>
      </c>
      <c r="X181" s="16">
        <v>7.1638931912237566E-3</v>
      </c>
      <c r="Y181" s="16">
        <v>1.0779889902569459E-2</v>
      </c>
      <c r="AA181" s="16">
        <v>3.3624069904781288E-3</v>
      </c>
      <c r="AB181" s="16">
        <v>5.5850505861632189E-3</v>
      </c>
      <c r="AC181" s="16">
        <v>5.9140357096057949E-3</v>
      </c>
      <c r="AD181" s="16">
        <v>4.6197978603914527E-3</v>
      </c>
      <c r="AF181" s="16">
        <v>5.1407907117880748E-3</v>
      </c>
      <c r="AH181" s="16">
        <v>1.4320330563126491E-2</v>
      </c>
      <c r="AI181" s="16">
        <v>6.7302313838898996E-3</v>
      </c>
      <c r="AJ181" s="16">
        <v>3.7192625460241418E-3</v>
      </c>
      <c r="AK181" s="16">
        <v>1.554012402919188E-3</v>
      </c>
    </row>
    <row r="182" spans="2:39" x14ac:dyDescent="0.35">
      <c r="B182" s="15" t="s">
        <v>128</v>
      </c>
      <c r="C182" s="16">
        <v>5.2203055630683927E-2</v>
      </c>
      <c r="D182" s="16">
        <v>3.9809111598930302E-2</v>
      </c>
      <c r="E182" s="16">
        <v>6.6079960416128736E-2</v>
      </c>
      <c r="G182" s="16">
        <v>6.5291422970028268E-2</v>
      </c>
      <c r="H182" s="16">
        <v>3.1903629360075743E-2</v>
      </c>
      <c r="I182" s="16">
        <v>4.6944833835803487E-2</v>
      </c>
      <c r="J182" s="16">
        <v>6.5031612840699513E-2</v>
      </c>
      <c r="K182" s="16">
        <v>5.1794672895357823E-2</v>
      </c>
      <c r="L182" s="16">
        <v>6.8518158806286061E-2</v>
      </c>
      <c r="N182" s="16">
        <v>5.2912748461030251E-2</v>
      </c>
      <c r="O182" s="16">
        <v>5.5485317305451587E-2</v>
      </c>
      <c r="P182" s="16">
        <v>5.1828295323225193E-2</v>
      </c>
      <c r="Q182" s="16">
        <v>4.0813540231056322E-2</v>
      </c>
      <c r="R182" s="16">
        <v>4.1778673678481197E-2</v>
      </c>
      <c r="S182" s="16">
        <v>4.9857111950590699E-2</v>
      </c>
      <c r="T182" s="16">
        <v>4.6483257423182357E-2</v>
      </c>
      <c r="U182" s="16">
        <v>3.2184322376017482E-2</v>
      </c>
      <c r="V182" s="16">
        <v>4.9315627193828607E-2</v>
      </c>
      <c r="W182" s="16">
        <v>5.5595167962085273E-2</v>
      </c>
      <c r="X182" s="16">
        <v>7.1860561992749108E-2</v>
      </c>
      <c r="Y182" s="16">
        <v>8.0522941834302003E-2</v>
      </c>
      <c r="AA182" s="16">
        <v>3.1648972581217093E-2</v>
      </c>
      <c r="AB182" s="16">
        <v>6.4177012327163718E-2</v>
      </c>
      <c r="AC182" s="16">
        <v>4.8548153493877408E-2</v>
      </c>
      <c r="AD182" s="16">
        <v>7.1512629660449717E-2</v>
      </c>
      <c r="AF182" s="16">
        <v>5.5709171242168613E-2</v>
      </c>
      <c r="AH182" s="16">
        <v>9.8630877915427365E-2</v>
      </c>
      <c r="AI182" s="16">
        <v>9.3904072478903394E-2</v>
      </c>
      <c r="AJ182" s="16">
        <v>3.1972515608150509E-2</v>
      </c>
      <c r="AK182" s="16">
        <v>1.6549379418195429E-2</v>
      </c>
    </row>
    <row r="183" spans="2:39" x14ac:dyDescent="0.35">
      <c r="B183" s="15" t="s">
        <v>129</v>
      </c>
      <c r="C183" s="16">
        <v>0.17110578801308329</v>
      </c>
      <c r="D183" s="16">
        <v>0.1511769818114258</v>
      </c>
      <c r="E183" s="16">
        <v>0.1934191166386971</v>
      </c>
      <c r="G183" s="16">
        <v>7.5382281136130005E-2</v>
      </c>
      <c r="H183" s="16">
        <v>7.9719910146590689E-2</v>
      </c>
      <c r="I183" s="16">
        <v>0.12836164986291879</v>
      </c>
      <c r="J183" s="16">
        <v>0.20642034838324311</v>
      </c>
      <c r="K183" s="16">
        <v>0.30179693696681081</v>
      </c>
      <c r="L183" s="16">
        <v>0.35544991001127058</v>
      </c>
      <c r="N183" s="16">
        <v>0.20133152108637711</v>
      </c>
      <c r="O183" s="16">
        <v>0.15966016116490839</v>
      </c>
      <c r="P183" s="16">
        <v>0.19890045606446841</v>
      </c>
      <c r="Q183" s="16">
        <v>0.1630536639457783</v>
      </c>
      <c r="R183" s="16">
        <v>0.14376711229650471</v>
      </c>
      <c r="S183" s="16">
        <v>0.23448378617891619</v>
      </c>
      <c r="T183" s="16">
        <v>0.17831384414856311</v>
      </c>
      <c r="U183" s="16">
        <v>0.141228064195763</v>
      </c>
      <c r="V183" s="16">
        <v>8.3544912866820809E-2</v>
      </c>
      <c r="W183" s="16">
        <v>0.21120598348145031</v>
      </c>
      <c r="X183" s="16">
        <v>0.21593422611731761</v>
      </c>
      <c r="Y183" s="16">
        <v>0.21025078682389309</v>
      </c>
      <c r="AA183" s="16">
        <v>7.8248490599998874E-2</v>
      </c>
      <c r="AB183" s="16">
        <v>0.1806178544388857</v>
      </c>
      <c r="AC183" s="16">
        <v>0.1875182578201218</v>
      </c>
      <c r="AD183" s="16">
        <v>0.27967117574142081</v>
      </c>
      <c r="AF183" s="16">
        <v>0.12271158907191131</v>
      </c>
      <c r="AH183" s="16">
        <v>0.76593555418320347</v>
      </c>
      <c r="AI183" s="16">
        <v>0.3218019960366158</v>
      </c>
      <c r="AJ183" s="16">
        <v>5.7551752038386167E-2</v>
      </c>
      <c r="AK183" s="16">
        <v>1.6738715656417061E-2</v>
      </c>
    </row>
    <row r="184" spans="2:39" x14ac:dyDescent="0.35">
      <c r="B184" s="15" t="s">
        <v>93</v>
      </c>
      <c r="C184" s="16">
        <v>1.2866214794292881E-2</v>
      </c>
      <c r="D184" s="16">
        <v>1.085504279108495E-2</v>
      </c>
      <c r="E184" s="16">
        <v>1.5118027641290209E-2</v>
      </c>
      <c r="G184" s="16">
        <v>8.9506004842811997E-3</v>
      </c>
      <c r="H184" s="16">
        <v>6.3364285053249718E-3</v>
      </c>
      <c r="I184" s="16">
        <v>1.49812819269799E-2</v>
      </c>
      <c r="J184" s="16">
        <v>1.1886575221767819E-2</v>
      </c>
      <c r="K184" s="16">
        <v>1.7184805597126741E-2</v>
      </c>
      <c r="L184" s="16">
        <v>2.6152123178918189E-2</v>
      </c>
      <c r="N184" s="16">
        <v>1.145573607375111E-2</v>
      </c>
      <c r="O184" s="16">
        <v>7.3052703717255999E-3</v>
      </c>
      <c r="P184" s="16">
        <v>1.0991392751515739E-2</v>
      </c>
      <c r="Q184" s="16">
        <v>1.9924582268607709E-2</v>
      </c>
      <c r="R184" s="16">
        <v>1.257843265488244E-2</v>
      </c>
      <c r="S184" s="16">
        <v>1.3718342690235809E-2</v>
      </c>
      <c r="T184" s="16">
        <v>1.09371641806866E-2</v>
      </c>
      <c r="U184" s="16">
        <v>3.30222914670053E-3</v>
      </c>
      <c r="V184" s="16">
        <v>1.0253465576056831E-2</v>
      </c>
      <c r="W184" s="16">
        <v>2.3825380211683341E-2</v>
      </c>
      <c r="X184" s="16">
        <v>8.4468486606635793E-3</v>
      </c>
      <c r="Y184" s="16">
        <v>1.7541595446794119E-2</v>
      </c>
      <c r="AA184" s="16">
        <v>3.9922352416835206E-3</v>
      </c>
      <c r="AB184" s="16">
        <v>1.17834069959345E-2</v>
      </c>
      <c r="AC184" s="16">
        <v>1.286388997198893E-2</v>
      </c>
      <c r="AD184" s="16">
        <v>2.803174072588931E-2</v>
      </c>
      <c r="AF184" s="16">
        <v>6.4534974390951603E-3</v>
      </c>
      <c r="AH184" s="16">
        <v>4.7714395589850099E-2</v>
      </c>
      <c r="AI184" s="16">
        <v>2.332196803800414E-2</v>
      </c>
      <c r="AJ184" s="16">
        <v>6.7263485648135692E-3</v>
      </c>
      <c r="AK184" s="16">
        <v>0</v>
      </c>
    </row>
    <row r="186" spans="2:39" x14ac:dyDescent="0.35">
      <c r="B186" s="25" t="s">
        <v>130</v>
      </c>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row>
    <row r="187" spans="2:39" x14ac:dyDescent="0.35">
      <c r="B187" s="26" t="s">
        <v>15</v>
      </c>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row>
    <row r="188" spans="2:39" x14ac:dyDescent="0.35">
      <c r="B188" s="15" t="s">
        <v>120</v>
      </c>
      <c r="C188" s="16">
        <v>9.5845735893750034E-2</v>
      </c>
      <c r="D188" s="16">
        <v>0.1108326886962457</v>
      </c>
      <c r="E188" s="16">
        <v>8.1193214878175199E-2</v>
      </c>
      <c r="G188" s="16">
        <v>0.1228353361783925</v>
      </c>
      <c r="H188" s="16">
        <v>0.13563756275224589</v>
      </c>
      <c r="I188" s="16">
        <v>0.1271349660756815</v>
      </c>
      <c r="J188" s="16">
        <v>8.9135306505879072E-2</v>
      </c>
      <c r="K188" s="16">
        <v>7.8219006998740154E-2</v>
      </c>
      <c r="L188" s="16">
        <v>3.7790968398533499E-2</v>
      </c>
      <c r="N188" s="16">
        <v>6.2429823935807927E-2</v>
      </c>
      <c r="O188" s="16">
        <v>0.1037177143751405</v>
      </c>
      <c r="P188" s="16">
        <v>6.4374321607714571E-2</v>
      </c>
      <c r="Q188" s="16">
        <v>0.10516839326307389</v>
      </c>
      <c r="R188" s="16">
        <v>9.2505573113524767E-2</v>
      </c>
      <c r="S188" s="16">
        <v>8.3070219716844279E-2</v>
      </c>
      <c r="T188" s="16">
        <v>0.10599436896560641</v>
      </c>
      <c r="U188" s="16">
        <v>0.1104488117608981</v>
      </c>
      <c r="V188" s="16">
        <v>0.1418954456807576</v>
      </c>
      <c r="W188" s="16">
        <v>8.7689420364887943E-2</v>
      </c>
      <c r="X188" s="16">
        <v>6.6421094828696792E-2</v>
      </c>
      <c r="Y188" s="16">
        <v>9.9077045994476587E-2</v>
      </c>
      <c r="AA188" s="16">
        <v>0.12582084770826449</v>
      </c>
      <c r="AB188" s="16">
        <v>8.3097679095521362E-2</v>
      </c>
      <c r="AC188" s="16">
        <v>9.972607027217685E-2</v>
      </c>
      <c r="AD188" s="16">
        <v>7.3195018485735119E-2</v>
      </c>
      <c r="AF188" s="16">
        <v>0.1087724772628945</v>
      </c>
      <c r="AH188" s="16">
        <v>0</v>
      </c>
      <c r="AI188" s="16">
        <v>3.0520089389118949E-2</v>
      </c>
      <c r="AJ188" s="16">
        <v>0.1163070610077938</v>
      </c>
      <c r="AK188" s="16">
        <v>0.26936696006262079</v>
      </c>
    </row>
    <row r="189" spans="2:39" x14ac:dyDescent="0.35">
      <c r="B189" s="15" t="s">
        <v>121</v>
      </c>
      <c r="C189" s="16">
        <v>0.15579789795551841</v>
      </c>
      <c r="D189" s="16">
        <v>0.18061455595780521</v>
      </c>
      <c r="E189" s="16">
        <v>0.13153502025737229</v>
      </c>
      <c r="G189" s="16">
        <v>0.2331412281971782</v>
      </c>
      <c r="H189" s="16">
        <v>0.26789249907182727</v>
      </c>
      <c r="I189" s="16">
        <v>0.18230841553536961</v>
      </c>
      <c r="J189" s="16">
        <v>0.13860866940619759</v>
      </c>
      <c r="K189" s="16">
        <v>9.5206750680393401E-2</v>
      </c>
      <c r="L189" s="16">
        <v>4.7265624420830127E-2</v>
      </c>
      <c r="N189" s="16">
        <v>0.12831258200085979</v>
      </c>
      <c r="O189" s="16">
        <v>0.118768540534391</v>
      </c>
      <c r="P189" s="16">
        <v>0.15946829505043589</v>
      </c>
      <c r="Q189" s="16">
        <v>0.16276579816092249</v>
      </c>
      <c r="R189" s="16">
        <v>0.16524893233754781</v>
      </c>
      <c r="S189" s="16">
        <v>0.104422588842918</v>
      </c>
      <c r="T189" s="16">
        <v>0.16140764212785219</v>
      </c>
      <c r="U189" s="16">
        <v>0.17080772113161019</v>
      </c>
      <c r="V189" s="16">
        <v>0.23264716768101881</v>
      </c>
      <c r="W189" s="16">
        <v>0.1338114718709916</v>
      </c>
      <c r="X189" s="16">
        <v>0.1388881597188133</v>
      </c>
      <c r="Y189" s="16">
        <v>0.1323469398454846</v>
      </c>
      <c r="AA189" s="16">
        <v>0.19004258117412781</v>
      </c>
      <c r="AB189" s="16">
        <v>0.15067053408648809</v>
      </c>
      <c r="AC189" s="16">
        <v>0.1522044406210333</v>
      </c>
      <c r="AD189" s="16">
        <v>0.12723347810406041</v>
      </c>
      <c r="AF189" s="16">
        <v>0.1768104042913238</v>
      </c>
      <c r="AH189" s="16">
        <v>0</v>
      </c>
      <c r="AI189" s="16">
        <v>5.3317812023595409E-2</v>
      </c>
      <c r="AJ189" s="16">
        <v>0.22086473151338001</v>
      </c>
      <c r="AK189" s="16">
        <v>0.34995514256203208</v>
      </c>
    </row>
    <row r="190" spans="2:39" x14ac:dyDescent="0.35">
      <c r="B190" s="15" t="s">
        <v>122</v>
      </c>
      <c r="C190" s="16">
        <v>0.25057587240618878</v>
      </c>
      <c r="D190" s="16">
        <v>0.2682994632023904</v>
      </c>
      <c r="E190" s="16">
        <v>0.23324778109669</v>
      </c>
      <c r="G190" s="16">
        <v>0.27275483450949711</v>
      </c>
      <c r="H190" s="16">
        <v>0.27226449296873129</v>
      </c>
      <c r="I190" s="16">
        <v>0.27385633220957351</v>
      </c>
      <c r="J190" s="16">
        <v>0.27394566642718071</v>
      </c>
      <c r="K190" s="16">
        <v>0.25645770675050139</v>
      </c>
      <c r="L190" s="16">
        <v>0.17668066258224249</v>
      </c>
      <c r="N190" s="16">
        <v>0.25529175366736467</v>
      </c>
      <c r="O190" s="16">
        <v>0.25786216536870382</v>
      </c>
      <c r="P190" s="16">
        <v>0.2419604042349377</v>
      </c>
      <c r="Q190" s="16">
        <v>0.2506377218855933</v>
      </c>
      <c r="R190" s="16">
        <v>0.2741442106839333</v>
      </c>
      <c r="S190" s="16">
        <v>0.21945105862220071</v>
      </c>
      <c r="T190" s="16">
        <v>0.22720802946012261</v>
      </c>
      <c r="U190" s="16">
        <v>0.30045271095710152</v>
      </c>
      <c r="V190" s="16">
        <v>0.27860861391048908</v>
      </c>
      <c r="W190" s="16">
        <v>0.22069649992716159</v>
      </c>
      <c r="X190" s="16">
        <v>0.24607811694941181</v>
      </c>
      <c r="Y190" s="16">
        <v>0.21892286084532381</v>
      </c>
      <c r="AA190" s="16">
        <v>0.27984921599653012</v>
      </c>
      <c r="AB190" s="16">
        <v>0.24742897135492931</v>
      </c>
      <c r="AC190" s="16">
        <v>0.2329406152057201</v>
      </c>
      <c r="AD190" s="16">
        <v>0.23624123963951871</v>
      </c>
      <c r="AF190" s="16">
        <v>0.28437111082486283</v>
      </c>
      <c r="AH190" s="16">
        <v>0</v>
      </c>
      <c r="AI190" s="16">
        <v>0.2178558095186067</v>
      </c>
      <c r="AJ190" s="16">
        <v>0.33310548960594888</v>
      </c>
      <c r="AK190" s="16">
        <v>0.2875771773979412</v>
      </c>
    </row>
    <row r="191" spans="2:39" x14ac:dyDescent="0.35">
      <c r="B191" s="15" t="s">
        <v>123</v>
      </c>
      <c r="C191" s="16">
        <v>6.4473139895950604E-2</v>
      </c>
      <c r="D191" s="16">
        <v>6.4403637144956824E-2</v>
      </c>
      <c r="E191" s="16">
        <v>6.4541091702631878E-2</v>
      </c>
      <c r="G191" s="16">
        <v>8.2546127521519824E-2</v>
      </c>
      <c r="H191" s="16">
        <v>6.8506795327093029E-2</v>
      </c>
      <c r="I191" s="16">
        <v>6.6727674047393645E-2</v>
      </c>
      <c r="J191" s="16">
        <v>6.2370984259358428E-2</v>
      </c>
      <c r="K191" s="16">
        <v>5.4955352495091092E-2</v>
      </c>
      <c r="L191" s="16">
        <v>5.5582207085400077E-2</v>
      </c>
      <c r="N191" s="16">
        <v>5.419820060858993E-2</v>
      </c>
      <c r="O191" s="16">
        <v>9.1874772921018089E-2</v>
      </c>
      <c r="P191" s="16">
        <v>6.674381864028929E-2</v>
      </c>
      <c r="Q191" s="16">
        <v>5.6361949149471423E-2</v>
      </c>
      <c r="R191" s="16">
        <v>6.3150996294358899E-2</v>
      </c>
      <c r="S191" s="16">
        <v>7.550279867938825E-2</v>
      </c>
      <c r="T191" s="16">
        <v>8.5155876917273013E-2</v>
      </c>
      <c r="U191" s="16">
        <v>5.6765261304989871E-2</v>
      </c>
      <c r="V191" s="16">
        <v>6.588801048143629E-2</v>
      </c>
      <c r="W191" s="16">
        <v>6.2260874995651257E-2</v>
      </c>
      <c r="X191" s="16">
        <v>6.2117842612101071E-2</v>
      </c>
      <c r="Y191" s="16">
        <v>5.4385034843817043E-2</v>
      </c>
      <c r="AA191" s="16">
        <v>5.3902202540011657E-2</v>
      </c>
      <c r="AB191" s="16">
        <v>6.7713904441881079E-2</v>
      </c>
      <c r="AC191" s="16">
        <v>7.6634395260291088E-2</v>
      </c>
      <c r="AD191" s="16">
        <v>6.2173158306760401E-2</v>
      </c>
      <c r="AF191" s="16">
        <v>7.3168650415224218E-2</v>
      </c>
      <c r="AH191" s="16">
        <v>0</v>
      </c>
      <c r="AI191" s="16">
        <v>7.258141001586213E-2</v>
      </c>
      <c r="AJ191" s="16">
        <v>8.7860573016965426E-2</v>
      </c>
      <c r="AK191" s="16">
        <v>2.7390393155221172E-2</v>
      </c>
    </row>
    <row r="192" spans="2:39" x14ac:dyDescent="0.35">
      <c r="B192" s="15" t="s">
        <v>124</v>
      </c>
      <c r="C192" s="16">
        <v>0.13117488186705439</v>
      </c>
      <c r="D192" s="16">
        <v>0.12672996021237101</v>
      </c>
      <c r="E192" s="16">
        <v>0.13552061570742421</v>
      </c>
      <c r="G192" s="16">
        <v>0.114895524965616</v>
      </c>
      <c r="H192" s="16">
        <v>0.1063185839656107</v>
      </c>
      <c r="I192" s="16">
        <v>0.117946717097465</v>
      </c>
      <c r="J192" s="16">
        <v>0.14734533320217361</v>
      </c>
      <c r="K192" s="16">
        <v>0.1569887601865263</v>
      </c>
      <c r="L192" s="16">
        <v>0.14229561064322549</v>
      </c>
      <c r="N192" s="16">
        <v>0.13652926577745711</v>
      </c>
      <c r="O192" s="16">
        <v>0.15433271755491709</v>
      </c>
      <c r="P192" s="16">
        <v>0.1331094800524403</v>
      </c>
      <c r="Q192" s="16">
        <v>0.13415765259927301</v>
      </c>
      <c r="R192" s="16">
        <v>0.122105490585209</v>
      </c>
      <c r="S192" s="16">
        <v>0.1308442782414094</v>
      </c>
      <c r="T192" s="16">
        <v>0.12230505625658469</v>
      </c>
      <c r="U192" s="16">
        <v>0.1145586604426965</v>
      </c>
      <c r="V192" s="16">
        <v>0.11857379013260851</v>
      </c>
      <c r="W192" s="16">
        <v>0.14939564967270519</v>
      </c>
      <c r="X192" s="16">
        <v>0.14134155800841339</v>
      </c>
      <c r="Y192" s="16">
        <v>0.134822388525104</v>
      </c>
      <c r="AA192" s="16">
        <v>0.1141045986960645</v>
      </c>
      <c r="AB192" s="16">
        <v>0.13041953833932801</v>
      </c>
      <c r="AC192" s="16">
        <v>0.15524998804947659</v>
      </c>
      <c r="AD192" s="16">
        <v>0.12992298740329089</v>
      </c>
      <c r="AF192" s="16">
        <v>0.14886647509456341</v>
      </c>
      <c r="AH192" s="16">
        <v>0</v>
      </c>
      <c r="AI192" s="16">
        <v>0.19072619088723339</v>
      </c>
      <c r="AJ192" s="16">
        <v>0.14053945538895701</v>
      </c>
      <c r="AK192" s="16">
        <v>4.268412503832205E-2</v>
      </c>
    </row>
    <row r="193" spans="2:39" x14ac:dyDescent="0.35">
      <c r="B193" s="15" t="s">
        <v>125</v>
      </c>
      <c r="C193" s="16">
        <v>4.4822093957229137E-2</v>
      </c>
      <c r="D193" s="16">
        <v>3.9494660920371252E-2</v>
      </c>
      <c r="E193" s="16">
        <v>5.0030646059870662E-2</v>
      </c>
      <c r="G193" s="16">
        <v>4.4365711932442348E-2</v>
      </c>
      <c r="H193" s="16">
        <v>3.0848137132330269E-2</v>
      </c>
      <c r="I193" s="16">
        <v>4.6031255040636501E-2</v>
      </c>
      <c r="J193" s="16">
        <v>4.751240375779521E-2</v>
      </c>
      <c r="K193" s="16">
        <v>4.9795611609000437E-2</v>
      </c>
      <c r="L193" s="16">
        <v>4.9940552371853568E-2</v>
      </c>
      <c r="N193" s="16">
        <v>4.9921592732308083E-2</v>
      </c>
      <c r="O193" s="16">
        <v>6.8715956173280829E-2</v>
      </c>
      <c r="P193" s="16">
        <v>5.0845433557717937E-2</v>
      </c>
      <c r="Q193" s="16">
        <v>3.3484009212926963E-2</v>
      </c>
      <c r="R193" s="16">
        <v>4.470086731979573E-2</v>
      </c>
      <c r="S193" s="16">
        <v>5.5238736385960462E-2</v>
      </c>
      <c r="T193" s="16">
        <v>5.4753244500458841E-2</v>
      </c>
      <c r="U193" s="16">
        <v>2.4610914071505331E-2</v>
      </c>
      <c r="V193" s="16">
        <v>4.0797161795422567E-2</v>
      </c>
      <c r="W193" s="16">
        <v>4.4842987685625189E-2</v>
      </c>
      <c r="X193" s="16">
        <v>4.3642376126920297E-2</v>
      </c>
      <c r="Y193" s="16">
        <v>4.4024653620324462E-2</v>
      </c>
      <c r="AA193" s="16">
        <v>4.128985807760998E-2</v>
      </c>
      <c r="AB193" s="16">
        <v>4.7030327259150247E-2</v>
      </c>
      <c r="AC193" s="16">
        <v>4.0206645675013718E-2</v>
      </c>
      <c r="AD193" s="16">
        <v>5.0361391071922598E-2</v>
      </c>
      <c r="AF193" s="16">
        <v>5.0867262381319417E-2</v>
      </c>
      <c r="AH193" s="16">
        <v>0</v>
      </c>
      <c r="AI193" s="16">
        <v>7.8866370735641525E-2</v>
      </c>
      <c r="AJ193" s="16">
        <v>3.4540754677960681E-2</v>
      </c>
      <c r="AK193" s="16">
        <v>1.370877801809875E-2</v>
      </c>
    </row>
    <row r="194" spans="2:39" x14ac:dyDescent="0.35">
      <c r="B194" s="15" t="s">
        <v>126</v>
      </c>
      <c r="C194" s="16">
        <v>5.8168237507555919E-2</v>
      </c>
      <c r="D194" s="16">
        <v>4.8642273342205368E-2</v>
      </c>
      <c r="E194" s="16">
        <v>6.7481631095021435E-2</v>
      </c>
      <c r="G194" s="16">
        <v>3.1947109856948097E-2</v>
      </c>
      <c r="H194" s="16">
        <v>3.4059381609916201E-2</v>
      </c>
      <c r="I194" s="16">
        <v>5.732167832564531E-2</v>
      </c>
      <c r="J194" s="16">
        <v>6.0378954651049081E-2</v>
      </c>
      <c r="K194" s="16">
        <v>7.1466207310123528E-2</v>
      </c>
      <c r="L194" s="16">
        <v>8.4912810426464799E-2</v>
      </c>
      <c r="N194" s="16">
        <v>5.7876392712807492E-2</v>
      </c>
      <c r="O194" s="16">
        <v>3.6873678656332787E-2</v>
      </c>
      <c r="P194" s="16">
        <v>6.3643993093103743E-2</v>
      </c>
      <c r="Q194" s="16">
        <v>8.4221986936583004E-2</v>
      </c>
      <c r="R194" s="16">
        <v>6.5782966071483651E-2</v>
      </c>
      <c r="S194" s="16">
        <v>6.3769395113146679E-2</v>
      </c>
      <c r="T194" s="16">
        <v>6.6706326229649976E-2</v>
      </c>
      <c r="U194" s="16">
        <v>2.852291699073382E-2</v>
      </c>
      <c r="V194" s="16">
        <v>2.5690474790321272E-2</v>
      </c>
      <c r="W194" s="16">
        <v>7.2022710481740818E-2</v>
      </c>
      <c r="X194" s="16">
        <v>7.5418853014905071E-2</v>
      </c>
      <c r="Y194" s="16">
        <v>7.4979297658694946E-2</v>
      </c>
      <c r="AA194" s="16">
        <v>4.4393557888981097E-2</v>
      </c>
      <c r="AB194" s="16">
        <v>6.7206351624250885E-2</v>
      </c>
      <c r="AC194" s="16">
        <v>6.2540465295736744E-2</v>
      </c>
      <c r="AD194" s="16">
        <v>6.0108899389324677E-2</v>
      </c>
      <c r="AF194" s="16">
        <v>6.6013404067627957E-2</v>
      </c>
      <c r="AH194" s="16">
        <v>0.1875414131270931</v>
      </c>
      <c r="AI194" s="16">
        <v>7.9459346707144218E-2</v>
      </c>
      <c r="AJ194" s="16">
        <v>2.5550421238949909E-2</v>
      </c>
      <c r="AK194" s="16">
        <v>3.3734224638945669E-3</v>
      </c>
    </row>
    <row r="195" spans="2:39" x14ac:dyDescent="0.35">
      <c r="B195" s="15" t="s">
        <v>127</v>
      </c>
      <c r="C195" s="16">
        <v>5.6110298265060416E-3</v>
      </c>
      <c r="D195" s="16">
        <v>4.9922263185847972E-3</v>
      </c>
      <c r="E195" s="16">
        <v>6.2160248194053046E-3</v>
      </c>
      <c r="G195" s="16">
        <v>8.9133743764187937E-3</v>
      </c>
      <c r="H195" s="16">
        <v>4.6739731198343053E-3</v>
      </c>
      <c r="I195" s="16">
        <v>6.5091553732361807E-3</v>
      </c>
      <c r="J195" s="16">
        <v>4.1601558204812034E-3</v>
      </c>
      <c r="K195" s="16">
        <v>2.2606810318587241E-3</v>
      </c>
      <c r="L195" s="16">
        <v>6.8949030894381834E-3</v>
      </c>
      <c r="N195" s="16">
        <v>4.6081727153126952E-3</v>
      </c>
      <c r="O195" s="16">
        <v>0</v>
      </c>
      <c r="P195" s="16">
        <v>1.045226180541692E-2</v>
      </c>
      <c r="Q195" s="16">
        <v>9.1620243252466607E-3</v>
      </c>
      <c r="R195" s="16">
        <v>6.9116111320827647E-3</v>
      </c>
      <c r="S195" s="16">
        <v>8.405678063910231E-3</v>
      </c>
      <c r="T195" s="16">
        <v>2.526732044863411E-3</v>
      </c>
      <c r="U195" s="16">
        <v>5.9667928419579221E-3</v>
      </c>
      <c r="V195" s="16">
        <v>3.1199107152422361E-3</v>
      </c>
      <c r="W195" s="16">
        <v>7.2248064954444956E-3</v>
      </c>
      <c r="X195" s="16">
        <v>2.0905120498119498E-3</v>
      </c>
      <c r="Y195" s="16">
        <v>6.8686373291999012E-3</v>
      </c>
      <c r="AA195" s="16">
        <v>2.8749395467499092E-3</v>
      </c>
      <c r="AB195" s="16">
        <v>4.2518811974767154E-3</v>
      </c>
      <c r="AC195" s="16">
        <v>5.7317075641696346E-3</v>
      </c>
      <c r="AD195" s="16">
        <v>9.8982031873624688E-3</v>
      </c>
      <c r="AF195" s="16">
        <v>6.36779099804324E-3</v>
      </c>
      <c r="AH195" s="16">
        <v>1.197382930979863E-2</v>
      </c>
      <c r="AI195" s="16">
        <v>7.7070863875520297E-3</v>
      </c>
      <c r="AJ195" s="16">
        <v>4.126610510872231E-3</v>
      </c>
      <c r="AK195" s="16">
        <v>0</v>
      </c>
    </row>
    <row r="196" spans="2:39" x14ac:dyDescent="0.35">
      <c r="B196" s="15" t="s">
        <v>128</v>
      </c>
      <c r="C196" s="16">
        <v>5.970346053184615E-2</v>
      </c>
      <c r="D196" s="16">
        <v>4.2652834587030758E-2</v>
      </c>
      <c r="E196" s="16">
        <v>7.6373604107897841E-2</v>
      </c>
      <c r="G196" s="16">
        <v>4.6704777826398862E-2</v>
      </c>
      <c r="H196" s="16">
        <v>4.0296090944368812E-2</v>
      </c>
      <c r="I196" s="16">
        <v>4.9611675156822722E-2</v>
      </c>
      <c r="J196" s="16">
        <v>7.1243023454708843E-2</v>
      </c>
      <c r="K196" s="16">
        <v>6.7220839568474453E-2</v>
      </c>
      <c r="L196" s="16">
        <v>7.7753668916028751E-2</v>
      </c>
      <c r="N196" s="16">
        <v>6.1099089679789283E-2</v>
      </c>
      <c r="O196" s="16">
        <v>2.871441972647789E-2</v>
      </c>
      <c r="P196" s="16">
        <v>5.1894602972020899E-2</v>
      </c>
      <c r="Q196" s="16">
        <v>5.1781386428435973E-2</v>
      </c>
      <c r="R196" s="16">
        <v>5.4948332257980952E-2</v>
      </c>
      <c r="S196" s="16">
        <v>8.787627902427908E-2</v>
      </c>
      <c r="T196" s="16">
        <v>4.6109922950475613E-2</v>
      </c>
      <c r="U196" s="16">
        <v>7.6636502094668532E-2</v>
      </c>
      <c r="V196" s="16">
        <v>3.362703912159086E-2</v>
      </c>
      <c r="W196" s="16">
        <v>6.9085408553979419E-2</v>
      </c>
      <c r="X196" s="16">
        <v>6.4387129894292933E-2</v>
      </c>
      <c r="Y196" s="16">
        <v>7.3883547876149286E-2</v>
      </c>
      <c r="AA196" s="16">
        <v>3.5335262752796012E-2</v>
      </c>
      <c r="AB196" s="16">
        <v>6.6751785100647693E-2</v>
      </c>
      <c r="AC196" s="16">
        <v>6.397700519842707E-2</v>
      </c>
      <c r="AD196" s="16">
        <v>7.5239659718482954E-2</v>
      </c>
      <c r="AF196" s="16">
        <v>6.7755683053186563E-2</v>
      </c>
      <c r="AH196" s="16">
        <v>0.1676990825639019</v>
      </c>
      <c r="AI196" s="16">
        <v>9.1849171009772704E-2</v>
      </c>
      <c r="AJ196" s="16">
        <v>2.30916618758959E-2</v>
      </c>
      <c r="AK196" s="16">
        <v>1.264680507554493E-3</v>
      </c>
    </row>
    <row r="197" spans="2:39" x14ac:dyDescent="0.35">
      <c r="B197" s="15" t="s">
        <v>129</v>
      </c>
      <c r="C197" s="16">
        <v>0.1078828337258487</v>
      </c>
      <c r="D197" s="16">
        <v>9.1399764262156513E-2</v>
      </c>
      <c r="E197" s="16">
        <v>0.1239980857654568</v>
      </c>
      <c r="G197" s="16">
        <v>3.5955897776036791E-2</v>
      </c>
      <c r="H197" s="16">
        <v>3.1858644915040958E-2</v>
      </c>
      <c r="I197" s="16">
        <v>6.1009575766544658E-2</v>
      </c>
      <c r="J197" s="16">
        <v>8.6970993783277509E-2</v>
      </c>
      <c r="K197" s="16">
        <v>0.13400862209605899</v>
      </c>
      <c r="L197" s="16">
        <v>0.25413982325341772</v>
      </c>
      <c r="N197" s="16">
        <v>0.16689084899800311</v>
      </c>
      <c r="O197" s="16">
        <v>0.12689733265404129</v>
      </c>
      <c r="P197" s="16">
        <v>0.13417439144866919</v>
      </c>
      <c r="Q197" s="16">
        <v>8.4329347174310579E-2</v>
      </c>
      <c r="R197" s="16">
        <v>8.8449994645056956E-2</v>
      </c>
      <c r="S197" s="16">
        <v>0.13519937639235791</v>
      </c>
      <c r="T197" s="16">
        <v>0.10205025927333509</v>
      </c>
      <c r="U197" s="16">
        <v>8.997890913243399E-2</v>
      </c>
      <c r="V197" s="16">
        <v>4.757228298619904E-2</v>
      </c>
      <c r="W197" s="16">
        <v>0.12552289815944531</v>
      </c>
      <c r="X197" s="16">
        <v>0.1068360652526175</v>
      </c>
      <c r="Y197" s="16">
        <v>0.12968630213776061</v>
      </c>
      <c r="AA197" s="16">
        <v>9.3141486330722001E-2</v>
      </c>
      <c r="AB197" s="16">
        <v>0.11396629669035931</v>
      </c>
      <c r="AC197" s="16">
        <v>8.7850750537039071E-2</v>
      </c>
      <c r="AD197" s="16">
        <v>0.13534629741051349</v>
      </c>
      <c r="AF197" s="16">
        <v>1.52025988454306E-2</v>
      </c>
      <c r="AH197" s="16">
        <v>0.51762730841149018</v>
      </c>
      <c r="AI197" s="16">
        <v>0.14255654072554241</v>
      </c>
      <c r="AJ197" s="16">
        <v>9.6753246286653948E-3</v>
      </c>
      <c r="AK197" s="16">
        <v>3.55720571238527E-3</v>
      </c>
    </row>
    <row r="198" spans="2:39" x14ac:dyDescent="0.35">
      <c r="B198" s="15" t="s">
        <v>93</v>
      </c>
      <c r="C198" s="16">
        <v>2.5944816432551879E-2</v>
      </c>
      <c r="D198" s="16">
        <v>2.193793535588209E-2</v>
      </c>
      <c r="E198" s="16">
        <v>2.986228451005437E-2</v>
      </c>
      <c r="G198" s="16">
        <v>5.9400768595515114E-3</v>
      </c>
      <c r="H198" s="16">
        <v>7.6438381930011593E-3</v>
      </c>
      <c r="I198" s="16">
        <v>1.1542555371631451E-2</v>
      </c>
      <c r="J198" s="16">
        <v>1.8328508731898781E-2</v>
      </c>
      <c r="K198" s="16">
        <v>3.3420461273231471E-2</v>
      </c>
      <c r="L198" s="16">
        <v>6.6743168812565271E-2</v>
      </c>
      <c r="N198" s="16">
        <v>2.2842277171699711E-2</v>
      </c>
      <c r="O198" s="16">
        <v>1.224270203569686E-2</v>
      </c>
      <c r="P198" s="16">
        <v>2.33329975372536E-2</v>
      </c>
      <c r="Q198" s="16">
        <v>2.7929730864162641E-2</v>
      </c>
      <c r="R198" s="16">
        <v>2.2051025559026188E-2</v>
      </c>
      <c r="S198" s="16">
        <v>3.6219590917584983E-2</v>
      </c>
      <c r="T198" s="16">
        <v>2.578254127377827E-2</v>
      </c>
      <c r="U198" s="16">
        <v>2.125079927140423E-2</v>
      </c>
      <c r="V198" s="16">
        <v>1.158010270491364E-2</v>
      </c>
      <c r="W198" s="16">
        <v>2.744727179236715E-2</v>
      </c>
      <c r="X198" s="16">
        <v>5.2778291544015782E-2</v>
      </c>
      <c r="Y198" s="16">
        <v>3.1003291323664611E-2</v>
      </c>
      <c r="AA198" s="16">
        <v>1.9245449288142459E-2</v>
      </c>
      <c r="AB198" s="16">
        <v>2.14627308099672E-2</v>
      </c>
      <c r="AC198" s="16">
        <v>2.293791632091572E-2</v>
      </c>
      <c r="AD198" s="16">
        <v>4.0279667283028189E-2</v>
      </c>
      <c r="AF198" s="16">
        <v>1.804142765523369E-3</v>
      </c>
      <c r="AH198" s="16">
        <v>0.11515836658771619</v>
      </c>
      <c r="AI198" s="16">
        <v>3.4560172599930737E-2</v>
      </c>
      <c r="AJ198" s="16">
        <v>4.3379165346106889E-3</v>
      </c>
      <c r="AK198" s="16">
        <v>1.122115081929673E-3</v>
      </c>
    </row>
    <row r="200" spans="2:39" x14ac:dyDescent="0.35">
      <c r="B200" s="25" t="s">
        <v>131</v>
      </c>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row>
    <row r="201" spans="2:39" x14ac:dyDescent="0.35">
      <c r="B201" s="26" t="s">
        <v>23</v>
      </c>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row>
    <row r="202" spans="2:39" x14ac:dyDescent="0.35">
      <c r="B202" s="15" t="s">
        <v>120</v>
      </c>
      <c r="C202" s="16">
        <v>9.1522837423194434E-2</v>
      </c>
      <c r="D202" s="16">
        <v>0.12013084464410401</v>
      </c>
      <c r="E202" s="16">
        <v>6.6160891506034672E-2</v>
      </c>
      <c r="G202" s="16">
        <v>0.1003252245121375</v>
      </c>
      <c r="H202" s="16">
        <v>7.3919526370324493E-2</v>
      </c>
      <c r="I202" s="16">
        <v>0</v>
      </c>
      <c r="J202" s="16">
        <v>0</v>
      </c>
      <c r="K202" s="16">
        <v>0</v>
      </c>
      <c r="L202" s="16">
        <v>0</v>
      </c>
      <c r="N202" s="16">
        <v>0</v>
      </c>
      <c r="O202" s="16">
        <v>0</v>
      </c>
      <c r="P202" s="16">
        <v>0</v>
      </c>
      <c r="Q202" s="16">
        <v>0.1051651602162708</v>
      </c>
      <c r="R202" s="16">
        <v>9.6782031279897748E-2</v>
      </c>
      <c r="S202" s="16">
        <v>0.22397892938038941</v>
      </c>
      <c r="T202" s="16">
        <v>0.10482440999600751</v>
      </c>
      <c r="U202" s="16">
        <v>0.10524755653849061</v>
      </c>
      <c r="V202" s="16">
        <v>5.0413302689408503E-2</v>
      </c>
      <c r="W202" s="16">
        <v>3.4349495316327493E-2</v>
      </c>
      <c r="X202" s="16">
        <v>0.18892840198632141</v>
      </c>
      <c r="Y202" s="16">
        <v>0.22690166233856959</v>
      </c>
      <c r="AA202" s="16">
        <v>0.13194346717245639</v>
      </c>
      <c r="AB202" s="16">
        <v>0.1030893960759617</v>
      </c>
      <c r="AC202" s="16">
        <v>7.985736723185087E-2</v>
      </c>
      <c r="AD202" s="16">
        <v>2.189562342724705E-2</v>
      </c>
      <c r="AF202" s="16">
        <v>9.4873486305183982E-2</v>
      </c>
      <c r="AH202" s="16">
        <v>0.1015611074985054</v>
      </c>
      <c r="AI202" s="16">
        <v>1.709266106269644E-2</v>
      </c>
      <c r="AJ202" s="16">
        <v>7.2391108106456659E-2</v>
      </c>
      <c r="AK202" s="16">
        <v>0.1924835683407326</v>
      </c>
    </row>
    <row r="203" spans="2:39" x14ac:dyDescent="0.35">
      <c r="B203" s="15" t="s">
        <v>121</v>
      </c>
      <c r="C203" s="16">
        <v>0.21677018704073009</v>
      </c>
      <c r="D203" s="16">
        <v>0.22317371714460929</v>
      </c>
      <c r="E203" s="16">
        <v>0.21109324551455541</v>
      </c>
      <c r="G203" s="16">
        <v>0.21025889962737801</v>
      </c>
      <c r="H203" s="16">
        <v>0.25651906859145002</v>
      </c>
      <c r="I203" s="16">
        <v>0.28919063486971552</v>
      </c>
      <c r="J203" s="16">
        <v>0.2315459873782228</v>
      </c>
      <c r="K203" s="16">
        <v>0</v>
      </c>
      <c r="L203" s="16">
        <v>0</v>
      </c>
      <c r="N203" s="16">
        <v>0.20622404702599079</v>
      </c>
      <c r="O203" s="16">
        <v>0</v>
      </c>
      <c r="P203" s="16">
        <v>0.15818326709964331</v>
      </c>
      <c r="Q203" s="16">
        <v>0.1163692762708515</v>
      </c>
      <c r="R203" s="16">
        <v>6.5007094530529413E-2</v>
      </c>
      <c r="S203" s="16">
        <v>0.17266399583385139</v>
      </c>
      <c r="T203" s="16">
        <v>0.27275059723626122</v>
      </c>
      <c r="U203" s="16">
        <v>0.16856726189344301</v>
      </c>
      <c r="V203" s="16">
        <v>0.37726719816279108</v>
      </c>
      <c r="W203" s="16">
        <v>0.25058162544606061</v>
      </c>
      <c r="X203" s="16">
        <v>0.2441370265400713</v>
      </c>
      <c r="Y203" s="16">
        <v>0.22223621588882431</v>
      </c>
      <c r="AA203" s="16">
        <v>0.31809975297951182</v>
      </c>
      <c r="AB203" s="16">
        <v>0.18843782234162099</v>
      </c>
      <c r="AC203" s="16">
        <v>0.16684984063199851</v>
      </c>
      <c r="AD203" s="16">
        <v>0.19627042691330901</v>
      </c>
      <c r="AF203" s="16">
        <v>0.22470613838693071</v>
      </c>
      <c r="AH203" s="16">
        <v>0</v>
      </c>
      <c r="AI203" s="16">
        <v>7.100125022690143E-2</v>
      </c>
      <c r="AJ203" s="16">
        <v>0.22591130943605239</v>
      </c>
      <c r="AK203" s="16">
        <v>0.35232777059783721</v>
      </c>
    </row>
    <row r="204" spans="2:39" x14ac:dyDescent="0.35">
      <c r="B204" s="15" t="s">
        <v>122</v>
      </c>
      <c r="C204" s="16">
        <v>0.29605608808799738</v>
      </c>
      <c r="D204" s="16">
        <v>0.33757261717593678</v>
      </c>
      <c r="E204" s="16">
        <v>0.25925030999706772</v>
      </c>
      <c r="G204" s="16">
        <v>0.27711547292464078</v>
      </c>
      <c r="H204" s="16">
        <v>0.42866310303654859</v>
      </c>
      <c r="I204" s="16">
        <v>0.30734697491057422</v>
      </c>
      <c r="J204" s="16">
        <v>0.53945267834122712</v>
      </c>
      <c r="K204" s="16">
        <v>0</v>
      </c>
      <c r="L204" s="16">
        <v>0</v>
      </c>
      <c r="N204" s="16">
        <v>0.44324734133896221</v>
      </c>
      <c r="O204" s="16">
        <v>0</v>
      </c>
      <c r="P204" s="16">
        <v>0.41893453928753438</v>
      </c>
      <c r="Q204" s="16">
        <v>0</v>
      </c>
      <c r="R204" s="16">
        <v>0.43380457510513232</v>
      </c>
      <c r="S204" s="16">
        <v>0.1339026490329947</v>
      </c>
      <c r="T204" s="16">
        <v>0.31864532349240288</v>
      </c>
      <c r="U204" s="16">
        <v>0.30445511199592201</v>
      </c>
      <c r="V204" s="16">
        <v>0.24698495351608629</v>
      </c>
      <c r="W204" s="16">
        <v>0.33362893415240502</v>
      </c>
      <c r="X204" s="16">
        <v>6.1546463864090697E-2</v>
      </c>
      <c r="Y204" s="16">
        <v>0.2346219314160124</v>
      </c>
      <c r="AA204" s="16">
        <v>0.27431898830576662</v>
      </c>
      <c r="AB204" s="16">
        <v>0.29754817868688538</v>
      </c>
      <c r="AC204" s="16">
        <v>0.32807267890180408</v>
      </c>
      <c r="AD204" s="16">
        <v>0.28163675311854902</v>
      </c>
      <c r="AF204" s="16">
        <v>0.30689469436908778</v>
      </c>
      <c r="AH204" s="16">
        <v>0</v>
      </c>
      <c r="AI204" s="16">
        <v>0.16040451208028819</v>
      </c>
      <c r="AJ204" s="16">
        <v>0.33731843232087538</v>
      </c>
      <c r="AK204" s="16">
        <v>0.36805631526305937</v>
      </c>
    </row>
    <row r="205" spans="2:39" x14ac:dyDescent="0.35">
      <c r="B205" s="15" t="s">
        <v>123</v>
      </c>
      <c r="C205" s="16">
        <v>6.7063833295784983E-2</v>
      </c>
      <c r="D205" s="16">
        <v>5.9641400763968573E-2</v>
      </c>
      <c r="E205" s="16">
        <v>7.3644065571037851E-2</v>
      </c>
      <c r="G205" s="16">
        <v>7.0048352745654935E-2</v>
      </c>
      <c r="H205" s="16">
        <v>3.8539997450271903E-2</v>
      </c>
      <c r="I205" s="16">
        <v>0</v>
      </c>
      <c r="J205" s="16">
        <v>0</v>
      </c>
      <c r="K205" s="16">
        <v>0</v>
      </c>
      <c r="L205" s="16">
        <v>0.53743466089748715</v>
      </c>
      <c r="N205" s="16">
        <v>8.6141856972386868E-2</v>
      </c>
      <c r="O205" s="16">
        <v>0</v>
      </c>
      <c r="P205" s="16">
        <v>4.9073099042327303E-2</v>
      </c>
      <c r="Q205" s="16">
        <v>9.6574570631133838E-2</v>
      </c>
      <c r="R205" s="16">
        <v>0.12326731273037279</v>
      </c>
      <c r="S205" s="16">
        <v>0</v>
      </c>
      <c r="T205" s="16">
        <v>0</v>
      </c>
      <c r="U205" s="16">
        <v>5.5252961767708081E-2</v>
      </c>
      <c r="V205" s="16">
        <v>7.3762434475458258E-2</v>
      </c>
      <c r="W205" s="16">
        <v>6.626250254933741E-2</v>
      </c>
      <c r="X205" s="16">
        <v>0.12976085677649499</v>
      </c>
      <c r="Y205" s="16">
        <v>8.5638311796711566E-2</v>
      </c>
      <c r="AA205" s="16">
        <v>4.6793311073286312E-2</v>
      </c>
      <c r="AB205" s="16">
        <v>9.6609411201300746E-2</v>
      </c>
      <c r="AC205" s="16">
        <v>3.969372489377411E-2</v>
      </c>
      <c r="AD205" s="16">
        <v>5.9764582423979112E-2</v>
      </c>
      <c r="AF205" s="16">
        <v>6.9519038623559376E-2</v>
      </c>
      <c r="AH205" s="16">
        <v>0</v>
      </c>
      <c r="AI205" s="16">
        <v>3.5052897644082467E-2</v>
      </c>
      <c r="AJ205" s="16">
        <v>0.1011999726481547</v>
      </c>
      <c r="AK205" s="16">
        <v>3.3081444275083062E-2</v>
      </c>
    </row>
    <row r="206" spans="2:39" x14ac:dyDescent="0.35">
      <c r="B206" s="15" t="s">
        <v>124</v>
      </c>
      <c r="C206" s="16">
        <v>0.13547781565231851</v>
      </c>
      <c r="D206" s="16">
        <v>0.1170480490406368</v>
      </c>
      <c r="E206" s="16">
        <v>0.15181641415944261</v>
      </c>
      <c r="G206" s="16">
        <v>0.14631157424306609</v>
      </c>
      <c r="H206" s="16">
        <v>6.3408436861719583E-2</v>
      </c>
      <c r="I206" s="16">
        <v>0.1060125128877661</v>
      </c>
      <c r="J206" s="16">
        <v>0.22900133428055011</v>
      </c>
      <c r="K206" s="16">
        <v>0</v>
      </c>
      <c r="L206" s="16">
        <v>0</v>
      </c>
      <c r="N206" s="16">
        <v>0.13234856940329001</v>
      </c>
      <c r="O206" s="16">
        <v>0</v>
      </c>
      <c r="P206" s="16">
        <v>4.8702042913504183E-2</v>
      </c>
      <c r="Q206" s="16">
        <v>0.45023685982681932</v>
      </c>
      <c r="R206" s="16">
        <v>0.159826917697313</v>
      </c>
      <c r="S206" s="16">
        <v>0.21313154101677931</v>
      </c>
      <c r="T206" s="16">
        <v>0.23730799389314211</v>
      </c>
      <c r="U206" s="16">
        <v>5.876533748957638E-2</v>
      </c>
      <c r="V206" s="16">
        <v>5.0131453205951887E-2</v>
      </c>
      <c r="W206" s="16">
        <v>0.13737927011527659</v>
      </c>
      <c r="X206" s="16">
        <v>5.4099013098077263E-2</v>
      </c>
      <c r="Y206" s="16">
        <v>0.23060187855988221</v>
      </c>
      <c r="AA206" s="16">
        <v>0.10502161820939281</v>
      </c>
      <c r="AB206" s="16">
        <v>9.861423843655881E-2</v>
      </c>
      <c r="AC206" s="16">
        <v>0.22324847989712551</v>
      </c>
      <c r="AD206" s="16">
        <v>0.16455622809563561</v>
      </c>
      <c r="AF206" s="16">
        <v>0.1404376552325847</v>
      </c>
      <c r="AH206" s="16">
        <v>9.4026766081886121E-2</v>
      </c>
      <c r="AI206" s="16">
        <v>0.21234694777147631</v>
      </c>
      <c r="AJ206" s="16">
        <v>0.1595866645809729</v>
      </c>
      <c r="AK206" s="16">
        <v>2.6719229417025241E-2</v>
      </c>
    </row>
    <row r="207" spans="2:39" x14ac:dyDescent="0.35">
      <c r="B207" s="15" t="s">
        <v>125</v>
      </c>
      <c r="C207" s="16">
        <v>3.2516535879999177E-2</v>
      </c>
      <c r="D207" s="16">
        <v>2.9853097631710492E-2</v>
      </c>
      <c r="E207" s="16">
        <v>3.4877762101915823E-2</v>
      </c>
      <c r="G207" s="16">
        <v>3.44954448772068E-2</v>
      </c>
      <c r="H207" s="16">
        <v>0</v>
      </c>
      <c r="I207" s="16">
        <v>0.1044220572194872</v>
      </c>
      <c r="J207" s="16">
        <v>0</v>
      </c>
      <c r="K207" s="16">
        <v>0</v>
      </c>
      <c r="L207" s="16">
        <v>0</v>
      </c>
      <c r="N207" s="16">
        <v>0</v>
      </c>
      <c r="O207" s="16">
        <v>0</v>
      </c>
      <c r="P207" s="16">
        <v>4.9527483110911888E-2</v>
      </c>
      <c r="Q207" s="16">
        <v>0</v>
      </c>
      <c r="R207" s="16">
        <v>5.870445944137162E-2</v>
      </c>
      <c r="S207" s="16">
        <v>4.2557997090046353E-2</v>
      </c>
      <c r="T207" s="16">
        <v>3.3388999415122557E-2</v>
      </c>
      <c r="U207" s="16">
        <v>2.8883209168935341E-2</v>
      </c>
      <c r="V207" s="16">
        <v>4.99274089327683E-2</v>
      </c>
      <c r="W207" s="16">
        <v>3.4349495316327493E-2</v>
      </c>
      <c r="X207" s="16">
        <v>0</v>
      </c>
      <c r="Y207" s="16">
        <v>0</v>
      </c>
      <c r="AA207" s="16">
        <v>3.1095154960444769E-2</v>
      </c>
      <c r="AB207" s="16">
        <v>5.3960577289209263E-2</v>
      </c>
      <c r="AC207" s="16">
        <v>2.0000164490337889E-2</v>
      </c>
      <c r="AD207" s="16">
        <v>0</v>
      </c>
      <c r="AF207" s="16">
        <v>3.3706965478337667E-2</v>
      </c>
      <c r="AH207" s="16">
        <v>0</v>
      </c>
      <c r="AI207" s="16">
        <v>7.2100845807417338E-2</v>
      </c>
      <c r="AJ207" s="16">
        <v>2.7788017294867282E-2</v>
      </c>
      <c r="AK207" s="16">
        <v>1.3665836053131221E-2</v>
      </c>
    </row>
    <row r="208" spans="2:39" x14ac:dyDescent="0.35">
      <c r="B208" s="15" t="s">
        <v>126</v>
      </c>
      <c r="C208" s="16">
        <v>4.5066516014459428E-2</v>
      </c>
      <c r="D208" s="16">
        <v>2.4986124607273199E-2</v>
      </c>
      <c r="E208" s="16">
        <v>6.2868448072566141E-2</v>
      </c>
      <c r="G208" s="16">
        <v>4.0916664050315403E-2</v>
      </c>
      <c r="H208" s="16">
        <v>6.7862314535898707E-2</v>
      </c>
      <c r="I208" s="16">
        <v>9.6513910056228433E-2</v>
      </c>
      <c r="J208" s="16">
        <v>0</v>
      </c>
      <c r="K208" s="16">
        <v>0</v>
      </c>
      <c r="L208" s="16">
        <v>0</v>
      </c>
      <c r="N208" s="16">
        <v>0</v>
      </c>
      <c r="O208" s="16">
        <v>0</v>
      </c>
      <c r="P208" s="16">
        <v>5.4748545265822512E-2</v>
      </c>
      <c r="Q208" s="16">
        <v>0.12665990601413871</v>
      </c>
      <c r="R208" s="16">
        <v>0</v>
      </c>
      <c r="S208" s="16">
        <v>4.4439668182034098E-2</v>
      </c>
      <c r="T208" s="16">
        <v>3.3082675967063782E-2</v>
      </c>
      <c r="U208" s="16">
        <v>0.1113699842067971</v>
      </c>
      <c r="V208" s="16">
        <v>2.648147909379707E-2</v>
      </c>
      <c r="W208" s="16">
        <v>0.1093589084204073</v>
      </c>
      <c r="X208" s="16">
        <v>0</v>
      </c>
      <c r="Y208" s="16">
        <v>0</v>
      </c>
      <c r="AA208" s="16">
        <v>1.5641147688760119E-2</v>
      </c>
      <c r="AB208" s="16">
        <v>4.4831737104254907E-2</v>
      </c>
      <c r="AC208" s="16">
        <v>6.2243779133338409E-2</v>
      </c>
      <c r="AD208" s="16">
        <v>6.8152862693592706E-2</v>
      </c>
      <c r="AF208" s="16">
        <v>4.6716400084386059E-2</v>
      </c>
      <c r="AH208" s="16">
        <v>0.1970112649137814</v>
      </c>
      <c r="AI208" s="16">
        <v>7.060668702573171E-2</v>
      </c>
      <c r="AJ208" s="16">
        <v>4.5743258221247772E-2</v>
      </c>
      <c r="AK208" s="16">
        <v>0</v>
      </c>
    </row>
    <row r="209" spans="2:39" x14ac:dyDescent="0.35">
      <c r="B209" s="15" t="s">
        <v>128</v>
      </c>
      <c r="C209" s="16">
        <v>2.7008778992840508E-2</v>
      </c>
      <c r="D209" s="16">
        <v>2.4213429518498732E-2</v>
      </c>
      <c r="E209" s="16">
        <v>2.9486948885638901E-2</v>
      </c>
      <c r="G209" s="16">
        <v>3.251145421010869E-2</v>
      </c>
      <c r="H209" s="16">
        <v>0</v>
      </c>
      <c r="I209" s="16">
        <v>0</v>
      </c>
      <c r="J209" s="16">
        <v>0</v>
      </c>
      <c r="K209" s="16">
        <v>0</v>
      </c>
      <c r="L209" s="16">
        <v>0</v>
      </c>
      <c r="N209" s="16">
        <v>4.5078924113290432E-2</v>
      </c>
      <c r="O209" s="16">
        <v>0</v>
      </c>
      <c r="P209" s="16">
        <v>0</v>
      </c>
      <c r="Q209" s="16">
        <v>0</v>
      </c>
      <c r="R209" s="16">
        <v>0</v>
      </c>
      <c r="S209" s="16">
        <v>4.5454465960232997E-2</v>
      </c>
      <c r="T209" s="16">
        <v>0</v>
      </c>
      <c r="U209" s="16">
        <v>2.9614689125805688E-2</v>
      </c>
      <c r="V209" s="16">
        <v>5.0770369266884469E-2</v>
      </c>
      <c r="W209" s="16">
        <v>0</v>
      </c>
      <c r="X209" s="16">
        <v>0.12913503185181349</v>
      </c>
      <c r="Y209" s="16">
        <v>0</v>
      </c>
      <c r="AA209" s="16">
        <v>1.482756461033506E-2</v>
      </c>
      <c r="AB209" s="16">
        <v>1.8463993177964929E-2</v>
      </c>
      <c r="AC209" s="16">
        <v>4.1337614027393201E-2</v>
      </c>
      <c r="AD209" s="16">
        <v>4.7750603466264779E-2</v>
      </c>
      <c r="AF209" s="16">
        <v>2.7997569743697728E-2</v>
      </c>
      <c r="AH209" s="16">
        <v>0.1063590649845406</v>
      </c>
      <c r="AI209" s="16">
        <v>7.4547461164211293E-2</v>
      </c>
      <c r="AJ209" s="16">
        <v>1.512014310801379E-2</v>
      </c>
      <c r="AK209" s="16">
        <v>0</v>
      </c>
    </row>
    <row r="210" spans="2:39" x14ac:dyDescent="0.35">
      <c r="B210" s="15" t="s">
        <v>129</v>
      </c>
      <c r="C210" s="16">
        <v>8.1185544895463951E-2</v>
      </c>
      <c r="D210" s="16">
        <v>5.5369703628225173E-2</v>
      </c>
      <c r="E210" s="16">
        <v>0.10407214321634051</v>
      </c>
      <c r="G210" s="16">
        <v>8.3485333697381522E-2</v>
      </c>
      <c r="H210" s="16">
        <v>7.1087553153786648E-2</v>
      </c>
      <c r="I210" s="16">
        <v>0</v>
      </c>
      <c r="J210" s="16">
        <v>0</v>
      </c>
      <c r="K210" s="16">
        <v>0</v>
      </c>
      <c r="L210" s="16">
        <v>0.4625653391025128</v>
      </c>
      <c r="N210" s="16">
        <v>8.6959261146079894E-2</v>
      </c>
      <c r="O210" s="16">
        <v>0</v>
      </c>
      <c r="P210" s="16">
        <v>0.1664413565254822</v>
      </c>
      <c r="Q210" s="16">
        <v>0.1049942270407859</v>
      </c>
      <c r="R210" s="16">
        <v>6.2607609215383178E-2</v>
      </c>
      <c r="S210" s="16">
        <v>0.1238707535036719</v>
      </c>
      <c r="T210" s="16">
        <v>0</v>
      </c>
      <c r="U210" s="16">
        <v>0.1112448211831223</v>
      </c>
      <c r="V210" s="16">
        <v>7.4261400656854132E-2</v>
      </c>
      <c r="W210" s="16">
        <v>3.4089768683858088E-2</v>
      </c>
      <c r="X210" s="16">
        <v>0.1923932058831308</v>
      </c>
      <c r="Y210" s="16">
        <v>0</v>
      </c>
      <c r="AA210" s="16">
        <v>6.2258995000046037E-2</v>
      </c>
      <c r="AB210" s="16">
        <v>8.932453429134854E-2</v>
      </c>
      <c r="AC210" s="16">
        <v>1.925901260967958E-2</v>
      </c>
      <c r="AD210" s="16">
        <v>0.15997291986142281</v>
      </c>
      <c r="AF210" s="16">
        <v>5.1245636294584833E-2</v>
      </c>
      <c r="AH210" s="16">
        <v>0.50104179652128666</v>
      </c>
      <c r="AI210" s="16">
        <v>0.25153927107676971</v>
      </c>
      <c r="AJ210" s="16">
        <v>1.494109428335904E-2</v>
      </c>
      <c r="AK210" s="16">
        <v>1.3665836053131221E-2</v>
      </c>
    </row>
    <row r="211" spans="2:39" x14ac:dyDescent="0.35">
      <c r="B211" s="15" t="s">
        <v>93</v>
      </c>
      <c r="C211" s="16">
        <v>7.3318627172113933E-3</v>
      </c>
      <c r="D211" s="16">
        <v>8.0110158450369534E-3</v>
      </c>
      <c r="E211" s="16">
        <v>6.7297709754003008E-3</v>
      </c>
      <c r="G211" s="16">
        <v>4.5315791121104034E-3</v>
      </c>
      <c r="H211" s="16">
        <v>0</v>
      </c>
      <c r="I211" s="16">
        <v>9.6513910056228433E-2</v>
      </c>
      <c r="J211" s="16">
        <v>0</v>
      </c>
      <c r="K211" s="16">
        <v>0</v>
      </c>
      <c r="L211" s="16">
        <v>0</v>
      </c>
      <c r="N211" s="16">
        <v>0</v>
      </c>
      <c r="O211" s="16">
        <v>0</v>
      </c>
      <c r="P211" s="16">
        <v>5.438966675477435E-2</v>
      </c>
      <c r="Q211" s="16">
        <v>0</v>
      </c>
      <c r="R211" s="16">
        <v>0</v>
      </c>
      <c r="S211" s="16">
        <v>0</v>
      </c>
      <c r="T211" s="16">
        <v>0</v>
      </c>
      <c r="U211" s="16">
        <v>2.6599066630199331E-2</v>
      </c>
      <c r="V211" s="16">
        <v>0</v>
      </c>
      <c r="W211" s="16">
        <v>0</v>
      </c>
      <c r="X211" s="16">
        <v>0</v>
      </c>
      <c r="Y211" s="16">
        <v>0</v>
      </c>
      <c r="AA211" s="16">
        <v>0</v>
      </c>
      <c r="AB211" s="16">
        <v>9.1201113948948635E-3</v>
      </c>
      <c r="AC211" s="16">
        <v>1.9437338182697859E-2</v>
      </c>
      <c r="AD211" s="16">
        <v>0</v>
      </c>
      <c r="AF211" s="16">
        <v>3.902415481647283E-3</v>
      </c>
      <c r="AH211" s="16">
        <v>0</v>
      </c>
      <c r="AI211" s="16">
        <v>3.5307466140425237E-2</v>
      </c>
      <c r="AJ211" s="16">
        <v>0</v>
      </c>
      <c r="AK211" s="16">
        <v>0</v>
      </c>
    </row>
    <row r="213" spans="2:39" x14ac:dyDescent="0.35">
      <c r="B213" s="25" t="s">
        <v>132</v>
      </c>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row>
    <row r="214" spans="2:39" x14ac:dyDescent="0.35">
      <c r="B214" s="26" t="s">
        <v>15</v>
      </c>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row>
    <row r="215" spans="2:39" x14ac:dyDescent="0.35">
      <c r="B215" s="15" t="s">
        <v>133</v>
      </c>
      <c r="C215" s="16">
        <v>0.38636222210915772</v>
      </c>
      <c r="D215" s="16">
        <v>0.34538986859051463</v>
      </c>
      <c r="E215" s="16">
        <v>0.42844222489611222</v>
      </c>
      <c r="G215" s="16">
        <v>0.38667694605160208</v>
      </c>
      <c r="H215" s="16">
        <v>0.36337369019801669</v>
      </c>
      <c r="I215" s="16">
        <v>0.34104777983195028</v>
      </c>
      <c r="J215" s="16">
        <v>0.40472418208922739</v>
      </c>
      <c r="K215" s="16">
        <v>0.42463425976224528</v>
      </c>
      <c r="L215" s="16">
        <v>0.41088589257676611</v>
      </c>
      <c r="N215" s="16">
        <v>0.45237083207014911</v>
      </c>
      <c r="O215" s="16">
        <v>0.44991444073487269</v>
      </c>
      <c r="P215" s="16">
        <v>0.40715839694178207</v>
      </c>
      <c r="Q215" s="16">
        <v>0.36535038776861062</v>
      </c>
      <c r="R215" s="16">
        <v>0.40244591738590418</v>
      </c>
      <c r="S215" s="16">
        <v>0.39299926054346118</v>
      </c>
      <c r="T215" s="16">
        <v>0.38491642714049251</v>
      </c>
      <c r="U215" s="16">
        <v>0.38088473099713172</v>
      </c>
      <c r="V215" s="16">
        <v>0.35150479001661622</v>
      </c>
      <c r="W215" s="16">
        <v>0.3829942770469576</v>
      </c>
      <c r="X215" s="16">
        <v>0.37519816397970679</v>
      </c>
      <c r="Y215" s="16">
        <v>0.35385167300285159</v>
      </c>
      <c r="AA215" s="16">
        <v>0.33685815026370758</v>
      </c>
      <c r="AB215" s="16">
        <v>0.3916192357344086</v>
      </c>
      <c r="AC215" s="16">
        <v>0.39382392349607592</v>
      </c>
      <c r="AD215" s="16">
        <v>0.4310883884270908</v>
      </c>
      <c r="AF215" s="16">
        <v>0.38636222210915772</v>
      </c>
      <c r="AH215" s="16">
        <v>0.29731113235108098</v>
      </c>
      <c r="AI215" s="16">
        <v>0.4297556807306821</v>
      </c>
      <c r="AJ215" s="16">
        <v>0.37693993385061941</v>
      </c>
      <c r="AK215" s="16">
        <v>0.33929340505516692</v>
      </c>
    </row>
    <row r="216" spans="2:39" x14ac:dyDescent="0.35">
      <c r="B216" s="15" t="s">
        <v>134</v>
      </c>
      <c r="C216" s="16">
        <v>0.25916650740825847</v>
      </c>
      <c r="D216" s="16">
        <v>0.25725846352354659</v>
      </c>
      <c r="E216" s="16">
        <v>0.26112613347537672</v>
      </c>
      <c r="G216" s="16">
        <v>0.2255266107089908</v>
      </c>
      <c r="H216" s="16">
        <v>0.23840792697479979</v>
      </c>
      <c r="I216" s="16">
        <v>0.27329499203178759</v>
      </c>
      <c r="J216" s="16">
        <v>0.26921937965120057</v>
      </c>
      <c r="K216" s="16">
        <v>0.26054362233611172</v>
      </c>
      <c r="L216" s="16">
        <v>0.28616868749848728</v>
      </c>
      <c r="N216" s="16">
        <v>0.23736530193913441</v>
      </c>
      <c r="O216" s="16">
        <v>0.25794508242194031</v>
      </c>
      <c r="P216" s="16">
        <v>0.25910760417935219</v>
      </c>
      <c r="Q216" s="16">
        <v>0.27707161781203571</v>
      </c>
      <c r="R216" s="16">
        <v>0.2680525867718675</v>
      </c>
      <c r="S216" s="16">
        <v>0.25402038027807339</v>
      </c>
      <c r="T216" s="16">
        <v>0.28087885800526952</v>
      </c>
      <c r="U216" s="16">
        <v>0.25464295042848162</v>
      </c>
      <c r="V216" s="16">
        <v>0.2174167345950114</v>
      </c>
      <c r="W216" s="16">
        <v>0.26727924033338257</v>
      </c>
      <c r="X216" s="16">
        <v>0.27224356558155549</v>
      </c>
      <c r="Y216" s="16">
        <v>0.30197061127455688</v>
      </c>
      <c r="AA216" s="16">
        <v>0.26242550734416492</v>
      </c>
      <c r="AB216" s="16">
        <v>0.25643576725849648</v>
      </c>
      <c r="AC216" s="16">
        <v>0.26784531758466817</v>
      </c>
      <c r="AD216" s="16">
        <v>0.25106915589942758</v>
      </c>
      <c r="AF216" s="16">
        <v>0.25916650740825847</v>
      </c>
      <c r="AH216" s="16">
        <v>0.25200494843154642</v>
      </c>
      <c r="AI216" s="16">
        <v>0.26583470563266282</v>
      </c>
      <c r="AJ216" s="16">
        <v>0.28667560431639028</v>
      </c>
      <c r="AK216" s="16">
        <v>0.1790453367569563</v>
      </c>
    </row>
    <row r="217" spans="2:39" x14ac:dyDescent="0.35">
      <c r="B217" s="15" t="s">
        <v>135</v>
      </c>
      <c r="C217" s="16">
        <v>0.21730303721870201</v>
      </c>
      <c r="D217" s="16">
        <v>0.25462171608225659</v>
      </c>
      <c r="E217" s="16">
        <v>0.178975482764958</v>
      </c>
      <c r="G217" s="16">
        <v>0.26195852614966331</v>
      </c>
      <c r="H217" s="16">
        <v>0.26017847150966972</v>
      </c>
      <c r="I217" s="16">
        <v>0.24959029035707689</v>
      </c>
      <c r="J217" s="16">
        <v>0.1913285287596263</v>
      </c>
      <c r="K217" s="16">
        <v>0.1988551977845037</v>
      </c>
      <c r="L217" s="16">
        <v>0.1346521898149452</v>
      </c>
      <c r="N217" s="16">
        <v>0.18027099882086281</v>
      </c>
      <c r="O217" s="16">
        <v>0.20256319618411109</v>
      </c>
      <c r="P217" s="16">
        <v>0.18501203145025641</v>
      </c>
      <c r="Q217" s="16">
        <v>0.2141385731777061</v>
      </c>
      <c r="R217" s="16">
        <v>0.2190465057098806</v>
      </c>
      <c r="S217" s="16">
        <v>0.21841506424677459</v>
      </c>
      <c r="T217" s="16">
        <v>0.1821380503767337</v>
      </c>
      <c r="U217" s="16">
        <v>0.21366128789646979</v>
      </c>
      <c r="V217" s="16">
        <v>0.2734741452898497</v>
      </c>
      <c r="W217" s="16">
        <v>0.2042379664645351</v>
      </c>
      <c r="X217" s="16">
        <v>0.24226655030703029</v>
      </c>
      <c r="Y217" s="16">
        <v>0.2064674308236723</v>
      </c>
      <c r="AA217" s="16">
        <v>0.25739647813021249</v>
      </c>
      <c r="AB217" s="16">
        <v>0.2279246113719646</v>
      </c>
      <c r="AC217" s="16">
        <v>0.21545640080023989</v>
      </c>
      <c r="AD217" s="16">
        <v>0.1602777731458622</v>
      </c>
      <c r="AF217" s="16">
        <v>0.21730303721870201</v>
      </c>
      <c r="AH217" s="16">
        <v>0.1180786928006575</v>
      </c>
      <c r="AI217" s="16">
        <v>0.16175396052490179</v>
      </c>
      <c r="AJ217" s="16">
        <v>0.23416417241036969</v>
      </c>
      <c r="AK217" s="16">
        <v>0.31751659985563802</v>
      </c>
    </row>
    <row r="218" spans="2:39" x14ac:dyDescent="0.35">
      <c r="B218" s="15" t="s">
        <v>136</v>
      </c>
      <c r="C218" s="16">
        <v>6.0300554366886507E-2</v>
      </c>
      <c r="D218" s="16">
        <v>7.510262626615756E-2</v>
      </c>
      <c r="E218" s="16">
        <v>4.5098322293724999E-2</v>
      </c>
      <c r="G218" s="16">
        <v>7.7706327944934553E-2</v>
      </c>
      <c r="H218" s="16">
        <v>9.8854425115815617E-2</v>
      </c>
      <c r="I218" s="16">
        <v>5.9893691642674753E-2</v>
      </c>
      <c r="J218" s="16">
        <v>5.1477517170869097E-2</v>
      </c>
      <c r="K218" s="16">
        <v>3.3989881419956729E-2</v>
      </c>
      <c r="L218" s="16">
        <v>3.2207134334315352E-2</v>
      </c>
      <c r="N218" s="16">
        <v>5.6442077750755271E-2</v>
      </c>
      <c r="O218" s="16">
        <v>4.925501212947659E-2</v>
      </c>
      <c r="P218" s="16">
        <v>5.0146326959587963E-2</v>
      </c>
      <c r="Q218" s="16">
        <v>5.8958878733717413E-2</v>
      </c>
      <c r="R218" s="16">
        <v>4.7364404157149223E-2</v>
      </c>
      <c r="S218" s="16">
        <v>6.665295161512326E-2</v>
      </c>
      <c r="T218" s="16">
        <v>6.7810221416727448E-2</v>
      </c>
      <c r="U218" s="16">
        <v>6.8968721804848823E-2</v>
      </c>
      <c r="V218" s="16">
        <v>8.9137656383009634E-2</v>
      </c>
      <c r="W218" s="16">
        <v>6.317318304745706E-2</v>
      </c>
      <c r="X218" s="16">
        <v>2.6785216188975058E-2</v>
      </c>
      <c r="Y218" s="16">
        <v>4.5299064527423723E-2</v>
      </c>
      <c r="AA218" s="16">
        <v>8.5354542589330173E-2</v>
      </c>
      <c r="AB218" s="16">
        <v>4.7387593265376407E-2</v>
      </c>
      <c r="AC218" s="16">
        <v>5.5986898146207907E-2</v>
      </c>
      <c r="AD218" s="16">
        <v>4.8604944641936633E-2</v>
      </c>
      <c r="AF218" s="16">
        <v>6.0300554366886507E-2</v>
      </c>
      <c r="AH218" s="16">
        <v>2.3534442365673942E-2</v>
      </c>
      <c r="AI218" s="16">
        <v>2.8011528948076389E-2</v>
      </c>
      <c r="AJ218" s="16">
        <v>6.5093723669603865E-2</v>
      </c>
      <c r="AK218" s="16">
        <v>0.125805064539636</v>
      </c>
    </row>
    <row r="219" spans="2:39" x14ac:dyDescent="0.35">
      <c r="B219" s="15" t="s">
        <v>137</v>
      </c>
      <c r="C219" s="16">
        <v>1.438902414991599E-2</v>
      </c>
      <c r="D219" s="16">
        <v>1.6645242015307961E-2</v>
      </c>
      <c r="E219" s="16">
        <v>1.207181154409215E-2</v>
      </c>
      <c r="G219" s="16">
        <v>2.0852458673468261E-2</v>
      </c>
      <c r="H219" s="16">
        <v>1.5279613853382589E-2</v>
      </c>
      <c r="I219" s="16">
        <v>1.5461715257526491E-2</v>
      </c>
      <c r="J219" s="16">
        <v>1.3531447646383711E-2</v>
      </c>
      <c r="K219" s="16">
        <v>1.1143254971053481E-2</v>
      </c>
      <c r="L219" s="16">
        <v>9.8560316115167239E-3</v>
      </c>
      <c r="N219" s="16">
        <v>1.504052391351187E-2</v>
      </c>
      <c r="O219" s="16">
        <v>6.3069919399156051E-3</v>
      </c>
      <c r="P219" s="16">
        <v>1.9834705488509699E-2</v>
      </c>
      <c r="Q219" s="16">
        <v>9.8033299141050204E-3</v>
      </c>
      <c r="R219" s="16">
        <v>1.074577362719574E-2</v>
      </c>
      <c r="S219" s="16">
        <v>1.2115027595003011E-2</v>
      </c>
      <c r="T219" s="16">
        <v>2.075163033123404E-2</v>
      </c>
      <c r="U219" s="16">
        <v>1.9586994543782689E-2</v>
      </c>
      <c r="V219" s="16">
        <v>1.9439997703501289E-2</v>
      </c>
      <c r="W219" s="16">
        <v>1.283766822125619E-2</v>
      </c>
      <c r="X219" s="16">
        <v>1.217574827929963E-2</v>
      </c>
      <c r="Y219" s="16">
        <v>7.1908612306243874E-3</v>
      </c>
      <c r="AA219" s="16">
        <v>1.6023238653619321E-2</v>
      </c>
      <c r="AB219" s="16">
        <v>1.114825837684744E-2</v>
      </c>
      <c r="AC219" s="16">
        <v>1.1278282435134681E-2</v>
      </c>
      <c r="AD219" s="16">
        <v>1.910012325327947E-2</v>
      </c>
      <c r="AF219" s="16">
        <v>1.438902414991599E-2</v>
      </c>
      <c r="AH219" s="16">
        <v>1.407593349090931E-2</v>
      </c>
      <c r="AI219" s="16">
        <v>8.9147891888590441E-3</v>
      </c>
      <c r="AJ219" s="16">
        <v>1.431400613616966E-2</v>
      </c>
      <c r="AK219" s="16">
        <v>2.6242682593269472E-2</v>
      </c>
    </row>
    <row r="220" spans="2:39" x14ac:dyDescent="0.35">
      <c r="B220" s="15" t="s">
        <v>138</v>
      </c>
      <c r="C220" s="16">
        <v>6.2478654747079247E-2</v>
      </c>
      <c r="D220" s="16">
        <v>5.098208352221676E-2</v>
      </c>
      <c r="E220" s="16">
        <v>7.4286025025735808E-2</v>
      </c>
      <c r="G220" s="16">
        <v>2.7279130471340909E-2</v>
      </c>
      <c r="H220" s="16">
        <v>2.3905872348315541E-2</v>
      </c>
      <c r="I220" s="16">
        <v>6.0711530878983858E-2</v>
      </c>
      <c r="J220" s="16">
        <v>6.9718944682692796E-2</v>
      </c>
      <c r="K220" s="16">
        <v>7.0833783726128988E-2</v>
      </c>
      <c r="L220" s="16">
        <v>0.1262300641639694</v>
      </c>
      <c r="N220" s="16">
        <v>5.8510265505586558E-2</v>
      </c>
      <c r="O220" s="16">
        <v>3.4015276589683542E-2</v>
      </c>
      <c r="P220" s="16">
        <v>7.8740934980511684E-2</v>
      </c>
      <c r="Q220" s="16">
        <v>7.4677212593825232E-2</v>
      </c>
      <c r="R220" s="16">
        <v>5.2344812348002749E-2</v>
      </c>
      <c r="S220" s="16">
        <v>5.5797315721564551E-2</v>
      </c>
      <c r="T220" s="16">
        <v>6.3504812729542823E-2</v>
      </c>
      <c r="U220" s="16">
        <v>6.2255314329285327E-2</v>
      </c>
      <c r="V220" s="16">
        <v>4.9026676012011723E-2</v>
      </c>
      <c r="W220" s="16">
        <v>6.9477664886411564E-2</v>
      </c>
      <c r="X220" s="16">
        <v>7.1330755663432666E-2</v>
      </c>
      <c r="Y220" s="16">
        <v>8.5220359140870908E-2</v>
      </c>
      <c r="AA220" s="16">
        <v>4.1942083018965529E-2</v>
      </c>
      <c r="AB220" s="16">
        <v>6.5484533992906366E-2</v>
      </c>
      <c r="AC220" s="16">
        <v>5.5609177537673478E-2</v>
      </c>
      <c r="AD220" s="16">
        <v>8.9859614632403148E-2</v>
      </c>
      <c r="AF220" s="16">
        <v>6.2478654747079247E-2</v>
      </c>
      <c r="AH220" s="16">
        <v>0.29499485056013158</v>
      </c>
      <c r="AI220" s="16">
        <v>0.1057293349748179</v>
      </c>
      <c r="AJ220" s="16">
        <v>2.281255961684716E-2</v>
      </c>
      <c r="AK220" s="16">
        <v>1.2096911199333369E-2</v>
      </c>
    </row>
    <row r="222" spans="2:39" x14ac:dyDescent="0.35">
      <c r="B222" s="25" t="s">
        <v>139</v>
      </c>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row>
    <row r="223" spans="2:39" x14ac:dyDescent="0.35">
      <c r="B223" s="26" t="s">
        <v>24</v>
      </c>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row>
    <row r="224" spans="2:39" x14ac:dyDescent="0.35">
      <c r="B224" s="15" t="s">
        <v>133</v>
      </c>
      <c r="C224" s="16">
        <v>0.35011890873283608</v>
      </c>
      <c r="D224" s="16">
        <v>0.31961387285920068</v>
      </c>
      <c r="E224" s="16">
        <v>0.38628083044652839</v>
      </c>
      <c r="G224" s="16">
        <v>0.36227981138411142</v>
      </c>
      <c r="H224" s="16">
        <v>0.33823183610788887</v>
      </c>
      <c r="I224" s="16">
        <v>0.33700825123241612</v>
      </c>
      <c r="J224" s="16">
        <v>0.38333938669712542</v>
      </c>
      <c r="K224" s="16">
        <v>0.35074315458611421</v>
      </c>
      <c r="L224" s="16">
        <v>0.30329254952733992</v>
      </c>
      <c r="N224" s="16">
        <v>0.39355375429079581</v>
      </c>
      <c r="O224" s="16">
        <v>0.30721925664464378</v>
      </c>
      <c r="P224" s="16">
        <v>0.31960197697136888</v>
      </c>
      <c r="Q224" s="16">
        <v>0.38039226123470449</v>
      </c>
      <c r="R224" s="16">
        <v>0.34695563383400629</v>
      </c>
      <c r="S224" s="16">
        <v>0.35985965716576163</v>
      </c>
      <c r="T224" s="16">
        <v>0.40487216159372369</v>
      </c>
      <c r="U224" s="16">
        <v>0.34172843912730599</v>
      </c>
      <c r="V224" s="16">
        <v>0.332739814559949</v>
      </c>
      <c r="W224" s="16">
        <v>0.34767613979630579</v>
      </c>
      <c r="X224" s="16">
        <v>0.32635851551284661</v>
      </c>
      <c r="Y224" s="16">
        <v>0.35196743129670882</v>
      </c>
      <c r="AA224" s="16">
        <v>0.32606455345176749</v>
      </c>
      <c r="AB224" s="16">
        <v>0.36011790687113171</v>
      </c>
      <c r="AC224" s="16">
        <v>0.35997888262124778</v>
      </c>
      <c r="AD224" s="16">
        <v>0.3689419412884492</v>
      </c>
      <c r="AF224" s="16">
        <v>0.35011890873283608</v>
      </c>
      <c r="AH224" s="16">
        <v>0.18956371729918861</v>
      </c>
      <c r="AI224" s="16">
        <v>0.33944602080994468</v>
      </c>
      <c r="AJ224" s="16">
        <v>0.37031721066427797</v>
      </c>
      <c r="AK224" s="16">
        <v>0.32689918559444481</v>
      </c>
    </row>
    <row r="225" spans="2:39" x14ac:dyDescent="0.35">
      <c r="B225" s="15" t="s">
        <v>134</v>
      </c>
      <c r="C225" s="16">
        <v>0.28111077143846069</v>
      </c>
      <c r="D225" s="16">
        <v>0.27083092250848823</v>
      </c>
      <c r="E225" s="16">
        <v>0.29329692633348031</v>
      </c>
      <c r="G225" s="16">
        <v>0.30472770198076482</v>
      </c>
      <c r="H225" s="16">
        <v>0.2789895493771043</v>
      </c>
      <c r="I225" s="16">
        <v>0.28745023113347062</v>
      </c>
      <c r="J225" s="16">
        <v>0.26538935086727661</v>
      </c>
      <c r="K225" s="16">
        <v>0.26952046122475731</v>
      </c>
      <c r="L225" s="16">
        <v>0.28926524211335453</v>
      </c>
      <c r="N225" s="16">
        <v>0.2473989446076813</v>
      </c>
      <c r="O225" s="16">
        <v>0.28572343246276499</v>
      </c>
      <c r="P225" s="16">
        <v>0.30835616430507479</v>
      </c>
      <c r="Q225" s="16">
        <v>0.2727211955589246</v>
      </c>
      <c r="R225" s="16">
        <v>0.32923768889339261</v>
      </c>
      <c r="S225" s="16">
        <v>0.2464866892775556</v>
      </c>
      <c r="T225" s="16">
        <v>0.26153651559186369</v>
      </c>
      <c r="U225" s="16">
        <v>0.2550222510461041</v>
      </c>
      <c r="V225" s="16">
        <v>0.24212002914802899</v>
      </c>
      <c r="W225" s="16">
        <v>0.31821372640601259</v>
      </c>
      <c r="X225" s="16">
        <v>0.32344191771729502</v>
      </c>
      <c r="Y225" s="16">
        <v>0.30737768887898781</v>
      </c>
      <c r="AA225" s="16">
        <v>0.27258608862737038</v>
      </c>
      <c r="AB225" s="16">
        <v>0.29781531727030802</v>
      </c>
      <c r="AC225" s="16">
        <v>0.28094697674018759</v>
      </c>
      <c r="AD225" s="16">
        <v>0.27226182162749751</v>
      </c>
      <c r="AF225" s="16">
        <v>0.28111077143846069</v>
      </c>
      <c r="AH225" s="16">
        <v>0.15443464213908459</v>
      </c>
      <c r="AI225" s="16">
        <v>0.26708504823338841</v>
      </c>
      <c r="AJ225" s="16">
        <v>0.30685156205412012</v>
      </c>
      <c r="AK225" s="16">
        <v>0.24795775516965071</v>
      </c>
    </row>
    <row r="226" spans="2:39" x14ac:dyDescent="0.35">
      <c r="B226" s="15" t="s">
        <v>135</v>
      </c>
      <c r="C226" s="16">
        <v>0.22526397587865229</v>
      </c>
      <c r="D226" s="16">
        <v>0.26544704886856307</v>
      </c>
      <c r="E226" s="16">
        <v>0.1776293116974309</v>
      </c>
      <c r="G226" s="16">
        <v>0.20778799738403991</v>
      </c>
      <c r="H226" s="16">
        <v>0.25689173765959961</v>
      </c>
      <c r="I226" s="16">
        <v>0.2341855264495343</v>
      </c>
      <c r="J226" s="16">
        <v>0.20596396394179561</v>
      </c>
      <c r="K226" s="16">
        <v>0.20497379890788381</v>
      </c>
      <c r="L226" s="16">
        <v>0.2105348181319088</v>
      </c>
      <c r="N226" s="16">
        <v>0.19536200705957471</v>
      </c>
      <c r="O226" s="16">
        <v>0.26914960171605118</v>
      </c>
      <c r="P226" s="16">
        <v>0.20508985321683801</v>
      </c>
      <c r="Q226" s="16">
        <v>0.1925111484917105</v>
      </c>
      <c r="R226" s="16">
        <v>0.21510646364567529</v>
      </c>
      <c r="S226" s="16">
        <v>0.22520329561547131</v>
      </c>
      <c r="T226" s="16">
        <v>0.20205664220163991</v>
      </c>
      <c r="U226" s="16">
        <v>0.24954769579711439</v>
      </c>
      <c r="V226" s="16">
        <v>0.27660282843101119</v>
      </c>
      <c r="W226" s="16">
        <v>0.1959620683265382</v>
      </c>
      <c r="X226" s="16">
        <v>0.2167566776416037</v>
      </c>
      <c r="Y226" s="16">
        <v>0.2024557266162671</v>
      </c>
      <c r="AA226" s="16">
        <v>0.25800669084902211</v>
      </c>
      <c r="AB226" s="16">
        <v>0.2036680917107638</v>
      </c>
      <c r="AC226" s="16">
        <v>0.2231119517048166</v>
      </c>
      <c r="AD226" s="16">
        <v>0.19602311032970049</v>
      </c>
      <c r="AF226" s="16">
        <v>0.22526397587865229</v>
      </c>
      <c r="AH226" s="16">
        <v>0.10626145652622759</v>
      </c>
      <c r="AI226" s="16">
        <v>0.1665463291356567</v>
      </c>
      <c r="AJ226" s="16">
        <v>0.2218048275243556</v>
      </c>
      <c r="AK226" s="16">
        <v>0.30299527585355351</v>
      </c>
    </row>
    <row r="227" spans="2:39" x14ac:dyDescent="0.35">
      <c r="B227" s="15" t="s">
        <v>136</v>
      </c>
      <c r="C227" s="16">
        <v>5.353832516224688E-2</v>
      </c>
      <c r="D227" s="16">
        <v>5.803219452756813E-2</v>
      </c>
      <c r="E227" s="16">
        <v>4.8211107949538881E-2</v>
      </c>
      <c r="G227" s="16">
        <v>7.202058488884068E-2</v>
      </c>
      <c r="H227" s="16">
        <v>6.2505279958269849E-2</v>
      </c>
      <c r="I227" s="16">
        <v>5.6980911275433303E-2</v>
      </c>
      <c r="J227" s="16">
        <v>4.0165443905310183E-2</v>
      </c>
      <c r="K227" s="16">
        <v>3.9572246210879528E-2</v>
      </c>
      <c r="L227" s="16">
        <v>3.5437430384570742E-2</v>
      </c>
      <c r="N227" s="16">
        <v>4.2716025774316532E-2</v>
      </c>
      <c r="O227" s="16">
        <v>7.1889641577155675E-2</v>
      </c>
      <c r="P227" s="16">
        <v>5.8410116949051481E-2</v>
      </c>
      <c r="Q227" s="16">
        <v>7.3944685839143445E-2</v>
      </c>
      <c r="R227" s="16">
        <v>3.9673218949283752E-2</v>
      </c>
      <c r="S227" s="16">
        <v>6.8421797183195965E-2</v>
      </c>
      <c r="T227" s="16">
        <v>4.495262811533559E-2</v>
      </c>
      <c r="U227" s="16">
        <v>5.7751800373391567E-2</v>
      </c>
      <c r="V227" s="16">
        <v>7.0144016089846578E-2</v>
      </c>
      <c r="W227" s="16">
        <v>5.3036256300834243E-2</v>
      </c>
      <c r="X227" s="16">
        <v>2.3291058196337231E-2</v>
      </c>
      <c r="Y227" s="16">
        <v>4.108367546943844E-2</v>
      </c>
      <c r="AA227" s="16">
        <v>8.1624095374484187E-2</v>
      </c>
      <c r="AB227" s="16">
        <v>3.9226503249928692E-2</v>
      </c>
      <c r="AC227" s="16">
        <v>3.4751598827838667E-2</v>
      </c>
      <c r="AD227" s="16">
        <v>4.7119654907422197E-2</v>
      </c>
      <c r="AF227" s="16">
        <v>5.353832516224688E-2</v>
      </c>
      <c r="AH227" s="16">
        <v>7.3897787228627915E-2</v>
      </c>
      <c r="AI227" s="16">
        <v>3.3557183523594283E-2</v>
      </c>
      <c r="AJ227" s="16">
        <v>5.054675722308228E-2</v>
      </c>
      <c r="AK227" s="16">
        <v>8.0725420264855866E-2</v>
      </c>
    </row>
    <row r="228" spans="2:39" x14ac:dyDescent="0.35">
      <c r="B228" s="15" t="s">
        <v>137</v>
      </c>
      <c r="C228" s="16">
        <v>1.1571421001855139E-2</v>
      </c>
      <c r="D228" s="16">
        <v>1.307142873543884E-2</v>
      </c>
      <c r="E228" s="16">
        <v>9.793250261244172E-3</v>
      </c>
      <c r="G228" s="16">
        <v>1.451882345916077E-2</v>
      </c>
      <c r="H228" s="16">
        <v>1.402850343324212E-2</v>
      </c>
      <c r="I228" s="16">
        <v>7.4400803362401581E-3</v>
      </c>
      <c r="J228" s="16">
        <v>1.332233528450177E-2</v>
      </c>
      <c r="K228" s="16">
        <v>1.048647533424263E-2</v>
      </c>
      <c r="L228" s="16">
        <v>6.5824542273255279E-3</v>
      </c>
      <c r="N228" s="16">
        <v>8.5176395951135422E-3</v>
      </c>
      <c r="O228" s="16">
        <v>0</v>
      </c>
      <c r="P228" s="16">
        <v>0</v>
      </c>
      <c r="Q228" s="16">
        <v>1.600659282555035E-2</v>
      </c>
      <c r="R228" s="16">
        <v>6.1103610907087156E-3</v>
      </c>
      <c r="S228" s="16">
        <v>8.5284772122509456E-3</v>
      </c>
      <c r="T228" s="16">
        <v>1.270349010950347E-2</v>
      </c>
      <c r="U228" s="16">
        <v>3.2383817514956482E-2</v>
      </c>
      <c r="V228" s="16">
        <v>2.059918925295216E-2</v>
      </c>
      <c r="W228" s="16">
        <v>2.657235979989671E-3</v>
      </c>
      <c r="X228" s="16">
        <v>4.6094507531205288E-3</v>
      </c>
      <c r="Y228" s="16">
        <v>8.3695510817166918E-3</v>
      </c>
      <c r="AA228" s="16">
        <v>1.613571498270689E-2</v>
      </c>
      <c r="AB228" s="16">
        <v>7.8489659262747438E-3</v>
      </c>
      <c r="AC228" s="16">
        <v>1.1613123499761209E-2</v>
      </c>
      <c r="AD228" s="16">
        <v>8.40481728932411E-3</v>
      </c>
      <c r="AF228" s="16">
        <v>1.1571421001855139E-2</v>
      </c>
      <c r="AH228" s="16">
        <v>4.9634679477905487E-2</v>
      </c>
      <c r="AI228" s="16">
        <v>5.3061173445377464E-3</v>
      </c>
      <c r="AJ228" s="16">
        <v>1.051458419848242E-2</v>
      </c>
      <c r="AK228" s="16">
        <v>1.8713957007584402E-2</v>
      </c>
    </row>
    <row r="229" spans="2:39" x14ac:dyDescent="0.35">
      <c r="B229" s="15" t="s">
        <v>138</v>
      </c>
      <c r="C229" s="16">
        <v>7.8396597785948777E-2</v>
      </c>
      <c r="D229" s="16">
        <v>7.3004532500740932E-2</v>
      </c>
      <c r="E229" s="16">
        <v>8.4788573311777457E-2</v>
      </c>
      <c r="G229" s="16">
        <v>3.8665080903082509E-2</v>
      </c>
      <c r="H229" s="16">
        <v>4.9353093463895298E-2</v>
      </c>
      <c r="I229" s="16">
        <v>7.6934999572905505E-2</v>
      </c>
      <c r="J229" s="16">
        <v>9.1819519303990391E-2</v>
      </c>
      <c r="K229" s="16">
        <v>0.12470386373612261</v>
      </c>
      <c r="L229" s="16">
        <v>0.15488750561550049</v>
      </c>
      <c r="N229" s="16">
        <v>0.112451628672518</v>
      </c>
      <c r="O229" s="16">
        <v>6.6018067599384347E-2</v>
      </c>
      <c r="P229" s="16">
        <v>0.1085418885576668</v>
      </c>
      <c r="Q229" s="16">
        <v>6.4424116049966562E-2</v>
      </c>
      <c r="R229" s="16">
        <v>6.291663358693346E-2</v>
      </c>
      <c r="S229" s="16">
        <v>9.1500083545764804E-2</v>
      </c>
      <c r="T229" s="16">
        <v>7.387856238793368E-2</v>
      </c>
      <c r="U229" s="16">
        <v>6.3565996141127401E-2</v>
      </c>
      <c r="V229" s="16">
        <v>5.7794122518212157E-2</v>
      </c>
      <c r="W229" s="16">
        <v>8.2454573190319388E-2</v>
      </c>
      <c r="X229" s="16">
        <v>0.1055423801787969</v>
      </c>
      <c r="Y229" s="16">
        <v>8.8745926656881094E-2</v>
      </c>
      <c r="AA229" s="16">
        <v>4.5582856714648852E-2</v>
      </c>
      <c r="AB229" s="16">
        <v>9.1323214971593278E-2</v>
      </c>
      <c r="AC229" s="16">
        <v>8.9597466606147966E-2</v>
      </c>
      <c r="AD229" s="16">
        <v>0.1072486545576065</v>
      </c>
      <c r="AF229" s="16">
        <v>7.8396597785948777E-2</v>
      </c>
      <c r="AH229" s="16">
        <v>0.4262077173289659</v>
      </c>
      <c r="AI229" s="16">
        <v>0.18805930095287821</v>
      </c>
      <c r="AJ229" s="16">
        <v>3.9965058335681557E-2</v>
      </c>
      <c r="AK229" s="16">
        <v>2.2708406109910682E-2</v>
      </c>
    </row>
    <row r="231" spans="2:39" x14ac:dyDescent="0.35">
      <c r="B231" s="25" t="s">
        <v>140</v>
      </c>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row>
    <row r="232" spans="2:39" x14ac:dyDescent="0.35">
      <c r="B232" s="26" t="s">
        <v>15</v>
      </c>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row>
    <row r="233" spans="2:39" x14ac:dyDescent="0.35">
      <c r="B233" s="15" t="s">
        <v>141</v>
      </c>
      <c r="C233" s="16">
        <v>0.2052956140297971</v>
      </c>
      <c r="D233" s="16">
        <v>0.24417838922133331</v>
      </c>
      <c r="E233" s="16">
        <v>0.16536167936627141</v>
      </c>
      <c r="G233" s="16">
        <v>0.33021096608467121</v>
      </c>
      <c r="H233" s="16">
        <v>0.35301054592167441</v>
      </c>
      <c r="I233" s="16">
        <v>0.2228100457333213</v>
      </c>
      <c r="J233" s="16">
        <v>0.1616236936845879</v>
      </c>
      <c r="K233" s="16">
        <v>9.7835067304677767E-2</v>
      </c>
      <c r="L233" s="16">
        <v>3.8890767839488957E-2</v>
      </c>
      <c r="N233" s="16">
        <v>0.15061118969717591</v>
      </c>
      <c r="O233" s="16">
        <v>0.17499619656140461</v>
      </c>
      <c r="P233" s="16">
        <v>0.1989626066350445</v>
      </c>
      <c r="Q233" s="16">
        <v>0.17444449547626961</v>
      </c>
      <c r="R233" s="16">
        <v>0.18979867971889919</v>
      </c>
      <c r="S233" s="16">
        <v>0.16589559209699081</v>
      </c>
      <c r="T233" s="16">
        <v>0.20324852122701401</v>
      </c>
      <c r="U233" s="16">
        <v>0.24626355691445531</v>
      </c>
      <c r="V233" s="16">
        <v>0.31939048504123058</v>
      </c>
      <c r="W233" s="16">
        <v>0.15588334223802469</v>
      </c>
      <c r="X233" s="16">
        <v>0.18805933881882531</v>
      </c>
      <c r="Y233" s="16">
        <v>0.18923162733902449</v>
      </c>
      <c r="AA233" s="16">
        <v>0.27898041852218652</v>
      </c>
      <c r="AB233" s="16">
        <v>0.17239461511207341</v>
      </c>
      <c r="AC233" s="16">
        <v>0.19099798207741489</v>
      </c>
      <c r="AD233" s="16">
        <v>0.1688115515075706</v>
      </c>
      <c r="AF233" s="16">
        <v>0.2052956140297971</v>
      </c>
      <c r="AH233" s="16">
        <v>2.0952705986239509E-2</v>
      </c>
      <c r="AI233" s="16">
        <v>5.6248213790132923E-2</v>
      </c>
      <c r="AJ233" s="16">
        <v>0.22291150786143971</v>
      </c>
      <c r="AK233" s="16">
        <v>0.52232388565348931</v>
      </c>
    </row>
    <row r="234" spans="2:39" x14ac:dyDescent="0.35">
      <c r="B234" s="15" t="s">
        <v>142</v>
      </c>
      <c r="C234" s="16">
        <v>0.50512619478442744</v>
      </c>
      <c r="D234" s="16">
        <v>0.51333738091503456</v>
      </c>
      <c r="E234" s="16">
        <v>0.49669302691422129</v>
      </c>
      <c r="G234" s="16">
        <v>0.51905214474408046</v>
      </c>
      <c r="H234" s="16">
        <v>0.50306056468953031</v>
      </c>
      <c r="I234" s="16">
        <v>0.56190212576745335</v>
      </c>
      <c r="J234" s="16">
        <v>0.54189329914512019</v>
      </c>
      <c r="K234" s="16">
        <v>0.48934738554865992</v>
      </c>
      <c r="L234" s="16">
        <v>0.40463894921429572</v>
      </c>
      <c r="N234" s="16">
        <v>0.51452316223144867</v>
      </c>
      <c r="O234" s="16">
        <v>0.44652102954407757</v>
      </c>
      <c r="P234" s="16">
        <v>0.50005185364486049</v>
      </c>
      <c r="Q234" s="16">
        <v>0.53090984415624609</v>
      </c>
      <c r="R234" s="16">
        <v>0.54513124961524961</v>
      </c>
      <c r="S234" s="16">
        <v>0.49960563707834399</v>
      </c>
      <c r="T234" s="16">
        <v>0.53531496828400105</v>
      </c>
      <c r="U234" s="16">
        <v>0.50988263474498308</v>
      </c>
      <c r="V234" s="16">
        <v>0.50164891535473366</v>
      </c>
      <c r="W234" s="16">
        <v>0.50223613238948017</v>
      </c>
      <c r="X234" s="16">
        <v>0.45495159896607568</v>
      </c>
      <c r="Y234" s="16">
        <v>0.48566265595891522</v>
      </c>
      <c r="AA234" s="16">
        <v>0.49073717521527471</v>
      </c>
      <c r="AB234" s="16">
        <v>0.54377309150740594</v>
      </c>
      <c r="AC234" s="16">
        <v>0.51097764582027028</v>
      </c>
      <c r="AD234" s="16">
        <v>0.47334804543791059</v>
      </c>
      <c r="AF234" s="16">
        <v>0.50512619478442744</v>
      </c>
      <c r="AH234" s="16">
        <v>0.2206711360852342</v>
      </c>
      <c r="AI234" s="16">
        <v>0.45975568662763022</v>
      </c>
      <c r="AJ234" s="16">
        <v>0.58951338653590957</v>
      </c>
      <c r="AK234" s="16">
        <v>0.46248778112952471</v>
      </c>
    </row>
    <row r="235" spans="2:39" x14ac:dyDescent="0.35">
      <c r="B235" s="15" t="s">
        <v>143</v>
      </c>
      <c r="C235" s="16">
        <v>0.2171213801174727</v>
      </c>
      <c r="D235" s="16">
        <v>0.18026862631974391</v>
      </c>
      <c r="E235" s="16">
        <v>0.25497041365687512</v>
      </c>
      <c r="G235" s="16">
        <v>0.1080286545635385</v>
      </c>
      <c r="H235" s="16">
        <v>0.1025591564868801</v>
      </c>
      <c r="I235" s="16">
        <v>0.16118613176528021</v>
      </c>
      <c r="J235" s="16">
        <v>0.23713663649773001</v>
      </c>
      <c r="K235" s="16">
        <v>0.31155710625911009</v>
      </c>
      <c r="L235" s="16">
        <v>0.41042513681120402</v>
      </c>
      <c r="N235" s="16">
        <v>0.26018847572416143</v>
      </c>
      <c r="O235" s="16">
        <v>0.29347280113009988</v>
      </c>
      <c r="P235" s="16">
        <v>0.19497377771961091</v>
      </c>
      <c r="Q235" s="16">
        <v>0.21653579623887301</v>
      </c>
      <c r="R235" s="16">
        <v>0.20182390611335671</v>
      </c>
      <c r="S235" s="16">
        <v>0.248088693428405</v>
      </c>
      <c r="T235" s="16">
        <v>0.17636148585965611</v>
      </c>
      <c r="U235" s="16">
        <v>0.1760019830420782</v>
      </c>
      <c r="V235" s="16">
        <v>0.1333602229402272</v>
      </c>
      <c r="W235" s="16">
        <v>0.25592646975519678</v>
      </c>
      <c r="X235" s="16">
        <v>0.28899323686247608</v>
      </c>
      <c r="Y235" s="16">
        <v>0.25551985389235099</v>
      </c>
      <c r="AA235" s="16">
        <v>0.17510337965310291</v>
      </c>
      <c r="AB235" s="16">
        <v>0.21360490805249741</v>
      </c>
      <c r="AC235" s="16">
        <v>0.22425276027998889</v>
      </c>
      <c r="AD235" s="16">
        <v>0.26377018783129219</v>
      </c>
      <c r="AF235" s="16">
        <v>0.2171213801174727</v>
      </c>
      <c r="AH235" s="16">
        <v>0.4046556349792087</v>
      </c>
      <c r="AI235" s="16">
        <v>0.36486339257459899</v>
      </c>
      <c r="AJ235" s="16">
        <v>0.15409132627744859</v>
      </c>
      <c r="AK235" s="16">
        <v>1.3911187400672599E-2</v>
      </c>
    </row>
    <row r="236" spans="2:39" x14ac:dyDescent="0.35">
      <c r="B236" s="15" t="s">
        <v>144</v>
      </c>
      <c r="C236" s="16">
        <v>6.0441304955008088E-2</v>
      </c>
      <c r="D236" s="16">
        <v>5.0482599607832551E-2</v>
      </c>
      <c r="E236" s="16">
        <v>7.0669234589875812E-2</v>
      </c>
      <c r="G236" s="16">
        <v>3.5117402666426947E-2</v>
      </c>
      <c r="H236" s="16">
        <v>3.1367761675613268E-2</v>
      </c>
      <c r="I236" s="16">
        <v>4.2432438682677903E-2</v>
      </c>
      <c r="J236" s="16">
        <v>4.5073771192333759E-2</v>
      </c>
      <c r="K236" s="16">
        <v>8.4811363488805108E-2</v>
      </c>
      <c r="L236" s="16">
        <v>0.1334202126634646</v>
      </c>
      <c r="N236" s="16">
        <v>6.2205040769213467E-2</v>
      </c>
      <c r="O236" s="16">
        <v>8.5009972764417921E-2</v>
      </c>
      <c r="P236" s="16">
        <v>9.4311846959225676E-2</v>
      </c>
      <c r="Q236" s="16">
        <v>6.0650718290527851E-2</v>
      </c>
      <c r="R236" s="16">
        <v>5.8404934108399011E-2</v>
      </c>
      <c r="S236" s="16">
        <v>6.8737002855842763E-2</v>
      </c>
      <c r="T236" s="16">
        <v>7.458919027521424E-2</v>
      </c>
      <c r="U236" s="16">
        <v>5.6136799943065897E-2</v>
      </c>
      <c r="V236" s="16">
        <v>2.9449618514215549E-2</v>
      </c>
      <c r="W236" s="16">
        <v>6.6452648315441454E-2</v>
      </c>
      <c r="X236" s="16">
        <v>6.3307091015924868E-2</v>
      </c>
      <c r="Y236" s="16">
        <v>6.2032513464810708E-2</v>
      </c>
      <c r="AA236" s="16">
        <v>4.6538597048889289E-2</v>
      </c>
      <c r="AB236" s="16">
        <v>6.2702129452632177E-2</v>
      </c>
      <c r="AC236" s="16">
        <v>5.5501796962337882E-2</v>
      </c>
      <c r="AD236" s="16">
        <v>7.9332891321692148E-2</v>
      </c>
      <c r="AF236" s="16">
        <v>6.0441304955008088E-2</v>
      </c>
      <c r="AH236" s="16">
        <v>0.32012915733584518</v>
      </c>
      <c r="AI236" s="16">
        <v>9.8948530490606146E-2</v>
      </c>
      <c r="AJ236" s="16">
        <v>2.5741658984547541E-2</v>
      </c>
      <c r="AK236" s="16">
        <v>1.277145816313454E-3</v>
      </c>
    </row>
    <row r="237" spans="2:39" x14ac:dyDescent="0.35">
      <c r="B237" s="15" t="s">
        <v>93</v>
      </c>
      <c r="C237" s="16">
        <v>1.201550611329464E-2</v>
      </c>
      <c r="D237" s="16">
        <v>1.1733003936055709E-2</v>
      </c>
      <c r="E237" s="16">
        <v>1.2305645472756281E-2</v>
      </c>
      <c r="G237" s="16">
        <v>7.5908319412828747E-3</v>
      </c>
      <c r="H237" s="16">
        <v>1.0001971226301989E-2</v>
      </c>
      <c r="I237" s="16">
        <v>1.166925805126709E-2</v>
      </c>
      <c r="J237" s="16">
        <v>1.4272599480228141E-2</v>
      </c>
      <c r="K237" s="16">
        <v>1.6449077398747129E-2</v>
      </c>
      <c r="L237" s="16">
        <v>1.262493347154689E-2</v>
      </c>
      <c r="N237" s="16">
        <v>1.247213157800047E-2</v>
      </c>
      <c r="O237" s="16">
        <v>0</v>
      </c>
      <c r="P237" s="16">
        <v>1.169991504125851E-2</v>
      </c>
      <c r="Q237" s="16">
        <v>1.7459145838083528E-2</v>
      </c>
      <c r="R237" s="16">
        <v>4.8412304440955791E-3</v>
      </c>
      <c r="S237" s="16">
        <v>1.76730745404176E-2</v>
      </c>
      <c r="T237" s="16">
        <v>1.048583435411476E-2</v>
      </c>
      <c r="U237" s="16">
        <v>1.171502535541743E-2</v>
      </c>
      <c r="V237" s="16">
        <v>1.6150758149592818E-2</v>
      </c>
      <c r="W237" s="16">
        <v>1.950140730185692E-2</v>
      </c>
      <c r="X237" s="16">
        <v>4.6887343366979542E-3</v>
      </c>
      <c r="Y237" s="16">
        <v>7.5533493448985446E-3</v>
      </c>
      <c r="AA237" s="16">
        <v>8.6404295605467321E-3</v>
      </c>
      <c r="AB237" s="16">
        <v>7.5252558753910138E-3</v>
      </c>
      <c r="AC237" s="16">
        <v>1.826981485998808E-2</v>
      </c>
      <c r="AD237" s="16">
        <v>1.4737323901534359E-2</v>
      </c>
      <c r="AF237" s="16">
        <v>1.201550611329464E-2</v>
      </c>
      <c r="AH237" s="16">
        <v>3.3591365613472222E-2</v>
      </c>
      <c r="AI237" s="16">
        <v>2.0184176517031679E-2</v>
      </c>
      <c r="AJ237" s="16">
        <v>7.7421203406548142E-3</v>
      </c>
      <c r="AK237" s="16">
        <v>0</v>
      </c>
    </row>
    <row r="239" spans="2:39" x14ac:dyDescent="0.35">
      <c r="B239" s="25" t="s">
        <v>145</v>
      </c>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row>
    <row r="240" spans="2:39" x14ac:dyDescent="0.35">
      <c r="B240" s="26" t="s">
        <v>15</v>
      </c>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row>
    <row r="241" spans="2:39" x14ac:dyDescent="0.35">
      <c r="B241" s="15" t="s">
        <v>146</v>
      </c>
      <c r="C241" s="16">
        <v>0.69789018273911951</v>
      </c>
      <c r="D241" s="16">
        <v>0.72449839007002459</v>
      </c>
      <c r="E241" s="16">
        <v>0.67187573388878763</v>
      </c>
      <c r="G241" s="16">
        <v>0.71915763591809989</v>
      </c>
      <c r="H241" s="16">
        <v>0.75137381592652985</v>
      </c>
      <c r="I241" s="16">
        <v>0.75115341926971413</v>
      </c>
      <c r="J241" s="16">
        <v>0.71471276521242766</v>
      </c>
      <c r="K241" s="16">
        <v>0.68924945464558407</v>
      </c>
      <c r="L241" s="16">
        <v>0.58962020358341427</v>
      </c>
      <c r="N241" s="16">
        <v>0.66467074009531124</v>
      </c>
      <c r="O241" s="16">
        <v>0.73040845501229046</v>
      </c>
      <c r="P241" s="16">
        <v>0.69416446299201029</v>
      </c>
      <c r="Q241" s="16">
        <v>0.70856479059850497</v>
      </c>
      <c r="R241" s="16">
        <v>0.73507896449452803</v>
      </c>
      <c r="S241" s="16">
        <v>0.64746956077434326</v>
      </c>
      <c r="T241" s="16">
        <v>0.69675340361666449</v>
      </c>
      <c r="U241" s="16">
        <v>0.70607022301472488</v>
      </c>
      <c r="V241" s="16">
        <v>0.76144983302966018</v>
      </c>
      <c r="W241" s="16">
        <v>0.68649215635294547</v>
      </c>
      <c r="X241" s="16">
        <v>0.65072838754527618</v>
      </c>
      <c r="Y241" s="16">
        <v>0.66903026779827257</v>
      </c>
      <c r="AA241" s="16">
        <v>0.73796687158276986</v>
      </c>
      <c r="AB241" s="16">
        <v>0.70328221670043745</v>
      </c>
      <c r="AC241" s="16">
        <v>0.70882446308724578</v>
      </c>
      <c r="AD241" s="16">
        <v>0.63950741521108856</v>
      </c>
      <c r="AF241" s="16">
        <v>0.76807734352117396</v>
      </c>
      <c r="AH241" s="16">
        <v>0.31986939590402508</v>
      </c>
      <c r="AI241" s="16">
        <v>0.62148333617745777</v>
      </c>
      <c r="AJ241" s="16">
        <v>0.79791871289364058</v>
      </c>
      <c r="AK241" s="16">
        <v>0.88178111696990968</v>
      </c>
    </row>
    <row r="242" spans="2:39" x14ac:dyDescent="0.35">
      <c r="B242" s="15" t="s">
        <v>147</v>
      </c>
      <c r="C242" s="16">
        <v>0.30210981726088049</v>
      </c>
      <c r="D242" s="16">
        <v>0.2755016099299753</v>
      </c>
      <c r="E242" s="16">
        <v>0.32812426611121231</v>
      </c>
      <c r="G242" s="16">
        <v>0.2808423640819</v>
      </c>
      <c r="H242" s="16">
        <v>0.2486261840734702</v>
      </c>
      <c r="I242" s="16">
        <v>0.24884658073028601</v>
      </c>
      <c r="J242" s="16">
        <v>0.28528723478757217</v>
      </c>
      <c r="K242" s="16">
        <v>0.31075054535441587</v>
      </c>
      <c r="L242" s="16">
        <v>0.41037979641658578</v>
      </c>
      <c r="N242" s="16">
        <v>0.33532925990468859</v>
      </c>
      <c r="O242" s="16">
        <v>0.26959154498770982</v>
      </c>
      <c r="P242" s="16">
        <v>0.30583553700798982</v>
      </c>
      <c r="Q242" s="16">
        <v>0.29143520940149498</v>
      </c>
      <c r="R242" s="16">
        <v>0.26492103550547191</v>
      </c>
      <c r="S242" s="16">
        <v>0.35253043922565669</v>
      </c>
      <c r="T242" s="16">
        <v>0.30324659638333562</v>
      </c>
      <c r="U242" s="16">
        <v>0.29392977698527512</v>
      </c>
      <c r="V242" s="16">
        <v>0.23855016697033971</v>
      </c>
      <c r="W242" s="16">
        <v>0.31350784364705447</v>
      </c>
      <c r="X242" s="16">
        <v>0.34927161245472388</v>
      </c>
      <c r="Y242" s="16">
        <v>0.33096973220172737</v>
      </c>
      <c r="AA242" s="16">
        <v>0.26203312841723009</v>
      </c>
      <c r="AB242" s="16">
        <v>0.2967177832995625</v>
      </c>
      <c r="AC242" s="16">
        <v>0.29117553691275411</v>
      </c>
      <c r="AD242" s="16">
        <v>0.36049258478891139</v>
      </c>
      <c r="AF242" s="16">
        <v>0.23192265647882579</v>
      </c>
      <c r="AH242" s="16">
        <v>0.68013060409597492</v>
      </c>
      <c r="AI242" s="16">
        <v>0.37851666382254251</v>
      </c>
      <c r="AJ242" s="16">
        <v>0.20208128710635939</v>
      </c>
      <c r="AK242" s="16">
        <v>0.1182188830300903</v>
      </c>
    </row>
    <row r="244" spans="2:39" x14ac:dyDescent="0.35">
      <c r="B244" s="25" t="s">
        <v>148</v>
      </c>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row>
    <row r="245" spans="2:39" x14ac:dyDescent="0.35">
      <c r="B245" s="26" t="s">
        <v>15</v>
      </c>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row>
    <row r="246" spans="2:39" x14ac:dyDescent="0.35">
      <c r="B246" s="15" t="s">
        <v>146</v>
      </c>
      <c r="C246" s="16">
        <v>0.51380082300889107</v>
      </c>
      <c r="D246" s="16">
        <v>0.53541577811327534</v>
      </c>
      <c r="E246" s="16">
        <v>0.49266820264960359</v>
      </c>
      <c r="G246" s="16">
        <v>0.63115055927760988</v>
      </c>
      <c r="H246" s="16">
        <v>0.68786232662477553</v>
      </c>
      <c r="I246" s="16">
        <v>0.65498997185274099</v>
      </c>
      <c r="J246" s="16">
        <v>0.53051152898589726</v>
      </c>
      <c r="K246" s="16">
        <v>0.4337804335335525</v>
      </c>
      <c r="L246" s="16">
        <v>0.22147218481334349</v>
      </c>
      <c r="N246" s="16">
        <v>0.46607104224415857</v>
      </c>
      <c r="O246" s="16">
        <v>0.45405887634304082</v>
      </c>
      <c r="P246" s="16">
        <v>0.4434974147133362</v>
      </c>
      <c r="Q246" s="16">
        <v>0.47314078697094231</v>
      </c>
      <c r="R246" s="16">
        <v>0.51871086968698854</v>
      </c>
      <c r="S246" s="16">
        <v>0.46109620981389149</v>
      </c>
      <c r="T246" s="16">
        <v>0.5428926298651936</v>
      </c>
      <c r="U246" s="16">
        <v>0.56061311853748619</v>
      </c>
      <c r="V246" s="16">
        <v>0.68302093041672407</v>
      </c>
      <c r="W246" s="16">
        <v>0.45549635374682068</v>
      </c>
      <c r="X246" s="16">
        <v>0.48120474845642258</v>
      </c>
      <c r="Y246" s="16">
        <v>0.45954121979141122</v>
      </c>
      <c r="AA246" s="16">
        <v>0.61676262366242141</v>
      </c>
      <c r="AB246" s="16">
        <v>0.51190025366267344</v>
      </c>
      <c r="AC246" s="16">
        <v>0.51037604810381998</v>
      </c>
      <c r="AD246" s="16">
        <v>0.40712693261486121</v>
      </c>
      <c r="AF246" s="16">
        <v>0.57806808674098664</v>
      </c>
      <c r="AH246" s="16">
        <v>5.3611121167132951E-2</v>
      </c>
      <c r="AI246" s="16">
        <v>0.28436902379213452</v>
      </c>
      <c r="AJ246" s="16">
        <v>0.70068361458115291</v>
      </c>
      <c r="AK246" s="16">
        <v>0.91741080183703694</v>
      </c>
    </row>
    <row r="247" spans="2:39" x14ac:dyDescent="0.35">
      <c r="B247" s="15" t="s">
        <v>147</v>
      </c>
      <c r="C247" s="16">
        <v>0.48619917699110898</v>
      </c>
      <c r="D247" s="16">
        <v>0.4645842218867246</v>
      </c>
      <c r="E247" s="16">
        <v>0.50733179735039635</v>
      </c>
      <c r="G247" s="16">
        <v>0.36884944072239012</v>
      </c>
      <c r="H247" s="16">
        <v>0.31213767337522441</v>
      </c>
      <c r="I247" s="16">
        <v>0.34501002814725912</v>
      </c>
      <c r="J247" s="16">
        <v>0.4694884710141029</v>
      </c>
      <c r="K247" s="16">
        <v>0.56621956646644755</v>
      </c>
      <c r="L247" s="16">
        <v>0.77852781518665648</v>
      </c>
      <c r="N247" s="16">
        <v>0.53392895775584137</v>
      </c>
      <c r="O247" s="16">
        <v>0.54594112365695935</v>
      </c>
      <c r="P247" s="16">
        <v>0.55650258528666385</v>
      </c>
      <c r="Q247" s="16">
        <v>0.52685921302905769</v>
      </c>
      <c r="R247" s="16">
        <v>0.48128913031301152</v>
      </c>
      <c r="S247" s="16">
        <v>0.53890379018610846</v>
      </c>
      <c r="T247" s="16">
        <v>0.45710737013480651</v>
      </c>
      <c r="U247" s="16">
        <v>0.43938688146251392</v>
      </c>
      <c r="V247" s="16">
        <v>0.31697906958327587</v>
      </c>
      <c r="W247" s="16">
        <v>0.54450364625317926</v>
      </c>
      <c r="X247" s="16">
        <v>0.51879525154357742</v>
      </c>
      <c r="Y247" s="16">
        <v>0.54045878020858862</v>
      </c>
      <c r="AA247" s="16">
        <v>0.38323737633757859</v>
      </c>
      <c r="AB247" s="16">
        <v>0.48809974633732628</v>
      </c>
      <c r="AC247" s="16">
        <v>0.48962395189618002</v>
      </c>
      <c r="AD247" s="16">
        <v>0.59287306738513867</v>
      </c>
      <c r="AF247" s="16">
        <v>0.42193191325901308</v>
      </c>
      <c r="AH247" s="16">
        <v>0.94638887883286704</v>
      </c>
      <c r="AI247" s="16">
        <v>0.71563097620786575</v>
      </c>
      <c r="AJ247" s="16">
        <v>0.29931638541884709</v>
      </c>
      <c r="AK247" s="16">
        <v>8.2589198162963021E-2</v>
      </c>
    </row>
    <row r="249" spans="2:39" x14ac:dyDescent="0.35">
      <c r="B249" s="25" t="s">
        <v>149</v>
      </c>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row>
    <row r="250" spans="2:39" x14ac:dyDescent="0.35">
      <c r="B250" s="26" t="s">
        <v>15</v>
      </c>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row>
    <row r="251" spans="2:39" x14ac:dyDescent="0.35">
      <c r="B251" s="15" t="s">
        <v>146</v>
      </c>
      <c r="C251" s="16">
        <v>0.49071553117311778</v>
      </c>
      <c r="D251" s="16">
        <v>0.5502809727136313</v>
      </c>
      <c r="E251" s="16">
        <v>0.43247928425379562</v>
      </c>
      <c r="G251" s="16">
        <v>0.63652714781640873</v>
      </c>
      <c r="H251" s="16">
        <v>0.64125492866276235</v>
      </c>
      <c r="I251" s="16">
        <v>0.62478141953091815</v>
      </c>
      <c r="J251" s="16">
        <v>0.49815426284981001</v>
      </c>
      <c r="K251" s="16">
        <v>0.39658001465831488</v>
      </c>
      <c r="L251" s="16">
        <v>0.2214658847564536</v>
      </c>
      <c r="N251" s="16">
        <v>0.45582244376468961</v>
      </c>
      <c r="O251" s="16">
        <v>0.47378168219678951</v>
      </c>
      <c r="P251" s="16">
        <v>0.47485268325706409</v>
      </c>
      <c r="Q251" s="16">
        <v>0.48420616023772289</v>
      </c>
      <c r="R251" s="16">
        <v>0.53109833710833865</v>
      </c>
      <c r="S251" s="16">
        <v>0.4233049370486387</v>
      </c>
      <c r="T251" s="16">
        <v>0.49537106407917741</v>
      </c>
      <c r="U251" s="16">
        <v>0.50998010726998311</v>
      </c>
      <c r="V251" s="16">
        <v>0.63856284627508264</v>
      </c>
      <c r="W251" s="16">
        <v>0.43423812102077902</v>
      </c>
      <c r="X251" s="16">
        <v>0.43911334790134282</v>
      </c>
      <c r="Y251" s="16">
        <v>0.4276921458793308</v>
      </c>
      <c r="AA251" s="16">
        <v>0.61195215058190378</v>
      </c>
      <c r="AB251" s="16">
        <v>0.47169283530332279</v>
      </c>
      <c r="AC251" s="16">
        <v>0.48327654902429878</v>
      </c>
      <c r="AD251" s="16">
        <v>0.38581912588140937</v>
      </c>
      <c r="AF251" s="16">
        <v>0.55215742234788701</v>
      </c>
      <c r="AH251" s="16">
        <v>6.5008779872487543E-2</v>
      </c>
      <c r="AI251" s="16">
        <v>0.26669129266948821</v>
      </c>
      <c r="AJ251" s="16">
        <v>0.6674153801164745</v>
      </c>
      <c r="AK251" s="16">
        <v>0.8840700004405122</v>
      </c>
    </row>
    <row r="252" spans="2:39" x14ac:dyDescent="0.35">
      <c r="B252" s="15" t="s">
        <v>147</v>
      </c>
      <c r="C252" s="16">
        <v>0.50928446882688216</v>
      </c>
      <c r="D252" s="16">
        <v>0.44971902728636859</v>
      </c>
      <c r="E252" s="16">
        <v>0.56752071574620444</v>
      </c>
      <c r="G252" s="16">
        <v>0.36347285218359121</v>
      </c>
      <c r="H252" s="16">
        <v>0.35874507133723771</v>
      </c>
      <c r="I252" s="16">
        <v>0.3752185804690818</v>
      </c>
      <c r="J252" s="16">
        <v>0.50184573715018999</v>
      </c>
      <c r="K252" s="16">
        <v>0.60341998534168506</v>
      </c>
      <c r="L252" s="16">
        <v>0.77853411524354632</v>
      </c>
      <c r="N252" s="16">
        <v>0.54417755623531028</v>
      </c>
      <c r="O252" s="16">
        <v>0.5262183178032106</v>
      </c>
      <c r="P252" s="16">
        <v>0.52514731674293613</v>
      </c>
      <c r="Q252" s="16">
        <v>0.51579383976227688</v>
      </c>
      <c r="R252" s="16">
        <v>0.46890166289166141</v>
      </c>
      <c r="S252" s="16">
        <v>0.57669506295136141</v>
      </c>
      <c r="T252" s="16">
        <v>0.5046289359208227</v>
      </c>
      <c r="U252" s="16">
        <v>0.49001989273001689</v>
      </c>
      <c r="V252" s="16">
        <v>0.36143715372491741</v>
      </c>
      <c r="W252" s="16">
        <v>0.56576187897922103</v>
      </c>
      <c r="X252" s="16">
        <v>0.56088665209865718</v>
      </c>
      <c r="Y252" s="16">
        <v>0.57230785412066898</v>
      </c>
      <c r="AA252" s="16">
        <v>0.38804784941809622</v>
      </c>
      <c r="AB252" s="16">
        <v>0.52830716469667716</v>
      </c>
      <c r="AC252" s="16">
        <v>0.51672345097570105</v>
      </c>
      <c r="AD252" s="16">
        <v>0.61418087411859046</v>
      </c>
      <c r="AF252" s="16">
        <v>0.44784257765211283</v>
      </c>
      <c r="AH252" s="16">
        <v>0.93499122012751246</v>
      </c>
      <c r="AI252" s="16">
        <v>0.73330870733051201</v>
      </c>
      <c r="AJ252" s="16">
        <v>0.33258461988352539</v>
      </c>
      <c r="AK252" s="16">
        <v>0.1159299995594878</v>
      </c>
    </row>
    <row r="254" spans="2:39" x14ac:dyDescent="0.35">
      <c r="B254" s="25" t="s">
        <v>150</v>
      </c>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row>
    <row r="255" spans="2:39" x14ac:dyDescent="0.35">
      <c r="B255" s="26" t="s">
        <v>15</v>
      </c>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row>
    <row r="256" spans="2:39" x14ac:dyDescent="0.35">
      <c r="B256" s="15" t="s">
        <v>146</v>
      </c>
      <c r="C256" s="16">
        <v>0.34258593802707149</v>
      </c>
      <c r="D256" s="16">
        <v>0.39287558251841648</v>
      </c>
      <c r="E256" s="16">
        <v>0.29341850002376269</v>
      </c>
      <c r="G256" s="16">
        <v>0.4490680308784008</v>
      </c>
      <c r="H256" s="16">
        <v>0.56177014758496424</v>
      </c>
      <c r="I256" s="16">
        <v>0.45894029754035559</v>
      </c>
      <c r="J256" s="16">
        <v>0.33830649956276831</v>
      </c>
      <c r="K256" s="16">
        <v>0.21820489808152549</v>
      </c>
      <c r="L256" s="16">
        <v>8.7779230753481111E-2</v>
      </c>
      <c r="N256" s="16">
        <v>0.31033303113941008</v>
      </c>
      <c r="O256" s="16">
        <v>0.34690073102292768</v>
      </c>
      <c r="P256" s="16">
        <v>0.3234986268954898</v>
      </c>
      <c r="Q256" s="16">
        <v>0.30743815198257218</v>
      </c>
      <c r="R256" s="16">
        <v>0.35700963354120269</v>
      </c>
      <c r="S256" s="16">
        <v>0.29029026253538037</v>
      </c>
      <c r="T256" s="16">
        <v>0.33133349802570322</v>
      </c>
      <c r="U256" s="16">
        <v>0.40877591268521762</v>
      </c>
      <c r="V256" s="16">
        <v>0.5110897662753956</v>
      </c>
      <c r="W256" s="16">
        <v>0.27896539576618939</v>
      </c>
      <c r="X256" s="16">
        <v>0.25668220599415292</v>
      </c>
      <c r="Y256" s="16">
        <v>0.27661803138662572</v>
      </c>
      <c r="AA256" s="16">
        <v>0.447553261006507</v>
      </c>
      <c r="AB256" s="16">
        <v>0.32515148849946601</v>
      </c>
      <c r="AC256" s="16">
        <v>0.33518881891702262</v>
      </c>
      <c r="AD256" s="16">
        <v>0.25293144486512348</v>
      </c>
      <c r="AF256" s="16">
        <v>0.384802552945745</v>
      </c>
      <c r="AH256" s="16">
        <v>2.0525307746448739E-2</v>
      </c>
      <c r="AI256" s="16">
        <v>0.1037288694620639</v>
      </c>
      <c r="AJ256" s="16">
        <v>0.49819931725995059</v>
      </c>
      <c r="AK256" s="16">
        <v>0.75922192364114083</v>
      </c>
    </row>
    <row r="257" spans="2:39" x14ac:dyDescent="0.35">
      <c r="B257" s="15" t="s">
        <v>147</v>
      </c>
      <c r="C257" s="16">
        <v>0.65741406197292851</v>
      </c>
      <c r="D257" s="16">
        <v>0.6071244174815833</v>
      </c>
      <c r="E257" s="16">
        <v>0.70658149997623731</v>
      </c>
      <c r="G257" s="16">
        <v>0.55093196912159914</v>
      </c>
      <c r="H257" s="16">
        <v>0.43822985241503581</v>
      </c>
      <c r="I257" s="16">
        <v>0.54105970245964441</v>
      </c>
      <c r="J257" s="16">
        <v>0.66169350043723185</v>
      </c>
      <c r="K257" s="16">
        <v>0.78179510191847446</v>
      </c>
      <c r="L257" s="16">
        <v>0.91222076924651874</v>
      </c>
      <c r="N257" s="16">
        <v>0.68966696886058976</v>
      </c>
      <c r="O257" s="16">
        <v>0.65309926897707238</v>
      </c>
      <c r="P257" s="16">
        <v>0.67650137310451031</v>
      </c>
      <c r="Q257" s="16">
        <v>0.69256184801742771</v>
      </c>
      <c r="R257" s="16">
        <v>0.64299036645879726</v>
      </c>
      <c r="S257" s="16">
        <v>0.70970973746461952</v>
      </c>
      <c r="T257" s="16">
        <v>0.668666501974297</v>
      </c>
      <c r="U257" s="16">
        <v>0.59122408731478238</v>
      </c>
      <c r="V257" s="16">
        <v>0.48891023372460418</v>
      </c>
      <c r="W257" s="16">
        <v>0.72103460423381072</v>
      </c>
      <c r="X257" s="16">
        <v>0.74331779400584708</v>
      </c>
      <c r="Y257" s="16">
        <v>0.72338196861337423</v>
      </c>
      <c r="AA257" s="16">
        <v>0.55244673899349306</v>
      </c>
      <c r="AB257" s="16">
        <v>0.67484851150053393</v>
      </c>
      <c r="AC257" s="16">
        <v>0.66481118108297743</v>
      </c>
      <c r="AD257" s="16">
        <v>0.74706855513487658</v>
      </c>
      <c r="AF257" s="16">
        <v>0.61519744705425483</v>
      </c>
      <c r="AH257" s="16">
        <v>0.97947469225355122</v>
      </c>
      <c r="AI257" s="16">
        <v>0.89627113053793639</v>
      </c>
      <c r="AJ257" s="16">
        <v>0.5018006827400493</v>
      </c>
      <c r="AK257" s="16">
        <v>0.24077807635885909</v>
      </c>
    </row>
    <row r="259" spans="2:39" x14ac:dyDescent="0.35">
      <c r="B259" s="25" t="s">
        <v>151</v>
      </c>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row>
    <row r="260" spans="2:39" x14ac:dyDescent="0.35">
      <c r="B260" s="26" t="s">
        <v>15</v>
      </c>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row>
    <row r="261" spans="2:39" x14ac:dyDescent="0.35">
      <c r="B261" s="15" t="s">
        <v>146</v>
      </c>
      <c r="C261" s="16">
        <v>0.27510916195693103</v>
      </c>
      <c r="D261" s="16">
        <v>0.3300302263195411</v>
      </c>
      <c r="E261" s="16">
        <v>0.22141365357867829</v>
      </c>
      <c r="G261" s="16">
        <v>0.40306907363941102</v>
      </c>
      <c r="H261" s="16">
        <v>0.4810643842995399</v>
      </c>
      <c r="I261" s="16">
        <v>0.38927600252573291</v>
      </c>
      <c r="J261" s="16">
        <v>0.24118793892066359</v>
      </c>
      <c r="K261" s="16">
        <v>0.137653493278908</v>
      </c>
      <c r="L261" s="16">
        <v>5.1442594335451453E-2</v>
      </c>
      <c r="N261" s="16">
        <v>0.21038850860134711</v>
      </c>
      <c r="O261" s="16">
        <v>0.27942568549649072</v>
      </c>
      <c r="P261" s="16">
        <v>0.25271495324852927</v>
      </c>
      <c r="Q261" s="16">
        <v>0.27025422225671231</v>
      </c>
      <c r="R261" s="16">
        <v>0.27754276213435669</v>
      </c>
      <c r="S261" s="16">
        <v>0.23048698405465931</v>
      </c>
      <c r="T261" s="16">
        <v>0.28372163965623998</v>
      </c>
      <c r="U261" s="16">
        <v>0.34689970281588978</v>
      </c>
      <c r="V261" s="16">
        <v>0.43327902544802382</v>
      </c>
      <c r="W261" s="16">
        <v>0.18290966059610991</v>
      </c>
      <c r="X261" s="16">
        <v>0.24039183386757679</v>
      </c>
      <c r="Y261" s="16">
        <v>0.22860967506934229</v>
      </c>
      <c r="AA261" s="16">
        <v>0.34684207218006269</v>
      </c>
      <c r="AB261" s="16">
        <v>0.22854469519559081</v>
      </c>
      <c r="AC261" s="16">
        <v>0.2868255466733986</v>
      </c>
      <c r="AD261" s="16">
        <v>0.2358175922043497</v>
      </c>
      <c r="AF261" s="16">
        <v>0.30920089637188269</v>
      </c>
      <c r="AH261" s="16">
        <v>2.135619362624068E-2</v>
      </c>
      <c r="AI261" s="16">
        <v>8.2210797716092965E-2</v>
      </c>
      <c r="AJ261" s="16">
        <v>0.40303254610976108</v>
      </c>
      <c r="AK261" s="16">
        <v>0.60198129454044358</v>
      </c>
    </row>
    <row r="262" spans="2:39" x14ac:dyDescent="0.35">
      <c r="B262" s="15" t="s">
        <v>147</v>
      </c>
      <c r="C262" s="16">
        <v>0.72489083804306897</v>
      </c>
      <c r="D262" s="16">
        <v>0.66996977368045874</v>
      </c>
      <c r="E262" s="16">
        <v>0.77858634642132174</v>
      </c>
      <c r="G262" s="16">
        <v>0.59693092636058898</v>
      </c>
      <c r="H262" s="16">
        <v>0.5189356157004601</v>
      </c>
      <c r="I262" s="16">
        <v>0.6107239974742672</v>
      </c>
      <c r="J262" s="16">
        <v>0.75881206107933652</v>
      </c>
      <c r="K262" s="16">
        <v>0.86234650672109203</v>
      </c>
      <c r="L262" s="16">
        <v>0.9485574056645486</v>
      </c>
      <c r="N262" s="16">
        <v>0.78961149139865272</v>
      </c>
      <c r="O262" s="16">
        <v>0.72057431450350951</v>
      </c>
      <c r="P262" s="16">
        <v>0.74728504675147078</v>
      </c>
      <c r="Q262" s="16">
        <v>0.72974577774328764</v>
      </c>
      <c r="R262" s="16">
        <v>0.72245723786564331</v>
      </c>
      <c r="S262" s="16">
        <v>0.76951301594534072</v>
      </c>
      <c r="T262" s="16">
        <v>0.71627836034376002</v>
      </c>
      <c r="U262" s="16">
        <v>0.65310029718411022</v>
      </c>
      <c r="V262" s="16">
        <v>0.56672097455197623</v>
      </c>
      <c r="W262" s="16">
        <v>0.81709033940389009</v>
      </c>
      <c r="X262" s="16">
        <v>0.7596081661324231</v>
      </c>
      <c r="Y262" s="16">
        <v>0.77139032493065762</v>
      </c>
      <c r="AA262" s="16">
        <v>0.6531579278199372</v>
      </c>
      <c r="AB262" s="16">
        <v>0.77145530480440905</v>
      </c>
      <c r="AC262" s="16">
        <v>0.71317445332660145</v>
      </c>
      <c r="AD262" s="16">
        <v>0.76418240779565028</v>
      </c>
      <c r="AF262" s="16">
        <v>0.69079910362811725</v>
      </c>
      <c r="AH262" s="16">
        <v>0.97864380637375925</v>
      </c>
      <c r="AI262" s="16">
        <v>0.91778920228390726</v>
      </c>
      <c r="AJ262" s="16">
        <v>0.59696745389023897</v>
      </c>
      <c r="AK262" s="16">
        <v>0.39801870545955642</v>
      </c>
    </row>
    <row r="264" spans="2:39" x14ac:dyDescent="0.35">
      <c r="B264" s="25" t="s">
        <v>152</v>
      </c>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row>
    <row r="265" spans="2:39" x14ac:dyDescent="0.35">
      <c r="B265" s="26" t="s">
        <v>15</v>
      </c>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row>
    <row r="266" spans="2:39" x14ac:dyDescent="0.35">
      <c r="B266" s="15" t="s">
        <v>146</v>
      </c>
      <c r="C266" s="16">
        <v>0.56017331504523171</v>
      </c>
      <c r="D266" s="16">
        <v>0.59524780726986015</v>
      </c>
      <c r="E266" s="16">
        <v>0.5258815052821153</v>
      </c>
      <c r="G266" s="16">
        <v>0.67108659212087174</v>
      </c>
      <c r="H266" s="16">
        <v>0.71960740365506526</v>
      </c>
      <c r="I266" s="16">
        <v>0.66537983883678964</v>
      </c>
      <c r="J266" s="16">
        <v>0.56526128141974397</v>
      </c>
      <c r="K266" s="16">
        <v>0.48739731204178321</v>
      </c>
      <c r="L266" s="16">
        <v>0.31761584602320347</v>
      </c>
      <c r="N266" s="16">
        <v>0.52371285950810553</v>
      </c>
      <c r="O266" s="16">
        <v>0.54570273535135705</v>
      </c>
      <c r="P266" s="16">
        <v>0.53946677210839689</v>
      </c>
      <c r="Q266" s="16">
        <v>0.58191264156426203</v>
      </c>
      <c r="R266" s="16">
        <v>0.58283366949815019</v>
      </c>
      <c r="S266" s="16">
        <v>0.49487371298848498</v>
      </c>
      <c r="T266" s="16">
        <v>0.58687499883884486</v>
      </c>
      <c r="U266" s="16">
        <v>0.59573655573545448</v>
      </c>
      <c r="V266" s="16">
        <v>0.6812844219848917</v>
      </c>
      <c r="W266" s="16">
        <v>0.5058707912985182</v>
      </c>
      <c r="X266" s="16">
        <v>0.49999524006293472</v>
      </c>
      <c r="Y266" s="16">
        <v>0.52056762796769163</v>
      </c>
      <c r="AA266" s="16">
        <v>0.60871886819802257</v>
      </c>
      <c r="AB266" s="16">
        <v>0.53856599882254319</v>
      </c>
      <c r="AC266" s="16">
        <v>0.59057931102264771</v>
      </c>
      <c r="AD266" s="16">
        <v>0.50357343903905372</v>
      </c>
      <c r="AF266" s="16">
        <v>0.62951462540446557</v>
      </c>
      <c r="AH266" s="16">
        <v>8.5024658711712525E-2</v>
      </c>
      <c r="AI266" s="16">
        <v>0.38128237733558462</v>
      </c>
      <c r="AJ266" s="16">
        <v>0.73087969137558761</v>
      </c>
      <c r="AK266" s="16">
        <v>0.88705240159354415</v>
      </c>
    </row>
    <row r="267" spans="2:39" x14ac:dyDescent="0.35">
      <c r="B267" s="15" t="s">
        <v>147</v>
      </c>
      <c r="C267" s="16">
        <v>0.43982668495476818</v>
      </c>
      <c r="D267" s="16">
        <v>0.40475219273013968</v>
      </c>
      <c r="E267" s="16">
        <v>0.47411849471788459</v>
      </c>
      <c r="G267" s="16">
        <v>0.32891340787912821</v>
      </c>
      <c r="H267" s="16">
        <v>0.28039259634493469</v>
      </c>
      <c r="I267" s="16">
        <v>0.33462016116321053</v>
      </c>
      <c r="J267" s="16">
        <v>0.4347387185802562</v>
      </c>
      <c r="K267" s="16">
        <v>0.51260268795821684</v>
      </c>
      <c r="L267" s="16">
        <v>0.68238415397679641</v>
      </c>
      <c r="N267" s="16">
        <v>0.47628714049189441</v>
      </c>
      <c r="O267" s="16">
        <v>0.45429726464864317</v>
      </c>
      <c r="P267" s="16">
        <v>0.46053322789160328</v>
      </c>
      <c r="Q267" s="16">
        <v>0.41808735843573802</v>
      </c>
      <c r="R267" s="16">
        <v>0.41716633050184992</v>
      </c>
      <c r="S267" s="16">
        <v>0.50512628701151496</v>
      </c>
      <c r="T267" s="16">
        <v>0.4131250011611553</v>
      </c>
      <c r="U267" s="16">
        <v>0.40426344426454558</v>
      </c>
      <c r="V267" s="16">
        <v>0.31871557801510819</v>
      </c>
      <c r="W267" s="16">
        <v>0.49412920870148169</v>
      </c>
      <c r="X267" s="16">
        <v>0.50000475993706517</v>
      </c>
      <c r="Y267" s="16">
        <v>0.47943237203230832</v>
      </c>
      <c r="AA267" s="16">
        <v>0.39128113180197738</v>
      </c>
      <c r="AB267" s="16">
        <v>0.46143400117745681</v>
      </c>
      <c r="AC267" s="16">
        <v>0.40942068897735218</v>
      </c>
      <c r="AD267" s="16">
        <v>0.49642656096094617</v>
      </c>
      <c r="AF267" s="16">
        <v>0.37048537459553432</v>
      </c>
      <c r="AH267" s="16">
        <v>0.9149753412882875</v>
      </c>
      <c r="AI267" s="16">
        <v>0.61871762266441566</v>
      </c>
      <c r="AJ267" s="16">
        <v>0.26912030862441227</v>
      </c>
      <c r="AK267" s="16">
        <v>0.112947598406456</v>
      </c>
    </row>
    <row r="269" spans="2:39" x14ac:dyDescent="0.35">
      <c r="B269" s="25" t="s">
        <v>153</v>
      </c>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row>
    <row r="270" spans="2:39" x14ac:dyDescent="0.35">
      <c r="B270" s="26" t="s">
        <v>15</v>
      </c>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row>
    <row r="271" spans="2:39" x14ac:dyDescent="0.35">
      <c r="B271" s="15" t="s">
        <v>146</v>
      </c>
      <c r="C271" s="16">
        <v>0.35787786856378351</v>
      </c>
      <c r="D271" s="16">
        <v>0.36418158771250347</v>
      </c>
      <c r="E271" s="16">
        <v>0.35171481603935562</v>
      </c>
      <c r="G271" s="16">
        <v>0.50778507272041795</v>
      </c>
      <c r="H271" s="16">
        <v>0.53076346858103962</v>
      </c>
      <c r="I271" s="16">
        <v>0.52205022343159435</v>
      </c>
      <c r="J271" s="16">
        <v>0.35849328002497027</v>
      </c>
      <c r="K271" s="16">
        <v>0.20158299053516279</v>
      </c>
      <c r="L271" s="16">
        <v>9.0735570524039466E-2</v>
      </c>
      <c r="N271" s="16">
        <v>0.29105268913369869</v>
      </c>
      <c r="O271" s="16">
        <v>0.3596765409522521</v>
      </c>
      <c r="P271" s="16">
        <v>0.32785842150348848</v>
      </c>
      <c r="Q271" s="16">
        <v>0.34351547815369082</v>
      </c>
      <c r="R271" s="16">
        <v>0.36984061540344598</v>
      </c>
      <c r="S271" s="16">
        <v>0.30172854058243148</v>
      </c>
      <c r="T271" s="16">
        <v>0.40265421267561308</v>
      </c>
      <c r="U271" s="16">
        <v>0.44244804133693649</v>
      </c>
      <c r="V271" s="16">
        <v>0.48209968777666701</v>
      </c>
      <c r="W271" s="16">
        <v>0.31151241243281369</v>
      </c>
      <c r="X271" s="16">
        <v>0.27602011805466709</v>
      </c>
      <c r="Y271" s="16">
        <v>0.30930565309932639</v>
      </c>
      <c r="AA271" s="16">
        <v>0.41530705277268049</v>
      </c>
      <c r="AB271" s="16">
        <v>0.34018032170165818</v>
      </c>
      <c r="AC271" s="16">
        <v>0.36139430777121978</v>
      </c>
      <c r="AD271" s="16">
        <v>0.31049128879191701</v>
      </c>
      <c r="AF271" s="16">
        <v>0.40252499351129878</v>
      </c>
      <c r="AH271" s="16">
        <v>3.283897978942777E-2</v>
      </c>
      <c r="AI271" s="16">
        <v>0.14410167078709829</v>
      </c>
      <c r="AJ271" s="16">
        <v>0.50789184449860392</v>
      </c>
      <c r="AK271" s="16">
        <v>0.72760613318263789</v>
      </c>
    </row>
    <row r="272" spans="2:39" x14ac:dyDescent="0.35">
      <c r="B272" s="15" t="s">
        <v>147</v>
      </c>
      <c r="C272" s="16">
        <v>0.64212213143621655</v>
      </c>
      <c r="D272" s="16">
        <v>0.63581841228749636</v>
      </c>
      <c r="E272" s="16">
        <v>0.6482851839606445</v>
      </c>
      <c r="G272" s="16">
        <v>0.49221492727958199</v>
      </c>
      <c r="H272" s="16">
        <v>0.46923653141896049</v>
      </c>
      <c r="I272" s="16">
        <v>0.47794977656840559</v>
      </c>
      <c r="J272" s="16">
        <v>0.64150671997502984</v>
      </c>
      <c r="K272" s="16">
        <v>0.79841700946483729</v>
      </c>
      <c r="L272" s="16">
        <v>0.90926442947596053</v>
      </c>
      <c r="N272" s="16">
        <v>0.70894731086630114</v>
      </c>
      <c r="O272" s="16">
        <v>0.64032345904774812</v>
      </c>
      <c r="P272" s="16">
        <v>0.67214157849651157</v>
      </c>
      <c r="Q272" s="16">
        <v>0.65648452184630901</v>
      </c>
      <c r="R272" s="16">
        <v>0.63015938459655385</v>
      </c>
      <c r="S272" s="16">
        <v>0.69827145941756852</v>
      </c>
      <c r="T272" s="16">
        <v>0.59734578732438692</v>
      </c>
      <c r="U272" s="16">
        <v>0.55755195866306362</v>
      </c>
      <c r="V272" s="16">
        <v>0.51790031222333299</v>
      </c>
      <c r="W272" s="16">
        <v>0.68848758756718631</v>
      </c>
      <c r="X272" s="16">
        <v>0.7239798819453328</v>
      </c>
      <c r="Y272" s="16">
        <v>0.69069434690067344</v>
      </c>
      <c r="AA272" s="16">
        <v>0.58469294722731957</v>
      </c>
      <c r="AB272" s="16">
        <v>0.65981967829834176</v>
      </c>
      <c r="AC272" s="16">
        <v>0.63860569222878016</v>
      </c>
      <c r="AD272" s="16">
        <v>0.68950871120808299</v>
      </c>
      <c r="AF272" s="16">
        <v>0.59747500648870111</v>
      </c>
      <c r="AH272" s="16">
        <v>0.96716102021057238</v>
      </c>
      <c r="AI272" s="16">
        <v>0.85589832921290199</v>
      </c>
      <c r="AJ272" s="16">
        <v>0.49210815550139608</v>
      </c>
      <c r="AK272" s="16">
        <v>0.27239386681736222</v>
      </c>
    </row>
    <row r="274" spans="2:39" x14ac:dyDescent="0.35">
      <c r="B274" s="25" t="s">
        <v>154</v>
      </c>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row>
    <row r="275" spans="2:39" x14ac:dyDescent="0.35">
      <c r="B275" s="26" t="s">
        <v>15</v>
      </c>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row>
    <row r="276" spans="2:39" ht="43.5" x14ac:dyDescent="0.35">
      <c r="B276" s="15" t="s">
        <v>155</v>
      </c>
      <c r="C276" s="16">
        <v>6.1920602234434637E-2</v>
      </c>
      <c r="D276" s="16">
        <v>6.0725870326029108E-2</v>
      </c>
      <c r="E276" s="16">
        <v>6.3088673864911418E-2</v>
      </c>
      <c r="G276" s="16">
        <v>3.1104559414176579E-2</v>
      </c>
      <c r="H276" s="16">
        <v>3.1816749376764951E-2</v>
      </c>
      <c r="I276" s="16">
        <v>4.7849960086223733E-2</v>
      </c>
      <c r="J276" s="16">
        <v>4.3698038630554888E-2</v>
      </c>
      <c r="K276" s="16">
        <v>8.9374447455163458E-2</v>
      </c>
      <c r="L276" s="16">
        <v>0.1142936870778907</v>
      </c>
      <c r="N276" s="16">
        <v>8.1193333430529799E-2</v>
      </c>
      <c r="O276" s="16">
        <v>9.6379942316317926E-2</v>
      </c>
      <c r="P276" s="16">
        <v>8.1233288364108758E-2</v>
      </c>
      <c r="Q276" s="16">
        <v>6.0819523932813507E-2</v>
      </c>
      <c r="R276" s="16">
        <v>7.3429388116493327E-2</v>
      </c>
      <c r="S276" s="16">
        <v>6.6041777704150026E-2</v>
      </c>
      <c r="T276" s="16">
        <v>5.4553876005554773E-2</v>
      </c>
      <c r="U276" s="16">
        <v>5.5393839454857562E-2</v>
      </c>
      <c r="V276" s="16">
        <v>3.6145885870548608E-2</v>
      </c>
      <c r="W276" s="16">
        <v>5.7199564944413243E-2</v>
      </c>
      <c r="X276" s="16">
        <v>7.1600409748787494E-2</v>
      </c>
      <c r="Y276" s="16">
        <v>5.3781326465694897E-2</v>
      </c>
      <c r="AA276" s="16">
        <v>4.7265105247577668E-2</v>
      </c>
      <c r="AB276" s="16">
        <v>4.5400039870490183E-2</v>
      </c>
      <c r="AC276" s="16">
        <v>6.3259989718637555E-2</v>
      </c>
      <c r="AD276" s="16">
        <v>9.3519184029175029E-2</v>
      </c>
      <c r="AF276" s="16">
        <v>4.3129833740126147E-2</v>
      </c>
      <c r="AH276" s="16">
        <v>0.17835243156457259</v>
      </c>
      <c r="AI276" s="16">
        <v>8.8921108601596757E-2</v>
      </c>
      <c r="AJ276" s="16">
        <v>2.623276813964185E-2</v>
      </c>
      <c r="AK276" s="16">
        <v>8.6845864208733563E-3</v>
      </c>
    </row>
    <row r="277" spans="2:39" x14ac:dyDescent="0.35">
      <c r="B277" s="15" t="s">
        <v>156</v>
      </c>
      <c r="C277" s="16">
        <v>9.9977789560854791E-2</v>
      </c>
      <c r="D277" s="16">
        <v>7.5623781362458994E-2</v>
      </c>
      <c r="E277" s="16">
        <v>0.1237883414217409</v>
      </c>
      <c r="G277" s="16">
        <v>5.5488812606662302E-2</v>
      </c>
      <c r="H277" s="16">
        <v>3.7889196276845408E-2</v>
      </c>
      <c r="I277" s="16">
        <v>4.9993045322601647E-2</v>
      </c>
      <c r="J277" s="16">
        <v>7.5045977196607133E-2</v>
      </c>
      <c r="K277" s="16">
        <v>0.1116505494828887</v>
      </c>
      <c r="L277" s="16">
        <v>0.232375405399354</v>
      </c>
      <c r="N277" s="16">
        <v>0.13487714570267301</v>
      </c>
      <c r="O277" s="16">
        <v>6.2143990480079153E-2</v>
      </c>
      <c r="P277" s="16">
        <v>9.4912624721331273E-2</v>
      </c>
      <c r="Q277" s="16">
        <v>8.3393882394725616E-2</v>
      </c>
      <c r="R277" s="16">
        <v>7.3298023940994772E-2</v>
      </c>
      <c r="S277" s="16">
        <v>0.13297063859707639</v>
      </c>
      <c r="T277" s="16">
        <v>0.1003759096803781</v>
      </c>
      <c r="U277" s="16">
        <v>8.4536299266946169E-2</v>
      </c>
      <c r="V277" s="16">
        <v>5.0506779425889173E-2</v>
      </c>
      <c r="W277" s="16">
        <v>0.1198917847963616</v>
      </c>
      <c r="X277" s="16">
        <v>0.13810965108058459</v>
      </c>
      <c r="Y277" s="16">
        <v>0.1207550764483077</v>
      </c>
      <c r="AA277" s="16">
        <v>7.4429248642044463E-2</v>
      </c>
      <c r="AB277" s="16">
        <v>0.1063777832151644</v>
      </c>
      <c r="AC277" s="16">
        <v>8.2771530330498527E-2</v>
      </c>
      <c r="AD277" s="16">
        <v>0.13590522627319351</v>
      </c>
      <c r="AF277" s="16">
        <v>2.7192811432914129E-2</v>
      </c>
      <c r="AH277" s="16">
        <v>0.49168266758042029</v>
      </c>
      <c r="AI277" s="16">
        <v>0.1326332234930156</v>
      </c>
      <c r="AJ277" s="16">
        <v>5.8145995887870462E-3</v>
      </c>
      <c r="AK277" s="16">
        <v>2.1642767837985141E-3</v>
      </c>
    </row>
    <row r="278" spans="2:39" ht="43.5" x14ac:dyDescent="0.35">
      <c r="B278" s="15" t="s">
        <v>155</v>
      </c>
      <c r="C278" s="16">
        <v>6.1920602234434637E-2</v>
      </c>
      <c r="D278" s="16">
        <v>6.0725870326029108E-2</v>
      </c>
      <c r="E278" s="16">
        <v>6.3088673864911418E-2</v>
      </c>
      <c r="G278" s="16">
        <v>3.1104559414176579E-2</v>
      </c>
      <c r="H278" s="16">
        <v>3.1816749376764951E-2</v>
      </c>
      <c r="I278" s="16">
        <v>4.7849960086223733E-2</v>
      </c>
      <c r="J278" s="16">
        <v>4.3698038630554888E-2</v>
      </c>
      <c r="K278" s="16">
        <v>8.9374447455163458E-2</v>
      </c>
      <c r="L278" s="16">
        <v>0.1142936870778907</v>
      </c>
      <c r="N278" s="16">
        <v>8.1193333430529799E-2</v>
      </c>
      <c r="O278" s="16">
        <v>9.6379942316317926E-2</v>
      </c>
      <c r="P278" s="16">
        <v>8.1233288364108758E-2</v>
      </c>
      <c r="Q278" s="16">
        <v>6.0819523932813507E-2</v>
      </c>
      <c r="R278" s="16">
        <v>7.3429388116493327E-2</v>
      </c>
      <c r="S278" s="16">
        <v>6.6041777704150026E-2</v>
      </c>
      <c r="T278" s="16">
        <v>5.4553876005554773E-2</v>
      </c>
      <c r="U278" s="16">
        <v>5.5393839454857562E-2</v>
      </c>
      <c r="V278" s="16">
        <v>3.6145885870548608E-2</v>
      </c>
      <c r="W278" s="16">
        <v>5.7199564944413243E-2</v>
      </c>
      <c r="X278" s="16">
        <v>7.1600409748787494E-2</v>
      </c>
      <c r="Y278" s="16">
        <v>5.3781326465694897E-2</v>
      </c>
      <c r="AA278" s="16">
        <v>4.7265105247577668E-2</v>
      </c>
      <c r="AB278" s="16">
        <v>4.5400039870490183E-2</v>
      </c>
      <c r="AC278" s="16">
        <v>6.3259989718637555E-2</v>
      </c>
      <c r="AD278" s="16">
        <v>9.3519184029175029E-2</v>
      </c>
      <c r="AF278" s="16">
        <v>4.3129833740126147E-2</v>
      </c>
      <c r="AH278" s="16">
        <v>0.17835243156457259</v>
      </c>
      <c r="AI278" s="16">
        <v>8.8921108601596757E-2</v>
      </c>
      <c r="AJ278" s="16">
        <v>2.623276813964185E-2</v>
      </c>
      <c r="AK278" s="16">
        <v>8.6845864208733563E-3</v>
      </c>
    </row>
    <row r="279" spans="2:39" ht="58" x14ac:dyDescent="0.35">
      <c r="B279" s="15" t="s">
        <v>157</v>
      </c>
      <c r="C279" s="16">
        <v>0.49225797866423771</v>
      </c>
      <c r="D279" s="16">
        <v>0.45888186232504352</v>
      </c>
      <c r="E279" s="16">
        <v>0.52488931156580509</v>
      </c>
      <c r="G279" s="16">
        <v>0.43323825517994968</v>
      </c>
      <c r="H279" s="16">
        <v>0.38608412904609418</v>
      </c>
      <c r="I279" s="16">
        <v>0.46582656651105142</v>
      </c>
      <c r="J279" s="16">
        <v>0.54413592153670831</v>
      </c>
      <c r="K279" s="16">
        <v>0.57886983272042358</v>
      </c>
      <c r="L279" s="16">
        <v>0.53829715933117028</v>
      </c>
      <c r="N279" s="16">
        <v>0.49822798666786378</v>
      </c>
      <c r="O279" s="16">
        <v>0.53858378132105045</v>
      </c>
      <c r="P279" s="16">
        <v>0.53088394555700158</v>
      </c>
      <c r="Q279" s="16">
        <v>0.52486922522390189</v>
      </c>
      <c r="R279" s="16">
        <v>0.48831081819342631</v>
      </c>
      <c r="S279" s="16">
        <v>0.52677745846476165</v>
      </c>
      <c r="T279" s="16">
        <v>0.46688953407375211</v>
      </c>
      <c r="U279" s="16">
        <v>0.48422830616809992</v>
      </c>
      <c r="V279" s="16">
        <v>0.40300578364496198</v>
      </c>
      <c r="W279" s="16">
        <v>0.52462763669606927</v>
      </c>
      <c r="X279" s="16">
        <v>0.4893444693349408</v>
      </c>
      <c r="Y279" s="16">
        <v>0.53164102389682588</v>
      </c>
      <c r="AA279" s="16">
        <v>0.38534363512463687</v>
      </c>
      <c r="AB279" s="16">
        <v>0.51214149237757833</v>
      </c>
      <c r="AC279" s="16">
        <v>0.53100771862088747</v>
      </c>
      <c r="AD279" s="16">
        <v>0.55309780373130424</v>
      </c>
      <c r="AF279" s="16">
        <v>0.53816158464334429</v>
      </c>
      <c r="AH279" s="16">
        <v>0.31545879806454452</v>
      </c>
      <c r="AI279" s="16">
        <v>0.68875662868667809</v>
      </c>
      <c r="AJ279" s="16">
        <v>0.48750362790823187</v>
      </c>
      <c r="AK279" s="16">
        <v>0.1256248909830178</v>
      </c>
    </row>
    <row r="280" spans="2:39" ht="58" x14ac:dyDescent="0.35">
      <c r="B280" s="15" t="s">
        <v>158</v>
      </c>
      <c r="C280" s="16">
        <v>0.27852417210943758</v>
      </c>
      <c r="D280" s="16">
        <v>0.31556981013019308</v>
      </c>
      <c r="E280" s="16">
        <v>0.242305202397055</v>
      </c>
      <c r="G280" s="16">
        <v>0.36218173966150552</v>
      </c>
      <c r="H280" s="16">
        <v>0.39257715942815041</v>
      </c>
      <c r="I280" s="16">
        <v>0.36187488610388718</v>
      </c>
      <c r="J280" s="16">
        <v>0.28505693424037648</v>
      </c>
      <c r="K280" s="16">
        <v>0.2014269395653942</v>
      </c>
      <c r="L280" s="16">
        <v>0.1100921117111387</v>
      </c>
      <c r="N280" s="16">
        <v>0.23820589284797611</v>
      </c>
      <c r="O280" s="16">
        <v>0.26524270697701657</v>
      </c>
      <c r="P280" s="16">
        <v>0.25544839365039951</v>
      </c>
      <c r="Q280" s="16">
        <v>0.25213073608623709</v>
      </c>
      <c r="R280" s="16">
        <v>0.29592945699869988</v>
      </c>
      <c r="S280" s="16">
        <v>0.22549341403232839</v>
      </c>
      <c r="T280" s="16">
        <v>0.30212781730268201</v>
      </c>
      <c r="U280" s="16">
        <v>0.28889953820395009</v>
      </c>
      <c r="V280" s="16">
        <v>0.37707939785186528</v>
      </c>
      <c r="W280" s="16">
        <v>0.25874153014238649</v>
      </c>
      <c r="X280" s="16">
        <v>0.25858912100688131</v>
      </c>
      <c r="Y280" s="16">
        <v>0.23772793714506629</v>
      </c>
      <c r="AA280" s="16">
        <v>0.37207609256298491</v>
      </c>
      <c r="AB280" s="16">
        <v>0.28010148920933459</v>
      </c>
      <c r="AC280" s="16">
        <v>0.26399660865348851</v>
      </c>
      <c r="AD280" s="16">
        <v>0.18853372008417779</v>
      </c>
      <c r="AF280" s="16">
        <v>0.31550563007469518</v>
      </c>
      <c r="AH280" s="16">
        <v>1.236389319304711E-2</v>
      </c>
      <c r="AI280" s="16">
        <v>8.2421769568866571E-2</v>
      </c>
      <c r="AJ280" s="16">
        <v>0.41709255905241699</v>
      </c>
      <c r="AK280" s="16">
        <v>0.59496852897540442</v>
      </c>
    </row>
    <row r="281" spans="2:39" ht="72.5" x14ac:dyDescent="0.35">
      <c r="B281" s="15" t="s">
        <v>159</v>
      </c>
      <c r="C281" s="16">
        <v>6.7319457431035165E-2</v>
      </c>
      <c r="D281" s="16">
        <v>8.9198675856275167E-2</v>
      </c>
      <c r="E281" s="16">
        <v>4.5928470750487511E-2</v>
      </c>
      <c r="G281" s="16">
        <v>0.1179866331377059</v>
      </c>
      <c r="H281" s="16">
        <v>0.151632765872145</v>
      </c>
      <c r="I281" s="16">
        <v>7.4455541976236106E-2</v>
      </c>
      <c r="J281" s="16">
        <v>5.2063128395753257E-2</v>
      </c>
      <c r="K281" s="16">
        <v>1.867823077613005E-2</v>
      </c>
      <c r="L281" s="16">
        <v>4.9416364804463512E-3</v>
      </c>
      <c r="N281" s="16">
        <v>4.7495641350957248E-2</v>
      </c>
      <c r="O281" s="16">
        <v>3.7649578905536142E-2</v>
      </c>
      <c r="P281" s="16">
        <v>3.7521747707159159E-2</v>
      </c>
      <c r="Q281" s="16">
        <v>7.8786632362321737E-2</v>
      </c>
      <c r="R281" s="16">
        <v>6.9032312750385752E-2</v>
      </c>
      <c r="S281" s="16">
        <v>4.8716711201683673E-2</v>
      </c>
      <c r="T281" s="16">
        <v>7.6052862937633137E-2</v>
      </c>
      <c r="U281" s="16">
        <v>8.694201690614628E-2</v>
      </c>
      <c r="V281" s="16">
        <v>0.13326215320673501</v>
      </c>
      <c r="W281" s="16">
        <v>3.9539483420769433E-2</v>
      </c>
      <c r="X281" s="16">
        <v>4.2356348828805783E-2</v>
      </c>
      <c r="Y281" s="16">
        <v>5.6094636044105077E-2</v>
      </c>
      <c r="AA281" s="16">
        <v>0.1208859184227561</v>
      </c>
      <c r="AB281" s="16">
        <v>5.5979195327432403E-2</v>
      </c>
      <c r="AC281" s="16">
        <v>5.8964152676487969E-2</v>
      </c>
      <c r="AD281" s="16">
        <v>2.8944065882149352E-2</v>
      </c>
      <c r="AF281" s="16">
        <v>7.6010140108920057E-2</v>
      </c>
      <c r="AH281" s="16">
        <v>2.1422095974154339E-3</v>
      </c>
      <c r="AI281" s="16">
        <v>7.2672696498432476E-3</v>
      </c>
      <c r="AJ281" s="16">
        <v>6.3356445310922133E-2</v>
      </c>
      <c r="AK281" s="16">
        <v>0.26855771683690588</v>
      </c>
    </row>
    <row r="282" spans="2:39" x14ac:dyDescent="0.35">
      <c r="B282" s="15" t="s">
        <v>156</v>
      </c>
      <c r="C282" s="16">
        <v>9.9977789560854791E-2</v>
      </c>
      <c r="D282" s="16">
        <v>7.5623781362458994E-2</v>
      </c>
      <c r="E282" s="16">
        <v>0.1237883414217409</v>
      </c>
      <c r="G282" s="16">
        <v>5.5488812606662302E-2</v>
      </c>
      <c r="H282" s="16">
        <v>3.7889196276845408E-2</v>
      </c>
      <c r="I282" s="16">
        <v>4.9993045322601647E-2</v>
      </c>
      <c r="J282" s="16">
        <v>7.5045977196607133E-2</v>
      </c>
      <c r="K282" s="16">
        <v>0.1116505494828887</v>
      </c>
      <c r="L282" s="16">
        <v>0.232375405399354</v>
      </c>
      <c r="N282" s="16">
        <v>0.13487714570267301</v>
      </c>
      <c r="O282" s="16">
        <v>6.2143990480079153E-2</v>
      </c>
      <c r="P282" s="16">
        <v>9.4912624721331273E-2</v>
      </c>
      <c r="Q282" s="16">
        <v>8.3393882394725616E-2</v>
      </c>
      <c r="R282" s="16">
        <v>7.3298023940994772E-2</v>
      </c>
      <c r="S282" s="16">
        <v>0.13297063859707639</v>
      </c>
      <c r="T282" s="16">
        <v>0.1003759096803781</v>
      </c>
      <c r="U282" s="16">
        <v>8.4536299266946169E-2</v>
      </c>
      <c r="V282" s="16">
        <v>5.0506779425889173E-2</v>
      </c>
      <c r="W282" s="16">
        <v>0.1198917847963616</v>
      </c>
      <c r="X282" s="16">
        <v>0.13810965108058459</v>
      </c>
      <c r="Y282" s="16">
        <v>0.1207550764483077</v>
      </c>
      <c r="AA282" s="16">
        <v>7.4429248642044463E-2</v>
      </c>
      <c r="AB282" s="16">
        <v>0.1063777832151644</v>
      </c>
      <c r="AC282" s="16">
        <v>8.2771530330498527E-2</v>
      </c>
      <c r="AD282" s="16">
        <v>0.13590522627319351</v>
      </c>
      <c r="AF282" s="16">
        <v>2.7192811432914129E-2</v>
      </c>
      <c r="AH282" s="16">
        <v>0.49168266758042029</v>
      </c>
      <c r="AI282" s="16">
        <v>0.1326332234930156</v>
      </c>
      <c r="AJ282" s="16">
        <v>5.8145995887870462E-3</v>
      </c>
      <c r="AK282" s="16">
        <v>2.1642767837985141E-3</v>
      </c>
    </row>
    <row r="284" spans="2:39" x14ac:dyDescent="0.35">
      <c r="B284" s="25" t="s">
        <v>160</v>
      </c>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row>
    <row r="285" spans="2:39" x14ac:dyDescent="0.35">
      <c r="B285" s="26" t="s">
        <v>24</v>
      </c>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row>
    <row r="286" spans="2:39" x14ac:dyDescent="0.35">
      <c r="B286" s="15" t="s">
        <v>161</v>
      </c>
      <c r="C286" s="16">
        <v>0.57818356539293547</v>
      </c>
      <c r="D286" s="16">
        <v>0.56943312192330642</v>
      </c>
      <c r="E286" s="16">
        <v>0.58855670027530738</v>
      </c>
      <c r="G286" s="16">
        <v>0.59476779398516377</v>
      </c>
      <c r="H286" s="16">
        <v>0.54758603580763099</v>
      </c>
      <c r="I286" s="16">
        <v>0.54170716429093724</v>
      </c>
      <c r="J286" s="16">
        <v>0.57291525328867965</v>
      </c>
      <c r="K286" s="16">
        <v>0.67319707376155213</v>
      </c>
      <c r="L286" s="16">
        <v>0.62811090052554019</v>
      </c>
      <c r="N286" s="16">
        <v>0.58775864982483095</v>
      </c>
      <c r="O286" s="16">
        <v>0.60585469913837575</v>
      </c>
      <c r="P286" s="16">
        <v>0.58302110241964467</v>
      </c>
      <c r="Q286" s="16">
        <v>0.61658457472764028</v>
      </c>
      <c r="R286" s="16">
        <v>0.5740209639845032</v>
      </c>
      <c r="S286" s="16">
        <v>0.54659731544865342</v>
      </c>
      <c r="T286" s="16">
        <v>0.57123560138690688</v>
      </c>
      <c r="U286" s="16">
        <v>0.56941080505205766</v>
      </c>
      <c r="V286" s="16">
        <v>0.53284720476085567</v>
      </c>
      <c r="W286" s="16">
        <v>0.6271597997631696</v>
      </c>
      <c r="X286" s="16">
        <v>0.62525313004235661</v>
      </c>
      <c r="Y286" s="16">
        <v>0.57482160775531199</v>
      </c>
      <c r="AA286" s="16">
        <v>0.57589911874118427</v>
      </c>
      <c r="AB286" s="16">
        <v>0.56098355778922027</v>
      </c>
      <c r="AC286" s="16">
        <v>0.61597290950191252</v>
      </c>
      <c r="AD286" s="16">
        <v>0.55850787505630251</v>
      </c>
      <c r="AF286" s="16">
        <v>0.57818356539293547</v>
      </c>
      <c r="AH286" s="16">
        <v>0.72022295630123268</v>
      </c>
      <c r="AI286" s="16">
        <v>0.65051865281264754</v>
      </c>
      <c r="AJ286" s="16">
        <v>0.53441797690947701</v>
      </c>
      <c r="AK286" s="16">
        <v>0.58533299926484694</v>
      </c>
    </row>
    <row r="287" spans="2:39" ht="29" x14ac:dyDescent="0.35">
      <c r="B287" s="15" t="s">
        <v>162</v>
      </c>
      <c r="C287" s="16">
        <v>0.32341754112658438</v>
      </c>
      <c r="D287" s="16">
        <v>0.32954530815240313</v>
      </c>
      <c r="E287" s="16">
        <v>0.31615343455790751</v>
      </c>
      <c r="G287" s="16">
        <v>0.30537735519890608</v>
      </c>
      <c r="H287" s="16">
        <v>0.33682205654705322</v>
      </c>
      <c r="I287" s="16">
        <v>0.35520416681599609</v>
      </c>
      <c r="J287" s="16">
        <v>0.33789024343195939</v>
      </c>
      <c r="K287" s="16">
        <v>0.25638286268832677</v>
      </c>
      <c r="L287" s="16">
        <v>0.27557792911403373</v>
      </c>
      <c r="N287" s="16">
        <v>0.31551644534220452</v>
      </c>
      <c r="O287" s="16">
        <v>0.27770081530565538</v>
      </c>
      <c r="P287" s="16">
        <v>0.29752742761995138</v>
      </c>
      <c r="Q287" s="16">
        <v>0.25029649576303808</v>
      </c>
      <c r="R287" s="16">
        <v>0.33373390827382882</v>
      </c>
      <c r="S287" s="16">
        <v>0.32714869858696399</v>
      </c>
      <c r="T287" s="16">
        <v>0.33716172891408558</v>
      </c>
      <c r="U287" s="16">
        <v>0.3230318998874665</v>
      </c>
      <c r="V287" s="16">
        <v>0.35781480916536829</v>
      </c>
      <c r="W287" s="16">
        <v>0.30186201308201588</v>
      </c>
      <c r="X287" s="16">
        <v>0.32374590827064581</v>
      </c>
      <c r="Y287" s="16">
        <v>0.32466676208621942</v>
      </c>
      <c r="AA287" s="16">
        <v>0.34390815440888739</v>
      </c>
      <c r="AB287" s="16">
        <v>0.35469528926641258</v>
      </c>
      <c r="AC287" s="16">
        <v>0.27510200016927738</v>
      </c>
      <c r="AD287" s="16">
        <v>0.29847218977967349</v>
      </c>
      <c r="AF287" s="16">
        <v>0.32341754112658438</v>
      </c>
      <c r="AH287" s="16">
        <v>0.16353410699657181</v>
      </c>
      <c r="AI287" s="16">
        <v>0.22356189658007081</v>
      </c>
      <c r="AJ287" s="16">
        <v>0.36380504324368368</v>
      </c>
      <c r="AK287" s="16">
        <v>0.35449676722793821</v>
      </c>
    </row>
    <row r="288" spans="2:39" ht="29" x14ac:dyDescent="0.35">
      <c r="B288" s="15" t="s">
        <v>163</v>
      </c>
      <c r="C288" s="16">
        <v>6.2625556794168022E-2</v>
      </c>
      <c r="D288" s="16">
        <v>7.0337524074828434E-2</v>
      </c>
      <c r="E288" s="16">
        <v>5.348347421419556E-2</v>
      </c>
      <c r="G288" s="16">
        <v>5.2644558197270493E-2</v>
      </c>
      <c r="H288" s="16">
        <v>8.7184696992634647E-2</v>
      </c>
      <c r="I288" s="16">
        <v>5.8673335375069677E-2</v>
      </c>
      <c r="J288" s="16">
        <v>5.9932828140858818E-2</v>
      </c>
      <c r="K288" s="16">
        <v>3.7518622169900893E-2</v>
      </c>
      <c r="L288" s="16">
        <v>6.1653006861174461E-2</v>
      </c>
      <c r="N288" s="16">
        <v>4.7926319663835648E-2</v>
      </c>
      <c r="O288" s="16">
        <v>6.6695851992804867E-2</v>
      </c>
      <c r="P288" s="16">
        <v>9.0692389553770056E-2</v>
      </c>
      <c r="Q288" s="16">
        <v>9.9229115607853496E-2</v>
      </c>
      <c r="R288" s="16">
        <v>6.8799389301249125E-2</v>
      </c>
      <c r="S288" s="16">
        <v>8.2173145127296551E-2</v>
      </c>
      <c r="T288" s="16">
        <v>6.8650934641595787E-2</v>
      </c>
      <c r="U288" s="16">
        <v>6.8498589286634423E-2</v>
      </c>
      <c r="V288" s="16">
        <v>7.0139623564083306E-2</v>
      </c>
      <c r="W288" s="16">
        <v>3.1513734869900299E-2</v>
      </c>
      <c r="X288" s="16">
        <v>2.3648827536023761E-2</v>
      </c>
      <c r="Y288" s="16">
        <v>6.8232240844557285E-2</v>
      </c>
      <c r="AA288" s="16">
        <v>6.5303078065747935E-2</v>
      </c>
      <c r="AB288" s="16">
        <v>5.1597967832134349E-2</v>
      </c>
      <c r="AC288" s="16">
        <v>5.9406374337107291E-2</v>
      </c>
      <c r="AD288" s="16">
        <v>8.0163392628658542E-2</v>
      </c>
      <c r="AF288" s="16">
        <v>6.2625556794168022E-2</v>
      </c>
      <c r="AH288" s="16">
        <v>0</v>
      </c>
      <c r="AI288" s="16">
        <v>4.4422978131118937E-2</v>
      </c>
      <c r="AJ288" s="16">
        <v>7.5943961779283864E-2</v>
      </c>
      <c r="AK288" s="16">
        <v>5.7287034889331102E-2</v>
      </c>
    </row>
    <row r="289" spans="2:39" x14ac:dyDescent="0.35">
      <c r="B289" s="15" t="s">
        <v>164</v>
      </c>
      <c r="C289" s="16">
        <v>3.5773336686312128E-2</v>
      </c>
      <c r="D289" s="16">
        <v>3.0684045849461911E-2</v>
      </c>
      <c r="E289" s="16">
        <v>4.1806390952589798E-2</v>
      </c>
      <c r="G289" s="16">
        <v>4.7210292618659798E-2</v>
      </c>
      <c r="H289" s="16">
        <v>2.8407210652681231E-2</v>
      </c>
      <c r="I289" s="16">
        <v>4.4415333517996668E-2</v>
      </c>
      <c r="J289" s="16">
        <v>2.9261675138502131E-2</v>
      </c>
      <c r="K289" s="16">
        <v>3.2901441380220227E-2</v>
      </c>
      <c r="L289" s="16">
        <v>3.4658163499251902E-2</v>
      </c>
      <c r="N289" s="16">
        <v>4.8798585169128793E-2</v>
      </c>
      <c r="O289" s="16">
        <v>4.9748633563163919E-2</v>
      </c>
      <c r="P289" s="16">
        <v>2.8759080406633861E-2</v>
      </c>
      <c r="Q289" s="16">
        <v>3.3889813901468002E-2</v>
      </c>
      <c r="R289" s="16">
        <v>2.3445738440418858E-2</v>
      </c>
      <c r="S289" s="16">
        <v>4.4080840837086077E-2</v>
      </c>
      <c r="T289" s="16">
        <v>2.2951735057411729E-2</v>
      </c>
      <c r="U289" s="16">
        <v>3.9058705773841358E-2</v>
      </c>
      <c r="V289" s="16">
        <v>3.9198362509692899E-2</v>
      </c>
      <c r="W289" s="16">
        <v>3.9464452284914082E-2</v>
      </c>
      <c r="X289" s="16">
        <v>2.735213415097372E-2</v>
      </c>
      <c r="Y289" s="16">
        <v>3.2279389313911437E-2</v>
      </c>
      <c r="AA289" s="16">
        <v>1.4889648784180269E-2</v>
      </c>
      <c r="AB289" s="16">
        <v>3.2723185112232697E-2</v>
      </c>
      <c r="AC289" s="16">
        <v>4.9518715991702628E-2</v>
      </c>
      <c r="AD289" s="16">
        <v>6.2856542535365545E-2</v>
      </c>
      <c r="AF289" s="16">
        <v>3.5773336686312128E-2</v>
      </c>
      <c r="AH289" s="16">
        <v>0.1162429367021957</v>
      </c>
      <c r="AI289" s="16">
        <v>8.1496472476162859E-2</v>
      </c>
      <c r="AJ289" s="16">
        <v>2.583301806755536E-2</v>
      </c>
      <c r="AK289" s="16">
        <v>2.8831986178837741E-3</v>
      </c>
    </row>
    <row r="291" spans="2:39" x14ac:dyDescent="0.35">
      <c r="B291" s="25" t="s">
        <v>165</v>
      </c>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row>
    <row r="292" spans="2:39" x14ac:dyDescent="0.35">
      <c r="B292" s="26" t="s">
        <v>15</v>
      </c>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row>
    <row r="293" spans="2:39" ht="43.5" x14ac:dyDescent="0.35">
      <c r="B293" s="15" t="s">
        <v>166</v>
      </c>
      <c r="C293" s="16">
        <v>0.1742671663941541</v>
      </c>
      <c r="D293" s="16">
        <v>0.17342044339133869</v>
      </c>
      <c r="E293" s="16">
        <v>0.17509499488982119</v>
      </c>
      <c r="G293" s="16">
        <v>0.1314019527595458</v>
      </c>
      <c r="H293" s="16">
        <v>0.13665087061261649</v>
      </c>
      <c r="I293" s="16">
        <v>0.1410769955699383</v>
      </c>
      <c r="J293" s="16">
        <v>0.18753870172329229</v>
      </c>
      <c r="K293" s="16">
        <v>0.19726313344424881</v>
      </c>
      <c r="L293" s="16">
        <v>0.23362721306821399</v>
      </c>
      <c r="N293" s="16">
        <v>0.16268270268986459</v>
      </c>
      <c r="O293" s="16">
        <v>0.18283295220863119</v>
      </c>
      <c r="P293" s="16">
        <v>0.1765718884811304</v>
      </c>
      <c r="Q293" s="16">
        <v>0.1930643452838374</v>
      </c>
      <c r="R293" s="16">
        <v>0.1867442649517207</v>
      </c>
      <c r="S293" s="16">
        <v>0.18790767381475049</v>
      </c>
      <c r="T293" s="16">
        <v>0.17671604636599891</v>
      </c>
      <c r="U293" s="16">
        <v>0.18330107281331581</v>
      </c>
      <c r="V293" s="16">
        <v>0.1471598316189052</v>
      </c>
      <c r="W293" s="16">
        <v>0.1644773542795164</v>
      </c>
      <c r="X293" s="16">
        <v>0.1880574489314879</v>
      </c>
      <c r="Y293" s="16">
        <v>0.17918664930668821</v>
      </c>
      <c r="AA293" s="16">
        <v>0.17334263597038699</v>
      </c>
      <c r="AB293" s="16">
        <v>0.16777424495678639</v>
      </c>
      <c r="AC293" s="16">
        <v>0.1861689085138537</v>
      </c>
      <c r="AD293" s="16">
        <v>0.17193929988026729</v>
      </c>
      <c r="AF293" s="16">
        <v>0.17263670934241279</v>
      </c>
      <c r="AH293" s="16">
        <v>0.19853778976074229</v>
      </c>
      <c r="AI293" s="16">
        <v>0.199082517078635</v>
      </c>
      <c r="AJ293" s="16">
        <v>0.1757015679554351</v>
      </c>
      <c r="AK293" s="16">
        <v>9.3305032147198333E-2</v>
      </c>
    </row>
    <row r="294" spans="2:39" ht="29" x14ac:dyDescent="0.35">
      <c r="B294" s="15" t="s">
        <v>167</v>
      </c>
      <c r="C294" s="16">
        <v>0.1409525628790424</v>
      </c>
      <c r="D294" s="16">
        <v>0.1302871120892862</v>
      </c>
      <c r="E294" s="16">
        <v>0.15138001560388581</v>
      </c>
      <c r="G294" s="16">
        <v>7.8877065180314801E-2</v>
      </c>
      <c r="H294" s="16">
        <v>9.193752992860528E-2</v>
      </c>
      <c r="I294" s="16">
        <v>0.11564669811461541</v>
      </c>
      <c r="J294" s="16">
        <v>0.13328763696053919</v>
      </c>
      <c r="K294" s="16">
        <v>0.1555581385619611</v>
      </c>
      <c r="L294" s="16">
        <v>0.23839477328824471</v>
      </c>
      <c r="N294" s="16">
        <v>0.17846002698813121</v>
      </c>
      <c r="O294" s="16">
        <v>0.16565674423029059</v>
      </c>
      <c r="P294" s="16">
        <v>0.18058381623955461</v>
      </c>
      <c r="Q294" s="16">
        <v>0.12054407868215961</v>
      </c>
      <c r="R294" s="16">
        <v>0.13053171813230091</v>
      </c>
      <c r="S294" s="16">
        <v>0.1530779540693151</v>
      </c>
      <c r="T294" s="16">
        <v>0.14648217563294269</v>
      </c>
      <c r="U294" s="16">
        <v>0.13734444458383319</v>
      </c>
      <c r="V294" s="16">
        <v>0.10317019188011831</v>
      </c>
      <c r="W294" s="16">
        <v>0.1312803194229914</v>
      </c>
      <c r="X294" s="16">
        <v>0.16070270990453861</v>
      </c>
      <c r="Y294" s="16">
        <v>0.13875088029919391</v>
      </c>
      <c r="AA294" s="16">
        <v>0.1161459628706389</v>
      </c>
      <c r="AB294" s="16">
        <v>0.13065973833563879</v>
      </c>
      <c r="AC294" s="16">
        <v>0.14526823226230351</v>
      </c>
      <c r="AD294" s="16">
        <v>0.17508971051839389</v>
      </c>
      <c r="AF294" s="16">
        <v>0.1004162340816184</v>
      </c>
      <c r="AH294" s="16">
        <v>0.37120868429090798</v>
      </c>
      <c r="AI294" s="16">
        <v>0.1733512263643909</v>
      </c>
      <c r="AJ294" s="16">
        <v>8.563324998959658E-2</v>
      </c>
      <c r="AK294" s="16">
        <v>5.0396467297441787E-2</v>
      </c>
    </row>
    <row r="295" spans="2:39" ht="43.5" x14ac:dyDescent="0.35">
      <c r="B295" s="15" t="s">
        <v>168</v>
      </c>
      <c r="C295" s="16">
        <v>0.22161403314598299</v>
      </c>
      <c r="D295" s="16">
        <v>0.205164884202577</v>
      </c>
      <c r="E295" s="16">
        <v>0.2376961215970417</v>
      </c>
      <c r="G295" s="16">
        <v>0.2116396436114335</v>
      </c>
      <c r="H295" s="16">
        <v>0.17738090221758709</v>
      </c>
      <c r="I295" s="16">
        <v>0.1947073352287596</v>
      </c>
      <c r="J295" s="16">
        <v>0.19909145677488499</v>
      </c>
      <c r="K295" s="16">
        <v>0.23709174980644729</v>
      </c>
      <c r="L295" s="16">
        <v>0.29363719478228911</v>
      </c>
      <c r="N295" s="16">
        <v>0.2387720913775512</v>
      </c>
      <c r="O295" s="16">
        <v>0.26977901157225181</v>
      </c>
      <c r="P295" s="16">
        <v>0.2309086951087056</v>
      </c>
      <c r="Q295" s="16">
        <v>0.23570715321709079</v>
      </c>
      <c r="R295" s="16">
        <v>0.23522569891111211</v>
      </c>
      <c r="S295" s="16">
        <v>0.21990195724632949</v>
      </c>
      <c r="T295" s="16">
        <v>0.20476594887532601</v>
      </c>
      <c r="U295" s="16">
        <v>0.19751551503501941</v>
      </c>
      <c r="V295" s="16">
        <v>0.1704321034754738</v>
      </c>
      <c r="W295" s="16">
        <v>0.23641534385718549</v>
      </c>
      <c r="X295" s="16">
        <v>0.25734475210747232</v>
      </c>
      <c r="Y295" s="16">
        <v>0.22566620441836499</v>
      </c>
      <c r="AA295" s="16">
        <v>0.20751797143687839</v>
      </c>
      <c r="AB295" s="16">
        <v>0.23060384553528579</v>
      </c>
      <c r="AC295" s="16">
        <v>0.2150395688620336</v>
      </c>
      <c r="AD295" s="16">
        <v>0.233443002729078</v>
      </c>
      <c r="AF295" s="16">
        <v>0.21173320376354129</v>
      </c>
      <c r="AH295" s="16">
        <v>0.32080370960040649</v>
      </c>
      <c r="AI295" s="16">
        <v>0.25927421754173841</v>
      </c>
      <c r="AJ295" s="16">
        <v>0.20332923069971021</v>
      </c>
      <c r="AK295" s="16">
        <v>0.10968685026898629</v>
      </c>
    </row>
    <row r="296" spans="2:39" ht="43.5" x14ac:dyDescent="0.35">
      <c r="B296" s="15" t="s">
        <v>169</v>
      </c>
      <c r="C296" s="16">
        <v>0.34307211487358452</v>
      </c>
      <c r="D296" s="16">
        <v>0.34990732428321319</v>
      </c>
      <c r="E296" s="16">
        <v>0.33638943222019269</v>
      </c>
      <c r="G296" s="16">
        <v>0.46368584387659723</v>
      </c>
      <c r="H296" s="16">
        <v>0.40842089000396642</v>
      </c>
      <c r="I296" s="16">
        <v>0.39126136705775771</v>
      </c>
      <c r="J296" s="16">
        <v>0.34481708137763117</v>
      </c>
      <c r="K296" s="16">
        <v>0.26462867475136009</v>
      </c>
      <c r="L296" s="16">
        <v>0.22302155726166489</v>
      </c>
      <c r="N296" s="16">
        <v>0.34885253359109469</v>
      </c>
      <c r="O296" s="16">
        <v>0.319759081905376</v>
      </c>
      <c r="P296" s="16">
        <v>0.34382616540423949</v>
      </c>
      <c r="Q296" s="16">
        <v>0.28463207911927618</v>
      </c>
      <c r="R296" s="16">
        <v>0.33046671839100628</v>
      </c>
      <c r="S296" s="16">
        <v>0.33684676946817288</v>
      </c>
      <c r="T296" s="16">
        <v>0.33254338076556028</v>
      </c>
      <c r="U296" s="16">
        <v>0.34458338351601231</v>
      </c>
      <c r="V296" s="16">
        <v>0.40088748934596502</v>
      </c>
      <c r="W296" s="16">
        <v>0.3543177365509782</v>
      </c>
      <c r="X296" s="16">
        <v>0.33228230824282928</v>
      </c>
      <c r="Y296" s="16">
        <v>0.30143496952333138</v>
      </c>
      <c r="AA296" s="16">
        <v>0.36639728473217581</v>
      </c>
      <c r="AB296" s="16">
        <v>0.35782147059706498</v>
      </c>
      <c r="AC296" s="16">
        <v>0.34426452039089328</v>
      </c>
      <c r="AD296" s="16">
        <v>0.30142519036737692</v>
      </c>
      <c r="AF296" s="16">
        <v>0.35872284241711061</v>
      </c>
      <c r="AH296" s="16">
        <v>0.2167856571043898</v>
      </c>
      <c r="AI296" s="16">
        <v>0.28247909727036691</v>
      </c>
      <c r="AJ296" s="16">
        <v>0.39983851383746238</v>
      </c>
      <c r="AK296" s="16">
        <v>0.43436326584454582</v>
      </c>
    </row>
    <row r="297" spans="2:39" ht="43.5" x14ac:dyDescent="0.35">
      <c r="B297" s="15" t="s">
        <v>170</v>
      </c>
      <c r="C297" s="16">
        <v>0.47118542337381558</v>
      </c>
      <c r="D297" s="16">
        <v>0.44730196083411261</v>
      </c>
      <c r="E297" s="16">
        <v>0.49453592973755212</v>
      </c>
      <c r="G297" s="16">
        <v>0.45466140122563531</v>
      </c>
      <c r="H297" s="16">
        <v>0.43345069609848991</v>
      </c>
      <c r="I297" s="16">
        <v>0.46173398227744489</v>
      </c>
      <c r="J297" s="16">
        <v>0.45342396998646622</v>
      </c>
      <c r="K297" s="16">
        <v>0.44463374813837042</v>
      </c>
      <c r="L297" s="16">
        <v>0.55249795815758473</v>
      </c>
      <c r="N297" s="16">
        <v>0.45622971867690543</v>
      </c>
      <c r="O297" s="16">
        <v>0.44947276145543569</v>
      </c>
      <c r="P297" s="16">
        <v>0.42226077276341017</v>
      </c>
      <c r="Q297" s="16">
        <v>0.45172312173026452</v>
      </c>
      <c r="R297" s="16">
        <v>0.44349591584513309</v>
      </c>
      <c r="S297" s="16">
        <v>0.46454767324053842</v>
      </c>
      <c r="T297" s="16">
        <v>0.45091372985308897</v>
      </c>
      <c r="U297" s="16">
        <v>0.45611805598366978</v>
      </c>
      <c r="V297" s="16">
        <v>0.46895339294933402</v>
      </c>
      <c r="W297" s="16">
        <v>0.51907806994260874</v>
      </c>
      <c r="X297" s="16">
        <v>0.49944636969731931</v>
      </c>
      <c r="Y297" s="16">
        <v>0.50905683054397222</v>
      </c>
      <c r="AA297" s="16">
        <v>0.55308462369533606</v>
      </c>
      <c r="AB297" s="16">
        <v>0.48700325128912092</v>
      </c>
      <c r="AC297" s="16">
        <v>0.42381696516534312</v>
      </c>
      <c r="AD297" s="16">
        <v>0.4083204369323859</v>
      </c>
      <c r="AF297" s="16">
        <v>0.46350487758216158</v>
      </c>
      <c r="AH297" s="16">
        <v>0.55500848872237318</v>
      </c>
      <c r="AI297" s="16">
        <v>0.48643574853997951</v>
      </c>
      <c r="AJ297" s="16">
        <v>0.45200486788164929</v>
      </c>
      <c r="AK297" s="16">
        <v>0.42721852509333419</v>
      </c>
    </row>
    <row r="298" spans="2:39" ht="29" x14ac:dyDescent="0.35">
      <c r="B298" s="15" t="s">
        <v>171</v>
      </c>
      <c r="C298" s="16">
        <v>6.956444484978197E-2</v>
      </c>
      <c r="D298" s="16">
        <v>6.9963227729347585E-2</v>
      </c>
      <c r="E298" s="16">
        <v>6.9174560755230513E-2</v>
      </c>
      <c r="G298" s="16">
        <v>0.1075457124369979</v>
      </c>
      <c r="H298" s="16">
        <v>9.4978535773388412E-2</v>
      </c>
      <c r="I298" s="16">
        <v>8.8649462901674483E-2</v>
      </c>
      <c r="J298" s="16">
        <v>7.4434025928446959E-2</v>
      </c>
      <c r="K298" s="16">
        <v>5.1806638225683398E-2</v>
      </c>
      <c r="L298" s="16">
        <v>1.6513555523268979E-2</v>
      </c>
      <c r="N298" s="16">
        <v>6.0116313546621551E-2</v>
      </c>
      <c r="O298" s="16">
        <v>9.1014031164174364E-2</v>
      </c>
      <c r="P298" s="16">
        <v>6.6672976661850444E-2</v>
      </c>
      <c r="Q298" s="16">
        <v>8.3376434851110459E-2</v>
      </c>
      <c r="R298" s="16">
        <v>5.3043042284731112E-2</v>
      </c>
      <c r="S298" s="16">
        <v>6.1702220578305288E-2</v>
      </c>
      <c r="T298" s="16">
        <v>7.3023932008340606E-2</v>
      </c>
      <c r="U298" s="16">
        <v>7.5564798319921717E-2</v>
      </c>
      <c r="V298" s="16">
        <v>8.8348622539243721E-2</v>
      </c>
      <c r="W298" s="16">
        <v>6.9169672815571931E-2</v>
      </c>
      <c r="X298" s="16">
        <v>6.748700138209475E-2</v>
      </c>
      <c r="Y298" s="16">
        <v>5.8885980941106267E-2</v>
      </c>
      <c r="AA298" s="16">
        <v>6.3886701175194127E-2</v>
      </c>
      <c r="AB298" s="16">
        <v>8.094822586224501E-2</v>
      </c>
      <c r="AC298" s="16">
        <v>6.9551773584530782E-2</v>
      </c>
      <c r="AD298" s="16">
        <v>6.3979316455620258E-2</v>
      </c>
      <c r="AF298" s="16">
        <v>7.3155610295706566E-2</v>
      </c>
      <c r="AH298" s="16">
        <v>3.5583531989679687E-2</v>
      </c>
      <c r="AI298" s="16">
        <v>4.7041599909281577E-2</v>
      </c>
      <c r="AJ298" s="16">
        <v>9.6823577044599152E-2</v>
      </c>
      <c r="AK298" s="16">
        <v>8.0029453075504048E-2</v>
      </c>
    </row>
    <row r="299" spans="2:39" x14ac:dyDescent="0.35">
      <c r="B299" s="15" t="s">
        <v>172</v>
      </c>
      <c r="C299" s="16">
        <v>0.1619620241615892</v>
      </c>
      <c r="D299" s="16">
        <v>0.18502457253714699</v>
      </c>
      <c r="E299" s="16">
        <v>0.1394141133755287</v>
      </c>
      <c r="G299" s="16">
        <v>0.1243498452880531</v>
      </c>
      <c r="H299" s="16">
        <v>0.1699284056386004</v>
      </c>
      <c r="I299" s="16">
        <v>0.17133244690331181</v>
      </c>
      <c r="J299" s="16">
        <v>0.18927074017832879</v>
      </c>
      <c r="K299" s="16">
        <v>0.17712537187070529</v>
      </c>
      <c r="L299" s="16">
        <v>0.14037171796886769</v>
      </c>
      <c r="N299" s="16">
        <v>0.1399587617313702</v>
      </c>
      <c r="O299" s="16">
        <v>0.1559299517455553</v>
      </c>
      <c r="P299" s="16">
        <v>0.15556858699539669</v>
      </c>
      <c r="Q299" s="16">
        <v>0.16210789397961561</v>
      </c>
      <c r="R299" s="16">
        <v>0.1643495224438305</v>
      </c>
      <c r="S299" s="16">
        <v>0.1607324206184402</v>
      </c>
      <c r="T299" s="16">
        <v>0.17476444297071461</v>
      </c>
      <c r="U299" s="16">
        <v>0.18727530248856991</v>
      </c>
      <c r="V299" s="16">
        <v>0.17079287407771751</v>
      </c>
      <c r="W299" s="16">
        <v>0.1433436861087776</v>
      </c>
      <c r="X299" s="16">
        <v>0.14404642490105171</v>
      </c>
      <c r="Y299" s="16">
        <v>0.1814698689590972</v>
      </c>
      <c r="AA299" s="16">
        <v>0.15802166577182131</v>
      </c>
      <c r="AB299" s="16">
        <v>0.15501815563954011</v>
      </c>
      <c r="AC299" s="16">
        <v>0.15845516042795449</v>
      </c>
      <c r="AD299" s="16">
        <v>0.17642758503249659</v>
      </c>
      <c r="AF299" s="16">
        <v>0.16771351298166021</v>
      </c>
      <c r="AH299" s="16">
        <v>0.1103012362447818</v>
      </c>
      <c r="AI299" s="16">
        <v>0.1690264257292447</v>
      </c>
      <c r="AJ299" s="16">
        <v>0.12697632956011501</v>
      </c>
      <c r="AK299" s="16">
        <v>0.26366853063767481</v>
      </c>
    </row>
    <row r="301" spans="2:39" x14ac:dyDescent="0.35">
      <c r="B301" s="25" t="s">
        <v>173</v>
      </c>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row>
    <row r="302" spans="2:39" x14ac:dyDescent="0.35">
      <c r="B302" s="26" t="s">
        <v>17</v>
      </c>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row>
    <row r="303" spans="2:39" ht="43.5" x14ac:dyDescent="0.35">
      <c r="B303" s="15" t="s">
        <v>174</v>
      </c>
      <c r="C303" s="16">
        <v>0</v>
      </c>
      <c r="D303" s="16">
        <v>0</v>
      </c>
      <c r="E303" s="16">
        <v>0</v>
      </c>
      <c r="G303" s="16">
        <v>0</v>
      </c>
      <c r="H303" s="16">
        <v>0</v>
      </c>
      <c r="I303" s="16">
        <v>0</v>
      </c>
      <c r="J303" s="16">
        <v>0</v>
      </c>
      <c r="K303" s="16">
        <v>0</v>
      </c>
      <c r="L303" s="16">
        <v>0</v>
      </c>
      <c r="N303" s="16">
        <v>0</v>
      </c>
      <c r="O303" s="16">
        <v>0</v>
      </c>
      <c r="P303" s="16">
        <v>0</v>
      </c>
      <c r="Q303" s="16">
        <v>0</v>
      </c>
      <c r="R303" s="16">
        <v>0</v>
      </c>
      <c r="S303" s="16">
        <v>0</v>
      </c>
      <c r="T303" s="16">
        <v>0</v>
      </c>
      <c r="U303" s="16">
        <v>0</v>
      </c>
      <c r="V303" s="16">
        <v>0</v>
      </c>
      <c r="W303" s="16">
        <v>0</v>
      </c>
      <c r="X303" s="16">
        <v>0</v>
      </c>
      <c r="Y303" s="16">
        <v>0</v>
      </c>
      <c r="AA303" s="16">
        <v>0</v>
      </c>
      <c r="AB303" s="16">
        <v>0</v>
      </c>
      <c r="AC303" s="16">
        <v>0</v>
      </c>
      <c r="AD303" s="16">
        <v>0</v>
      </c>
      <c r="AF303" s="16">
        <v>0</v>
      </c>
      <c r="AH303" s="16">
        <v>0</v>
      </c>
      <c r="AI303" s="16">
        <v>0</v>
      </c>
      <c r="AJ303" s="16">
        <v>0</v>
      </c>
      <c r="AK303" s="16">
        <v>0</v>
      </c>
    </row>
    <row r="304" spans="2:39" ht="29" x14ac:dyDescent="0.35">
      <c r="B304" s="15" t="s">
        <v>175</v>
      </c>
      <c r="C304" s="16">
        <v>0.1306559000352974</v>
      </c>
      <c r="D304" s="16">
        <v>0.1268142588163951</v>
      </c>
      <c r="E304" s="16">
        <v>0.13495720148364701</v>
      </c>
      <c r="G304" s="16">
        <v>0.1025922283064591</v>
      </c>
      <c r="H304" s="16">
        <v>0.1120512046952569</v>
      </c>
      <c r="I304" s="16">
        <v>0.11909815842581099</v>
      </c>
      <c r="J304" s="16">
        <v>0.15499725311794099</v>
      </c>
      <c r="K304" s="16">
        <v>0.14559602019276749</v>
      </c>
      <c r="L304" s="16">
        <v>0.1643431242397852</v>
      </c>
      <c r="N304" s="16">
        <v>0.1424379944152982</v>
      </c>
      <c r="O304" s="16">
        <v>0.16093382511890719</v>
      </c>
      <c r="P304" s="16">
        <v>0.1454004584430543</v>
      </c>
      <c r="Q304" s="16">
        <v>0.1032467437124879</v>
      </c>
      <c r="R304" s="16">
        <v>0.11944780941048699</v>
      </c>
      <c r="S304" s="16">
        <v>0.11676543009569899</v>
      </c>
      <c r="T304" s="16">
        <v>0.1185419104442651</v>
      </c>
      <c r="U304" s="16">
        <v>0.137709748923596</v>
      </c>
      <c r="V304" s="16">
        <v>0.1167886438778023</v>
      </c>
      <c r="W304" s="16">
        <v>0.15556274457172989</v>
      </c>
      <c r="X304" s="16">
        <v>0.1116653326879181</v>
      </c>
      <c r="Y304" s="16">
        <v>0.14416258813393079</v>
      </c>
      <c r="AA304" s="16">
        <v>0.14191365910071929</v>
      </c>
      <c r="AB304" s="16">
        <v>0.14458453535393981</v>
      </c>
      <c r="AC304" s="16">
        <v>0.1194838789389428</v>
      </c>
      <c r="AD304" s="16">
        <v>0.10753828034703899</v>
      </c>
      <c r="AF304" s="16">
        <v>0.13128339424512669</v>
      </c>
      <c r="AH304" s="16">
        <v>0.17298872386197839</v>
      </c>
      <c r="AI304" s="16">
        <v>0.14560033070437201</v>
      </c>
      <c r="AJ304" s="16">
        <v>0.13864600244539499</v>
      </c>
      <c r="AK304" s="16">
        <v>7.6640578995313208E-2</v>
      </c>
    </row>
    <row r="305" spans="2:37" ht="29" x14ac:dyDescent="0.35">
      <c r="B305" s="15" t="s">
        <v>176</v>
      </c>
      <c r="C305" s="16">
        <v>0.12902154290446971</v>
      </c>
      <c r="D305" s="16">
        <v>0.133144366957165</v>
      </c>
      <c r="E305" s="16">
        <v>0.1244054145211385</v>
      </c>
      <c r="G305" s="16">
        <v>0.1587221684066005</v>
      </c>
      <c r="H305" s="16">
        <v>0.12160238963052659</v>
      </c>
      <c r="I305" s="16">
        <v>0.13295038503445941</v>
      </c>
      <c r="J305" s="16">
        <v>0.1235065249620616</v>
      </c>
      <c r="K305" s="16">
        <v>0.10259153698548761</v>
      </c>
      <c r="L305" s="16">
        <v>0.15759743710116161</v>
      </c>
      <c r="N305" s="16">
        <v>0.1259887410672321</v>
      </c>
      <c r="O305" s="16">
        <v>0.17984612577774239</v>
      </c>
      <c r="P305" s="16">
        <v>0.14776481329593669</v>
      </c>
      <c r="Q305" s="16">
        <v>0.119140589103207</v>
      </c>
      <c r="R305" s="16">
        <v>0.12543356148354959</v>
      </c>
      <c r="S305" s="16">
        <v>0.1224597443578735</v>
      </c>
      <c r="T305" s="16">
        <v>0.13439175992957869</v>
      </c>
      <c r="U305" s="16">
        <v>0.13780546430124749</v>
      </c>
      <c r="V305" s="16">
        <v>0.13503321506541599</v>
      </c>
      <c r="W305" s="16">
        <v>0.11560753139915179</v>
      </c>
      <c r="X305" s="16">
        <v>0.13076154089910849</v>
      </c>
      <c r="Y305" s="16">
        <v>0.1093708740838913</v>
      </c>
      <c r="AA305" s="16">
        <v>0.1428046606021757</v>
      </c>
      <c r="AB305" s="16">
        <v>0.1396354613772354</v>
      </c>
      <c r="AC305" s="16">
        <v>0.1236553639059001</v>
      </c>
      <c r="AD305" s="16">
        <v>9.9997816309962337E-2</v>
      </c>
      <c r="AF305" s="16">
        <v>0.12852890227291139</v>
      </c>
      <c r="AH305" s="16">
        <v>0.16310154773268101</v>
      </c>
      <c r="AI305" s="16">
        <v>0.1115974681015036</v>
      </c>
      <c r="AJ305" s="16">
        <v>0.1469403781795241</v>
      </c>
      <c r="AK305" s="16">
        <v>0.108080128387675</v>
      </c>
    </row>
    <row r="306" spans="2:37" ht="29" x14ac:dyDescent="0.35">
      <c r="B306" s="15" t="s">
        <v>177</v>
      </c>
      <c r="C306" s="16">
        <v>0</v>
      </c>
      <c r="D306" s="16">
        <v>0</v>
      </c>
      <c r="E306" s="16">
        <v>0</v>
      </c>
      <c r="G306" s="16">
        <v>0</v>
      </c>
      <c r="H306" s="16">
        <v>0</v>
      </c>
      <c r="I306" s="16">
        <v>0</v>
      </c>
      <c r="J306" s="16">
        <v>0</v>
      </c>
      <c r="K306" s="16">
        <v>0</v>
      </c>
      <c r="L306" s="16">
        <v>0</v>
      </c>
      <c r="N306" s="16">
        <v>0</v>
      </c>
      <c r="O306" s="16">
        <v>0</v>
      </c>
      <c r="P306" s="16">
        <v>0</v>
      </c>
      <c r="Q306" s="16">
        <v>0</v>
      </c>
      <c r="R306" s="16">
        <v>0</v>
      </c>
      <c r="S306" s="16">
        <v>0</v>
      </c>
      <c r="T306" s="16">
        <v>0</v>
      </c>
      <c r="U306" s="16">
        <v>0</v>
      </c>
      <c r="V306" s="16">
        <v>0</v>
      </c>
      <c r="W306" s="16">
        <v>0</v>
      </c>
      <c r="X306" s="16">
        <v>0</v>
      </c>
      <c r="Y306" s="16">
        <v>0</v>
      </c>
      <c r="AA306" s="16">
        <v>0</v>
      </c>
      <c r="AB306" s="16">
        <v>0</v>
      </c>
      <c r="AC306" s="16">
        <v>0</v>
      </c>
      <c r="AD306" s="16">
        <v>0</v>
      </c>
      <c r="AF306" s="16">
        <v>0</v>
      </c>
      <c r="AH306" s="16">
        <v>0</v>
      </c>
      <c r="AI306" s="16">
        <v>0</v>
      </c>
      <c r="AJ306" s="16">
        <v>0</v>
      </c>
      <c r="AK306" s="16">
        <v>0</v>
      </c>
    </row>
    <row r="307" spans="2:37" ht="29" x14ac:dyDescent="0.35">
      <c r="B307" s="15" t="s">
        <v>178</v>
      </c>
      <c r="C307" s="16">
        <v>0.27286572730911629</v>
      </c>
      <c r="D307" s="16">
        <v>0.2548848956521243</v>
      </c>
      <c r="E307" s="16">
        <v>0.29299800225145239</v>
      </c>
      <c r="G307" s="16">
        <v>0.25156988665811181</v>
      </c>
      <c r="H307" s="16">
        <v>0.28173883776808722</v>
      </c>
      <c r="I307" s="16">
        <v>0.292243181057874</v>
      </c>
      <c r="J307" s="16">
        <v>0.28296770862425757</v>
      </c>
      <c r="K307" s="16">
        <v>0.24466094524804491</v>
      </c>
      <c r="L307" s="16">
        <v>0.25270439920579679</v>
      </c>
      <c r="N307" s="16">
        <v>0.26606524399511611</v>
      </c>
      <c r="O307" s="16">
        <v>0.24571322958027411</v>
      </c>
      <c r="P307" s="16">
        <v>0.28282178381243572</v>
      </c>
      <c r="Q307" s="16">
        <v>0.25258025933709533</v>
      </c>
      <c r="R307" s="16">
        <v>0.29343306111141387</v>
      </c>
      <c r="S307" s="16">
        <v>0.25775668341014241</v>
      </c>
      <c r="T307" s="16">
        <v>0.27725117119500142</v>
      </c>
      <c r="U307" s="16">
        <v>0.23146218996173509</v>
      </c>
      <c r="V307" s="16">
        <v>0.30716085018469702</v>
      </c>
      <c r="W307" s="16">
        <v>0.27559084351113489</v>
      </c>
      <c r="X307" s="16">
        <v>0.24932822742397509</v>
      </c>
      <c r="Y307" s="16">
        <v>0.26878893830300421</v>
      </c>
      <c r="AA307" s="16">
        <v>0.33828479452709592</v>
      </c>
      <c r="AB307" s="16">
        <v>0.29695110651958712</v>
      </c>
      <c r="AC307" s="16">
        <v>0.23478823945602759</v>
      </c>
      <c r="AD307" s="16">
        <v>0.18564416156685881</v>
      </c>
      <c r="AF307" s="16">
        <v>0.27347100472576569</v>
      </c>
      <c r="AH307" s="16">
        <v>0.31215873369054598</v>
      </c>
      <c r="AI307" s="16">
        <v>0.23538543792507319</v>
      </c>
      <c r="AJ307" s="16">
        <v>0.2729948176094586</v>
      </c>
      <c r="AK307" s="16">
        <v>0.32338647589777503</v>
      </c>
    </row>
    <row r="308" spans="2:37" ht="43.5" x14ac:dyDescent="0.35">
      <c r="B308" s="15" t="s">
        <v>179</v>
      </c>
      <c r="C308" s="16">
        <v>9.5375567250055027E-2</v>
      </c>
      <c r="D308" s="16">
        <v>9.9069797038809221E-2</v>
      </c>
      <c r="E308" s="16">
        <v>9.1239315310982644E-2</v>
      </c>
      <c r="G308" s="16">
        <v>0.11253354921057709</v>
      </c>
      <c r="H308" s="16">
        <v>0.1163447549922068</v>
      </c>
      <c r="I308" s="16">
        <v>0.1134805565509201</v>
      </c>
      <c r="J308" s="16">
        <v>7.3770034365655254E-2</v>
      </c>
      <c r="K308" s="16">
        <v>6.9869006841600925E-2</v>
      </c>
      <c r="L308" s="16">
        <v>6.6555860678602502E-2</v>
      </c>
      <c r="N308" s="16">
        <v>8.7413943835421587E-2</v>
      </c>
      <c r="O308" s="16">
        <v>8.0708264528129306E-2</v>
      </c>
      <c r="P308" s="16">
        <v>8.7616304932984029E-2</v>
      </c>
      <c r="Q308" s="16">
        <v>4.6642063170564213E-2</v>
      </c>
      <c r="R308" s="16">
        <v>0.1097400159773004</v>
      </c>
      <c r="S308" s="16">
        <v>8.2925192171896159E-2</v>
      </c>
      <c r="T308" s="16">
        <v>0.1012030702130569</v>
      </c>
      <c r="U308" s="16">
        <v>0.1039422683959382</v>
      </c>
      <c r="V308" s="16">
        <v>0.1139454764536659</v>
      </c>
      <c r="W308" s="16">
        <v>7.5334382169804454E-2</v>
      </c>
      <c r="X308" s="16">
        <v>7.8703235902267812E-2</v>
      </c>
      <c r="Y308" s="16">
        <v>0.1223532667222564</v>
      </c>
      <c r="AA308" s="16">
        <v>0.1206361120692102</v>
      </c>
      <c r="AB308" s="16">
        <v>9.6908842252588653E-2</v>
      </c>
      <c r="AC308" s="16">
        <v>8.1113500784002021E-2</v>
      </c>
      <c r="AD308" s="16">
        <v>7.2485619806944568E-2</v>
      </c>
      <c r="AF308" s="16">
        <v>9.8906086064495302E-2</v>
      </c>
      <c r="AH308" s="16">
        <v>6.4799250214869653E-2</v>
      </c>
      <c r="AI308" s="16">
        <v>5.9554072225521407E-2</v>
      </c>
      <c r="AJ308" s="16">
        <v>0.12375197586232831</v>
      </c>
      <c r="AK308" s="16">
        <v>9.8759798602431947E-2</v>
      </c>
    </row>
    <row r="309" spans="2:37" ht="29" x14ac:dyDescent="0.35">
      <c r="B309" s="15" t="s">
        <v>180</v>
      </c>
      <c r="C309" s="16">
        <v>0</v>
      </c>
      <c r="D309" s="16">
        <v>0</v>
      </c>
      <c r="E309" s="16">
        <v>0</v>
      </c>
      <c r="G309" s="16">
        <v>0</v>
      </c>
      <c r="H309" s="16">
        <v>0</v>
      </c>
      <c r="I309" s="16">
        <v>0</v>
      </c>
      <c r="J309" s="16">
        <v>0</v>
      </c>
      <c r="K309" s="16">
        <v>0</v>
      </c>
      <c r="L309" s="16">
        <v>0</v>
      </c>
      <c r="N309" s="16">
        <v>0</v>
      </c>
      <c r="O309" s="16">
        <v>0</v>
      </c>
      <c r="P309" s="16">
        <v>0</v>
      </c>
      <c r="Q309" s="16">
        <v>0</v>
      </c>
      <c r="R309" s="16">
        <v>0</v>
      </c>
      <c r="S309" s="16">
        <v>0</v>
      </c>
      <c r="T309" s="16">
        <v>0</v>
      </c>
      <c r="U309" s="16">
        <v>0</v>
      </c>
      <c r="V309" s="16">
        <v>0</v>
      </c>
      <c r="W309" s="16">
        <v>0</v>
      </c>
      <c r="X309" s="16">
        <v>0</v>
      </c>
      <c r="Y309" s="16">
        <v>0</v>
      </c>
      <c r="AA309" s="16">
        <v>0</v>
      </c>
      <c r="AB309" s="16">
        <v>0</v>
      </c>
      <c r="AC309" s="16">
        <v>0</v>
      </c>
      <c r="AD309" s="16">
        <v>0</v>
      </c>
      <c r="AF309" s="16">
        <v>0</v>
      </c>
      <c r="AH309" s="16">
        <v>0</v>
      </c>
      <c r="AI309" s="16">
        <v>0</v>
      </c>
      <c r="AJ309" s="16">
        <v>0</v>
      </c>
      <c r="AK309" s="16">
        <v>0</v>
      </c>
    </row>
    <row r="310" spans="2:37" ht="29" x14ac:dyDescent="0.35">
      <c r="B310" s="15" t="s">
        <v>181</v>
      </c>
      <c r="C310" s="16">
        <v>8.9607173925383699E-2</v>
      </c>
      <c r="D310" s="16">
        <v>8.4854616976792252E-2</v>
      </c>
      <c r="E310" s="16">
        <v>9.4928384033646271E-2</v>
      </c>
      <c r="G310" s="16">
        <v>0.1072033417226336</v>
      </c>
      <c r="H310" s="16">
        <v>0.1063372138072388</v>
      </c>
      <c r="I310" s="16">
        <v>9.1588845126391982E-2</v>
      </c>
      <c r="J310" s="16">
        <v>8.4820717958357272E-2</v>
      </c>
      <c r="K310" s="16">
        <v>7.4981819930963894E-2</v>
      </c>
      <c r="L310" s="16">
        <v>4.9722755823664803E-2</v>
      </c>
      <c r="N310" s="16">
        <v>9.2778015264212213E-2</v>
      </c>
      <c r="O310" s="16">
        <v>8.6824456929843988E-2</v>
      </c>
      <c r="P310" s="16">
        <v>7.085447366769014E-2</v>
      </c>
      <c r="Q310" s="16">
        <v>0.1000447132799397</v>
      </c>
      <c r="R310" s="16">
        <v>8.6634051580166335E-2</v>
      </c>
      <c r="S310" s="16">
        <v>8.1403450119209075E-2</v>
      </c>
      <c r="T310" s="16">
        <v>0.1186795464456943</v>
      </c>
      <c r="U310" s="16">
        <v>0.12304782229816939</v>
      </c>
      <c r="V310" s="16">
        <v>8.6588967251150784E-2</v>
      </c>
      <c r="W310" s="16">
        <v>7.6365321893161794E-2</v>
      </c>
      <c r="X310" s="16">
        <v>7.4662460128205405E-2</v>
      </c>
      <c r="Y310" s="16">
        <v>8.5133512712351492E-2</v>
      </c>
      <c r="AA310" s="16">
        <v>8.5549647375735657E-2</v>
      </c>
      <c r="AB310" s="16">
        <v>0.10224247974535509</v>
      </c>
      <c r="AC310" s="16">
        <v>8.6450266706269374E-2</v>
      </c>
      <c r="AD310" s="16">
        <v>8.1733522835602215E-2</v>
      </c>
      <c r="AF310" s="16">
        <v>9.1311680758802347E-2</v>
      </c>
      <c r="AH310" s="16">
        <v>8.6084142008651068E-2</v>
      </c>
      <c r="AI310" s="16">
        <v>7.3060576700749294E-2</v>
      </c>
      <c r="AJ310" s="16">
        <v>0.1062723037120883</v>
      </c>
      <c r="AK310" s="16">
        <v>8.0289692204638025E-2</v>
      </c>
    </row>
    <row r="311" spans="2:37" ht="29" x14ac:dyDescent="0.35">
      <c r="B311" s="15" t="s">
        <v>182</v>
      </c>
      <c r="C311" s="16">
        <v>0.17357166499711041</v>
      </c>
      <c r="D311" s="16">
        <v>0.17995766712226119</v>
      </c>
      <c r="E311" s="16">
        <v>0.16642156465590141</v>
      </c>
      <c r="G311" s="16">
        <v>0.18905707284120279</v>
      </c>
      <c r="H311" s="16">
        <v>0.1743582356412352</v>
      </c>
      <c r="I311" s="16">
        <v>0.19873793002664131</v>
      </c>
      <c r="J311" s="16">
        <v>0.16849866808733269</v>
      </c>
      <c r="K311" s="16">
        <v>0.1567300340468275</v>
      </c>
      <c r="L311" s="16">
        <v>0.1215176746570415</v>
      </c>
      <c r="N311" s="16">
        <v>0.13391180509105449</v>
      </c>
      <c r="O311" s="16">
        <v>0.15861620311601149</v>
      </c>
      <c r="P311" s="16">
        <v>0.160333078545147</v>
      </c>
      <c r="Q311" s="16">
        <v>0.15414044185920661</v>
      </c>
      <c r="R311" s="16">
        <v>0.20588636836725771</v>
      </c>
      <c r="S311" s="16">
        <v>0.16642450727528771</v>
      </c>
      <c r="T311" s="16">
        <v>0.15031869071762641</v>
      </c>
      <c r="U311" s="16">
        <v>0.20729465216609089</v>
      </c>
      <c r="V311" s="16">
        <v>0.17313542505114529</v>
      </c>
      <c r="W311" s="16">
        <v>0.17741381367426201</v>
      </c>
      <c r="X311" s="16">
        <v>0.18262464392892369</v>
      </c>
      <c r="Y311" s="16">
        <v>0.17009685578339109</v>
      </c>
      <c r="AA311" s="16">
        <v>0.20111260633552019</v>
      </c>
      <c r="AB311" s="16">
        <v>0.18214969045987911</v>
      </c>
      <c r="AC311" s="16">
        <v>0.16137481004619311</v>
      </c>
      <c r="AD311" s="16">
        <v>0.13494308389027579</v>
      </c>
      <c r="AF311" s="16">
        <v>0.1796740159182155</v>
      </c>
      <c r="AH311" s="16">
        <v>8.877970856962103E-2</v>
      </c>
      <c r="AI311" s="16">
        <v>0.1321336596128215</v>
      </c>
      <c r="AJ311" s="16">
        <v>0.21212847741104371</v>
      </c>
      <c r="AK311" s="16">
        <v>0.1780805560285201</v>
      </c>
    </row>
    <row r="312" spans="2:37" ht="29" x14ac:dyDescent="0.35">
      <c r="B312" s="15" t="s">
        <v>183</v>
      </c>
      <c r="C312" s="16">
        <v>7.0869003305241651E-2</v>
      </c>
      <c r="D312" s="16">
        <v>7.2792444158233757E-2</v>
      </c>
      <c r="E312" s="16">
        <v>6.8715418820026769E-2</v>
      </c>
      <c r="G312" s="16">
        <v>3.5843942069340211E-2</v>
      </c>
      <c r="H312" s="16">
        <v>6.8004719705848093E-2</v>
      </c>
      <c r="I312" s="16">
        <v>5.7382088607716403E-2</v>
      </c>
      <c r="J312" s="16">
        <v>9.2611340584480131E-2</v>
      </c>
      <c r="K312" s="16">
        <v>8.6873542182494254E-2</v>
      </c>
      <c r="L312" s="16">
        <v>8.1749429021373096E-2</v>
      </c>
      <c r="N312" s="16">
        <v>8.9654470864428223E-2</v>
      </c>
      <c r="O312" s="16">
        <v>5.5797241064935783E-2</v>
      </c>
      <c r="P312" s="16">
        <v>5.9867243060479899E-2</v>
      </c>
      <c r="Q312" s="16">
        <v>7.512905117061669E-2</v>
      </c>
      <c r="R312" s="16">
        <v>6.0892273951435483E-2</v>
      </c>
      <c r="S312" s="16">
        <v>8.0252279451160452E-2</v>
      </c>
      <c r="T312" s="16">
        <v>6.7121719254646869E-2</v>
      </c>
      <c r="U312" s="16">
        <v>5.2327453923845628E-2</v>
      </c>
      <c r="V312" s="16">
        <v>7.0718375019354698E-2</v>
      </c>
      <c r="W312" s="16">
        <v>9.2946398043584288E-2</v>
      </c>
      <c r="X312" s="16">
        <v>7.0795311210555364E-2</v>
      </c>
      <c r="Y312" s="16">
        <v>5.593304407193439E-2</v>
      </c>
      <c r="AA312" s="16">
        <v>4.978073126818032E-2</v>
      </c>
      <c r="AB312" s="16">
        <v>7.1364797119046225E-2</v>
      </c>
      <c r="AC312" s="16">
        <v>7.0714415950081058E-2</v>
      </c>
      <c r="AD312" s="16">
        <v>0.1028936106897046</v>
      </c>
      <c r="AF312" s="16">
        <v>6.3940345192209758E-2</v>
      </c>
      <c r="AH312" s="16">
        <v>0.1523623355718913</v>
      </c>
      <c r="AI312" s="16">
        <v>7.9918955545364753E-2</v>
      </c>
      <c r="AJ312" s="16">
        <v>6.8405355950370936E-2</v>
      </c>
      <c r="AK312" s="16">
        <v>3.9339842663255832E-2</v>
      </c>
    </row>
    <row r="313" spans="2:37" ht="29" x14ac:dyDescent="0.35">
      <c r="B313" s="15" t="s">
        <v>184</v>
      </c>
      <c r="C313" s="16">
        <v>0.19098047138278121</v>
      </c>
      <c r="D313" s="16">
        <v>0.18471441834083049</v>
      </c>
      <c r="E313" s="16">
        <v>0.19799627048764401</v>
      </c>
      <c r="G313" s="16">
        <v>0.16009724930927821</v>
      </c>
      <c r="H313" s="16">
        <v>0.1277639489361673</v>
      </c>
      <c r="I313" s="16">
        <v>0.17416033865032191</v>
      </c>
      <c r="J313" s="16">
        <v>0.2165850410174556</v>
      </c>
      <c r="K313" s="16">
        <v>0.24866531268952649</v>
      </c>
      <c r="L313" s="16">
        <v>0.28510517966121712</v>
      </c>
      <c r="N313" s="16">
        <v>0.1775526546698605</v>
      </c>
      <c r="O313" s="16">
        <v>0.15478385924338009</v>
      </c>
      <c r="P313" s="16">
        <v>0.23502361970709709</v>
      </c>
      <c r="Q313" s="16">
        <v>0.2021522400355181</v>
      </c>
      <c r="R313" s="16">
        <v>0.17380875309003679</v>
      </c>
      <c r="S313" s="16">
        <v>0.2184374281124935</v>
      </c>
      <c r="T313" s="16">
        <v>0.1729578614198039</v>
      </c>
      <c r="U313" s="16">
        <v>0.15356239924644491</v>
      </c>
      <c r="V313" s="16">
        <v>0.1720482772684202</v>
      </c>
      <c r="W313" s="16">
        <v>0.2330301224067837</v>
      </c>
      <c r="X313" s="16">
        <v>0.2177700885978297</v>
      </c>
      <c r="Y313" s="16">
        <v>0.19028808778913031</v>
      </c>
      <c r="AA313" s="16">
        <v>0.1101194797862662</v>
      </c>
      <c r="AB313" s="16">
        <v>0.1851915343976637</v>
      </c>
      <c r="AC313" s="16">
        <v>0.2317286249774641</v>
      </c>
      <c r="AD313" s="16">
        <v>0.27209858251970581</v>
      </c>
      <c r="AF313" s="16">
        <v>0.17466838975978671</v>
      </c>
      <c r="AH313" s="16">
        <v>0.45214006050586919</v>
      </c>
      <c r="AI313" s="16">
        <v>0.27066756705276768</v>
      </c>
      <c r="AJ313" s="16">
        <v>0.15672766312855371</v>
      </c>
      <c r="AK313" s="16">
        <v>6.5956927310427543E-2</v>
      </c>
    </row>
    <row r="314" spans="2:37" ht="29" x14ac:dyDescent="0.35">
      <c r="B314" s="15" t="s">
        <v>185</v>
      </c>
      <c r="C314" s="16">
        <v>0.21244219003546991</v>
      </c>
      <c r="D314" s="16">
        <v>0.19195108751625009</v>
      </c>
      <c r="E314" s="16">
        <v>0.23538509488315029</v>
      </c>
      <c r="G314" s="16">
        <v>0.22093300268534891</v>
      </c>
      <c r="H314" s="16">
        <v>0.20910650954648519</v>
      </c>
      <c r="I314" s="16">
        <v>0.20044809031748151</v>
      </c>
      <c r="J314" s="16">
        <v>0.1992902990607737</v>
      </c>
      <c r="K314" s="16">
        <v>0.22331311295979461</v>
      </c>
      <c r="L314" s="16">
        <v>0.2584528651706956</v>
      </c>
      <c r="N314" s="16">
        <v>0.22903788113146939</v>
      </c>
      <c r="O314" s="16">
        <v>0.23741426814422151</v>
      </c>
      <c r="P314" s="16">
        <v>0.25515987363756909</v>
      </c>
      <c r="Q314" s="16">
        <v>0.21302057197482291</v>
      </c>
      <c r="R314" s="16">
        <v>0.1603022621558845</v>
      </c>
      <c r="S314" s="16">
        <v>0.21480864564815449</v>
      </c>
      <c r="T314" s="16">
        <v>0.24026422690029381</v>
      </c>
      <c r="U314" s="16">
        <v>0.21211555458373321</v>
      </c>
      <c r="V314" s="16">
        <v>0.1851177755204246</v>
      </c>
      <c r="W314" s="16">
        <v>0.23089927906961361</v>
      </c>
      <c r="X314" s="16">
        <v>0.20692152492205329</v>
      </c>
      <c r="Y314" s="16">
        <v>0.2342427430642384</v>
      </c>
      <c r="AA314" s="16">
        <v>0.20584551347564869</v>
      </c>
      <c r="AB314" s="16">
        <v>0.24266542926605231</v>
      </c>
      <c r="AC314" s="16">
        <v>0.19608327665837111</v>
      </c>
      <c r="AD314" s="16">
        <v>0.2008922537079533</v>
      </c>
      <c r="AF314" s="16">
        <v>0.20592223906285809</v>
      </c>
      <c r="AH314" s="16">
        <v>0.3875381600674182</v>
      </c>
      <c r="AI314" s="16">
        <v>0.27062914593913168</v>
      </c>
      <c r="AJ314" s="16">
        <v>0.19498172645257739</v>
      </c>
      <c r="AK314" s="16">
        <v>0.1084405822857001</v>
      </c>
    </row>
    <row r="315" spans="2:37" ht="43.5" x14ac:dyDescent="0.35">
      <c r="B315" s="15" t="s">
        <v>186</v>
      </c>
      <c r="C315" s="16">
        <v>0.14710588823512971</v>
      </c>
      <c r="D315" s="16">
        <v>0.16179949726384099</v>
      </c>
      <c r="E315" s="16">
        <v>0.13065415883215881</v>
      </c>
      <c r="G315" s="16">
        <v>0.1126774969855658</v>
      </c>
      <c r="H315" s="16">
        <v>0.1649415560438906</v>
      </c>
      <c r="I315" s="16">
        <v>0.14516223534926201</v>
      </c>
      <c r="J315" s="16">
        <v>0.1558675902489178</v>
      </c>
      <c r="K315" s="16">
        <v>0.135407704072845</v>
      </c>
      <c r="L315" s="16">
        <v>0.15523276368753219</v>
      </c>
      <c r="N315" s="16">
        <v>0.13730560294646971</v>
      </c>
      <c r="O315" s="16">
        <v>6.6554298117779687E-2</v>
      </c>
      <c r="P315" s="16">
        <v>0.1395593078970116</v>
      </c>
      <c r="Q315" s="16">
        <v>0.18125819204564389</v>
      </c>
      <c r="R315" s="16">
        <v>0.1466790068374014</v>
      </c>
      <c r="S315" s="16">
        <v>0.13849461840618571</v>
      </c>
      <c r="T315" s="16">
        <v>0.16114466874012101</v>
      </c>
      <c r="U315" s="16">
        <v>0.17531146897555239</v>
      </c>
      <c r="V315" s="16">
        <v>0.1466271252345151</v>
      </c>
      <c r="W315" s="16">
        <v>0.12793063957197939</v>
      </c>
      <c r="X315" s="16">
        <v>0.1790623814852054</v>
      </c>
      <c r="Y315" s="16">
        <v>0.15034131665579359</v>
      </c>
      <c r="AA315" s="16">
        <v>0.14658684576968151</v>
      </c>
      <c r="AB315" s="16">
        <v>0.14964760882424691</v>
      </c>
      <c r="AC315" s="16">
        <v>0.15983951625732351</v>
      </c>
      <c r="AD315" s="16">
        <v>0.12849372179485399</v>
      </c>
      <c r="AF315" s="16">
        <v>0.15278546935949261</v>
      </c>
      <c r="AH315" s="16">
        <v>5.8867561388286048E-2</v>
      </c>
      <c r="AI315" s="16">
        <v>0.12087104026170049</v>
      </c>
      <c r="AJ315" s="16">
        <v>0.1191089626601556</v>
      </c>
      <c r="AK315" s="16">
        <v>0.27710709337048878</v>
      </c>
    </row>
    <row r="316" spans="2:37" x14ac:dyDescent="0.35">
      <c r="B316" s="15" t="s">
        <v>93</v>
      </c>
      <c r="C316" s="16">
        <v>3.4627763538440479E-2</v>
      </c>
      <c r="D316" s="16">
        <v>3.1504044006368151E-2</v>
      </c>
      <c r="E316" s="16">
        <v>3.8125242501710288E-2</v>
      </c>
      <c r="G316" s="16">
        <v>4.4865071206313771E-2</v>
      </c>
      <c r="H316" s="16">
        <v>2.87795563670173E-2</v>
      </c>
      <c r="I316" s="16">
        <v>3.2377061044793112E-2</v>
      </c>
      <c r="J316" s="16">
        <v>3.3206691280932572E-2</v>
      </c>
      <c r="K316" s="16">
        <v>3.8555789729269797E-2</v>
      </c>
      <c r="L316" s="16">
        <v>3.7612557974802938E-2</v>
      </c>
      <c r="N316" s="16">
        <v>3.6542573645251673E-2</v>
      </c>
      <c r="O316" s="16">
        <v>7.2531474687590844E-2</v>
      </c>
      <c r="P316" s="16">
        <v>2.1986423605511129E-2</v>
      </c>
      <c r="Q316" s="16">
        <v>5.3785095928040177E-2</v>
      </c>
      <c r="R316" s="16">
        <v>4.048639872796115E-2</v>
      </c>
      <c r="S316" s="16">
        <v>3.5134119523375029E-2</v>
      </c>
      <c r="T316" s="16">
        <v>4.4861592233703673E-2</v>
      </c>
      <c r="U316" s="16">
        <v>2.9787548264146681E-2</v>
      </c>
      <c r="V316" s="16">
        <v>2.3629550421475281E-2</v>
      </c>
      <c r="W316" s="16">
        <v>3.5040104695477678E-2</v>
      </c>
      <c r="X316" s="16">
        <v>3.1861055482078023E-2</v>
      </c>
      <c r="Y316" s="16">
        <v>2.7965048835985259E-2</v>
      </c>
      <c r="AA316" s="16">
        <v>1.4938474138668761E-2</v>
      </c>
      <c r="AB316" s="16">
        <v>2.4506897480885501E-2</v>
      </c>
      <c r="AC316" s="16">
        <v>3.5759781371909577E-2</v>
      </c>
      <c r="AD316" s="16">
        <v>7.7205110984758282E-2</v>
      </c>
      <c r="AF316" s="16">
        <v>2.802686012331437E-2</v>
      </c>
      <c r="AH316" s="16">
        <v>8.1618178346779049E-2</v>
      </c>
      <c r="AI316" s="16">
        <v>5.3044081765384658E-2</v>
      </c>
      <c r="AJ316" s="16">
        <v>2.4826812661460061E-2</v>
      </c>
      <c r="AK316" s="16">
        <v>1.361049968806253E-2</v>
      </c>
    </row>
    <row r="317" spans="2:37" ht="43.5" x14ac:dyDescent="0.35">
      <c r="B317" s="15" t="s">
        <v>187</v>
      </c>
      <c r="C317" s="16">
        <v>0.26109221456813969</v>
      </c>
      <c r="D317" s="16">
        <v>0.26667790391518098</v>
      </c>
      <c r="E317" s="16">
        <v>0.25483818606588271</v>
      </c>
      <c r="G317" s="16">
        <v>0.2168413790918938</v>
      </c>
      <c r="H317" s="16">
        <v>0.27371900659981241</v>
      </c>
      <c r="I317" s="16">
        <v>0.28607600786364401</v>
      </c>
      <c r="J317" s="16">
        <v>0.25617554503629858</v>
      </c>
      <c r="K317" s="16">
        <v>0.23819573266359451</v>
      </c>
      <c r="L317" s="16">
        <v>0.28328287917187162</v>
      </c>
      <c r="N317" s="16">
        <v>0.23940583407833749</v>
      </c>
      <c r="O317" s="16">
        <v>0.29034050625086372</v>
      </c>
      <c r="P317" s="16">
        <v>0.24406293300238149</v>
      </c>
      <c r="Q317" s="16">
        <v>0.2201757787970795</v>
      </c>
      <c r="R317" s="16">
        <v>0.26520439588577949</v>
      </c>
      <c r="S317" s="16">
        <v>0.22817858950216849</v>
      </c>
      <c r="T317" s="16">
        <v>0.1956271574028757</v>
      </c>
      <c r="U317" s="16">
        <v>0.25050241622119018</v>
      </c>
      <c r="V317" s="16">
        <v>0.28416338224216797</v>
      </c>
      <c r="W317" s="16">
        <v>0.29310600048550922</v>
      </c>
      <c r="X317" s="16">
        <v>0.23838534047903279</v>
      </c>
      <c r="Y317" s="16">
        <v>0.31042359977913508</v>
      </c>
      <c r="AA317" s="16">
        <v>0.3492915303206946</v>
      </c>
      <c r="AB317" s="16">
        <v>0.29464803591016131</v>
      </c>
      <c r="AC317" s="16">
        <v>0.20306114455273599</v>
      </c>
      <c r="AD317" s="16">
        <v>0.1508739522955406</v>
      </c>
      <c r="AF317" s="16">
        <v>0.26441431227478468</v>
      </c>
      <c r="AH317" s="16">
        <v>0.26094596037883733</v>
      </c>
      <c r="AI317" s="16">
        <v>0.2266116514637109</v>
      </c>
      <c r="AJ317" s="16">
        <v>0.27611397814768313</v>
      </c>
      <c r="AK317" s="16">
        <v>0.2839824874699009</v>
      </c>
    </row>
    <row r="318" spans="2:37" ht="29" x14ac:dyDescent="0.35">
      <c r="B318" s="15" t="s">
        <v>175</v>
      </c>
      <c r="C318" s="16">
        <v>0.1306559000352974</v>
      </c>
      <c r="D318" s="16">
        <v>0.1268142588163951</v>
      </c>
      <c r="E318" s="16">
        <v>0.13495720148364701</v>
      </c>
      <c r="G318" s="16">
        <v>0.1025922283064591</v>
      </c>
      <c r="H318" s="16">
        <v>0.1120512046952569</v>
      </c>
      <c r="I318" s="16">
        <v>0.11909815842581099</v>
      </c>
      <c r="J318" s="16">
        <v>0.15499725311794099</v>
      </c>
      <c r="K318" s="16">
        <v>0.14559602019276749</v>
      </c>
      <c r="L318" s="16">
        <v>0.1643431242397852</v>
      </c>
      <c r="N318" s="16">
        <v>0.1424379944152982</v>
      </c>
      <c r="O318" s="16">
        <v>0.16093382511890719</v>
      </c>
      <c r="P318" s="16">
        <v>0.1454004584430543</v>
      </c>
      <c r="Q318" s="16">
        <v>0.1032467437124879</v>
      </c>
      <c r="R318" s="16">
        <v>0.11944780941048699</v>
      </c>
      <c r="S318" s="16">
        <v>0.11676543009569899</v>
      </c>
      <c r="T318" s="16">
        <v>0.1185419104442651</v>
      </c>
      <c r="U318" s="16">
        <v>0.137709748923596</v>
      </c>
      <c r="V318" s="16">
        <v>0.1167886438778023</v>
      </c>
      <c r="W318" s="16">
        <v>0.15556274457172989</v>
      </c>
      <c r="X318" s="16">
        <v>0.1116653326879181</v>
      </c>
      <c r="Y318" s="16">
        <v>0.14416258813393079</v>
      </c>
      <c r="AA318" s="16">
        <v>0.14191365910071929</v>
      </c>
      <c r="AB318" s="16">
        <v>0.14458453535393981</v>
      </c>
      <c r="AC318" s="16">
        <v>0.1194838789389428</v>
      </c>
      <c r="AD318" s="16">
        <v>0.10753828034703899</v>
      </c>
      <c r="AF318" s="16">
        <v>0.13128339424512669</v>
      </c>
      <c r="AH318" s="16">
        <v>0.17298872386197839</v>
      </c>
      <c r="AI318" s="16">
        <v>0.14560033070437201</v>
      </c>
      <c r="AJ318" s="16">
        <v>0.13864600244539499</v>
      </c>
      <c r="AK318" s="16">
        <v>7.6640578995313208E-2</v>
      </c>
    </row>
    <row r="319" spans="2:37" ht="29" x14ac:dyDescent="0.35">
      <c r="B319" s="15" t="s">
        <v>176</v>
      </c>
      <c r="C319" s="16">
        <v>0.12902154290446971</v>
      </c>
      <c r="D319" s="16">
        <v>0.133144366957165</v>
      </c>
      <c r="E319" s="16">
        <v>0.1244054145211385</v>
      </c>
      <c r="G319" s="16">
        <v>0.1587221684066005</v>
      </c>
      <c r="H319" s="16">
        <v>0.12160238963052659</v>
      </c>
      <c r="I319" s="16">
        <v>0.13295038503445941</v>
      </c>
      <c r="J319" s="16">
        <v>0.1235065249620616</v>
      </c>
      <c r="K319" s="16">
        <v>0.10259153698548761</v>
      </c>
      <c r="L319" s="16">
        <v>0.15759743710116161</v>
      </c>
      <c r="N319" s="16">
        <v>0.1259887410672321</v>
      </c>
      <c r="O319" s="16">
        <v>0.17984612577774239</v>
      </c>
      <c r="P319" s="16">
        <v>0.14776481329593669</v>
      </c>
      <c r="Q319" s="16">
        <v>0.119140589103207</v>
      </c>
      <c r="R319" s="16">
        <v>0.12543356148354959</v>
      </c>
      <c r="S319" s="16">
        <v>0.1224597443578735</v>
      </c>
      <c r="T319" s="16">
        <v>0.13439175992957869</v>
      </c>
      <c r="U319" s="16">
        <v>0.13780546430124749</v>
      </c>
      <c r="V319" s="16">
        <v>0.13503321506541599</v>
      </c>
      <c r="W319" s="16">
        <v>0.11560753139915179</v>
      </c>
      <c r="X319" s="16">
        <v>0.13076154089910849</v>
      </c>
      <c r="Y319" s="16">
        <v>0.1093708740838913</v>
      </c>
      <c r="AA319" s="16">
        <v>0.1428046606021757</v>
      </c>
      <c r="AB319" s="16">
        <v>0.1396354613772354</v>
      </c>
      <c r="AC319" s="16">
        <v>0.1236553639059001</v>
      </c>
      <c r="AD319" s="16">
        <v>9.9997816309962337E-2</v>
      </c>
      <c r="AF319" s="16">
        <v>0.12852890227291139</v>
      </c>
      <c r="AH319" s="16">
        <v>0.16310154773268101</v>
      </c>
      <c r="AI319" s="16">
        <v>0.1115974681015036</v>
      </c>
      <c r="AJ319" s="16">
        <v>0.1469403781795241</v>
      </c>
      <c r="AK319" s="16">
        <v>0.108080128387675</v>
      </c>
    </row>
    <row r="320" spans="2:37" ht="29" x14ac:dyDescent="0.35">
      <c r="B320" s="15" t="s">
        <v>178</v>
      </c>
      <c r="C320" s="16">
        <v>0.27286572730911629</v>
      </c>
      <c r="D320" s="16">
        <v>0.2548848956521243</v>
      </c>
      <c r="E320" s="16">
        <v>0.29299800225145239</v>
      </c>
      <c r="G320" s="16">
        <v>0.25156988665811181</v>
      </c>
      <c r="H320" s="16">
        <v>0.28173883776808722</v>
      </c>
      <c r="I320" s="16">
        <v>0.292243181057874</v>
      </c>
      <c r="J320" s="16">
        <v>0.28296770862425757</v>
      </c>
      <c r="K320" s="16">
        <v>0.24466094524804491</v>
      </c>
      <c r="L320" s="16">
        <v>0.25270439920579679</v>
      </c>
      <c r="N320" s="16">
        <v>0.26606524399511611</v>
      </c>
      <c r="O320" s="16">
        <v>0.24571322958027411</v>
      </c>
      <c r="P320" s="16">
        <v>0.28282178381243572</v>
      </c>
      <c r="Q320" s="16">
        <v>0.25258025933709533</v>
      </c>
      <c r="R320" s="16">
        <v>0.29343306111141387</v>
      </c>
      <c r="S320" s="16">
        <v>0.25775668341014241</v>
      </c>
      <c r="T320" s="16">
        <v>0.27725117119500142</v>
      </c>
      <c r="U320" s="16">
        <v>0.23146218996173509</v>
      </c>
      <c r="V320" s="16">
        <v>0.30716085018469702</v>
      </c>
      <c r="W320" s="16">
        <v>0.27559084351113489</v>
      </c>
      <c r="X320" s="16">
        <v>0.24932822742397509</v>
      </c>
      <c r="Y320" s="16">
        <v>0.26878893830300421</v>
      </c>
      <c r="AA320" s="16">
        <v>0.33828479452709592</v>
      </c>
      <c r="AB320" s="16">
        <v>0.29695110651958712</v>
      </c>
      <c r="AC320" s="16">
        <v>0.23478823945602759</v>
      </c>
      <c r="AD320" s="16">
        <v>0.18564416156685881</v>
      </c>
      <c r="AF320" s="16">
        <v>0.27347100472576569</v>
      </c>
      <c r="AH320" s="16">
        <v>0.31215873369054598</v>
      </c>
      <c r="AI320" s="16">
        <v>0.23538543792507319</v>
      </c>
      <c r="AJ320" s="16">
        <v>0.2729948176094586</v>
      </c>
      <c r="AK320" s="16">
        <v>0.32338647589777503</v>
      </c>
    </row>
    <row r="321" spans="2:39" ht="43.5" x14ac:dyDescent="0.35">
      <c r="B321" s="15" t="s">
        <v>179</v>
      </c>
      <c r="C321" s="16">
        <v>9.5375567250055027E-2</v>
      </c>
      <c r="D321" s="16">
        <v>9.9069797038809221E-2</v>
      </c>
      <c r="E321" s="16">
        <v>9.1239315310982644E-2</v>
      </c>
      <c r="G321" s="16">
        <v>0.11253354921057709</v>
      </c>
      <c r="H321" s="16">
        <v>0.1163447549922068</v>
      </c>
      <c r="I321" s="16">
        <v>0.1134805565509201</v>
      </c>
      <c r="J321" s="16">
        <v>7.3770034365655254E-2</v>
      </c>
      <c r="K321" s="16">
        <v>6.9869006841600925E-2</v>
      </c>
      <c r="L321" s="16">
        <v>6.6555860678602502E-2</v>
      </c>
      <c r="N321" s="16">
        <v>8.7413943835421587E-2</v>
      </c>
      <c r="O321" s="16">
        <v>8.0708264528129306E-2</v>
      </c>
      <c r="P321" s="16">
        <v>8.7616304932984029E-2</v>
      </c>
      <c r="Q321" s="16">
        <v>4.6642063170564213E-2</v>
      </c>
      <c r="R321" s="16">
        <v>0.1097400159773004</v>
      </c>
      <c r="S321" s="16">
        <v>8.2925192171896159E-2</v>
      </c>
      <c r="T321" s="16">
        <v>0.1012030702130569</v>
      </c>
      <c r="U321" s="16">
        <v>0.1039422683959382</v>
      </c>
      <c r="V321" s="16">
        <v>0.1139454764536659</v>
      </c>
      <c r="W321" s="16">
        <v>7.5334382169804454E-2</v>
      </c>
      <c r="X321" s="16">
        <v>7.8703235902267812E-2</v>
      </c>
      <c r="Y321" s="16">
        <v>0.1223532667222564</v>
      </c>
      <c r="AA321" s="16">
        <v>0.1206361120692102</v>
      </c>
      <c r="AB321" s="16">
        <v>9.6908842252588653E-2</v>
      </c>
      <c r="AC321" s="16">
        <v>8.1113500784002021E-2</v>
      </c>
      <c r="AD321" s="16">
        <v>7.2485619806944568E-2</v>
      </c>
      <c r="AF321" s="16">
        <v>9.8906086064495302E-2</v>
      </c>
      <c r="AH321" s="16">
        <v>6.4799250214869653E-2</v>
      </c>
      <c r="AI321" s="16">
        <v>5.9554072225521407E-2</v>
      </c>
      <c r="AJ321" s="16">
        <v>0.12375197586232831</v>
      </c>
      <c r="AK321" s="16">
        <v>9.8759798602431947E-2</v>
      </c>
    </row>
    <row r="322" spans="2:39" ht="29" x14ac:dyDescent="0.35">
      <c r="B322" s="15" t="s">
        <v>181</v>
      </c>
      <c r="C322" s="16">
        <v>8.9607173925383699E-2</v>
      </c>
      <c r="D322" s="16">
        <v>8.4854616976792252E-2</v>
      </c>
      <c r="E322" s="16">
        <v>9.4928384033646271E-2</v>
      </c>
      <c r="G322" s="16">
        <v>0.1072033417226336</v>
      </c>
      <c r="H322" s="16">
        <v>0.1063372138072388</v>
      </c>
      <c r="I322" s="16">
        <v>9.1588845126391982E-2</v>
      </c>
      <c r="J322" s="16">
        <v>8.4820717958357272E-2</v>
      </c>
      <c r="K322" s="16">
        <v>7.4981819930963894E-2</v>
      </c>
      <c r="L322" s="16">
        <v>4.9722755823664803E-2</v>
      </c>
      <c r="N322" s="16">
        <v>9.2778015264212213E-2</v>
      </c>
      <c r="O322" s="16">
        <v>8.6824456929843988E-2</v>
      </c>
      <c r="P322" s="16">
        <v>7.085447366769014E-2</v>
      </c>
      <c r="Q322" s="16">
        <v>0.1000447132799397</v>
      </c>
      <c r="R322" s="16">
        <v>8.6634051580166335E-2</v>
      </c>
      <c r="S322" s="16">
        <v>8.1403450119209075E-2</v>
      </c>
      <c r="T322" s="16">
        <v>0.1186795464456943</v>
      </c>
      <c r="U322" s="16">
        <v>0.12304782229816939</v>
      </c>
      <c r="V322" s="16">
        <v>8.6588967251150784E-2</v>
      </c>
      <c r="W322" s="16">
        <v>7.6365321893161794E-2</v>
      </c>
      <c r="X322" s="16">
        <v>7.4662460128205405E-2</v>
      </c>
      <c r="Y322" s="16">
        <v>8.5133512712351492E-2</v>
      </c>
      <c r="AA322" s="16">
        <v>8.5549647375735657E-2</v>
      </c>
      <c r="AB322" s="16">
        <v>0.10224247974535509</v>
      </c>
      <c r="AC322" s="16">
        <v>8.6450266706269374E-2</v>
      </c>
      <c r="AD322" s="16">
        <v>8.1733522835602215E-2</v>
      </c>
      <c r="AF322" s="16">
        <v>9.1311680758802347E-2</v>
      </c>
      <c r="AH322" s="16">
        <v>8.6084142008651068E-2</v>
      </c>
      <c r="AI322" s="16">
        <v>7.3060576700749294E-2</v>
      </c>
      <c r="AJ322" s="16">
        <v>0.1062723037120883</v>
      </c>
      <c r="AK322" s="16">
        <v>8.0289692204638025E-2</v>
      </c>
    </row>
    <row r="323" spans="2:39" ht="29" x14ac:dyDescent="0.35">
      <c r="B323" s="15" t="s">
        <v>182</v>
      </c>
      <c r="C323" s="16">
        <v>0.17357166499711041</v>
      </c>
      <c r="D323" s="16">
        <v>0.17995766712226119</v>
      </c>
      <c r="E323" s="16">
        <v>0.16642156465590141</v>
      </c>
      <c r="G323" s="16">
        <v>0.18905707284120279</v>
      </c>
      <c r="H323" s="16">
        <v>0.1743582356412352</v>
      </c>
      <c r="I323" s="16">
        <v>0.19873793002664131</v>
      </c>
      <c r="J323" s="16">
        <v>0.16849866808733269</v>
      </c>
      <c r="K323" s="16">
        <v>0.1567300340468275</v>
      </c>
      <c r="L323" s="16">
        <v>0.1215176746570415</v>
      </c>
      <c r="N323" s="16">
        <v>0.13391180509105449</v>
      </c>
      <c r="O323" s="16">
        <v>0.15861620311601149</v>
      </c>
      <c r="P323" s="16">
        <v>0.160333078545147</v>
      </c>
      <c r="Q323" s="16">
        <v>0.15414044185920661</v>
      </c>
      <c r="R323" s="16">
        <v>0.20588636836725771</v>
      </c>
      <c r="S323" s="16">
        <v>0.16642450727528771</v>
      </c>
      <c r="T323" s="16">
        <v>0.15031869071762641</v>
      </c>
      <c r="U323" s="16">
        <v>0.20729465216609089</v>
      </c>
      <c r="V323" s="16">
        <v>0.17313542505114529</v>
      </c>
      <c r="W323" s="16">
        <v>0.17741381367426201</v>
      </c>
      <c r="X323" s="16">
        <v>0.18262464392892369</v>
      </c>
      <c r="Y323" s="16">
        <v>0.17009685578339109</v>
      </c>
      <c r="AA323" s="16">
        <v>0.20111260633552019</v>
      </c>
      <c r="AB323" s="16">
        <v>0.18214969045987911</v>
      </c>
      <c r="AC323" s="16">
        <v>0.16137481004619311</v>
      </c>
      <c r="AD323" s="16">
        <v>0.13494308389027579</v>
      </c>
      <c r="AF323" s="16">
        <v>0.1796740159182155</v>
      </c>
      <c r="AH323" s="16">
        <v>8.877970856962103E-2</v>
      </c>
      <c r="AI323" s="16">
        <v>0.1321336596128215</v>
      </c>
      <c r="AJ323" s="16">
        <v>0.21212847741104371</v>
      </c>
      <c r="AK323" s="16">
        <v>0.1780805560285201</v>
      </c>
    </row>
    <row r="324" spans="2:39" ht="29" x14ac:dyDescent="0.35">
      <c r="B324" s="15" t="s">
        <v>183</v>
      </c>
      <c r="C324" s="16">
        <v>7.0869003305241651E-2</v>
      </c>
      <c r="D324" s="16">
        <v>7.2792444158233757E-2</v>
      </c>
      <c r="E324" s="16">
        <v>6.8715418820026769E-2</v>
      </c>
      <c r="G324" s="16">
        <v>3.5843942069340211E-2</v>
      </c>
      <c r="H324" s="16">
        <v>6.8004719705848093E-2</v>
      </c>
      <c r="I324" s="16">
        <v>5.7382088607716403E-2</v>
      </c>
      <c r="J324" s="16">
        <v>9.2611340584480131E-2</v>
      </c>
      <c r="K324" s="16">
        <v>8.6873542182494254E-2</v>
      </c>
      <c r="L324" s="16">
        <v>8.1749429021373096E-2</v>
      </c>
      <c r="N324" s="16">
        <v>8.9654470864428223E-2</v>
      </c>
      <c r="O324" s="16">
        <v>5.5797241064935783E-2</v>
      </c>
      <c r="P324" s="16">
        <v>5.9867243060479899E-2</v>
      </c>
      <c r="Q324" s="16">
        <v>7.512905117061669E-2</v>
      </c>
      <c r="R324" s="16">
        <v>6.0892273951435483E-2</v>
      </c>
      <c r="S324" s="16">
        <v>8.0252279451160452E-2</v>
      </c>
      <c r="T324" s="16">
        <v>6.7121719254646869E-2</v>
      </c>
      <c r="U324" s="16">
        <v>5.2327453923845628E-2</v>
      </c>
      <c r="V324" s="16">
        <v>7.0718375019354698E-2</v>
      </c>
      <c r="W324" s="16">
        <v>9.2946398043584288E-2</v>
      </c>
      <c r="X324" s="16">
        <v>7.0795311210555364E-2</v>
      </c>
      <c r="Y324" s="16">
        <v>5.593304407193439E-2</v>
      </c>
      <c r="AA324" s="16">
        <v>4.978073126818032E-2</v>
      </c>
      <c r="AB324" s="16">
        <v>7.1364797119046225E-2</v>
      </c>
      <c r="AC324" s="16">
        <v>7.0714415950081058E-2</v>
      </c>
      <c r="AD324" s="16">
        <v>0.1028936106897046</v>
      </c>
      <c r="AF324" s="16">
        <v>6.3940345192209758E-2</v>
      </c>
      <c r="AH324" s="16">
        <v>0.1523623355718913</v>
      </c>
      <c r="AI324" s="16">
        <v>7.9918955545364753E-2</v>
      </c>
      <c r="AJ324" s="16">
        <v>6.8405355950370936E-2</v>
      </c>
      <c r="AK324" s="16">
        <v>3.9339842663255832E-2</v>
      </c>
    </row>
    <row r="325" spans="2:39" ht="29" x14ac:dyDescent="0.35">
      <c r="B325" s="15" t="s">
        <v>184</v>
      </c>
      <c r="C325" s="16">
        <v>0.19098047138278121</v>
      </c>
      <c r="D325" s="16">
        <v>0.18471441834083049</v>
      </c>
      <c r="E325" s="16">
        <v>0.19799627048764401</v>
      </c>
      <c r="G325" s="16">
        <v>0.16009724930927821</v>
      </c>
      <c r="H325" s="16">
        <v>0.1277639489361673</v>
      </c>
      <c r="I325" s="16">
        <v>0.17416033865032191</v>
      </c>
      <c r="J325" s="16">
        <v>0.2165850410174556</v>
      </c>
      <c r="K325" s="16">
        <v>0.24866531268952649</v>
      </c>
      <c r="L325" s="16">
        <v>0.28510517966121712</v>
      </c>
      <c r="N325" s="16">
        <v>0.1775526546698605</v>
      </c>
      <c r="O325" s="16">
        <v>0.15478385924338009</v>
      </c>
      <c r="P325" s="16">
        <v>0.23502361970709709</v>
      </c>
      <c r="Q325" s="16">
        <v>0.2021522400355181</v>
      </c>
      <c r="R325" s="16">
        <v>0.17380875309003679</v>
      </c>
      <c r="S325" s="16">
        <v>0.2184374281124935</v>
      </c>
      <c r="T325" s="16">
        <v>0.1729578614198039</v>
      </c>
      <c r="U325" s="16">
        <v>0.15356239924644491</v>
      </c>
      <c r="V325" s="16">
        <v>0.1720482772684202</v>
      </c>
      <c r="W325" s="16">
        <v>0.2330301224067837</v>
      </c>
      <c r="X325" s="16">
        <v>0.2177700885978297</v>
      </c>
      <c r="Y325" s="16">
        <v>0.19028808778913031</v>
      </c>
      <c r="AA325" s="16">
        <v>0.1101194797862662</v>
      </c>
      <c r="AB325" s="16">
        <v>0.1851915343976637</v>
      </c>
      <c r="AC325" s="16">
        <v>0.2317286249774641</v>
      </c>
      <c r="AD325" s="16">
        <v>0.27209858251970581</v>
      </c>
      <c r="AF325" s="16">
        <v>0.17466838975978671</v>
      </c>
      <c r="AH325" s="16">
        <v>0.45214006050586919</v>
      </c>
      <c r="AI325" s="16">
        <v>0.27066756705276768</v>
      </c>
      <c r="AJ325" s="16">
        <v>0.15672766312855371</v>
      </c>
      <c r="AK325" s="16">
        <v>6.5956927310427543E-2</v>
      </c>
    </row>
    <row r="326" spans="2:39" ht="29" x14ac:dyDescent="0.35">
      <c r="B326" s="15" t="s">
        <v>185</v>
      </c>
      <c r="C326" s="16">
        <v>0.21244219003546991</v>
      </c>
      <c r="D326" s="16">
        <v>0.19195108751625009</v>
      </c>
      <c r="E326" s="16">
        <v>0.23538509488315029</v>
      </c>
      <c r="G326" s="16">
        <v>0.22093300268534891</v>
      </c>
      <c r="H326" s="16">
        <v>0.20910650954648519</v>
      </c>
      <c r="I326" s="16">
        <v>0.20044809031748151</v>
      </c>
      <c r="J326" s="16">
        <v>0.1992902990607737</v>
      </c>
      <c r="K326" s="16">
        <v>0.22331311295979461</v>
      </c>
      <c r="L326" s="16">
        <v>0.2584528651706956</v>
      </c>
      <c r="N326" s="16">
        <v>0.22903788113146939</v>
      </c>
      <c r="O326" s="16">
        <v>0.23741426814422151</v>
      </c>
      <c r="P326" s="16">
        <v>0.25515987363756909</v>
      </c>
      <c r="Q326" s="16">
        <v>0.21302057197482291</v>
      </c>
      <c r="R326" s="16">
        <v>0.1603022621558845</v>
      </c>
      <c r="S326" s="16">
        <v>0.21480864564815449</v>
      </c>
      <c r="T326" s="16">
        <v>0.24026422690029381</v>
      </c>
      <c r="U326" s="16">
        <v>0.21211555458373321</v>
      </c>
      <c r="V326" s="16">
        <v>0.1851177755204246</v>
      </c>
      <c r="W326" s="16">
        <v>0.23089927906961361</v>
      </c>
      <c r="X326" s="16">
        <v>0.20692152492205329</v>
      </c>
      <c r="Y326" s="16">
        <v>0.2342427430642384</v>
      </c>
      <c r="AA326" s="16">
        <v>0.20584551347564869</v>
      </c>
      <c r="AB326" s="16">
        <v>0.24266542926605231</v>
      </c>
      <c r="AC326" s="16">
        <v>0.19608327665837111</v>
      </c>
      <c r="AD326" s="16">
        <v>0.2008922537079533</v>
      </c>
      <c r="AF326" s="16">
        <v>0.20592223906285809</v>
      </c>
      <c r="AH326" s="16">
        <v>0.3875381600674182</v>
      </c>
      <c r="AI326" s="16">
        <v>0.27062914593913168</v>
      </c>
      <c r="AJ326" s="16">
        <v>0.19498172645257739</v>
      </c>
      <c r="AK326" s="16">
        <v>0.1084405822857001</v>
      </c>
    </row>
    <row r="327" spans="2:39" ht="43.5" x14ac:dyDescent="0.35">
      <c r="B327" s="15" t="s">
        <v>186</v>
      </c>
      <c r="C327" s="16">
        <v>0.14710588823512971</v>
      </c>
      <c r="D327" s="16">
        <v>0.16179949726384099</v>
      </c>
      <c r="E327" s="16">
        <v>0.13065415883215881</v>
      </c>
      <c r="G327" s="16">
        <v>0.1126774969855658</v>
      </c>
      <c r="H327" s="16">
        <v>0.1649415560438906</v>
      </c>
      <c r="I327" s="16">
        <v>0.14516223534926201</v>
      </c>
      <c r="J327" s="16">
        <v>0.1558675902489178</v>
      </c>
      <c r="K327" s="16">
        <v>0.135407704072845</v>
      </c>
      <c r="L327" s="16">
        <v>0.15523276368753219</v>
      </c>
      <c r="N327" s="16">
        <v>0.13730560294646971</v>
      </c>
      <c r="O327" s="16">
        <v>6.6554298117779687E-2</v>
      </c>
      <c r="P327" s="16">
        <v>0.1395593078970116</v>
      </c>
      <c r="Q327" s="16">
        <v>0.18125819204564389</v>
      </c>
      <c r="R327" s="16">
        <v>0.1466790068374014</v>
      </c>
      <c r="S327" s="16">
        <v>0.13849461840618571</v>
      </c>
      <c r="T327" s="16">
        <v>0.16114466874012101</v>
      </c>
      <c r="U327" s="16">
        <v>0.17531146897555239</v>
      </c>
      <c r="V327" s="16">
        <v>0.1466271252345151</v>
      </c>
      <c r="W327" s="16">
        <v>0.12793063957197939</v>
      </c>
      <c r="X327" s="16">
        <v>0.1790623814852054</v>
      </c>
      <c r="Y327" s="16">
        <v>0.15034131665579359</v>
      </c>
      <c r="AA327" s="16">
        <v>0.14658684576968151</v>
      </c>
      <c r="AB327" s="16">
        <v>0.14964760882424691</v>
      </c>
      <c r="AC327" s="16">
        <v>0.15983951625732351</v>
      </c>
      <c r="AD327" s="16">
        <v>0.12849372179485399</v>
      </c>
      <c r="AF327" s="16">
        <v>0.15278546935949261</v>
      </c>
      <c r="AH327" s="16">
        <v>5.8867561388286048E-2</v>
      </c>
      <c r="AI327" s="16">
        <v>0.12087104026170049</v>
      </c>
      <c r="AJ327" s="16">
        <v>0.1191089626601556</v>
      </c>
      <c r="AK327" s="16">
        <v>0.27710709337048878</v>
      </c>
    </row>
    <row r="328" spans="2:39" x14ac:dyDescent="0.35">
      <c r="B328" s="15" t="s">
        <v>93</v>
      </c>
      <c r="C328" s="16">
        <v>3.4627763538440479E-2</v>
      </c>
      <c r="D328" s="16">
        <v>3.1504044006368151E-2</v>
      </c>
      <c r="E328" s="16">
        <v>3.8125242501710288E-2</v>
      </c>
      <c r="G328" s="16">
        <v>4.4865071206313771E-2</v>
      </c>
      <c r="H328" s="16">
        <v>2.87795563670173E-2</v>
      </c>
      <c r="I328" s="16">
        <v>3.2377061044793112E-2</v>
      </c>
      <c r="J328" s="16">
        <v>3.3206691280932572E-2</v>
      </c>
      <c r="K328" s="16">
        <v>3.8555789729269797E-2</v>
      </c>
      <c r="L328" s="16">
        <v>3.7612557974802938E-2</v>
      </c>
      <c r="N328" s="16">
        <v>3.6542573645251673E-2</v>
      </c>
      <c r="O328" s="16">
        <v>7.2531474687590844E-2</v>
      </c>
      <c r="P328" s="16">
        <v>2.1986423605511129E-2</v>
      </c>
      <c r="Q328" s="16">
        <v>5.3785095928040177E-2</v>
      </c>
      <c r="R328" s="16">
        <v>4.048639872796115E-2</v>
      </c>
      <c r="S328" s="16">
        <v>3.5134119523375029E-2</v>
      </c>
      <c r="T328" s="16">
        <v>4.4861592233703673E-2</v>
      </c>
      <c r="U328" s="16">
        <v>2.9787548264146681E-2</v>
      </c>
      <c r="V328" s="16">
        <v>2.3629550421475281E-2</v>
      </c>
      <c r="W328" s="16">
        <v>3.5040104695477678E-2</v>
      </c>
      <c r="X328" s="16">
        <v>3.1861055482078023E-2</v>
      </c>
      <c r="Y328" s="16">
        <v>2.7965048835985259E-2</v>
      </c>
      <c r="AA328" s="16">
        <v>1.4938474138668761E-2</v>
      </c>
      <c r="AB328" s="16">
        <v>2.4506897480885501E-2</v>
      </c>
      <c r="AC328" s="16">
        <v>3.5759781371909577E-2</v>
      </c>
      <c r="AD328" s="16">
        <v>7.7205110984758282E-2</v>
      </c>
      <c r="AF328" s="16">
        <v>2.802686012331437E-2</v>
      </c>
      <c r="AH328" s="16">
        <v>8.1618178346779049E-2</v>
      </c>
      <c r="AI328" s="16">
        <v>5.3044081765384658E-2</v>
      </c>
      <c r="AJ328" s="16">
        <v>2.4826812661460061E-2</v>
      </c>
      <c r="AK328" s="16">
        <v>1.361049968806253E-2</v>
      </c>
    </row>
    <row r="330" spans="2:39" x14ac:dyDescent="0.35">
      <c r="B330" s="25" t="s">
        <v>188</v>
      </c>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row>
    <row r="331" spans="2:39" x14ac:dyDescent="0.35">
      <c r="B331" s="26" t="s">
        <v>24</v>
      </c>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row>
    <row r="332" spans="2:39" x14ac:dyDescent="0.35">
      <c r="B332" s="15" t="s">
        <v>189</v>
      </c>
      <c r="C332" s="16">
        <v>0.11772683919422609</v>
      </c>
      <c r="D332" s="16">
        <v>0.1297347022282932</v>
      </c>
      <c r="E332" s="16">
        <v>0.1034922254476492</v>
      </c>
      <c r="G332" s="16">
        <v>0.1321935051967095</v>
      </c>
      <c r="H332" s="16">
        <v>0.17244501078317609</v>
      </c>
      <c r="I332" s="16">
        <v>0.12858136454030289</v>
      </c>
      <c r="J332" s="16">
        <v>8.3022663763087562E-2</v>
      </c>
      <c r="K332" s="16">
        <v>6.1862560999697128E-2</v>
      </c>
      <c r="L332" s="16">
        <v>5.2498249608196747E-2</v>
      </c>
      <c r="N332" s="16">
        <v>9.4759199369246191E-2</v>
      </c>
      <c r="O332" s="16">
        <v>9.8086757182276246E-2</v>
      </c>
      <c r="P332" s="16">
        <v>0.1199594657539773</v>
      </c>
      <c r="Q332" s="16">
        <v>0.1302472990666316</v>
      </c>
      <c r="R332" s="16">
        <v>0.1136687295357576</v>
      </c>
      <c r="S332" s="16">
        <v>9.9555578243392631E-2</v>
      </c>
      <c r="T332" s="16">
        <v>9.9129284584941024E-2</v>
      </c>
      <c r="U332" s="16">
        <v>0.14964229624135031</v>
      </c>
      <c r="V332" s="16">
        <v>0.16376788968186229</v>
      </c>
      <c r="W332" s="16">
        <v>8.6940724601681493E-2</v>
      </c>
      <c r="X332" s="16">
        <v>7.8937851780856702E-2</v>
      </c>
      <c r="Y332" s="16">
        <v>0.1166894557164249</v>
      </c>
      <c r="AA332" s="16">
        <v>0.1553724792766201</v>
      </c>
      <c r="AB332" s="16">
        <v>8.6512517826437194E-2</v>
      </c>
      <c r="AC332" s="16">
        <v>0.113410402836826</v>
      </c>
      <c r="AD332" s="16">
        <v>9.844132750390458E-2</v>
      </c>
      <c r="AF332" s="16">
        <v>0.11772683919422609</v>
      </c>
      <c r="AH332" s="16">
        <v>0</v>
      </c>
      <c r="AI332" s="16">
        <v>2.1298044127821231E-2</v>
      </c>
      <c r="AJ332" s="16">
        <v>0.1130116468122551</v>
      </c>
      <c r="AK332" s="16">
        <v>0.23930306261363599</v>
      </c>
    </row>
    <row r="333" spans="2:39" x14ac:dyDescent="0.35">
      <c r="B333" s="15" t="s">
        <v>190</v>
      </c>
      <c r="C333" s="16">
        <v>0.395182628407383</v>
      </c>
      <c r="D333" s="16">
        <v>0.42584480567312011</v>
      </c>
      <c r="E333" s="16">
        <v>0.35883442483705907</v>
      </c>
      <c r="G333" s="16">
        <v>0.41055048756979651</v>
      </c>
      <c r="H333" s="16">
        <v>0.45308583554163728</v>
      </c>
      <c r="I333" s="16">
        <v>0.41587817541632971</v>
      </c>
      <c r="J333" s="16">
        <v>0.35735862990126982</v>
      </c>
      <c r="K333" s="16">
        <v>0.33854920842098501</v>
      </c>
      <c r="L333" s="16">
        <v>0.28834629109712318</v>
      </c>
      <c r="N333" s="16">
        <v>0.35994187469968619</v>
      </c>
      <c r="O333" s="16">
        <v>0.3350717839707586</v>
      </c>
      <c r="P333" s="16">
        <v>0.36989354450466982</v>
      </c>
      <c r="Q333" s="16">
        <v>0.35255854260201552</v>
      </c>
      <c r="R333" s="16">
        <v>0.39418123844520292</v>
      </c>
      <c r="S333" s="16">
        <v>0.3427470410962718</v>
      </c>
      <c r="T333" s="16">
        <v>0.47857482612918473</v>
      </c>
      <c r="U333" s="16">
        <v>0.44900915643433381</v>
      </c>
      <c r="V333" s="16">
        <v>0.42372461297565328</v>
      </c>
      <c r="W333" s="16">
        <v>0.40626318162041869</v>
      </c>
      <c r="X333" s="16">
        <v>0.35021138856952522</v>
      </c>
      <c r="Y333" s="16">
        <v>0.3595444814454079</v>
      </c>
      <c r="AA333" s="16">
        <v>0.40307071321908339</v>
      </c>
      <c r="AB333" s="16">
        <v>0.37381839150757812</v>
      </c>
      <c r="AC333" s="16">
        <v>0.4052378612224401</v>
      </c>
      <c r="AD333" s="16">
        <v>0.39997863008012352</v>
      </c>
      <c r="AF333" s="16">
        <v>0.395182628407383</v>
      </c>
      <c r="AH333" s="16">
        <v>5.1733024915035078E-2</v>
      </c>
      <c r="AI333" s="16">
        <v>0.2265467477526997</v>
      </c>
      <c r="AJ333" s="16">
        <v>0.43592810038799601</v>
      </c>
      <c r="AK333" s="16">
        <v>0.51016800352881142</v>
      </c>
    </row>
    <row r="334" spans="2:39" x14ac:dyDescent="0.35">
      <c r="B334" s="15" t="s">
        <v>191</v>
      </c>
      <c r="C334" s="16">
        <v>0.35575474960810399</v>
      </c>
      <c r="D334" s="16">
        <v>0.32224461090029172</v>
      </c>
      <c r="E334" s="16">
        <v>0.3954790435767005</v>
      </c>
      <c r="G334" s="16">
        <v>0.33080020632804952</v>
      </c>
      <c r="H334" s="16">
        <v>0.27346092944573058</v>
      </c>
      <c r="I334" s="16">
        <v>0.33125780808788668</v>
      </c>
      <c r="J334" s="16">
        <v>0.42809988853870679</v>
      </c>
      <c r="K334" s="16">
        <v>0.42145679691090021</v>
      </c>
      <c r="L334" s="16">
        <v>0.46090076935948932</v>
      </c>
      <c r="N334" s="16">
        <v>0.39918695601376702</v>
      </c>
      <c r="O334" s="16">
        <v>0.4020517240067808</v>
      </c>
      <c r="P334" s="16">
        <v>0.38942423504445939</v>
      </c>
      <c r="Q334" s="16">
        <v>0.35312142479655462</v>
      </c>
      <c r="R334" s="16">
        <v>0.36265756053663972</v>
      </c>
      <c r="S334" s="16">
        <v>0.3788925886001005</v>
      </c>
      <c r="T334" s="16">
        <v>0.32073011007737418</v>
      </c>
      <c r="U334" s="16">
        <v>0.29406678273921782</v>
      </c>
      <c r="V334" s="16">
        <v>0.29559457624207919</v>
      </c>
      <c r="W334" s="16">
        <v>0.38237461459661598</v>
      </c>
      <c r="X334" s="16">
        <v>0.41663016381804929</v>
      </c>
      <c r="Y334" s="16">
        <v>0.39173209231874712</v>
      </c>
      <c r="AA334" s="16">
        <v>0.32236295448794272</v>
      </c>
      <c r="AB334" s="16">
        <v>0.39104770797159188</v>
      </c>
      <c r="AC334" s="16">
        <v>0.34921151531996159</v>
      </c>
      <c r="AD334" s="16">
        <v>0.37546231670165808</v>
      </c>
      <c r="AF334" s="16">
        <v>0.35575474960810399</v>
      </c>
      <c r="AH334" s="16">
        <v>0.51283246703912211</v>
      </c>
      <c r="AI334" s="16">
        <v>0.50484234119220517</v>
      </c>
      <c r="AJ334" s="16">
        <v>0.34745921915126521</v>
      </c>
      <c r="AK334" s="16">
        <v>0.2023940576112789</v>
      </c>
    </row>
    <row r="335" spans="2:39" x14ac:dyDescent="0.35">
      <c r="B335" s="15" t="s">
        <v>192</v>
      </c>
      <c r="C335" s="16">
        <v>0.10662064149763049</v>
      </c>
      <c r="D335" s="16">
        <v>9.6930151587564378E-2</v>
      </c>
      <c r="E335" s="16">
        <v>0.1181081460180891</v>
      </c>
      <c r="G335" s="16">
        <v>0.1012095059271442</v>
      </c>
      <c r="H335" s="16">
        <v>8.327135414101916E-2</v>
      </c>
      <c r="I335" s="16">
        <v>0.1070552503547585</v>
      </c>
      <c r="J335" s="16">
        <v>0.1076321026780083</v>
      </c>
      <c r="K335" s="16">
        <v>0.1381076917596798</v>
      </c>
      <c r="L335" s="16">
        <v>0.14550379343346881</v>
      </c>
      <c r="N335" s="16">
        <v>0.1206773892182343</v>
      </c>
      <c r="O335" s="16">
        <v>0.1545596336518246</v>
      </c>
      <c r="P335" s="16">
        <v>0.10041257203097501</v>
      </c>
      <c r="Q335" s="16">
        <v>0.1227354410864383</v>
      </c>
      <c r="R335" s="16">
        <v>0.1104725726962023</v>
      </c>
      <c r="S335" s="16">
        <v>0.12587762244336281</v>
      </c>
      <c r="T335" s="16">
        <v>7.8824266233157539E-2</v>
      </c>
      <c r="U335" s="16">
        <v>8.963071411853013E-2</v>
      </c>
      <c r="V335" s="16">
        <v>9.388499303346011E-2</v>
      </c>
      <c r="W335" s="16">
        <v>0.1048424727287003</v>
      </c>
      <c r="X335" s="16">
        <v>0.13070581168692999</v>
      </c>
      <c r="Y335" s="16">
        <v>0.1005524871926856</v>
      </c>
      <c r="AA335" s="16">
        <v>0.1056802628798142</v>
      </c>
      <c r="AB335" s="16">
        <v>0.116611995302251</v>
      </c>
      <c r="AC335" s="16">
        <v>0.1034858030082455</v>
      </c>
      <c r="AD335" s="16">
        <v>9.6188669788436168E-2</v>
      </c>
      <c r="AF335" s="16">
        <v>0.10662064149763049</v>
      </c>
      <c r="AH335" s="16">
        <v>0.2979262655037952</v>
      </c>
      <c r="AI335" s="16">
        <v>0.18736689325261119</v>
      </c>
      <c r="AJ335" s="16">
        <v>8.9925492530552306E-2</v>
      </c>
      <c r="AK335" s="16">
        <v>4.4159204601360851E-2</v>
      </c>
    </row>
    <row r="336" spans="2:39" x14ac:dyDescent="0.35">
      <c r="B336" s="15" t="s">
        <v>193</v>
      </c>
      <c r="C336" s="16">
        <v>2.4715141292656392E-2</v>
      </c>
      <c r="D336" s="16">
        <v>2.524572961073069E-2</v>
      </c>
      <c r="E336" s="16">
        <v>2.408616012050227E-2</v>
      </c>
      <c r="G336" s="16">
        <v>2.5246294978300329E-2</v>
      </c>
      <c r="H336" s="16">
        <v>1.7736870088436791E-2</v>
      </c>
      <c r="I336" s="16">
        <v>1.7227401600722121E-2</v>
      </c>
      <c r="J336" s="16">
        <v>2.3886715118927478E-2</v>
      </c>
      <c r="K336" s="16">
        <v>4.0023741908737961E-2</v>
      </c>
      <c r="L336" s="16">
        <v>5.2750896501722128E-2</v>
      </c>
      <c r="N336" s="16">
        <v>2.543458069906622E-2</v>
      </c>
      <c r="O336" s="16">
        <v>1.0230101188359811E-2</v>
      </c>
      <c r="P336" s="16">
        <v>2.0310182665918341E-2</v>
      </c>
      <c r="Q336" s="16">
        <v>4.1337292448360027E-2</v>
      </c>
      <c r="R336" s="16">
        <v>1.9019898786197611E-2</v>
      </c>
      <c r="S336" s="16">
        <v>5.2927169616872313E-2</v>
      </c>
      <c r="T336" s="16">
        <v>2.274151297534276E-2</v>
      </c>
      <c r="U336" s="16">
        <v>1.7651050466567911E-2</v>
      </c>
      <c r="V336" s="16">
        <v>2.3027928066945171E-2</v>
      </c>
      <c r="W336" s="16">
        <v>1.9579006452583359E-2</v>
      </c>
      <c r="X336" s="16">
        <v>2.35147841446386E-2</v>
      </c>
      <c r="Y336" s="16">
        <v>3.1481483326734533E-2</v>
      </c>
      <c r="AA336" s="16">
        <v>1.351359013653949E-2</v>
      </c>
      <c r="AB336" s="16">
        <v>3.2009387392141861E-2</v>
      </c>
      <c r="AC336" s="16">
        <v>2.8654417612526729E-2</v>
      </c>
      <c r="AD336" s="16">
        <v>2.9929055925877579E-2</v>
      </c>
      <c r="AF336" s="16">
        <v>2.4715141292656392E-2</v>
      </c>
      <c r="AH336" s="16">
        <v>0.13750824254204769</v>
      </c>
      <c r="AI336" s="16">
        <v>5.9945973674662693E-2</v>
      </c>
      <c r="AJ336" s="16">
        <v>1.3675541117931501E-2</v>
      </c>
      <c r="AK336" s="16">
        <v>3.9756716449127561E-3</v>
      </c>
    </row>
    <row r="338" spans="2:39" x14ac:dyDescent="0.35">
      <c r="B338" s="25" t="s">
        <v>194</v>
      </c>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row>
    <row r="339" spans="2:39" x14ac:dyDescent="0.35">
      <c r="B339" s="26" t="s">
        <v>25</v>
      </c>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row>
    <row r="340" spans="2:39" ht="43.5" x14ac:dyDescent="0.35">
      <c r="B340" s="15" t="s">
        <v>195</v>
      </c>
      <c r="C340" s="16">
        <v>0.1003058285486204</v>
      </c>
      <c r="D340" s="16">
        <v>8.8537035875352318E-2</v>
      </c>
      <c r="E340" s="16">
        <v>0.1142570384760021</v>
      </c>
      <c r="G340" s="16">
        <v>0.14359301143411149</v>
      </c>
      <c r="H340" s="16">
        <v>0.1020670571091248</v>
      </c>
      <c r="I340" s="16">
        <v>0.1053952773292068</v>
      </c>
      <c r="J340" s="16">
        <v>8.9089514295848105E-2</v>
      </c>
      <c r="K340" s="16">
        <v>7.4973168302116283E-2</v>
      </c>
      <c r="L340" s="16">
        <v>6.333110912157483E-2</v>
      </c>
      <c r="N340" s="16">
        <v>9.2135452209967356E-2</v>
      </c>
      <c r="O340" s="16">
        <v>8.9854331029070394E-2</v>
      </c>
      <c r="P340" s="16">
        <v>0.1130340301549761</v>
      </c>
      <c r="Q340" s="16">
        <v>0.14998060145612971</v>
      </c>
      <c r="R340" s="16">
        <v>0.11135162209309279</v>
      </c>
      <c r="S340" s="16">
        <v>8.420207958486417E-2</v>
      </c>
      <c r="T340" s="16">
        <v>7.5864346602363367E-2</v>
      </c>
      <c r="U340" s="16">
        <v>0.1146275039526075</v>
      </c>
      <c r="V340" s="16">
        <v>9.1594314851121947E-2</v>
      </c>
      <c r="W340" s="16">
        <v>8.8051125674008288E-2</v>
      </c>
      <c r="X340" s="16">
        <v>0.13596557813340651</v>
      </c>
      <c r="Y340" s="16">
        <v>9.4454857392001365E-2</v>
      </c>
      <c r="AA340" s="16">
        <v>9.5282276368980581E-2</v>
      </c>
      <c r="AB340" s="16">
        <v>0.11434448816489701</v>
      </c>
      <c r="AC340" s="16">
        <v>8.6677826939919267E-2</v>
      </c>
      <c r="AD340" s="16">
        <v>0.10655271127735701</v>
      </c>
      <c r="AF340" s="16">
        <v>0.1003058285486204</v>
      </c>
      <c r="AH340" s="16">
        <v>0.16343670638427779</v>
      </c>
      <c r="AI340" s="16">
        <v>0.1001573556148436</v>
      </c>
      <c r="AJ340" s="16">
        <v>0.1102039031584922</v>
      </c>
      <c r="AK340" s="16">
        <v>7.6047306435472931E-2</v>
      </c>
    </row>
    <row r="341" spans="2:39" ht="29" x14ac:dyDescent="0.35">
      <c r="B341" s="15" t="s">
        <v>196</v>
      </c>
      <c r="C341" s="16">
        <v>0.35595027772404297</v>
      </c>
      <c r="D341" s="16">
        <v>0.36069401595346517</v>
      </c>
      <c r="E341" s="16">
        <v>0.35032685570306232</v>
      </c>
      <c r="G341" s="16">
        <v>0.35003878967039248</v>
      </c>
      <c r="H341" s="16">
        <v>0.38362648258282928</v>
      </c>
      <c r="I341" s="16">
        <v>0.35924214044470948</v>
      </c>
      <c r="J341" s="16">
        <v>0.35043022433843141</v>
      </c>
      <c r="K341" s="16">
        <v>0.35845341816407139</v>
      </c>
      <c r="L341" s="16">
        <v>0.25505264164670999</v>
      </c>
      <c r="N341" s="16">
        <v>0.3621974541168082</v>
      </c>
      <c r="O341" s="16">
        <v>0.30800103883892799</v>
      </c>
      <c r="P341" s="16">
        <v>0.26577019161041321</v>
      </c>
      <c r="Q341" s="16">
        <v>0.23373045672546669</v>
      </c>
      <c r="R341" s="16">
        <v>0.40786726590178463</v>
      </c>
      <c r="S341" s="16">
        <v>0.37878107560164082</v>
      </c>
      <c r="T341" s="16">
        <v>0.4097040347729774</v>
      </c>
      <c r="U341" s="16">
        <v>0.35907327833311548</v>
      </c>
      <c r="V341" s="16">
        <v>0.35540605644558021</v>
      </c>
      <c r="W341" s="16">
        <v>0.35643486618415132</v>
      </c>
      <c r="X341" s="16">
        <v>0.33668559525804281</v>
      </c>
      <c r="Y341" s="16">
        <v>0.35313973481683308</v>
      </c>
      <c r="AA341" s="16">
        <v>0.35730573463948762</v>
      </c>
      <c r="AB341" s="16">
        <v>0.35396586266783392</v>
      </c>
      <c r="AC341" s="16">
        <v>0.37240182865199328</v>
      </c>
      <c r="AD341" s="16">
        <v>0.33353314076672558</v>
      </c>
      <c r="AF341" s="16">
        <v>0.35595027772404297</v>
      </c>
      <c r="AH341" s="16">
        <v>0.19795730171762441</v>
      </c>
      <c r="AI341" s="16">
        <v>0.27721097266294398</v>
      </c>
      <c r="AJ341" s="16">
        <v>0.38873941129136602</v>
      </c>
      <c r="AK341" s="16">
        <v>0.38009138714014679</v>
      </c>
    </row>
    <row r="342" spans="2:39" ht="29" x14ac:dyDescent="0.35">
      <c r="B342" s="15" t="s">
        <v>197</v>
      </c>
      <c r="C342" s="16">
        <v>0.2848012154597187</v>
      </c>
      <c r="D342" s="16">
        <v>0.2972489716830885</v>
      </c>
      <c r="E342" s="16">
        <v>0.27004513426954169</v>
      </c>
      <c r="G342" s="16">
        <v>0.27932711191700288</v>
      </c>
      <c r="H342" s="16">
        <v>0.27288917475892388</v>
      </c>
      <c r="I342" s="16">
        <v>0.30122698342658383</v>
      </c>
      <c r="J342" s="16">
        <v>0.30776510983306549</v>
      </c>
      <c r="K342" s="16">
        <v>0.2484538246372415</v>
      </c>
      <c r="L342" s="16">
        <v>0.27863264437082119</v>
      </c>
      <c r="N342" s="16">
        <v>0.30300866327763371</v>
      </c>
      <c r="O342" s="16">
        <v>0.2897252612277475</v>
      </c>
      <c r="P342" s="16">
        <v>0.34734099775426702</v>
      </c>
      <c r="Q342" s="16">
        <v>0.2800443466118826</v>
      </c>
      <c r="R342" s="16">
        <v>0.25773234256516309</v>
      </c>
      <c r="S342" s="16">
        <v>0.28274084721115972</v>
      </c>
      <c r="T342" s="16">
        <v>0.28120478140795963</v>
      </c>
      <c r="U342" s="16">
        <v>0.31237791965217571</v>
      </c>
      <c r="V342" s="16">
        <v>0.27947964391777791</v>
      </c>
      <c r="W342" s="16">
        <v>0.29140043788934722</v>
      </c>
      <c r="X342" s="16">
        <v>0.25268740100469922</v>
      </c>
      <c r="Y342" s="16">
        <v>0.27073723083017931</v>
      </c>
      <c r="AA342" s="16">
        <v>0.29183043408897519</v>
      </c>
      <c r="AB342" s="16">
        <v>0.26154712231399119</v>
      </c>
      <c r="AC342" s="16">
        <v>0.28705068856130772</v>
      </c>
      <c r="AD342" s="16">
        <v>0.30512140267498422</v>
      </c>
      <c r="AF342" s="16">
        <v>0.2848012154597187</v>
      </c>
      <c r="AH342" s="16">
        <v>0.1530019557374816</v>
      </c>
      <c r="AI342" s="16">
        <v>0.26024139447092409</v>
      </c>
      <c r="AJ342" s="16">
        <v>0.30102964967573842</v>
      </c>
      <c r="AK342" s="16">
        <v>0.28376416130887389</v>
      </c>
    </row>
    <row r="343" spans="2:39" ht="29" x14ac:dyDescent="0.35">
      <c r="B343" s="15" t="s">
        <v>198</v>
      </c>
      <c r="C343" s="16">
        <v>0.16257413213191041</v>
      </c>
      <c r="D343" s="16">
        <v>0.16009973041738121</v>
      </c>
      <c r="E343" s="16">
        <v>0.16550738949504509</v>
      </c>
      <c r="G343" s="16">
        <v>0.14161418431842629</v>
      </c>
      <c r="H343" s="16">
        <v>0.1739807340435166</v>
      </c>
      <c r="I343" s="16">
        <v>0.1558021234805452</v>
      </c>
      <c r="J343" s="16">
        <v>0.13683924344336609</v>
      </c>
      <c r="K343" s="16">
        <v>0.1869191820758668</v>
      </c>
      <c r="L343" s="16">
        <v>0.23115279358275129</v>
      </c>
      <c r="N343" s="16">
        <v>0.1459101632920913</v>
      </c>
      <c r="O343" s="16">
        <v>0.20586892469949961</v>
      </c>
      <c r="P343" s="16">
        <v>0.1641885265825391</v>
      </c>
      <c r="Q343" s="16">
        <v>0.24026797618337689</v>
      </c>
      <c r="R343" s="16">
        <v>0.14805510595596011</v>
      </c>
      <c r="S343" s="16">
        <v>0.14097130169193431</v>
      </c>
      <c r="T343" s="16">
        <v>0.1243622042171381</v>
      </c>
      <c r="U343" s="16">
        <v>0.1161761084791352</v>
      </c>
      <c r="V343" s="16">
        <v>0.1941118132325646</v>
      </c>
      <c r="W343" s="16">
        <v>0.1613145350471071</v>
      </c>
      <c r="X343" s="16">
        <v>0.17536237661715989</v>
      </c>
      <c r="Y343" s="16">
        <v>0.16772065785068049</v>
      </c>
      <c r="AA343" s="16">
        <v>0.19311497779210321</v>
      </c>
      <c r="AB343" s="16">
        <v>0.1522138860215711</v>
      </c>
      <c r="AC343" s="16">
        <v>0.1496019932013852</v>
      </c>
      <c r="AD343" s="16">
        <v>0.13595382961672289</v>
      </c>
      <c r="AF343" s="16">
        <v>0.16257413213191041</v>
      </c>
      <c r="AH343" s="16">
        <v>0.1298018220698528</v>
      </c>
      <c r="AI343" s="16">
        <v>0.1522637750599663</v>
      </c>
      <c r="AJ343" s="16">
        <v>0.14026548960613219</v>
      </c>
      <c r="AK343" s="16">
        <v>0.22322950241869141</v>
      </c>
    </row>
    <row r="344" spans="2:39" ht="43.5" x14ac:dyDescent="0.35">
      <c r="B344" s="15" t="s">
        <v>199</v>
      </c>
      <c r="C344" s="16">
        <v>9.6368546135707417E-2</v>
      </c>
      <c r="D344" s="16">
        <v>9.3420246070712684E-2</v>
      </c>
      <c r="E344" s="16">
        <v>9.986358205634889E-2</v>
      </c>
      <c r="G344" s="16">
        <v>8.5426902660066834E-2</v>
      </c>
      <c r="H344" s="16">
        <v>6.7436551505605291E-2</v>
      </c>
      <c r="I344" s="16">
        <v>7.8333475318954515E-2</v>
      </c>
      <c r="J344" s="16">
        <v>0.1158759080892888</v>
      </c>
      <c r="K344" s="16">
        <v>0.13120040682070391</v>
      </c>
      <c r="L344" s="16">
        <v>0.17183081127814259</v>
      </c>
      <c r="N344" s="16">
        <v>9.6748267103499472E-2</v>
      </c>
      <c r="O344" s="16">
        <v>0.1065504442047546</v>
      </c>
      <c r="P344" s="16">
        <v>0.1096662538978046</v>
      </c>
      <c r="Q344" s="16">
        <v>9.5976619023144111E-2</v>
      </c>
      <c r="R344" s="16">
        <v>7.4993663483999551E-2</v>
      </c>
      <c r="S344" s="16">
        <v>0.1133046959104011</v>
      </c>
      <c r="T344" s="16">
        <v>0.1088646329995618</v>
      </c>
      <c r="U344" s="16">
        <v>9.7745189582965977E-2</v>
      </c>
      <c r="V344" s="16">
        <v>7.9408171552955556E-2</v>
      </c>
      <c r="W344" s="16">
        <v>0.1027990352053859</v>
      </c>
      <c r="X344" s="16">
        <v>9.9299048986691632E-2</v>
      </c>
      <c r="Y344" s="16">
        <v>0.11394751911030571</v>
      </c>
      <c r="AA344" s="16">
        <v>6.2466577110453357E-2</v>
      </c>
      <c r="AB344" s="16">
        <v>0.1179286408317069</v>
      </c>
      <c r="AC344" s="16">
        <v>0.1042676626453944</v>
      </c>
      <c r="AD344" s="16">
        <v>0.1188389156642103</v>
      </c>
      <c r="AF344" s="16">
        <v>9.6368546135707417E-2</v>
      </c>
      <c r="AH344" s="16">
        <v>0.35580221409076351</v>
      </c>
      <c r="AI344" s="16">
        <v>0.21012650219132209</v>
      </c>
      <c r="AJ344" s="16">
        <v>5.9761546268271182E-2</v>
      </c>
      <c r="AK344" s="16">
        <v>3.6867642696814917E-2</v>
      </c>
    </row>
    <row r="346" spans="2:39" x14ac:dyDescent="0.35">
      <c r="B346" s="25" t="s">
        <v>200</v>
      </c>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row>
    <row r="347" spans="2:39" x14ac:dyDescent="0.35">
      <c r="B347" s="26" t="s">
        <v>15</v>
      </c>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row>
    <row r="348" spans="2:39" x14ac:dyDescent="0.35">
      <c r="B348" s="15" t="s">
        <v>76</v>
      </c>
      <c r="C348" s="16">
        <v>0.20872474654465159</v>
      </c>
      <c r="D348" s="16">
        <v>0.24801026697046341</v>
      </c>
      <c r="E348" s="16">
        <v>0.1703158770944759</v>
      </c>
      <c r="G348" s="16">
        <v>0.18903433913931339</v>
      </c>
      <c r="H348" s="16">
        <v>0.29909295920277801</v>
      </c>
      <c r="I348" s="16">
        <v>0.27009171919510322</v>
      </c>
      <c r="J348" s="16">
        <v>0.2349930210468808</v>
      </c>
      <c r="K348" s="16">
        <v>0.18510685131838181</v>
      </c>
      <c r="L348" s="16">
        <v>9.3386698150559735E-2</v>
      </c>
      <c r="N348" s="16">
        <v>0.1827592325005698</v>
      </c>
      <c r="O348" s="16">
        <v>0.1728795080995463</v>
      </c>
      <c r="P348" s="16">
        <v>0.17354772283493111</v>
      </c>
      <c r="Q348" s="16">
        <v>0.16330230671925161</v>
      </c>
      <c r="R348" s="16">
        <v>0.22772830125119781</v>
      </c>
      <c r="S348" s="16">
        <v>0.16819516298116491</v>
      </c>
      <c r="T348" s="16">
        <v>0.2147949712385967</v>
      </c>
      <c r="U348" s="16">
        <v>0.2329310397966044</v>
      </c>
      <c r="V348" s="16">
        <v>0.3088518726708952</v>
      </c>
      <c r="W348" s="16">
        <v>0.17802635497276981</v>
      </c>
      <c r="X348" s="16">
        <v>0.15981935212004381</v>
      </c>
      <c r="Y348" s="16">
        <v>0.20212636552459151</v>
      </c>
      <c r="AA348" s="16">
        <v>0.31112749321949518</v>
      </c>
      <c r="AB348" s="16">
        <v>0.20629142102094189</v>
      </c>
      <c r="AC348" s="16">
        <v>0.1794818860574684</v>
      </c>
      <c r="AD348" s="16">
        <v>0.12628979005960669</v>
      </c>
      <c r="AF348" s="16">
        <v>0.23398992503510549</v>
      </c>
      <c r="AH348" s="16">
        <v>3.1472713449366758E-2</v>
      </c>
      <c r="AI348" s="16">
        <v>8.1706436605171226E-2</v>
      </c>
      <c r="AJ348" s="16">
        <v>0.24156185322017121</v>
      </c>
      <c r="AK348" s="16">
        <v>0.55750310974909589</v>
      </c>
    </row>
    <row r="349" spans="2:39" x14ac:dyDescent="0.35">
      <c r="B349" s="15" t="s">
        <v>201</v>
      </c>
      <c r="C349" s="16">
        <v>0.41928143407485452</v>
      </c>
      <c r="D349" s="16">
        <v>0.42189951002566822</v>
      </c>
      <c r="E349" s="16">
        <v>0.41672178012817068</v>
      </c>
      <c r="G349" s="16">
        <v>0.40390275288149591</v>
      </c>
      <c r="H349" s="16">
        <v>0.41240472964943209</v>
      </c>
      <c r="I349" s="16">
        <v>0.42709390651054452</v>
      </c>
      <c r="J349" s="16">
        <v>0.47082050569065148</v>
      </c>
      <c r="K349" s="16">
        <v>0.44422330777754848</v>
      </c>
      <c r="L349" s="16">
        <v>0.37014836536795459</v>
      </c>
      <c r="N349" s="16">
        <v>0.42281840928820891</v>
      </c>
      <c r="O349" s="16">
        <v>0.46664724652013229</v>
      </c>
      <c r="P349" s="16">
        <v>0.44313191846213068</v>
      </c>
      <c r="Q349" s="16">
        <v>0.42102630758167148</v>
      </c>
      <c r="R349" s="16">
        <v>0.44652007301043489</v>
      </c>
      <c r="S349" s="16">
        <v>0.3832931992454523</v>
      </c>
      <c r="T349" s="16">
        <v>0.41994522714028648</v>
      </c>
      <c r="U349" s="16">
        <v>0.42758988000637932</v>
      </c>
      <c r="V349" s="16">
        <v>0.4044499638355159</v>
      </c>
      <c r="W349" s="16">
        <v>0.43846127106649502</v>
      </c>
      <c r="X349" s="16">
        <v>0.41576027353562472</v>
      </c>
      <c r="Y349" s="16">
        <v>0.37443055825449839</v>
      </c>
      <c r="AA349" s="16">
        <v>0.39730966910084242</v>
      </c>
      <c r="AB349" s="16">
        <v>0.44044402844119113</v>
      </c>
      <c r="AC349" s="16">
        <v>0.43233163972485589</v>
      </c>
      <c r="AD349" s="16">
        <v>0.40975921150778988</v>
      </c>
      <c r="AF349" s="16">
        <v>0.45144248203969572</v>
      </c>
      <c r="AH349" s="16">
        <v>0.20964596296578561</v>
      </c>
      <c r="AI349" s="16">
        <v>0.39698806184273971</v>
      </c>
      <c r="AJ349" s="16">
        <v>0.51956484887974363</v>
      </c>
      <c r="AK349" s="16">
        <v>0.36031045357641539</v>
      </c>
    </row>
    <row r="350" spans="2:39" x14ac:dyDescent="0.35">
      <c r="B350" s="15" t="s">
        <v>78</v>
      </c>
      <c r="C350" s="16">
        <v>0.18583881968441041</v>
      </c>
      <c r="D350" s="16">
        <v>0.17310807431584621</v>
      </c>
      <c r="E350" s="16">
        <v>0.19828548022408701</v>
      </c>
      <c r="G350" s="16">
        <v>0.21721722906320889</v>
      </c>
      <c r="H350" s="16">
        <v>0.15176660802894071</v>
      </c>
      <c r="I350" s="16">
        <v>0.1608754774064084</v>
      </c>
      <c r="J350" s="16">
        <v>0.1588157332386029</v>
      </c>
      <c r="K350" s="16">
        <v>0.1897721032101394</v>
      </c>
      <c r="L350" s="16">
        <v>0.2322431119202624</v>
      </c>
      <c r="N350" s="16">
        <v>0.16802786705369879</v>
      </c>
      <c r="O350" s="16">
        <v>0.15649221067984839</v>
      </c>
      <c r="P350" s="16">
        <v>0.20048302146560409</v>
      </c>
      <c r="Q350" s="16">
        <v>0.19945864891162179</v>
      </c>
      <c r="R350" s="16">
        <v>0.19080047659909369</v>
      </c>
      <c r="S350" s="16">
        <v>0.2081154759636383</v>
      </c>
      <c r="T350" s="16">
        <v>0.19632006780297909</v>
      </c>
      <c r="U350" s="16">
        <v>0.17716171738255149</v>
      </c>
      <c r="V350" s="16">
        <v>0.17235916533784301</v>
      </c>
      <c r="W350" s="16">
        <v>0.17878991052716339</v>
      </c>
      <c r="X350" s="16">
        <v>0.1968856216975928</v>
      </c>
      <c r="Y350" s="16">
        <v>0.19525915948437389</v>
      </c>
      <c r="AA350" s="16">
        <v>0.15613296454257969</v>
      </c>
      <c r="AB350" s="16">
        <v>0.17174658905169821</v>
      </c>
      <c r="AC350" s="16">
        <v>0.20164409664851041</v>
      </c>
      <c r="AD350" s="16">
        <v>0.21903214181833641</v>
      </c>
      <c r="AF350" s="16">
        <v>0.18359959217326829</v>
      </c>
      <c r="AH350" s="16">
        <v>0.2466642250667811</v>
      </c>
      <c r="AI350" s="16">
        <v>0.25481550602353042</v>
      </c>
      <c r="AJ350" s="16">
        <v>0.1565169144443796</v>
      </c>
      <c r="AK350" s="16">
        <v>4.7374047782623392E-2</v>
      </c>
    </row>
    <row r="351" spans="2:39" x14ac:dyDescent="0.35">
      <c r="B351" s="15" t="s">
        <v>202</v>
      </c>
      <c r="C351" s="16">
        <v>0.14896931611578071</v>
      </c>
      <c r="D351" s="16">
        <v>0.12516146434605149</v>
      </c>
      <c r="E351" s="16">
        <v>0.17224589895345771</v>
      </c>
      <c r="G351" s="16">
        <v>0.15875046673525839</v>
      </c>
      <c r="H351" s="16">
        <v>0.1061693838819327</v>
      </c>
      <c r="I351" s="16">
        <v>9.6733363150582674E-2</v>
      </c>
      <c r="J351" s="16">
        <v>9.8423033863091744E-2</v>
      </c>
      <c r="K351" s="16">
        <v>0.1550173718940091</v>
      </c>
      <c r="L351" s="16">
        <v>0.25637454005987798</v>
      </c>
      <c r="N351" s="16">
        <v>0.1931585790903356</v>
      </c>
      <c r="O351" s="16">
        <v>0.1662856803198596</v>
      </c>
      <c r="P351" s="16">
        <v>0.16305452777104029</v>
      </c>
      <c r="Q351" s="16">
        <v>0.1615911238336124</v>
      </c>
      <c r="R351" s="16">
        <v>0.1102371734923424</v>
      </c>
      <c r="S351" s="16">
        <v>0.19665375120055231</v>
      </c>
      <c r="T351" s="16">
        <v>0.1392209760283446</v>
      </c>
      <c r="U351" s="16">
        <v>0.113332116433808</v>
      </c>
      <c r="V351" s="16">
        <v>8.539193720738622E-2</v>
      </c>
      <c r="W351" s="16">
        <v>0.1647138847382798</v>
      </c>
      <c r="X351" s="16">
        <v>0.19110607625096629</v>
      </c>
      <c r="Y351" s="16">
        <v>0.17243868849941019</v>
      </c>
      <c r="AA351" s="16">
        <v>0.11660727895950559</v>
      </c>
      <c r="AB351" s="16">
        <v>0.14642525610060531</v>
      </c>
      <c r="AC351" s="16">
        <v>0.14407283099272711</v>
      </c>
      <c r="AD351" s="16">
        <v>0.19100550922384291</v>
      </c>
      <c r="AF351" s="16">
        <v>9.9026523915462406E-2</v>
      </c>
      <c r="AH351" s="16">
        <v>0.43648504179329167</v>
      </c>
      <c r="AI351" s="16">
        <v>0.21030219547835091</v>
      </c>
      <c r="AJ351" s="16">
        <v>6.1547470268397457E-2</v>
      </c>
      <c r="AK351" s="16">
        <v>2.910760362046947E-2</v>
      </c>
    </row>
    <row r="352" spans="2:39" x14ac:dyDescent="0.35">
      <c r="B352" s="15" t="s">
        <v>93</v>
      </c>
      <c r="C352" s="16">
        <v>3.7185683580302858E-2</v>
      </c>
      <c r="D352" s="16">
        <v>3.1820684341970627E-2</v>
      </c>
      <c r="E352" s="16">
        <v>4.2430963599808587E-2</v>
      </c>
      <c r="G352" s="16">
        <v>3.109521218072352E-2</v>
      </c>
      <c r="H352" s="16">
        <v>3.0566319236916509E-2</v>
      </c>
      <c r="I352" s="16">
        <v>4.5205533737361303E-2</v>
      </c>
      <c r="J352" s="16">
        <v>3.6947706160773058E-2</v>
      </c>
      <c r="K352" s="16">
        <v>2.5880365799921111E-2</v>
      </c>
      <c r="L352" s="16">
        <v>4.7847284501345233E-2</v>
      </c>
      <c r="N352" s="16">
        <v>3.3235912067186832E-2</v>
      </c>
      <c r="O352" s="16">
        <v>3.7695354380613652E-2</v>
      </c>
      <c r="P352" s="16">
        <v>1.9782809466293981E-2</v>
      </c>
      <c r="Q352" s="16">
        <v>5.4621612953842741E-2</v>
      </c>
      <c r="R352" s="16">
        <v>2.4713975646931029E-2</v>
      </c>
      <c r="S352" s="16">
        <v>4.3742410609192352E-2</v>
      </c>
      <c r="T352" s="16">
        <v>2.971875778979308E-2</v>
      </c>
      <c r="U352" s="16">
        <v>4.8985246380656898E-2</v>
      </c>
      <c r="V352" s="16">
        <v>2.8947060948359679E-2</v>
      </c>
      <c r="W352" s="16">
        <v>4.0008578695291917E-2</v>
      </c>
      <c r="X352" s="16">
        <v>3.6428676395772359E-2</v>
      </c>
      <c r="Y352" s="16">
        <v>5.5745228237125903E-2</v>
      </c>
      <c r="AA352" s="16">
        <v>1.8822594177577211E-2</v>
      </c>
      <c r="AB352" s="16">
        <v>3.50927053855635E-2</v>
      </c>
      <c r="AC352" s="16">
        <v>4.2469546576438172E-2</v>
      </c>
      <c r="AD352" s="16">
        <v>5.3913347390424117E-2</v>
      </c>
      <c r="AF352" s="16">
        <v>3.1941476836468058E-2</v>
      </c>
      <c r="AH352" s="16">
        <v>7.5732056724774899E-2</v>
      </c>
      <c r="AI352" s="16">
        <v>5.6187800050208001E-2</v>
      </c>
      <c r="AJ352" s="16">
        <v>2.080891318730815E-2</v>
      </c>
      <c r="AK352" s="16">
        <v>5.7047852713958871E-3</v>
      </c>
    </row>
    <row r="354" spans="2:39" x14ac:dyDescent="0.35">
      <c r="B354" s="25" t="s">
        <v>203</v>
      </c>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row>
    <row r="355" spans="2:39" x14ac:dyDescent="0.35">
      <c r="B355" s="26" t="s">
        <v>17</v>
      </c>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row>
    <row r="356" spans="2:39" ht="43.5" x14ac:dyDescent="0.35">
      <c r="B356" s="15" t="s">
        <v>204</v>
      </c>
      <c r="C356" s="16">
        <v>0.15229250655945481</v>
      </c>
      <c r="D356" s="16">
        <v>0.17944319293481839</v>
      </c>
      <c r="E356" s="16">
        <v>0.1218931850258814</v>
      </c>
      <c r="G356" s="16">
        <v>0.20015263211623199</v>
      </c>
      <c r="H356" s="16">
        <v>0.21780659424004919</v>
      </c>
      <c r="I356" s="16">
        <v>0.18591719602275661</v>
      </c>
      <c r="J356" s="16">
        <v>0.10577403662852231</v>
      </c>
      <c r="K356" s="16">
        <v>7.7443321608730284E-2</v>
      </c>
      <c r="L356" s="16">
        <v>6.8415634622390781E-2</v>
      </c>
      <c r="N356" s="16">
        <v>0.1159082589823774</v>
      </c>
      <c r="O356" s="16">
        <v>0.1228437525460931</v>
      </c>
      <c r="P356" s="16">
        <v>0.123660083189709</v>
      </c>
      <c r="Q356" s="16">
        <v>0.13644737528057219</v>
      </c>
      <c r="R356" s="16">
        <v>0.17761532490796819</v>
      </c>
      <c r="S356" s="16">
        <v>0.1056121996408866</v>
      </c>
      <c r="T356" s="16">
        <v>0.1676347881682515</v>
      </c>
      <c r="U356" s="16">
        <v>0.14769858212915971</v>
      </c>
      <c r="V356" s="16">
        <v>0.22124401621324211</v>
      </c>
      <c r="W356" s="16">
        <v>0.11306073603310481</v>
      </c>
      <c r="X356" s="16">
        <v>0.16101689636667749</v>
      </c>
      <c r="Y356" s="16">
        <v>0.1426634311127408</v>
      </c>
      <c r="AA356" s="16">
        <v>0.21347356354021779</v>
      </c>
      <c r="AB356" s="16">
        <v>0.1165272972827615</v>
      </c>
      <c r="AC356" s="16">
        <v>0.14070461685978911</v>
      </c>
      <c r="AD356" s="16">
        <v>0.12379604756364079</v>
      </c>
      <c r="AF356" s="16">
        <v>0.16195373559147139</v>
      </c>
      <c r="AH356" s="16">
        <v>1.164072990198415E-2</v>
      </c>
      <c r="AI356" s="16">
        <v>3.6952508655722208E-2</v>
      </c>
      <c r="AJ356" s="16">
        <v>0.20728483448672369</v>
      </c>
      <c r="AK356" s="16">
        <v>0.25640457973356151</v>
      </c>
    </row>
    <row r="357" spans="2:39" ht="43.5" x14ac:dyDescent="0.35">
      <c r="B357" s="15" t="s">
        <v>205</v>
      </c>
      <c r="C357" s="16">
        <v>0.22140560480739549</v>
      </c>
      <c r="D357" s="16">
        <v>0.24286204677672851</v>
      </c>
      <c r="E357" s="16">
        <v>0.19738185566991229</v>
      </c>
      <c r="G357" s="16">
        <v>0.25895061239756212</v>
      </c>
      <c r="H357" s="16">
        <v>0.32794295651193689</v>
      </c>
      <c r="I357" s="16">
        <v>0.2375156189212099</v>
      </c>
      <c r="J357" s="16">
        <v>0.17437721798370209</v>
      </c>
      <c r="K357" s="16">
        <v>0.13820377531207589</v>
      </c>
      <c r="L357" s="16">
        <v>0.1048516958131325</v>
      </c>
      <c r="N357" s="16">
        <v>0.16992450212041221</v>
      </c>
      <c r="O357" s="16">
        <v>0.2128333051578549</v>
      </c>
      <c r="P357" s="16">
        <v>0.20391917502484819</v>
      </c>
      <c r="Q357" s="16">
        <v>0.2543973761520088</v>
      </c>
      <c r="R357" s="16">
        <v>0.22465271766965339</v>
      </c>
      <c r="S357" s="16">
        <v>0.21938398857674701</v>
      </c>
      <c r="T357" s="16">
        <v>0.20180078123870671</v>
      </c>
      <c r="U357" s="16">
        <v>0.26237035189269348</v>
      </c>
      <c r="V357" s="16">
        <v>0.32097780931769132</v>
      </c>
      <c r="W357" s="16">
        <v>0.17952028916653259</v>
      </c>
      <c r="X357" s="16">
        <v>0.15692937484408309</v>
      </c>
      <c r="Y357" s="16">
        <v>0.1650919636459455</v>
      </c>
      <c r="AA357" s="16">
        <v>0.30733535141381091</v>
      </c>
      <c r="AB357" s="16">
        <v>0.19917054951856</v>
      </c>
      <c r="AC357" s="16">
        <v>0.19084163746138011</v>
      </c>
      <c r="AD357" s="16">
        <v>0.15915567042375819</v>
      </c>
      <c r="AF357" s="16">
        <v>0.23513279138611529</v>
      </c>
      <c r="AH357" s="16">
        <v>1.6032208027257459E-2</v>
      </c>
      <c r="AI357" s="16">
        <v>8.478168646775415E-2</v>
      </c>
      <c r="AJ357" s="16">
        <v>0.27491719155899619</v>
      </c>
      <c r="AK357" s="16">
        <v>0.38141732376340248</v>
      </c>
    </row>
    <row r="358" spans="2:39" ht="29" x14ac:dyDescent="0.35">
      <c r="B358" s="15" t="s">
        <v>206</v>
      </c>
      <c r="C358" s="16">
        <v>0.5995304064836946</v>
      </c>
      <c r="D358" s="16">
        <v>0.56675709305524324</v>
      </c>
      <c r="E358" s="16">
        <v>0.63622511389765168</v>
      </c>
      <c r="G358" s="16">
        <v>0.52335997716642702</v>
      </c>
      <c r="H358" s="16">
        <v>0.4550518142105045</v>
      </c>
      <c r="I358" s="16">
        <v>0.57389818363931488</v>
      </c>
      <c r="J358" s="16">
        <v>0.67507350670038502</v>
      </c>
      <c r="K358" s="16">
        <v>0.72059682333956576</v>
      </c>
      <c r="L358" s="16">
        <v>0.76003657873773378</v>
      </c>
      <c r="N358" s="16">
        <v>0.66406034711730477</v>
      </c>
      <c r="O358" s="16">
        <v>0.6552904844475147</v>
      </c>
      <c r="P358" s="16">
        <v>0.61134810378599591</v>
      </c>
      <c r="Q358" s="16">
        <v>0.60286442069835233</v>
      </c>
      <c r="R358" s="16">
        <v>0.57441719356356102</v>
      </c>
      <c r="S358" s="16">
        <v>0.63751953730846023</v>
      </c>
      <c r="T358" s="16">
        <v>0.59820214638801084</v>
      </c>
      <c r="U358" s="16">
        <v>0.54339570297352402</v>
      </c>
      <c r="V358" s="16">
        <v>0.48094234821733622</v>
      </c>
      <c r="W358" s="16">
        <v>0.66749768115142061</v>
      </c>
      <c r="X358" s="16">
        <v>0.63211471294436195</v>
      </c>
      <c r="Y358" s="16">
        <v>0.66368874093160257</v>
      </c>
      <c r="AA358" s="16">
        <v>0.51514896743697858</v>
      </c>
      <c r="AB358" s="16">
        <v>0.64771080048168506</v>
      </c>
      <c r="AC358" s="16">
        <v>0.62656772449164522</v>
      </c>
      <c r="AD358" s="16">
        <v>0.6277063833708304</v>
      </c>
      <c r="AF358" s="16">
        <v>0.58747339601120097</v>
      </c>
      <c r="AH358" s="16">
        <v>0.8102780013158134</v>
      </c>
      <c r="AI358" s="16">
        <v>0.78048524950808362</v>
      </c>
      <c r="AJ358" s="16">
        <v>0.51674515308062818</v>
      </c>
      <c r="AK358" s="16">
        <v>0.4310511838643436</v>
      </c>
    </row>
    <row r="359" spans="2:39" x14ac:dyDescent="0.35">
      <c r="B359" s="15" t="s">
        <v>93</v>
      </c>
      <c r="C359" s="16">
        <v>5.9731937610581112E-2</v>
      </c>
      <c r="D359" s="16">
        <v>4.8857431345551719E-2</v>
      </c>
      <c r="E359" s="16">
        <v>7.190760079268961E-2</v>
      </c>
      <c r="G359" s="16">
        <v>6.0681115550617511E-2</v>
      </c>
      <c r="H359" s="16">
        <v>5.4389463998616612E-2</v>
      </c>
      <c r="I359" s="16">
        <v>5.5499495990086078E-2</v>
      </c>
      <c r="J359" s="16">
        <v>5.7429899466092317E-2</v>
      </c>
      <c r="K359" s="16">
        <v>7.0706347759728894E-2</v>
      </c>
      <c r="L359" s="16">
        <v>7.0766667137539555E-2</v>
      </c>
      <c r="N359" s="16">
        <v>7.1047387292312678E-2</v>
      </c>
      <c r="O359" s="16">
        <v>2.508100816736893E-2</v>
      </c>
      <c r="P359" s="16">
        <v>7.2270301419889119E-2</v>
      </c>
      <c r="Q359" s="16">
        <v>3.9408646272315988E-2</v>
      </c>
      <c r="R359" s="16">
        <v>6.6806834375610691E-2</v>
      </c>
      <c r="S359" s="16">
        <v>5.7271518599812617E-2</v>
      </c>
      <c r="T359" s="16">
        <v>6.4535708709705125E-2</v>
      </c>
      <c r="U359" s="16">
        <v>7.378250327377614E-2</v>
      </c>
      <c r="V359" s="16">
        <v>4.2902311280113223E-2</v>
      </c>
      <c r="W359" s="16">
        <v>5.9837725475025347E-2</v>
      </c>
      <c r="X359" s="16">
        <v>7.2031679736097934E-2</v>
      </c>
      <c r="Y359" s="16">
        <v>6.1598240018159639E-2</v>
      </c>
      <c r="AA359" s="16">
        <v>2.8867639182354771E-2</v>
      </c>
      <c r="AB359" s="16">
        <v>5.6701446027636229E-2</v>
      </c>
      <c r="AC359" s="16">
        <v>6.3360138220908843E-2</v>
      </c>
      <c r="AD359" s="16">
        <v>0.1059299770100719</v>
      </c>
      <c r="AF359" s="16">
        <v>5.0614256670237057E-2</v>
      </c>
      <c r="AH359" s="16">
        <v>0.16204906075494521</v>
      </c>
      <c r="AI359" s="16">
        <v>0.1002785941639132</v>
      </c>
      <c r="AJ359" s="16">
        <v>3.812293944748784E-2</v>
      </c>
      <c r="AK359" s="16">
        <v>1.383821187792731E-2</v>
      </c>
    </row>
    <row r="361" spans="2:39" x14ac:dyDescent="0.35">
      <c r="B361" s="25" t="s">
        <v>207</v>
      </c>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row>
    <row r="362" spans="2:39" x14ac:dyDescent="0.35">
      <c r="B362" s="26" t="s">
        <v>26</v>
      </c>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row>
    <row r="363" spans="2:39" x14ac:dyDescent="0.35">
      <c r="B363" s="15" t="s">
        <v>208</v>
      </c>
      <c r="C363" s="16">
        <v>0.38303381868967118</v>
      </c>
      <c r="D363" s="16">
        <v>0.40755806966317532</v>
      </c>
      <c r="E363" s="16">
        <v>0.34682099950395129</v>
      </c>
      <c r="G363" s="16">
        <v>0.31521850454349282</v>
      </c>
      <c r="H363" s="16">
        <v>0.44693823182638032</v>
      </c>
      <c r="I363" s="16">
        <v>0.42042498063279021</v>
      </c>
      <c r="J363" s="16">
        <v>0.34717944935163841</v>
      </c>
      <c r="K363" s="16">
        <v>0.29803869383110249</v>
      </c>
      <c r="L363" s="16">
        <v>0.25575485407210902</v>
      </c>
      <c r="N363" s="16">
        <v>0.38157105860688773</v>
      </c>
      <c r="O363" s="16">
        <v>0.30708284516982393</v>
      </c>
      <c r="P363" s="16">
        <v>0.3425959896410849</v>
      </c>
      <c r="Q363" s="16">
        <v>0.41743669620862273</v>
      </c>
      <c r="R363" s="16">
        <v>0.36430176182669471</v>
      </c>
      <c r="S363" s="16">
        <v>0.31380921599953521</v>
      </c>
      <c r="T363" s="16">
        <v>0.34635340287285649</v>
      </c>
      <c r="U363" s="16">
        <v>0.43569440240089241</v>
      </c>
      <c r="V363" s="16">
        <v>0.46909305832819881</v>
      </c>
      <c r="W363" s="16">
        <v>0.28945037661899298</v>
      </c>
      <c r="X363" s="16">
        <v>0.32692260594862449</v>
      </c>
      <c r="Y363" s="16">
        <v>0.390175012093748</v>
      </c>
      <c r="AA363" s="16">
        <v>0.4580545865623642</v>
      </c>
      <c r="AB363" s="16">
        <v>0.35679699031628193</v>
      </c>
      <c r="AC363" s="16">
        <v>0.32669471393636301</v>
      </c>
      <c r="AD363" s="16">
        <v>0.30889375228808369</v>
      </c>
      <c r="AF363" s="16">
        <v>0.38408977296334079</v>
      </c>
      <c r="AH363" s="16">
        <v>0</v>
      </c>
      <c r="AI363" s="16">
        <v>0.12963336573207301</v>
      </c>
      <c r="AJ363" s="16">
        <v>0.31477185176808609</v>
      </c>
      <c r="AK363" s="16">
        <v>0.59997303406173519</v>
      </c>
    </row>
    <row r="364" spans="2:39" x14ac:dyDescent="0.35">
      <c r="B364" s="15" t="s">
        <v>209</v>
      </c>
      <c r="C364" s="16">
        <v>0.53889904742782635</v>
      </c>
      <c r="D364" s="16">
        <v>0.5106903711216586</v>
      </c>
      <c r="E364" s="16">
        <v>0.58055233566270004</v>
      </c>
      <c r="G364" s="16">
        <v>0.61116098388925855</v>
      </c>
      <c r="H364" s="16">
        <v>0.47686867197579053</v>
      </c>
      <c r="I364" s="16">
        <v>0.51015111583179551</v>
      </c>
      <c r="J364" s="16">
        <v>0.56750322440918266</v>
      </c>
      <c r="K364" s="16">
        <v>0.6467621972862635</v>
      </c>
      <c r="L364" s="16">
        <v>0.55943701515287769</v>
      </c>
      <c r="N364" s="16">
        <v>0.58161074986081429</v>
      </c>
      <c r="O364" s="16">
        <v>0.5441359722375142</v>
      </c>
      <c r="P364" s="16">
        <v>0.59023989455570758</v>
      </c>
      <c r="Q364" s="16">
        <v>0.54169619785588852</v>
      </c>
      <c r="R364" s="16">
        <v>0.53124669299890248</v>
      </c>
      <c r="S364" s="16">
        <v>0.56831436448067996</v>
      </c>
      <c r="T364" s="16">
        <v>0.55590266045742143</v>
      </c>
      <c r="U364" s="16">
        <v>0.49162149009348782</v>
      </c>
      <c r="V364" s="16">
        <v>0.47711301498068481</v>
      </c>
      <c r="W364" s="16">
        <v>0.61854531923986111</v>
      </c>
      <c r="X364" s="16">
        <v>0.57724640855665055</v>
      </c>
      <c r="Y364" s="16">
        <v>0.54924573241631713</v>
      </c>
      <c r="AA364" s="16">
        <v>0.48369759789627143</v>
      </c>
      <c r="AB364" s="16">
        <v>0.5467430932820927</v>
      </c>
      <c r="AC364" s="16">
        <v>0.59268125613082212</v>
      </c>
      <c r="AD364" s="16">
        <v>0.59325494807585855</v>
      </c>
      <c r="AF364" s="16">
        <v>0.53917332548402652</v>
      </c>
      <c r="AH364" s="16">
        <v>0.2048147590565432</v>
      </c>
      <c r="AI364" s="16">
        <v>0.62193590693752621</v>
      </c>
      <c r="AJ364" s="16">
        <v>0.6262424757079732</v>
      </c>
      <c r="AK364" s="16">
        <v>0.35730130291681622</v>
      </c>
    </row>
    <row r="365" spans="2:39" x14ac:dyDescent="0.35">
      <c r="B365" s="15" t="s">
        <v>210</v>
      </c>
      <c r="C365" s="16">
        <v>6.9470820932770252E-2</v>
      </c>
      <c r="D365" s="16">
        <v>6.9721272123402706E-2</v>
      </c>
      <c r="E365" s="16">
        <v>6.9101001536817239E-2</v>
      </c>
      <c r="G365" s="16">
        <v>6.9045160362221317E-2</v>
      </c>
      <c r="H365" s="16">
        <v>6.8090796759678704E-2</v>
      </c>
      <c r="I365" s="16">
        <v>6.2825882462923116E-2</v>
      </c>
      <c r="J365" s="16">
        <v>7.2080104270668133E-2</v>
      </c>
      <c r="K365" s="16">
        <v>4.7395766178457477E-2</v>
      </c>
      <c r="L365" s="16">
        <v>0.1628189178764507</v>
      </c>
      <c r="N365" s="16">
        <v>2.5023661270433942E-2</v>
      </c>
      <c r="O365" s="16">
        <v>0.1487811825926621</v>
      </c>
      <c r="P365" s="16">
        <v>6.7164115803207414E-2</v>
      </c>
      <c r="Q365" s="16">
        <v>4.086710593548868E-2</v>
      </c>
      <c r="R365" s="16">
        <v>8.3695481376571748E-2</v>
      </c>
      <c r="S365" s="16">
        <v>0.1074692810277218</v>
      </c>
      <c r="T365" s="16">
        <v>8.7650085849063003E-2</v>
      </c>
      <c r="U365" s="16">
        <v>6.3833709649529613E-2</v>
      </c>
      <c r="V365" s="16">
        <v>5.0118555685075887E-2</v>
      </c>
      <c r="W365" s="16">
        <v>7.798401801933677E-2</v>
      </c>
      <c r="X365" s="16">
        <v>9.5830985494725074E-2</v>
      </c>
      <c r="Y365" s="16">
        <v>4.8396500662847473E-2</v>
      </c>
      <c r="AA365" s="16">
        <v>4.8408152377830853E-2</v>
      </c>
      <c r="AB365" s="16">
        <v>8.6537940484899115E-2</v>
      </c>
      <c r="AC365" s="16">
        <v>6.9760573445260335E-2</v>
      </c>
      <c r="AD365" s="16">
        <v>9.7851299636057612E-2</v>
      </c>
      <c r="AF365" s="16">
        <v>6.8876507213981433E-2</v>
      </c>
      <c r="AH365" s="16">
        <v>0.79518524094345677</v>
      </c>
      <c r="AI365" s="16">
        <v>0.20059527819371609</v>
      </c>
      <c r="AJ365" s="16">
        <v>5.6188713323778089E-2</v>
      </c>
      <c r="AK365" s="16">
        <v>3.739158337093914E-2</v>
      </c>
    </row>
    <row r="366" spans="2:39" x14ac:dyDescent="0.35">
      <c r="B366" s="15" t="s">
        <v>211</v>
      </c>
      <c r="C366" s="16">
        <v>8.5963129497321697E-3</v>
      </c>
      <c r="D366" s="16">
        <v>1.203028709176324E-2</v>
      </c>
      <c r="E366" s="16">
        <v>3.5256632965313429E-3</v>
      </c>
      <c r="G366" s="16">
        <v>4.5753512050272652E-3</v>
      </c>
      <c r="H366" s="16">
        <v>8.10229943815057E-3</v>
      </c>
      <c r="I366" s="16">
        <v>6.5980210724910036E-3</v>
      </c>
      <c r="J366" s="16">
        <v>1.323722196851068E-2</v>
      </c>
      <c r="K366" s="16">
        <v>7.8033427041766133E-3</v>
      </c>
      <c r="L366" s="16">
        <v>2.19892128985625E-2</v>
      </c>
      <c r="N366" s="16">
        <v>1.1794530261863979E-2</v>
      </c>
      <c r="O366" s="16">
        <v>0</v>
      </c>
      <c r="P366" s="16">
        <v>0</v>
      </c>
      <c r="Q366" s="16">
        <v>0</v>
      </c>
      <c r="R366" s="16">
        <v>2.0756063797831081E-2</v>
      </c>
      <c r="S366" s="16">
        <v>1.040713849206315E-2</v>
      </c>
      <c r="T366" s="16">
        <v>1.009385082065877E-2</v>
      </c>
      <c r="U366" s="16">
        <v>8.8503978560901201E-3</v>
      </c>
      <c r="V366" s="16">
        <v>3.6753710060403802E-3</v>
      </c>
      <c r="W366" s="16">
        <v>1.4020286121809359E-2</v>
      </c>
      <c r="X366" s="16">
        <v>0</v>
      </c>
      <c r="Y366" s="16">
        <v>1.2182754827087441E-2</v>
      </c>
      <c r="AA366" s="16">
        <v>9.8396631635335619E-3</v>
      </c>
      <c r="AB366" s="16">
        <v>9.9219759167262864E-3</v>
      </c>
      <c r="AC366" s="16">
        <v>1.086345648755456E-2</v>
      </c>
      <c r="AD366" s="16">
        <v>0</v>
      </c>
      <c r="AF366" s="16">
        <v>7.8603943386512456E-3</v>
      </c>
      <c r="AH366" s="16">
        <v>0</v>
      </c>
      <c r="AI366" s="16">
        <v>4.7835449136684777E-2</v>
      </c>
      <c r="AJ366" s="16">
        <v>2.7969592001625058E-3</v>
      </c>
      <c r="AK366" s="16">
        <v>5.3340796505094061E-3</v>
      </c>
    </row>
    <row r="368" spans="2:39" x14ac:dyDescent="0.35">
      <c r="B368" s="25" t="s">
        <v>212</v>
      </c>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row>
    <row r="369" spans="2:39" x14ac:dyDescent="0.35">
      <c r="B369" s="26" t="s">
        <v>26</v>
      </c>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row>
    <row r="370" spans="2:39" x14ac:dyDescent="0.35">
      <c r="B370" s="15" t="s">
        <v>213</v>
      </c>
      <c r="C370" s="16">
        <v>0.17351430726104991</v>
      </c>
      <c r="D370" s="16">
        <v>0.17261409126736049</v>
      </c>
      <c r="E370" s="16">
        <v>0.17484357758383301</v>
      </c>
      <c r="G370" s="16">
        <v>0.16114397797631011</v>
      </c>
      <c r="H370" s="16">
        <v>0.20396900380903479</v>
      </c>
      <c r="I370" s="16">
        <v>0.1878200338214463</v>
      </c>
      <c r="J370" s="16">
        <v>0.13064178555763981</v>
      </c>
      <c r="K370" s="16">
        <v>0.12748245685777901</v>
      </c>
      <c r="L370" s="16">
        <v>0.18217047236073511</v>
      </c>
      <c r="N370" s="16">
        <v>0.1721530564624717</v>
      </c>
      <c r="O370" s="16">
        <v>0.12625259101270889</v>
      </c>
      <c r="P370" s="16">
        <v>0.1794810494535804</v>
      </c>
      <c r="Q370" s="16">
        <v>0.18377234084192859</v>
      </c>
      <c r="R370" s="16">
        <v>0.2118045868709586</v>
      </c>
      <c r="S370" s="16">
        <v>0.1232007977318294</v>
      </c>
      <c r="T370" s="16">
        <v>0.16138623737266819</v>
      </c>
      <c r="U370" s="16">
        <v>0.2463984634194451</v>
      </c>
      <c r="V370" s="16">
        <v>0.19896077493836911</v>
      </c>
      <c r="W370" s="16">
        <v>8.2834355439582202E-2</v>
      </c>
      <c r="X370" s="16">
        <v>0.1420732938674541</v>
      </c>
      <c r="Y370" s="16">
        <v>0.16059216595692741</v>
      </c>
      <c r="AA370" s="16">
        <v>0.223428189649299</v>
      </c>
      <c r="AB370" s="16">
        <v>0.14243553161457159</v>
      </c>
      <c r="AC370" s="16">
        <v>0.1591044596034013</v>
      </c>
      <c r="AD370" s="16">
        <v>0.11204594029792039</v>
      </c>
      <c r="AF370" s="16">
        <v>0.17358096003789211</v>
      </c>
      <c r="AH370" s="16">
        <v>0</v>
      </c>
      <c r="AI370" s="16">
        <v>1.6129445435596159E-2</v>
      </c>
      <c r="AJ370" s="16">
        <v>0.12669235241990559</v>
      </c>
      <c r="AK370" s="16">
        <v>0.3153311927595891</v>
      </c>
    </row>
    <row r="371" spans="2:39" x14ac:dyDescent="0.35">
      <c r="B371" s="15" t="s">
        <v>214</v>
      </c>
      <c r="C371" s="16">
        <v>0.40684091289365593</v>
      </c>
      <c r="D371" s="16">
        <v>0.43659750038676282</v>
      </c>
      <c r="E371" s="16">
        <v>0.36290195942118741</v>
      </c>
      <c r="G371" s="16">
        <v>0.34331837993951381</v>
      </c>
      <c r="H371" s="16">
        <v>0.46654095160713138</v>
      </c>
      <c r="I371" s="16">
        <v>0.42371090707487791</v>
      </c>
      <c r="J371" s="16">
        <v>0.41589260648540499</v>
      </c>
      <c r="K371" s="16">
        <v>0.30209134053918951</v>
      </c>
      <c r="L371" s="16">
        <v>0.2725163313909148</v>
      </c>
      <c r="N371" s="16">
        <v>0.30308699168876141</v>
      </c>
      <c r="O371" s="16">
        <v>0.38129116696716231</v>
      </c>
      <c r="P371" s="16">
        <v>0.34469706057365318</v>
      </c>
      <c r="Q371" s="16">
        <v>0.42994449009725688</v>
      </c>
      <c r="R371" s="16">
        <v>0.43625356885021788</v>
      </c>
      <c r="S371" s="16">
        <v>0.34796081949941832</v>
      </c>
      <c r="T371" s="16">
        <v>0.38091246001739137</v>
      </c>
      <c r="U371" s="16">
        <v>0.32646666235081923</v>
      </c>
      <c r="V371" s="16">
        <v>0.47257899664220571</v>
      </c>
      <c r="W371" s="16">
        <v>0.39739794083411639</v>
      </c>
      <c r="X371" s="16">
        <v>0.3992483200419723</v>
      </c>
      <c r="Y371" s="16">
        <v>0.49462879615207322</v>
      </c>
      <c r="AA371" s="16">
        <v>0.4663425183181345</v>
      </c>
      <c r="AB371" s="16">
        <v>0.33383546972658279</v>
      </c>
      <c r="AC371" s="16">
        <v>0.39308531158546189</v>
      </c>
      <c r="AD371" s="16">
        <v>0.38335982689510761</v>
      </c>
      <c r="AF371" s="16">
        <v>0.40787835533269912</v>
      </c>
      <c r="AH371" s="16">
        <v>0</v>
      </c>
      <c r="AI371" s="16">
        <v>0.17973081431934099</v>
      </c>
      <c r="AJ371" s="16">
        <v>0.39681137243724979</v>
      </c>
      <c r="AK371" s="16">
        <v>0.51023470963782946</v>
      </c>
    </row>
    <row r="372" spans="2:39" x14ac:dyDescent="0.35">
      <c r="B372" s="15" t="s">
        <v>215</v>
      </c>
      <c r="C372" s="16">
        <v>0.25693969740660871</v>
      </c>
      <c r="D372" s="16">
        <v>0.23416232898999459</v>
      </c>
      <c r="E372" s="16">
        <v>0.29057304771314901</v>
      </c>
      <c r="G372" s="16">
        <v>0.32493597958819481</v>
      </c>
      <c r="H372" s="16">
        <v>0.21013568021049159</v>
      </c>
      <c r="I372" s="16">
        <v>0.20812228299356331</v>
      </c>
      <c r="J372" s="16">
        <v>0.25865352926796292</v>
      </c>
      <c r="K372" s="16">
        <v>0.38598062970296759</v>
      </c>
      <c r="L372" s="16">
        <v>0.36138479509195942</v>
      </c>
      <c r="N372" s="16">
        <v>0.36548397680493039</v>
      </c>
      <c r="O372" s="16">
        <v>0.26782938045881971</v>
      </c>
      <c r="P372" s="16">
        <v>0.37205598335465528</v>
      </c>
      <c r="Q372" s="16">
        <v>0.22168135797578389</v>
      </c>
      <c r="R372" s="16">
        <v>0.16522005040698429</v>
      </c>
      <c r="S372" s="16">
        <v>0.2640788547303749</v>
      </c>
      <c r="T372" s="16">
        <v>0.28008790235190678</v>
      </c>
      <c r="U372" s="16">
        <v>0.29365101378746722</v>
      </c>
      <c r="V372" s="16">
        <v>0.21862446639655009</v>
      </c>
      <c r="W372" s="16">
        <v>0.26616798505687089</v>
      </c>
      <c r="X372" s="16">
        <v>0.36692180745500158</v>
      </c>
      <c r="Y372" s="16">
        <v>0.1805604609173708</v>
      </c>
      <c r="AA372" s="16">
        <v>0.18517468921688121</v>
      </c>
      <c r="AB372" s="16">
        <v>0.33462305084242672</v>
      </c>
      <c r="AC372" s="16">
        <v>0.28377819692993522</v>
      </c>
      <c r="AD372" s="16">
        <v>0.28582867136462142</v>
      </c>
      <c r="AF372" s="16">
        <v>0.25815290578756322</v>
      </c>
      <c r="AH372" s="16">
        <v>0</v>
      </c>
      <c r="AI372" s="16">
        <v>0.37750744623161381</v>
      </c>
      <c r="AJ372" s="16">
        <v>0.3144548989887474</v>
      </c>
      <c r="AK372" s="16">
        <v>0.1146900398494383</v>
      </c>
    </row>
    <row r="373" spans="2:39" x14ac:dyDescent="0.35">
      <c r="B373" s="15" t="s">
        <v>216</v>
      </c>
      <c r="C373" s="16">
        <v>0.1439250190748895</v>
      </c>
      <c r="D373" s="16">
        <v>0.14118771725037541</v>
      </c>
      <c r="E373" s="16">
        <v>0.1479669535720925</v>
      </c>
      <c r="G373" s="16">
        <v>0.14973980236722739</v>
      </c>
      <c r="H373" s="16">
        <v>0.10366327188319099</v>
      </c>
      <c r="I373" s="16">
        <v>0.15649476346615679</v>
      </c>
      <c r="J373" s="16">
        <v>0.1860137231897189</v>
      </c>
      <c r="K373" s="16">
        <v>0.17571081120560919</v>
      </c>
      <c r="L373" s="16">
        <v>0.1123868710530995</v>
      </c>
      <c r="N373" s="16">
        <v>0.13108748337448231</v>
      </c>
      <c r="O373" s="16">
        <v>0.19852758902736939</v>
      </c>
      <c r="P373" s="16">
        <v>0.1037659066181111</v>
      </c>
      <c r="Q373" s="16">
        <v>0.16460181108503039</v>
      </c>
      <c r="R373" s="16">
        <v>0.17271347678849511</v>
      </c>
      <c r="S373" s="16">
        <v>0.24220821181174221</v>
      </c>
      <c r="T373" s="16">
        <v>0.14639006069223109</v>
      </c>
      <c r="U373" s="16">
        <v>0.12606426638406559</v>
      </c>
      <c r="V373" s="16">
        <v>7.711104235896804E-2</v>
      </c>
      <c r="W373" s="16">
        <v>0.23738125709210309</v>
      </c>
      <c r="X373" s="16">
        <v>7.9420986191049203E-2</v>
      </c>
      <c r="Y373" s="16">
        <v>0.1642185769736286</v>
      </c>
      <c r="AA373" s="16">
        <v>0.1063072841624144</v>
      </c>
      <c r="AB373" s="16">
        <v>0.1690384396366566</v>
      </c>
      <c r="AC373" s="16">
        <v>0.14434294723750299</v>
      </c>
      <c r="AD373" s="16">
        <v>0.20318925712239219</v>
      </c>
      <c r="AF373" s="16">
        <v>0.14244137894520459</v>
      </c>
      <c r="AH373" s="16">
        <v>0.78579285938959353</v>
      </c>
      <c r="AI373" s="16">
        <v>0.36987170186864121</v>
      </c>
      <c r="AJ373" s="16">
        <v>0.1445378302789736</v>
      </c>
      <c r="AK373" s="16">
        <v>5.4674186614489688E-2</v>
      </c>
    </row>
    <row r="374" spans="2:39" x14ac:dyDescent="0.35">
      <c r="B374" s="15" t="s">
        <v>217</v>
      </c>
      <c r="C374" s="16">
        <v>1.067275840504177E-2</v>
      </c>
      <c r="D374" s="16">
        <v>9.8552708837621149E-3</v>
      </c>
      <c r="E374" s="16">
        <v>1.187987081906274E-2</v>
      </c>
      <c r="G374" s="16">
        <v>1.6286508923726659E-2</v>
      </c>
      <c r="H374" s="16">
        <v>5.1228666970616968E-3</v>
      </c>
      <c r="I374" s="16">
        <v>1.7574934418754538E-2</v>
      </c>
      <c r="J374" s="16">
        <v>4.3723685458768634E-3</v>
      </c>
      <c r="K374" s="16">
        <v>8.7347616944547877E-3</v>
      </c>
      <c r="L374" s="16">
        <v>2.35470760663886E-2</v>
      </c>
      <c r="N374" s="16">
        <v>1.35579921740229E-2</v>
      </c>
      <c r="O374" s="16">
        <v>2.6099272533939871E-2</v>
      </c>
      <c r="P374" s="16">
        <v>0</v>
      </c>
      <c r="Q374" s="16">
        <v>0</v>
      </c>
      <c r="R374" s="16">
        <v>1.4008317083343991E-2</v>
      </c>
      <c r="S374" s="16">
        <v>1.074808089893858E-2</v>
      </c>
      <c r="T374" s="16">
        <v>1.0843541810896079E-2</v>
      </c>
      <c r="U374" s="16">
        <v>7.4195940582026847E-3</v>
      </c>
      <c r="V374" s="16">
        <v>1.8621251550122151E-2</v>
      </c>
      <c r="W374" s="16">
        <v>7.5022003811905944E-3</v>
      </c>
      <c r="X374" s="16">
        <v>0</v>
      </c>
      <c r="Y374" s="16">
        <v>0</v>
      </c>
      <c r="AA374" s="16">
        <v>8.5277005526303833E-3</v>
      </c>
      <c r="AB374" s="16">
        <v>6.2346587863531498E-3</v>
      </c>
      <c r="AC374" s="16">
        <v>1.6006440890664751E-2</v>
      </c>
      <c r="AD374" s="16">
        <v>1.5576304319958359E-2</v>
      </c>
      <c r="AF374" s="16">
        <v>1.072315264180468E-2</v>
      </c>
      <c r="AH374" s="16">
        <v>0</v>
      </c>
      <c r="AI374" s="16">
        <v>2.206629712004405E-2</v>
      </c>
      <c r="AJ374" s="16">
        <v>1.3026420525099371E-2</v>
      </c>
      <c r="AK374" s="16">
        <v>2.5822294712657731E-3</v>
      </c>
    </row>
    <row r="375" spans="2:39" x14ac:dyDescent="0.35">
      <c r="B375" s="15" t="s">
        <v>218</v>
      </c>
      <c r="C375" s="16">
        <v>4.1367794508909601E-3</v>
      </c>
      <c r="D375" s="16">
        <v>4.1388221593894421E-3</v>
      </c>
      <c r="E375" s="16">
        <v>4.1337631616846331E-3</v>
      </c>
      <c r="G375" s="16">
        <v>0</v>
      </c>
      <c r="H375" s="16">
        <v>5.2710202031744351E-3</v>
      </c>
      <c r="I375" s="16">
        <v>3.3173020984397692E-3</v>
      </c>
      <c r="J375" s="16">
        <v>4.4259869533965941E-3</v>
      </c>
      <c r="K375" s="16">
        <v>0</v>
      </c>
      <c r="L375" s="16">
        <v>2.4375876636135461E-2</v>
      </c>
      <c r="N375" s="16">
        <v>1.4630499495331181E-2</v>
      </c>
      <c r="O375" s="16">
        <v>0</v>
      </c>
      <c r="P375" s="16">
        <v>0</v>
      </c>
      <c r="Q375" s="16">
        <v>0</v>
      </c>
      <c r="R375" s="16">
        <v>0</v>
      </c>
      <c r="S375" s="16">
        <v>0</v>
      </c>
      <c r="T375" s="16">
        <v>0</v>
      </c>
      <c r="U375" s="16">
        <v>0</v>
      </c>
      <c r="V375" s="16">
        <v>1.0400094813468959E-2</v>
      </c>
      <c r="W375" s="16">
        <v>0</v>
      </c>
      <c r="X375" s="16">
        <v>1.2335592444522959E-2</v>
      </c>
      <c r="Y375" s="16">
        <v>0</v>
      </c>
      <c r="AA375" s="16">
        <v>6.1620059796759922E-3</v>
      </c>
      <c r="AB375" s="16">
        <v>7.1996089158704903E-3</v>
      </c>
      <c r="AC375" s="16">
        <v>0</v>
      </c>
      <c r="AD375" s="16">
        <v>0</v>
      </c>
      <c r="AF375" s="16">
        <v>4.1563123434359339E-3</v>
      </c>
      <c r="AH375" s="16">
        <v>0</v>
      </c>
      <c r="AI375" s="16">
        <v>2.2188341733215811E-2</v>
      </c>
      <c r="AJ375" s="16">
        <v>1.552807408035532E-3</v>
      </c>
      <c r="AK375" s="16">
        <v>2.4876416673875659E-3</v>
      </c>
    </row>
    <row r="376" spans="2:39" x14ac:dyDescent="0.35">
      <c r="B376" s="15" t="s">
        <v>219</v>
      </c>
      <c r="C376" s="16">
        <v>3.9705255078634396E-3</v>
      </c>
      <c r="D376" s="16">
        <v>1.4442690623552119E-3</v>
      </c>
      <c r="E376" s="16">
        <v>7.700827728990868E-3</v>
      </c>
      <c r="G376" s="16">
        <v>4.5753512050272652E-3</v>
      </c>
      <c r="H376" s="16">
        <v>5.2972055899149903E-3</v>
      </c>
      <c r="I376" s="16">
        <v>2.9597761267612871E-3</v>
      </c>
      <c r="J376" s="16">
        <v>0</v>
      </c>
      <c r="K376" s="16">
        <v>0</v>
      </c>
      <c r="L376" s="16">
        <v>2.3618577400767109E-2</v>
      </c>
      <c r="N376" s="16">
        <v>0</v>
      </c>
      <c r="O376" s="16">
        <v>0</v>
      </c>
      <c r="P376" s="16">
        <v>0</v>
      </c>
      <c r="Q376" s="16">
        <v>0</v>
      </c>
      <c r="R376" s="16">
        <v>0</v>
      </c>
      <c r="S376" s="16">
        <v>1.1803235327696881E-2</v>
      </c>
      <c r="T376" s="16">
        <v>2.037979775490617E-2</v>
      </c>
      <c r="U376" s="16">
        <v>0</v>
      </c>
      <c r="V376" s="16">
        <v>3.703373300316047E-3</v>
      </c>
      <c r="W376" s="16">
        <v>8.7162611961369638E-3</v>
      </c>
      <c r="X376" s="16">
        <v>0</v>
      </c>
      <c r="Y376" s="16">
        <v>0</v>
      </c>
      <c r="AA376" s="16">
        <v>4.0576121209645096E-3</v>
      </c>
      <c r="AB376" s="16">
        <v>6.6332404775386201E-3</v>
      </c>
      <c r="AC376" s="16">
        <v>3.6826437530338581E-3</v>
      </c>
      <c r="AD376" s="16">
        <v>0</v>
      </c>
      <c r="AF376" s="16">
        <v>3.066934911400344E-3</v>
      </c>
      <c r="AH376" s="16">
        <v>0.21420714061040649</v>
      </c>
      <c r="AI376" s="16">
        <v>1.2505953291547821E-2</v>
      </c>
      <c r="AJ376" s="16">
        <v>2.9243179419885172E-3</v>
      </c>
      <c r="AK376" s="16">
        <v>0</v>
      </c>
    </row>
    <row r="378" spans="2:39" x14ac:dyDescent="0.35">
      <c r="B378" s="25" t="s">
        <v>220</v>
      </c>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row>
    <row r="379" spans="2:39" x14ac:dyDescent="0.35">
      <c r="B379" s="26" t="s">
        <v>27</v>
      </c>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row>
    <row r="380" spans="2:39" x14ac:dyDescent="0.35">
      <c r="B380" s="15" t="s">
        <v>221</v>
      </c>
      <c r="C380" s="16">
        <v>0.18168920336327241</v>
      </c>
      <c r="D380" s="16">
        <v>0.18776436075325981</v>
      </c>
      <c r="E380" s="16">
        <v>0.17562984319800479</v>
      </c>
      <c r="G380" s="16">
        <v>0.11452776877515961</v>
      </c>
      <c r="H380" s="16">
        <v>0.2052513837895393</v>
      </c>
      <c r="I380" s="16">
        <v>0.22899218250993419</v>
      </c>
      <c r="J380" s="16">
        <v>0.18806325096743759</v>
      </c>
      <c r="K380" s="16">
        <v>0.16513314325730399</v>
      </c>
      <c r="L380" s="16">
        <v>0.1286825036021067</v>
      </c>
      <c r="N380" s="16">
        <v>0.17806135451218999</v>
      </c>
      <c r="O380" s="16">
        <v>0.22671571278421279</v>
      </c>
      <c r="P380" s="16">
        <v>0.1731681329850295</v>
      </c>
      <c r="Q380" s="16">
        <v>0.12877842831615419</v>
      </c>
      <c r="R380" s="16">
        <v>0.1825091241644467</v>
      </c>
      <c r="S380" s="16">
        <v>0.13467794264136429</v>
      </c>
      <c r="T380" s="16">
        <v>0.21118471973091649</v>
      </c>
      <c r="U380" s="16">
        <v>0.2043396235842907</v>
      </c>
      <c r="V380" s="16">
        <v>0.23942212101870791</v>
      </c>
      <c r="W380" s="16">
        <v>0.1647917022883178</v>
      </c>
      <c r="X380" s="16">
        <v>0.16982430309026539</v>
      </c>
      <c r="Y380" s="16">
        <v>0.14437697440343489</v>
      </c>
      <c r="AA380" s="16">
        <v>0.28242663547121488</v>
      </c>
      <c r="AB380" s="16">
        <v>0.1775698592664392</v>
      </c>
      <c r="AC380" s="16">
        <v>0.13550291169021161</v>
      </c>
      <c r="AD380" s="16">
        <v>0.1186045252492222</v>
      </c>
      <c r="AF380" s="16">
        <v>0.19489867582959911</v>
      </c>
      <c r="AH380" s="16">
        <v>3.5973791058411829E-2</v>
      </c>
      <c r="AI380" s="16">
        <v>8.2507511027595098E-2</v>
      </c>
      <c r="AJ380" s="16">
        <v>0.2290741563661027</v>
      </c>
      <c r="AK380" s="16">
        <v>0.42349408949077788</v>
      </c>
    </row>
    <row r="381" spans="2:39" x14ac:dyDescent="0.35">
      <c r="B381" s="15" t="s">
        <v>222</v>
      </c>
      <c r="C381" s="16">
        <v>0.2851714364760326</v>
      </c>
      <c r="D381" s="16">
        <v>0.31423801369857951</v>
      </c>
      <c r="E381" s="16">
        <v>0.25618044104054799</v>
      </c>
      <c r="G381" s="16">
        <v>0.2783926543531926</v>
      </c>
      <c r="H381" s="16">
        <v>0.31782494427891811</v>
      </c>
      <c r="I381" s="16">
        <v>0.28047229919842093</v>
      </c>
      <c r="J381" s="16">
        <v>0.28827398350915701</v>
      </c>
      <c r="K381" s="16">
        <v>0.29282940886171938</v>
      </c>
      <c r="L381" s="16">
        <v>0.2254311281442021</v>
      </c>
      <c r="N381" s="16">
        <v>0.29035035646129509</v>
      </c>
      <c r="O381" s="16">
        <v>0.28117721392805162</v>
      </c>
      <c r="P381" s="16">
        <v>0.2381393879479631</v>
      </c>
      <c r="Q381" s="16">
        <v>0.23203683867705771</v>
      </c>
      <c r="R381" s="16">
        <v>0.29460952631384157</v>
      </c>
      <c r="S381" s="16">
        <v>0.3079813201113713</v>
      </c>
      <c r="T381" s="16">
        <v>0.25746116745721159</v>
      </c>
      <c r="U381" s="16">
        <v>0.27263678365749311</v>
      </c>
      <c r="V381" s="16">
        <v>0.31600007431860361</v>
      </c>
      <c r="W381" s="16">
        <v>0.3077262511898522</v>
      </c>
      <c r="X381" s="16">
        <v>0.267186096367653</v>
      </c>
      <c r="Y381" s="16">
        <v>0.26323981785559469</v>
      </c>
      <c r="AA381" s="16">
        <v>0.31210550465236109</v>
      </c>
      <c r="AB381" s="16">
        <v>0.29965569048175089</v>
      </c>
      <c r="AC381" s="16">
        <v>0.28821949248128231</v>
      </c>
      <c r="AD381" s="16">
        <v>0.22557767660323069</v>
      </c>
      <c r="AF381" s="16">
        <v>0.30406686170470931</v>
      </c>
      <c r="AH381" s="16">
        <v>8.3042337354126916E-2</v>
      </c>
      <c r="AI381" s="16">
        <v>0.22914612106969551</v>
      </c>
      <c r="AJ381" s="16">
        <v>0.35978040153355778</v>
      </c>
      <c r="AK381" s="16">
        <v>0.35430294289711223</v>
      </c>
    </row>
    <row r="382" spans="2:39" x14ac:dyDescent="0.35">
      <c r="B382" s="15" t="s">
        <v>223</v>
      </c>
      <c r="C382" s="16">
        <v>0.2406190718478699</v>
      </c>
      <c r="D382" s="16">
        <v>0.23742135236843531</v>
      </c>
      <c r="E382" s="16">
        <v>0.24380847630104829</v>
      </c>
      <c r="G382" s="16">
        <v>0.30093906808417359</v>
      </c>
      <c r="H382" s="16">
        <v>0.2414057554426419</v>
      </c>
      <c r="I382" s="16">
        <v>0.24586283975498679</v>
      </c>
      <c r="J382" s="16">
        <v>0.24152391331321291</v>
      </c>
      <c r="K382" s="16">
        <v>0.21375741462143261</v>
      </c>
      <c r="L382" s="16">
        <v>0.20797728303158919</v>
      </c>
      <c r="N382" s="16">
        <v>0.20936433583201369</v>
      </c>
      <c r="O382" s="16">
        <v>0.2069086456556572</v>
      </c>
      <c r="P382" s="16">
        <v>0.31595426967589102</v>
      </c>
      <c r="Q382" s="16">
        <v>0.25265847459695873</v>
      </c>
      <c r="R382" s="16">
        <v>0.26559868345961851</v>
      </c>
      <c r="S382" s="16">
        <v>0.2198124156621204</v>
      </c>
      <c r="T382" s="16">
        <v>0.27046713744156481</v>
      </c>
      <c r="U382" s="16">
        <v>0.34926143800806131</v>
      </c>
      <c r="V382" s="16">
        <v>0.1928794411305404</v>
      </c>
      <c r="W382" s="16">
        <v>0.2058549889347458</v>
      </c>
      <c r="X382" s="16">
        <v>0.23240821594194419</v>
      </c>
      <c r="Y382" s="16">
        <v>0.2448001045979821</v>
      </c>
      <c r="AA382" s="16">
        <v>0.22640604751826479</v>
      </c>
      <c r="AB382" s="16">
        <v>0.24796677950418311</v>
      </c>
      <c r="AC382" s="16">
        <v>0.242653613827229</v>
      </c>
      <c r="AD382" s="16">
        <v>0.24588773694204211</v>
      </c>
      <c r="AF382" s="16">
        <v>0.24968039478977039</v>
      </c>
      <c r="AH382" s="16">
        <v>0.16615828808322</v>
      </c>
      <c r="AI382" s="16">
        <v>0.26985262425130468</v>
      </c>
      <c r="AJ382" s="16">
        <v>0.25624283517121221</v>
      </c>
      <c r="AK382" s="16">
        <v>0.1498086681345252</v>
      </c>
    </row>
    <row r="383" spans="2:39" x14ac:dyDescent="0.35">
      <c r="B383" s="15" t="s">
        <v>224</v>
      </c>
      <c r="C383" s="16">
        <v>0.22581358809817731</v>
      </c>
      <c r="D383" s="16">
        <v>0.200902353801166</v>
      </c>
      <c r="E383" s="16">
        <v>0.2506600457415194</v>
      </c>
      <c r="G383" s="16">
        <v>0.24674559075606209</v>
      </c>
      <c r="H383" s="16">
        <v>0.190253624351124</v>
      </c>
      <c r="I383" s="16">
        <v>0.1845435627120782</v>
      </c>
      <c r="J383" s="16">
        <v>0.20683871731015319</v>
      </c>
      <c r="K383" s="16">
        <v>0.26690984602164042</v>
      </c>
      <c r="L383" s="16">
        <v>0.32417360461336647</v>
      </c>
      <c r="N383" s="16">
        <v>0.22798536041690609</v>
      </c>
      <c r="O383" s="16">
        <v>0.21283199473249989</v>
      </c>
      <c r="P383" s="16">
        <v>0.23592931010979579</v>
      </c>
      <c r="Q383" s="16">
        <v>0.31463892661258619</v>
      </c>
      <c r="R383" s="16">
        <v>0.1858762078574816</v>
      </c>
      <c r="S383" s="16">
        <v>0.25535203598922562</v>
      </c>
      <c r="T383" s="16">
        <v>0.19704284726630369</v>
      </c>
      <c r="U383" s="16">
        <v>0.1122763753832</v>
      </c>
      <c r="V383" s="16">
        <v>0.20027690553065061</v>
      </c>
      <c r="W383" s="16">
        <v>0.26295197937798298</v>
      </c>
      <c r="X383" s="16">
        <v>0.26331849026225967</v>
      </c>
      <c r="Y383" s="16">
        <v>0.27488127558162989</v>
      </c>
      <c r="AA383" s="16">
        <v>0.12986276341207359</v>
      </c>
      <c r="AB383" s="16">
        <v>0.20486197147423441</v>
      </c>
      <c r="AC383" s="16">
        <v>0.27444697809262197</v>
      </c>
      <c r="AD383" s="16">
        <v>0.31732736332128381</v>
      </c>
      <c r="AF383" s="16">
        <v>0.19110849306316879</v>
      </c>
      <c r="AH383" s="16">
        <v>0.60052040562577225</v>
      </c>
      <c r="AI383" s="16">
        <v>0.31646383559214741</v>
      </c>
      <c r="AJ383" s="16">
        <v>0.1162382385544683</v>
      </c>
      <c r="AK383" s="16">
        <v>5.9532934234450739E-2</v>
      </c>
    </row>
    <row r="384" spans="2:39" x14ac:dyDescent="0.35">
      <c r="B384" s="15" t="s">
        <v>93</v>
      </c>
      <c r="C384" s="16">
        <v>6.6706700214647724E-2</v>
      </c>
      <c r="D384" s="16">
        <v>5.9673919378559342E-2</v>
      </c>
      <c r="E384" s="16">
        <v>7.3721193718879321E-2</v>
      </c>
      <c r="G384" s="16">
        <v>5.9394918031412017E-2</v>
      </c>
      <c r="H384" s="16">
        <v>4.5264292137776552E-2</v>
      </c>
      <c r="I384" s="16">
        <v>6.0129115824579943E-2</v>
      </c>
      <c r="J384" s="16">
        <v>7.530013490003945E-2</v>
      </c>
      <c r="K384" s="16">
        <v>6.1370187237903551E-2</v>
      </c>
      <c r="L384" s="16">
        <v>0.1137354806087354</v>
      </c>
      <c r="N384" s="16">
        <v>9.4238592777595068E-2</v>
      </c>
      <c r="O384" s="16">
        <v>7.2366432899578753E-2</v>
      </c>
      <c r="P384" s="16">
        <v>3.6808899281320542E-2</v>
      </c>
      <c r="Q384" s="16">
        <v>7.1887331797243242E-2</v>
      </c>
      <c r="R384" s="16">
        <v>7.1406458204611709E-2</v>
      </c>
      <c r="S384" s="16">
        <v>8.2176285595918275E-2</v>
      </c>
      <c r="T384" s="16">
        <v>6.3844128104003278E-2</v>
      </c>
      <c r="U384" s="16">
        <v>6.1485779366954679E-2</v>
      </c>
      <c r="V384" s="16">
        <v>5.1421458001497493E-2</v>
      </c>
      <c r="W384" s="16">
        <v>5.86750782091012E-2</v>
      </c>
      <c r="X384" s="16">
        <v>6.7262894337877688E-2</v>
      </c>
      <c r="Y384" s="16">
        <v>7.2701827561358318E-2</v>
      </c>
      <c r="AA384" s="16">
        <v>4.9199048946085552E-2</v>
      </c>
      <c r="AB384" s="16">
        <v>6.9945699273392448E-2</v>
      </c>
      <c r="AC384" s="16">
        <v>5.9177003908655011E-2</v>
      </c>
      <c r="AD384" s="16">
        <v>9.2602697884221152E-2</v>
      </c>
      <c r="AF384" s="16">
        <v>6.0245574612752491E-2</v>
      </c>
      <c r="AH384" s="16">
        <v>0.1143051778784689</v>
      </c>
      <c r="AI384" s="16">
        <v>0.10202990805925739</v>
      </c>
      <c r="AJ384" s="16">
        <v>3.866436837465894E-2</v>
      </c>
      <c r="AK384" s="16">
        <v>1.286136524313399E-2</v>
      </c>
    </row>
    <row r="386" spans="2:39" x14ac:dyDescent="0.35">
      <c r="B386" s="25" t="s">
        <v>225</v>
      </c>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row>
    <row r="387" spans="2:39" x14ac:dyDescent="0.35">
      <c r="B387" s="26" t="s">
        <v>17</v>
      </c>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row>
    <row r="388" spans="2:39" ht="43.5" x14ac:dyDescent="0.35">
      <c r="B388" s="15" t="s">
        <v>226</v>
      </c>
      <c r="C388" s="16">
        <v>0.33941034795405339</v>
      </c>
      <c r="D388" s="16">
        <v>0.33424644151692418</v>
      </c>
      <c r="E388" s="16">
        <v>0.34519212635852231</v>
      </c>
      <c r="G388" s="16">
        <v>0.2409793374720485</v>
      </c>
      <c r="H388" s="16">
        <v>0.29758203779736092</v>
      </c>
      <c r="I388" s="16">
        <v>0.35265841362453743</v>
      </c>
      <c r="J388" s="16">
        <v>0.39562324135304933</v>
      </c>
      <c r="K388" s="16">
        <v>0.37975813031131739</v>
      </c>
      <c r="L388" s="16">
        <v>0.34315184670365828</v>
      </c>
      <c r="N388" s="16">
        <v>0.32502785437758003</v>
      </c>
      <c r="O388" s="16">
        <v>0.26923415753646163</v>
      </c>
      <c r="P388" s="16">
        <v>0.33471426706414897</v>
      </c>
      <c r="Q388" s="16">
        <v>0.28855699633601239</v>
      </c>
      <c r="R388" s="16">
        <v>0.37760092433168818</v>
      </c>
      <c r="S388" s="16">
        <v>0.34920325316754969</v>
      </c>
      <c r="T388" s="16">
        <v>0.35192556150182719</v>
      </c>
      <c r="U388" s="16">
        <v>0.32522760675475171</v>
      </c>
      <c r="V388" s="16">
        <v>0.32708493938442712</v>
      </c>
      <c r="W388" s="16">
        <v>0.37547155534168319</v>
      </c>
      <c r="X388" s="16">
        <v>0.30865489740339003</v>
      </c>
      <c r="Y388" s="16">
        <v>0.34765946526537761</v>
      </c>
      <c r="AA388" s="16">
        <v>0.37143092796932781</v>
      </c>
      <c r="AB388" s="16">
        <v>0.39230558175742258</v>
      </c>
      <c r="AC388" s="16">
        <v>0.30966182291429611</v>
      </c>
      <c r="AD388" s="16">
        <v>0.25373060891761462</v>
      </c>
      <c r="AF388" s="16">
        <v>0.35055034815114328</v>
      </c>
      <c r="AH388" s="16">
        <v>0.26239163233494622</v>
      </c>
      <c r="AI388" s="16">
        <v>0.31993007197138379</v>
      </c>
      <c r="AJ388" s="16">
        <v>0.34559141384183872</v>
      </c>
      <c r="AK388" s="16">
        <v>0.37848925687178081</v>
      </c>
    </row>
    <row r="389" spans="2:39" ht="29" x14ac:dyDescent="0.35">
      <c r="B389" s="15" t="s">
        <v>227</v>
      </c>
      <c r="C389" s="16">
        <v>0.29818591033489161</v>
      </c>
      <c r="D389" s="16">
        <v>0.32384447597198751</v>
      </c>
      <c r="E389" s="16">
        <v>0.26945724483786943</v>
      </c>
      <c r="G389" s="16">
        <v>0.24577886741140911</v>
      </c>
      <c r="H389" s="16">
        <v>0.2686969405881206</v>
      </c>
      <c r="I389" s="16">
        <v>0.32821574721894903</v>
      </c>
      <c r="J389" s="16">
        <v>0.30605066031332229</v>
      </c>
      <c r="K389" s="16">
        <v>0.32568514516363078</v>
      </c>
      <c r="L389" s="16">
        <v>0.30580213515137789</v>
      </c>
      <c r="N389" s="16">
        <v>0.28594359717243439</v>
      </c>
      <c r="O389" s="16">
        <v>0.29651005518514217</v>
      </c>
      <c r="P389" s="16">
        <v>0.32308370846368961</v>
      </c>
      <c r="Q389" s="16">
        <v>0.29971203890208292</v>
      </c>
      <c r="R389" s="16">
        <v>0.31971012292345108</v>
      </c>
      <c r="S389" s="16">
        <v>0.27389592710677219</v>
      </c>
      <c r="T389" s="16">
        <v>0.2650058543723578</v>
      </c>
      <c r="U389" s="16">
        <v>0.30431400672323872</v>
      </c>
      <c r="V389" s="16">
        <v>0.29983319836591332</v>
      </c>
      <c r="W389" s="16">
        <v>0.31027626389951002</v>
      </c>
      <c r="X389" s="16">
        <v>0.31202507496725101</v>
      </c>
      <c r="Y389" s="16">
        <v>0.27701896664516468</v>
      </c>
      <c r="AA389" s="16">
        <v>0.38028475064251538</v>
      </c>
      <c r="AB389" s="16">
        <v>0.349166986605215</v>
      </c>
      <c r="AC389" s="16">
        <v>0.22596651868872919</v>
      </c>
      <c r="AD389" s="16">
        <v>0.19098790841784</v>
      </c>
      <c r="AF389" s="16">
        <v>0.31076811325586812</v>
      </c>
      <c r="AH389" s="16">
        <v>0.1201704027501458</v>
      </c>
      <c r="AI389" s="16">
        <v>0.24212894434486301</v>
      </c>
      <c r="AJ389" s="16">
        <v>0.30944541536170761</v>
      </c>
      <c r="AK389" s="16">
        <v>0.41341697344902889</v>
      </c>
    </row>
    <row r="390" spans="2:39" ht="29" x14ac:dyDescent="0.35">
      <c r="B390" s="15" t="s">
        <v>228</v>
      </c>
      <c r="C390" s="16">
        <v>0.28484212220674232</v>
      </c>
      <c r="D390" s="16">
        <v>0.28599883114137947</v>
      </c>
      <c r="E390" s="16">
        <v>0.28354701068216981</v>
      </c>
      <c r="G390" s="16">
        <v>0.22674122454214671</v>
      </c>
      <c r="H390" s="16">
        <v>0.24687840297530489</v>
      </c>
      <c r="I390" s="16">
        <v>0.27801967553209989</v>
      </c>
      <c r="J390" s="16">
        <v>0.30102997352381328</v>
      </c>
      <c r="K390" s="16">
        <v>0.31806332256560937</v>
      </c>
      <c r="L390" s="16">
        <v>0.39616744849665431</v>
      </c>
      <c r="N390" s="16">
        <v>0.29731306307155791</v>
      </c>
      <c r="O390" s="16">
        <v>0.31933277462631698</v>
      </c>
      <c r="P390" s="16">
        <v>0.2846214967501155</v>
      </c>
      <c r="Q390" s="16">
        <v>0.23334203035978759</v>
      </c>
      <c r="R390" s="16">
        <v>0.28393200493719711</v>
      </c>
      <c r="S390" s="16">
        <v>0.28765101090731182</v>
      </c>
      <c r="T390" s="16">
        <v>0.27961436748976493</v>
      </c>
      <c r="U390" s="16">
        <v>0.31422224981968289</v>
      </c>
      <c r="V390" s="16">
        <v>0.29927981378522739</v>
      </c>
      <c r="W390" s="16">
        <v>0.2557146062567266</v>
      </c>
      <c r="X390" s="16">
        <v>0.27283185497023421</v>
      </c>
      <c r="Y390" s="16">
        <v>0.28007616608565777</v>
      </c>
      <c r="AA390" s="16">
        <v>0.29457628357374588</v>
      </c>
      <c r="AB390" s="16">
        <v>0.31067190173157061</v>
      </c>
      <c r="AC390" s="16">
        <v>0.28636284581849758</v>
      </c>
      <c r="AD390" s="16">
        <v>0.23203421389231069</v>
      </c>
      <c r="AF390" s="16">
        <v>0.2906386802307393</v>
      </c>
      <c r="AH390" s="16">
        <v>0.21740020012377731</v>
      </c>
      <c r="AI390" s="16">
        <v>0.27408531216994531</v>
      </c>
      <c r="AJ390" s="16">
        <v>0.29449850306445868</v>
      </c>
      <c r="AK390" s="16">
        <v>0.29918563243207069</v>
      </c>
    </row>
    <row r="391" spans="2:39" ht="29" x14ac:dyDescent="0.35">
      <c r="B391" s="15" t="s">
        <v>229</v>
      </c>
      <c r="C391" s="16">
        <v>0.27947010662346061</v>
      </c>
      <c r="D391" s="16">
        <v>0.28568491085031239</v>
      </c>
      <c r="E391" s="16">
        <v>0.27251168835924638</v>
      </c>
      <c r="G391" s="16">
        <v>0.2551644101963132</v>
      </c>
      <c r="H391" s="16">
        <v>0.29364249511636631</v>
      </c>
      <c r="I391" s="16">
        <v>0.29760247227369668</v>
      </c>
      <c r="J391" s="16">
        <v>0.28979218227922771</v>
      </c>
      <c r="K391" s="16">
        <v>0.27311763368642472</v>
      </c>
      <c r="L391" s="16">
        <v>0.20988022404409029</v>
      </c>
      <c r="N391" s="16">
        <v>0.2429545123329459</v>
      </c>
      <c r="O391" s="16">
        <v>0.28167417310097032</v>
      </c>
      <c r="P391" s="16">
        <v>0.28928365376391563</v>
      </c>
      <c r="Q391" s="16">
        <v>0.27851133087898339</v>
      </c>
      <c r="R391" s="16">
        <v>0.28873756621661589</v>
      </c>
      <c r="S391" s="16">
        <v>0.28857222738003679</v>
      </c>
      <c r="T391" s="16">
        <v>0.2474150749577666</v>
      </c>
      <c r="U391" s="16">
        <v>0.30536413474725588</v>
      </c>
      <c r="V391" s="16">
        <v>0.30631970710048861</v>
      </c>
      <c r="W391" s="16">
        <v>0.27498941619485923</v>
      </c>
      <c r="X391" s="16">
        <v>0.25183799577152249</v>
      </c>
      <c r="Y391" s="16">
        <v>0.26556244881873142</v>
      </c>
      <c r="AA391" s="16">
        <v>0.33250412481855862</v>
      </c>
      <c r="AB391" s="16">
        <v>0.29251266711004881</v>
      </c>
      <c r="AC391" s="16">
        <v>0.24607028483613891</v>
      </c>
      <c r="AD391" s="16">
        <v>0.22059389086079029</v>
      </c>
      <c r="AF391" s="16">
        <v>0.29159880050821491</v>
      </c>
      <c r="AH391" s="16">
        <v>0.14985995255658541</v>
      </c>
      <c r="AI391" s="16">
        <v>0.1964026441069969</v>
      </c>
      <c r="AJ391" s="16">
        <v>0.29219916508001309</v>
      </c>
      <c r="AK391" s="16">
        <v>0.42254247667610878</v>
      </c>
    </row>
    <row r="392" spans="2:39" ht="43.5" x14ac:dyDescent="0.35">
      <c r="B392" s="15" t="s">
        <v>230</v>
      </c>
      <c r="C392" s="16">
        <v>0.31181910983109368</v>
      </c>
      <c r="D392" s="16">
        <v>0.29330590296588332</v>
      </c>
      <c r="E392" s="16">
        <v>0.33254745976421968</v>
      </c>
      <c r="G392" s="16">
        <v>0.27272472372038198</v>
      </c>
      <c r="H392" s="16">
        <v>0.33910764675806332</v>
      </c>
      <c r="I392" s="16">
        <v>0.33750791845298672</v>
      </c>
      <c r="J392" s="16">
        <v>0.290845502316813</v>
      </c>
      <c r="K392" s="16">
        <v>0.30192764440545677</v>
      </c>
      <c r="L392" s="16">
        <v>0.3021179625495003</v>
      </c>
      <c r="N392" s="16">
        <v>0.26987390272722228</v>
      </c>
      <c r="O392" s="16">
        <v>0.29871814810881109</v>
      </c>
      <c r="P392" s="16">
        <v>0.24155181890541469</v>
      </c>
      <c r="Q392" s="16">
        <v>0.24929097983770659</v>
      </c>
      <c r="R392" s="16">
        <v>0.31917846919664339</v>
      </c>
      <c r="S392" s="16">
        <v>0.28242516075191187</v>
      </c>
      <c r="T392" s="16">
        <v>0.29975531851258408</v>
      </c>
      <c r="U392" s="16">
        <v>0.32730959639431523</v>
      </c>
      <c r="V392" s="16">
        <v>0.36668767932293828</v>
      </c>
      <c r="W392" s="16">
        <v>0.3273745819247128</v>
      </c>
      <c r="X392" s="16">
        <v>0.27971935272453252</v>
      </c>
      <c r="Y392" s="16">
        <v>0.33060243928282951</v>
      </c>
      <c r="AA392" s="16">
        <v>0.39547216076064701</v>
      </c>
      <c r="AB392" s="16">
        <v>0.33103358271090449</v>
      </c>
      <c r="AC392" s="16">
        <v>0.26389078911432817</v>
      </c>
      <c r="AD392" s="16">
        <v>0.21585592882276841</v>
      </c>
      <c r="AF392" s="16">
        <v>0.32295323899378781</v>
      </c>
      <c r="AH392" s="16">
        <v>0.19178184294045361</v>
      </c>
      <c r="AI392" s="16">
        <v>0.230094150410938</v>
      </c>
      <c r="AJ392" s="16">
        <v>0.33876073760183562</v>
      </c>
      <c r="AK392" s="16">
        <v>0.41815176248609509</v>
      </c>
    </row>
    <row r="393" spans="2:39" ht="29" x14ac:dyDescent="0.35">
      <c r="B393" s="15" t="s">
        <v>231</v>
      </c>
      <c r="C393" s="16">
        <v>0</v>
      </c>
      <c r="D393" s="16">
        <v>0</v>
      </c>
      <c r="E393" s="16">
        <v>0</v>
      </c>
      <c r="G393" s="16">
        <v>0</v>
      </c>
      <c r="H393" s="16">
        <v>0</v>
      </c>
      <c r="I393" s="16">
        <v>0</v>
      </c>
      <c r="J393" s="16">
        <v>0</v>
      </c>
      <c r="K393" s="16">
        <v>0</v>
      </c>
      <c r="L393" s="16">
        <v>0</v>
      </c>
      <c r="N393" s="16">
        <v>0</v>
      </c>
      <c r="O393" s="16">
        <v>0</v>
      </c>
      <c r="P393" s="16">
        <v>0</v>
      </c>
      <c r="Q393" s="16">
        <v>0</v>
      </c>
      <c r="R393" s="16">
        <v>0</v>
      </c>
      <c r="S393" s="16">
        <v>0</v>
      </c>
      <c r="T393" s="16">
        <v>0</v>
      </c>
      <c r="U393" s="16">
        <v>0</v>
      </c>
      <c r="V393" s="16">
        <v>0</v>
      </c>
      <c r="W393" s="16">
        <v>0</v>
      </c>
      <c r="X393" s="16">
        <v>0</v>
      </c>
      <c r="Y393" s="16">
        <v>0</v>
      </c>
      <c r="AA393" s="16">
        <v>0</v>
      </c>
      <c r="AB393" s="16">
        <v>0</v>
      </c>
      <c r="AC393" s="16">
        <v>0</v>
      </c>
      <c r="AD393" s="16">
        <v>0</v>
      </c>
      <c r="AF393" s="16">
        <v>0</v>
      </c>
      <c r="AH393" s="16">
        <v>0</v>
      </c>
      <c r="AI393" s="16">
        <v>0</v>
      </c>
      <c r="AJ393" s="16">
        <v>0</v>
      </c>
      <c r="AK393" s="16">
        <v>0</v>
      </c>
    </row>
    <row r="394" spans="2:39" ht="29" x14ac:dyDescent="0.35">
      <c r="B394" s="15" t="s">
        <v>232</v>
      </c>
      <c r="C394" s="16">
        <v>0.22741236493881459</v>
      </c>
      <c r="D394" s="16">
        <v>0.23320716805928929</v>
      </c>
      <c r="E394" s="16">
        <v>0.22092420177241659</v>
      </c>
      <c r="G394" s="16">
        <v>0.1931493526373021</v>
      </c>
      <c r="H394" s="16">
        <v>0.21721204810079911</v>
      </c>
      <c r="I394" s="16">
        <v>0.20487166101175239</v>
      </c>
      <c r="J394" s="16">
        <v>0.25065216674783852</v>
      </c>
      <c r="K394" s="16">
        <v>0.25166780215803619</v>
      </c>
      <c r="L394" s="16">
        <v>0.2635798138594308</v>
      </c>
      <c r="N394" s="16">
        <v>0.25029731810995942</v>
      </c>
      <c r="O394" s="16">
        <v>0.21720802883943041</v>
      </c>
      <c r="P394" s="16">
        <v>0.2053555834216837</v>
      </c>
      <c r="Q394" s="16">
        <v>0.1969721527079307</v>
      </c>
      <c r="R394" s="16">
        <v>0.22355169694836541</v>
      </c>
      <c r="S394" s="16">
        <v>0.2084743696523618</v>
      </c>
      <c r="T394" s="16">
        <v>0.2276315960589653</v>
      </c>
      <c r="U394" s="16">
        <v>0.2463489308509835</v>
      </c>
      <c r="V394" s="16">
        <v>0.2387124014333136</v>
      </c>
      <c r="W394" s="16">
        <v>0.22953503121482899</v>
      </c>
      <c r="X394" s="16">
        <v>0.20803389520271931</v>
      </c>
      <c r="Y394" s="16">
        <v>0.2274214765692841</v>
      </c>
      <c r="AA394" s="16">
        <v>0.2480945607931577</v>
      </c>
      <c r="AB394" s="16">
        <v>0.22016878565794329</v>
      </c>
      <c r="AC394" s="16">
        <v>0.22719817411448659</v>
      </c>
      <c r="AD394" s="16">
        <v>0.20640587405869831</v>
      </c>
      <c r="AF394" s="16">
        <v>0.22991092162818291</v>
      </c>
      <c r="AH394" s="16">
        <v>0.17095246223925331</v>
      </c>
      <c r="AI394" s="16">
        <v>0.21784848600986481</v>
      </c>
      <c r="AJ394" s="16">
        <v>0.23220680769854929</v>
      </c>
      <c r="AK394" s="16">
        <v>0.24772684536773781</v>
      </c>
    </row>
    <row r="395" spans="2:39" ht="29" x14ac:dyDescent="0.35">
      <c r="B395" s="15" t="s">
        <v>233</v>
      </c>
      <c r="C395" s="16">
        <v>0.22204444084101249</v>
      </c>
      <c r="D395" s="16">
        <v>0.2316569612527371</v>
      </c>
      <c r="E395" s="16">
        <v>0.2112817627007941</v>
      </c>
      <c r="G395" s="16">
        <v>0.18536537617277499</v>
      </c>
      <c r="H395" s="16">
        <v>0.29335440062629797</v>
      </c>
      <c r="I395" s="16">
        <v>0.2396101887939438</v>
      </c>
      <c r="J395" s="16">
        <v>0.21740225648637759</v>
      </c>
      <c r="K395" s="16">
        <v>0.15926473044202979</v>
      </c>
      <c r="L395" s="16">
        <v>0.162376366977067</v>
      </c>
      <c r="N395" s="16">
        <v>0.19480989904115489</v>
      </c>
      <c r="O395" s="16">
        <v>0.20307260399893809</v>
      </c>
      <c r="P395" s="16">
        <v>0.18355500214770529</v>
      </c>
      <c r="Q395" s="16">
        <v>0.18399289400489169</v>
      </c>
      <c r="R395" s="16">
        <v>0.2248424228600901</v>
      </c>
      <c r="S395" s="16">
        <v>0.2104329140147794</v>
      </c>
      <c r="T395" s="16">
        <v>0.1962021215950549</v>
      </c>
      <c r="U395" s="16">
        <v>0.23824931399979579</v>
      </c>
      <c r="V395" s="16">
        <v>0.28586725252940548</v>
      </c>
      <c r="W395" s="16">
        <v>0.2171955120529844</v>
      </c>
      <c r="X395" s="16">
        <v>0.20801108743358701</v>
      </c>
      <c r="Y395" s="16">
        <v>0.1995502175106012</v>
      </c>
      <c r="AA395" s="16">
        <v>0.2714728337148874</v>
      </c>
      <c r="AB395" s="16">
        <v>0.22483056769509649</v>
      </c>
      <c r="AC395" s="16">
        <v>0.1958567853673506</v>
      </c>
      <c r="AD395" s="16">
        <v>0.17503469902012789</v>
      </c>
      <c r="AF395" s="16">
        <v>0.23362542243778539</v>
      </c>
      <c r="AH395" s="16">
        <v>7.2802991027209052E-2</v>
      </c>
      <c r="AI395" s="16">
        <v>0.12630474532712019</v>
      </c>
      <c r="AJ395" s="16">
        <v>0.24452734867138159</v>
      </c>
      <c r="AK395" s="16">
        <v>0.36935558086293441</v>
      </c>
    </row>
    <row r="396" spans="2:39" ht="29" x14ac:dyDescent="0.35">
      <c r="B396" s="15" t="s">
        <v>234</v>
      </c>
      <c r="C396" s="16">
        <v>0.19568579501056349</v>
      </c>
      <c r="D396" s="16">
        <v>0.21933943376060269</v>
      </c>
      <c r="E396" s="16">
        <v>0.16920195000346619</v>
      </c>
      <c r="G396" s="16">
        <v>0.18555786493032331</v>
      </c>
      <c r="H396" s="16">
        <v>0.2228663190593641</v>
      </c>
      <c r="I396" s="16">
        <v>0.23595715922045341</v>
      </c>
      <c r="J396" s="16">
        <v>0.19791091620976969</v>
      </c>
      <c r="K396" s="16">
        <v>0.13905179638379089</v>
      </c>
      <c r="L396" s="16">
        <v>0.12298029257209731</v>
      </c>
      <c r="N396" s="16">
        <v>0.15277682823701411</v>
      </c>
      <c r="O396" s="16">
        <v>0.1844552885229786</v>
      </c>
      <c r="P396" s="16">
        <v>0.1681422713806866</v>
      </c>
      <c r="Q396" s="16">
        <v>0.21026000307467149</v>
      </c>
      <c r="R396" s="16">
        <v>0.23620452675371639</v>
      </c>
      <c r="S396" s="16">
        <v>0.1749871652684207</v>
      </c>
      <c r="T396" s="16">
        <v>0.14712866492218771</v>
      </c>
      <c r="U396" s="16">
        <v>0.2118623015151139</v>
      </c>
      <c r="V396" s="16">
        <v>0.2474892503247649</v>
      </c>
      <c r="W396" s="16">
        <v>0.1865185392344389</v>
      </c>
      <c r="X396" s="16">
        <v>0.17569962711559059</v>
      </c>
      <c r="Y396" s="16">
        <v>0.16952360625651411</v>
      </c>
      <c r="AA396" s="16">
        <v>0.26924893787875698</v>
      </c>
      <c r="AB396" s="16">
        <v>0.19429059470719609</v>
      </c>
      <c r="AC396" s="16">
        <v>0.15920368042191449</v>
      </c>
      <c r="AD396" s="16">
        <v>0.13076870109859309</v>
      </c>
      <c r="AF396" s="16">
        <v>0.2062493988482777</v>
      </c>
      <c r="AH396" s="16">
        <v>3.6534674232447328E-2</v>
      </c>
      <c r="AI396" s="16">
        <v>9.5892284066786126E-2</v>
      </c>
      <c r="AJ396" s="16">
        <v>0.21288679505830491</v>
      </c>
      <c r="AK396" s="16">
        <v>0.36421676275960602</v>
      </c>
    </row>
    <row r="397" spans="2:39" ht="29" x14ac:dyDescent="0.35">
      <c r="B397" s="15" t="s">
        <v>235</v>
      </c>
      <c r="C397" s="16">
        <v>0.11948615175434089</v>
      </c>
      <c r="D397" s="16">
        <v>0.1023471853602532</v>
      </c>
      <c r="E397" s="16">
        <v>0.13867583053313409</v>
      </c>
      <c r="G397" s="16">
        <v>0.11860169726158309</v>
      </c>
      <c r="H397" s="16">
        <v>8.8816251403218985E-2</v>
      </c>
      <c r="I397" s="16">
        <v>8.3450296080216438E-2</v>
      </c>
      <c r="J397" s="16">
        <v>0.1173862494939153</v>
      </c>
      <c r="K397" s="16">
        <v>0.17321043833892949</v>
      </c>
      <c r="L397" s="16">
        <v>0.21304541167229191</v>
      </c>
      <c r="N397" s="16">
        <v>0.13631775952108871</v>
      </c>
      <c r="O397" s="16">
        <v>0.1152380788359115</v>
      </c>
      <c r="P397" s="16">
        <v>0.16796353423879601</v>
      </c>
      <c r="Q397" s="16">
        <v>0.1688825048936872</v>
      </c>
      <c r="R397" s="16">
        <v>8.062753324074684E-2</v>
      </c>
      <c r="S397" s="16">
        <v>0.15616639682187489</v>
      </c>
      <c r="T397" s="16">
        <v>0.12279088968459489</v>
      </c>
      <c r="U397" s="16">
        <v>8.5778641040606979E-2</v>
      </c>
      <c r="V397" s="16">
        <v>7.2460174534415292E-2</v>
      </c>
      <c r="W397" s="16">
        <v>0.15223904135640451</v>
      </c>
      <c r="X397" s="16">
        <v>0.1353807014499174</v>
      </c>
      <c r="Y397" s="16">
        <v>0.13414043019095309</v>
      </c>
      <c r="AA397" s="16">
        <v>5.2470068467577638E-2</v>
      </c>
      <c r="AB397" s="16">
        <v>0.1201655495236464</v>
      </c>
      <c r="AC397" s="16">
        <v>0.13328121523750239</v>
      </c>
      <c r="AD397" s="16">
        <v>0.20448281738774871</v>
      </c>
      <c r="AF397" s="16">
        <v>9.4333245917274891E-2</v>
      </c>
      <c r="AH397" s="16">
        <v>0.414279139247823</v>
      </c>
      <c r="AI397" s="16">
        <v>0.23493866520192219</v>
      </c>
      <c r="AJ397" s="16">
        <v>4.294416071100484E-2</v>
      </c>
      <c r="AK397" s="16">
        <v>2.159111073143823E-2</v>
      </c>
    </row>
    <row r="398" spans="2:39" x14ac:dyDescent="0.35">
      <c r="B398" s="15" t="s">
        <v>93</v>
      </c>
      <c r="C398" s="16">
        <v>4.4748864957471032E-2</v>
      </c>
      <c r="D398" s="16">
        <v>3.4920582412215233E-2</v>
      </c>
      <c r="E398" s="16">
        <v>5.5753121611812742E-2</v>
      </c>
      <c r="G398" s="16">
        <v>3.7952814113845733E-2</v>
      </c>
      <c r="H398" s="16">
        <v>3.32528007243049E-2</v>
      </c>
      <c r="I398" s="16">
        <v>5.0292293733949348E-2</v>
      </c>
      <c r="J398" s="16">
        <v>5.8084949309815587E-2</v>
      </c>
      <c r="K398" s="16">
        <v>3.6574078369958192E-2</v>
      </c>
      <c r="L398" s="16">
        <v>5.0836825168421279E-2</v>
      </c>
      <c r="N398" s="16">
        <v>6.1550985054613212E-2</v>
      </c>
      <c r="O398" s="16">
        <v>3.9345518502692647E-2</v>
      </c>
      <c r="P398" s="16">
        <v>4.2635902462315793E-2</v>
      </c>
      <c r="Q398" s="16">
        <v>4.0341947762657107E-2</v>
      </c>
      <c r="R398" s="16">
        <v>3.395347271309556E-2</v>
      </c>
      <c r="S398" s="16">
        <v>4.9251115988753293E-2</v>
      </c>
      <c r="T398" s="16">
        <v>4.869372838299408E-2</v>
      </c>
      <c r="U398" s="16">
        <v>3.984116988471214E-2</v>
      </c>
      <c r="V398" s="16">
        <v>4.0492981931702657E-2</v>
      </c>
      <c r="W398" s="16">
        <v>3.4225531971749233E-2</v>
      </c>
      <c r="X398" s="16">
        <v>5.1532567973591521E-2</v>
      </c>
      <c r="Y398" s="16">
        <v>6.4481800077182988E-2</v>
      </c>
      <c r="AA398" s="16">
        <v>2.3560091817208521E-2</v>
      </c>
      <c r="AB398" s="16">
        <v>4.0663039559432922E-2</v>
      </c>
      <c r="AC398" s="16">
        <v>5.3923400324448457E-2</v>
      </c>
      <c r="AD398" s="16">
        <v>7.1181257842227272E-2</v>
      </c>
      <c r="AF398" s="16">
        <v>3.982959695501901E-2</v>
      </c>
      <c r="AH398" s="16">
        <v>0.11808633194859609</v>
      </c>
      <c r="AI398" s="16">
        <v>8.2711044960688457E-2</v>
      </c>
      <c r="AJ398" s="16">
        <v>2.1266040214575292E-2</v>
      </c>
      <c r="AK398" s="16">
        <v>1.5204372048757421E-2</v>
      </c>
    </row>
    <row r="399" spans="2:39" x14ac:dyDescent="0.35">
      <c r="B399" s="15" t="s">
        <v>172</v>
      </c>
      <c r="C399" s="16">
        <v>0</v>
      </c>
      <c r="D399" s="16">
        <v>0</v>
      </c>
      <c r="E399" s="16">
        <v>0</v>
      </c>
      <c r="G399" s="16">
        <v>0</v>
      </c>
      <c r="H399" s="16">
        <v>0</v>
      </c>
      <c r="I399" s="16">
        <v>0</v>
      </c>
      <c r="J399" s="16">
        <v>0</v>
      </c>
      <c r="K399" s="16">
        <v>0</v>
      </c>
      <c r="L399" s="16">
        <v>0</v>
      </c>
      <c r="N399" s="16">
        <v>0</v>
      </c>
      <c r="O399" s="16">
        <v>0</v>
      </c>
      <c r="P399" s="16">
        <v>0</v>
      </c>
      <c r="Q399" s="16">
        <v>0</v>
      </c>
      <c r="R399" s="16">
        <v>0</v>
      </c>
      <c r="S399" s="16">
        <v>0</v>
      </c>
      <c r="T399" s="16">
        <v>0</v>
      </c>
      <c r="U399" s="16">
        <v>0</v>
      </c>
      <c r="V399" s="16">
        <v>0</v>
      </c>
      <c r="W399" s="16">
        <v>0</v>
      </c>
      <c r="X399" s="16">
        <v>0</v>
      </c>
      <c r="Y399" s="16">
        <v>0</v>
      </c>
      <c r="AA399" s="16">
        <v>0</v>
      </c>
      <c r="AB399" s="16">
        <v>0</v>
      </c>
      <c r="AC399" s="16">
        <v>0</v>
      </c>
      <c r="AD399" s="16">
        <v>0</v>
      </c>
      <c r="AF399" s="16">
        <v>0</v>
      </c>
      <c r="AH399" s="16">
        <v>0</v>
      </c>
      <c r="AI399" s="16">
        <v>0</v>
      </c>
      <c r="AJ399" s="16">
        <v>0</v>
      </c>
      <c r="AK399" s="16">
        <v>0</v>
      </c>
    </row>
    <row r="400" spans="2:39" x14ac:dyDescent="0.35">
      <c r="B400" s="15" t="s">
        <v>172</v>
      </c>
      <c r="C400" s="16">
        <v>0</v>
      </c>
      <c r="D400" s="16">
        <v>0</v>
      </c>
      <c r="E400" s="16">
        <v>0</v>
      </c>
      <c r="G400" s="16">
        <v>0</v>
      </c>
      <c r="H400" s="16">
        <v>0</v>
      </c>
      <c r="I400" s="16">
        <v>0</v>
      </c>
      <c r="J400" s="16">
        <v>0</v>
      </c>
      <c r="K400" s="16">
        <v>0</v>
      </c>
      <c r="L400" s="16">
        <v>0</v>
      </c>
      <c r="N400" s="16">
        <v>0</v>
      </c>
      <c r="O400" s="16">
        <v>0</v>
      </c>
      <c r="P400" s="16">
        <v>0</v>
      </c>
      <c r="Q400" s="16">
        <v>0</v>
      </c>
      <c r="R400" s="16">
        <v>0</v>
      </c>
      <c r="S400" s="16">
        <v>0</v>
      </c>
      <c r="T400" s="16">
        <v>0</v>
      </c>
      <c r="U400" s="16">
        <v>0</v>
      </c>
      <c r="V400" s="16">
        <v>0</v>
      </c>
      <c r="W400" s="16">
        <v>0</v>
      </c>
      <c r="X400" s="16">
        <v>0</v>
      </c>
      <c r="Y400" s="16">
        <v>0</v>
      </c>
      <c r="AA400" s="16">
        <v>0</v>
      </c>
      <c r="AB400" s="16">
        <v>0</v>
      </c>
      <c r="AC400" s="16">
        <v>0</v>
      </c>
      <c r="AD400" s="16">
        <v>0</v>
      </c>
      <c r="AF400" s="16">
        <v>0</v>
      </c>
      <c r="AH400" s="16">
        <v>0</v>
      </c>
      <c r="AI400" s="16">
        <v>0</v>
      </c>
      <c r="AJ400" s="16">
        <v>0</v>
      </c>
      <c r="AK400" s="16">
        <v>0</v>
      </c>
    </row>
    <row r="401" spans="2:37" ht="43.5" x14ac:dyDescent="0.35">
      <c r="B401" s="15" t="s">
        <v>226</v>
      </c>
      <c r="C401" s="16">
        <v>0.33941034795405339</v>
      </c>
      <c r="D401" s="16">
        <v>0.33424644151692418</v>
      </c>
      <c r="E401" s="16">
        <v>0.34519212635852231</v>
      </c>
      <c r="G401" s="16">
        <v>0.2409793374720485</v>
      </c>
      <c r="H401" s="16">
        <v>0.29758203779736092</v>
      </c>
      <c r="I401" s="16">
        <v>0.35265841362453743</v>
      </c>
      <c r="J401" s="16">
        <v>0.39562324135304933</v>
      </c>
      <c r="K401" s="16">
        <v>0.37975813031131739</v>
      </c>
      <c r="L401" s="16">
        <v>0.34315184670365828</v>
      </c>
      <c r="N401" s="16">
        <v>0.32502785437758003</v>
      </c>
      <c r="O401" s="16">
        <v>0.26923415753646163</v>
      </c>
      <c r="P401" s="16">
        <v>0.33471426706414897</v>
      </c>
      <c r="Q401" s="16">
        <v>0.28855699633601239</v>
      </c>
      <c r="R401" s="16">
        <v>0.37760092433168818</v>
      </c>
      <c r="S401" s="16">
        <v>0.34920325316754969</v>
      </c>
      <c r="T401" s="16">
        <v>0.35192556150182719</v>
      </c>
      <c r="U401" s="16">
        <v>0.32522760675475171</v>
      </c>
      <c r="V401" s="16">
        <v>0.32708493938442712</v>
      </c>
      <c r="W401" s="16">
        <v>0.37547155534168319</v>
      </c>
      <c r="X401" s="16">
        <v>0.30865489740339003</v>
      </c>
      <c r="Y401" s="16">
        <v>0.34765946526537761</v>
      </c>
      <c r="AA401" s="16">
        <v>0.37143092796932781</v>
      </c>
      <c r="AB401" s="16">
        <v>0.39230558175742258</v>
      </c>
      <c r="AC401" s="16">
        <v>0.30966182291429611</v>
      </c>
      <c r="AD401" s="16">
        <v>0.25373060891761462</v>
      </c>
      <c r="AF401" s="16">
        <v>0.35055034815114328</v>
      </c>
      <c r="AH401" s="16">
        <v>0.26239163233494622</v>
      </c>
      <c r="AI401" s="16">
        <v>0.31993007197138379</v>
      </c>
      <c r="AJ401" s="16">
        <v>0.34559141384183872</v>
      </c>
      <c r="AK401" s="16">
        <v>0.37848925687178081</v>
      </c>
    </row>
    <row r="402" spans="2:37" ht="29" x14ac:dyDescent="0.35">
      <c r="B402" s="15" t="s">
        <v>227</v>
      </c>
      <c r="C402" s="16">
        <v>0.29818591033489161</v>
      </c>
      <c r="D402" s="16">
        <v>0.32384447597198751</v>
      </c>
      <c r="E402" s="16">
        <v>0.26945724483786943</v>
      </c>
      <c r="G402" s="16">
        <v>0.24577886741140911</v>
      </c>
      <c r="H402" s="16">
        <v>0.2686969405881206</v>
      </c>
      <c r="I402" s="16">
        <v>0.32821574721894903</v>
      </c>
      <c r="J402" s="16">
        <v>0.30605066031332229</v>
      </c>
      <c r="K402" s="16">
        <v>0.32568514516363078</v>
      </c>
      <c r="L402" s="16">
        <v>0.30580213515137789</v>
      </c>
      <c r="N402" s="16">
        <v>0.28594359717243439</v>
      </c>
      <c r="O402" s="16">
        <v>0.29651005518514217</v>
      </c>
      <c r="P402" s="16">
        <v>0.32308370846368961</v>
      </c>
      <c r="Q402" s="16">
        <v>0.29971203890208292</v>
      </c>
      <c r="R402" s="16">
        <v>0.31971012292345108</v>
      </c>
      <c r="S402" s="16">
        <v>0.27389592710677219</v>
      </c>
      <c r="T402" s="16">
        <v>0.2650058543723578</v>
      </c>
      <c r="U402" s="16">
        <v>0.30431400672323872</v>
      </c>
      <c r="V402" s="16">
        <v>0.29983319836591332</v>
      </c>
      <c r="W402" s="16">
        <v>0.31027626389951002</v>
      </c>
      <c r="X402" s="16">
        <v>0.31202507496725101</v>
      </c>
      <c r="Y402" s="16">
        <v>0.27701896664516468</v>
      </c>
      <c r="AA402" s="16">
        <v>0.38028475064251538</v>
      </c>
      <c r="AB402" s="16">
        <v>0.349166986605215</v>
      </c>
      <c r="AC402" s="16">
        <v>0.22596651868872919</v>
      </c>
      <c r="AD402" s="16">
        <v>0.19098790841784</v>
      </c>
      <c r="AF402" s="16">
        <v>0.31076811325586812</v>
      </c>
      <c r="AH402" s="16">
        <v>0.1201704027501458</v>
      </c>
      <c r="AI402" s="16">
        <v>0.24212894434486301</v>
      </c>
      <c r="AJ402" s="16">
        <v>0.30944541536170761</v>
      </c>
      <c r="AK402" s="16">
        <v>0.41341697344902889</v>
      </c>
    </row>
    <row r="403" spans="2:37" ht="29" x14ac:dyDescent="0.35">
      <c r="B403" s="15" t="s">
        <v>228</v>
      </c>
      <c r="C403" s="16">
        <v>0.28484212220674232</v>
      </c>
      <c r="D403" s="16">
        <v>0.28599883114137947</v>
      </c>
      <c r="E403" s="16">
        <v>0.28354701068216981</v>
      </c>
      <c r="G403" s="16">
        <v>0.22674122454214671</v>
      </c>
      <c r="H403" s="16">
        <v>0.24687840297530489</v>
      </c>
      <c r="I403" s="16">
        <v>0.27801967553209989</v>
      </c>
      <c r="J403" s="16">
        <v>0.30102997352381328</v>
      </c>
      <c r="K403" s="16">
        <v>0.31806332256560937</v>
      </c>
      <c r="L403" s="16">
        <v>0.39616744849665431</v>
      </c>
      <c r="N403" s="16">
        <v>0.29731306307155791</v>
      </c>
      <c r="O403" s="16">
        <v>0.31933277462631698</v>
      </c>
      <c r="P403" s="16">
        <v>0.2846214967501155</v>
      </c>
      <c r="Q403" s="16">
        <v>0.23334203035978759</v>
      </c>
      <c r="R403" s="16">
        <v>0.28393200493719711</v>
      </c>
      <c r="S403" s="16">
        <v>0.28765101090731182</v>
      </c>
      <c r="T403" s="16">
        <v>0.27961436748976493</v>
      </c>
      <c r="U403" s="16">
        <v>0.31422224981968289</v>
      </c>
      <c r="V403" s="16">
        <v>0.29927981378522739</v>
      </c>
      <c r="W403" s="16">
        <v>0.2557146062567266</v>
      </c>
      <c r="X403" s="16">
        <v>0.27283185497023421</v>
      </c>
      <c r="Y403" s="16">
        <v>0.28007616608565777</v>
      </c>
      <c r="AA403" s="16">
        <v>0.29457628357374588</v>
      </c>
      <c r="AB403" s="16">
        <v>0.31067190173157061</v>
      </c>
      <c r="AC403" s="16">
        <v>0.28636284581849758</v>
      </c>
      <c r="AD403" s="16">
        <v>0.23203421389231069</v>
      </c>
      <c r="AF403" s="16">
        <v>0.2906386802307393</v>
      </c>
      <c r="AH403" s="16">
        <v>0.21740020012377731</v>
      </c>
      <c r="AI403" s="16">
        <v>0.27408531216994531</v>
      </c>
      <c r="AJ403" s="16">
        <v>0.29449850306445868</v>
      </c>
      <c r="AK403" s="16">
        <v>0.29918563243207069</v>
      </c>
    </row>
    <row r="404" spans="2:37" ht="29" x14ac:dyDescent="0.35">
      <c r="B404" s="15" t="s">
        <v>229</v>
      </c>
      <c r="C404" s="16">
        <v>0.27947010662346061</v>
      </c>
      <c r="D404" s="16">
        <v>0.28568491085031239</v>
      </c>
      <c r="E404" s="16">
        <v>0.27251168835924638</v>
      </c>
      <c r="G404" s="16">
        <v>0.2551644101963132</v>
      </c>
      <c r="H404" s="16">
        <v>0.29364249511636631</v>
      </c>
      <c r="I404" s="16">
        <v>0.29760247227369668</v>
      </c>
      <c r="J404" s="16">
        <v>0.28979218227922771</v>
      </c>
      <c r="K404" s="16">
        <v>0.27311763368642472</v>
      </c>
      <c r="L404" s="16">
        <v>0.20988022404409029</v>
      </c>
      <c r="N404" s="16">
        <v>0.2429545123329459</v>
      </c>
      <c r="O404" s="16">
        <v>0.28167417310097032</v>
      </c>
      <c r="P404" s="16">
        <v>0.28928365376391563</v>
      </c>
      <c r="Q404" s="16">
        <v>0.27851133087898339</v>
      </c>
      <c r="R404" s="16">
        <v>0.28873756621661589</v>
      </c>
      <c r="S404" s="16">
        <v>0.28857222738003679</v>
      </c>
      <c r="T404" s="16">
        <v>0.2474150749577666</v>
      </c>
      <c r="U404" s="16">
        <v>0.30536413474725588</v>
      </c>
      <c r="V404" s="16">
        <v>0.30631970710048861</v>
      </c>
      <c r="W404" s="16">
        <v>0.27498941619485923</v>
      </c>
      <c r="X404" s="16">
        <v>0.25183799577152249</v>
      </c>
      <c r="Y404" s="16">
        <v>0.26556244881873142</v>
      </c>
      <c r="AA404" s="16">
        <v>0.33250412481855862</v>
      </c>
      <c r="AB404" s="16">
        <v>0.29251266711004881</v>
      </c>
      <c r="AC404" s="16">
        <v>0.24607028483613891</v>
      </c>
      <c r="AD404" s="16">
        <v>0.22059389086079029</v>
      </c>
      <c r="AF404" s="16">
        <v>0.29159880050821491</v>
      </c>
      <c r="AH404" s="16">
        <v>0.14985995255658541</v>
      </c>
      <c r="AI404" s="16">
        <v>0.1964026441069969</v>
      </c>
      <c r="AJ404" s="16">
        <v>0.29219916508001309</v>
      </c>
      <c r="AK404" s="16">
        <v>0.42254247667610878</v>
      </c>
    </row>
    <row r="405" spans="2:37" ht="43.5" x14ac:dyDescent="0.35">
      <c r="B405" s="15" t="s">
        <v>236</v>
      </c>
      <c r="C405" s="16">
        <v>0.30918880745306349</v>
      </c>
      <c r="D405" s="16">
        <v>0.31882371968780632</v>
      </c>
      <c r="E405" s="16">
        <v>0.29840105826240321</v>
      </c>
      <c r="G405" s="16">
        <v>0.2091658105689472</v>
      </c>
      <c r="H405" s="16">
        <v>0.31532601296805279</v>
      </c>
      <c r="I405" s="16">
        <v>0.33847751932472409</v>
      </c>
      <c r="J405" s="16">
        <v>0.31639927787372679</v>
      </c>
      <c r="K405" s="16">
        <v>0.32210720261761477</v>
      </c>
      <c r="L405" s="16">
        <v>0.3241968967711959</v>
      </c>
      <c r="N405" s="16">
        <v>0.2972976477282091</v>
      </c>
      <c r="O405" s="16">
        <v>0.27867452252490932</v>
      </c>
      <c r="P405" s="16">
        <v>0.21452364373860869</v>
      </c>
      <c r="Q405" s="16">
        <v>0.33083967443612528</v>
      </c>
      <c r="R405" s="16">
        <v>0.3380786689428929</v>
      </c>
      <c r="S405" s="16">
        <v>0.25429599246382828</v>
      </c>
      <c r="T405" s="16">
        <v>0.3233827993693853</v>
      </c>
      <c r="U405" s="16">
        <v>0.3022452564044727</v>
      </c>
      <c r="V405" s="16">
        <v>0.33618979261514648</v>
      </c>
      <c r="W405" s="16">
        <v>0.33494524122869779</v>
      </c>
      <c r="X405" s="16">
        <v>0.3221412965503278</v>
      </c>
      <c r="Y405" s="16">
        <v>0.28073333415764529</v>
      </c>
      <c r="AA405" s="16">
        <v>0.38559019424280461</v>
      </c>
      <c r="AB405" s="16">
        <v>0.35439402645136808</v>
      </c>
      <c r="AC405" s="16">
        <v>0.25815476600314913</v>
      </c>
      <c r="AD405" s="16">
        <v>0.1921355975544167</v>
      </c>
      <c r="AF405" s="16">
        <v>0.32377377141893771</v>
      </c>
      <c r="AH405" s="16">
        <v>0.15630607702479299</v>
      </c>
      <c r="AI405" s="16">
        <v>0.23339074771726759</v>
      </c>
      <c r="AJ405" s="16">
        <v>0.33953360110134828</v>
      </c>
      <c r="AK405" s="16">
        <v>0.40709958045394878</v>
      </c>
    </row>
    <row r="406" spans="2:37" ht="43.5" x14ac:dyDescent="0.35">
      <c r="B406" s="15" t="s">
        <v>230</v>
      </c>
      <c r="C406" s="16">
        <v>0.31181910983109368</v>
      </c>
      <c r="D406" s="16">
        <v>0.29330590296588332</v>
      </c>
      <c r="E406" s="16">
        <v>0.33254745976421968</v>
      </c>
      <c r="G406" s="16">
        <v>0.27272472372038198</v>
      </c>
      <c r="H406" s="16">
        <v>0.33910764675806332</v>
      </c>
      <c r="I406" s="16">
        <v>0.33750791845298672</v>
      </c>
      <c r="J406" s="16">
        <v>0.290845502316813</v>
      </c>
      <c r="K406" s="16">
        <v>0.30192764440545677</v>
      </c>
      <c r="L406" s="16">
        <v>0.3021179625495003</v>
      </c>
      <c r="N406" s="16">
        <v>0.26987390272722228</v>
      </c>
      <c r="O406" s="16">
        <v>0.29871814810881109</v>
      </c>
      <c r="P406" s="16">
        <v>0.24155181890541469</v>
      </c>
      <c r="Q406" s="16">
        <v>0.24929097983770659</v>
      </c>
      <c r="R406" s="16">
        <v>0.31917846919664339</v>
      </c>
      <c r="S406" s="16">
        <v>0.28242516075191187</v>
      </c>
      <c r="T406" s="16">
        <v>0.29975531851258408</v>
      </c>
      <c r="U406" s="16">
        <v>0.32730959639431523</v>
      </c>
      <c r="V406" s="16">
        <v>0.36668767932293828</v>
      </c>
      <c r="W406" s="16">
        <v>0.3273745819247128</v>
      </c>
      <c r="X406" s="16">
        <v>0.27971935272453252</v>
      </c>
      <c r="Y406" s="16">
        <v>0.33060243928282951</v>
      </c>
      <c r="AA406" s="16">
        <v>0.39547216076064701</v>
      </c>
      <c r="AB406" s="16">
        <v>0.33103358271090449</v>
      </c>
      <c r="AC406" s="16">
        <v>0.26389078911432817</v>
      </c>
      <c r="AD406" s="16">
        <v>0.21585592882276841</v>
      </c>
      <c r="AF406" s="16">
        <v>0.32295323899378781</v>
      </c>
      <c r="AH406" s="16">
        <v>0.19178184294045361</v>
      </c>
      <c r="AI406" s="16">
        <v>0.230094150410938</v>
      </c>
      <c r="AJ406" s="16">
        <v>0.33876073760183562</v>
      </c>
      <c r="AK406" s="16">
        <v>0.41815176248609509</v>
      </c>
    </row>
    <row r="407" spans="2:37" ht="29" x14ac:dyDescent="0.35">
      <c r="B407" s="15" t="s">
        <v>237</v>
      </c>
      <c r="C407" s="16">
        <v>0.2492203455421102</v>
      </c>
      <c r="D407" s="16">
        <v>0.2482865982048342</v>
      </c>
      <c r="E407" s="16">
        <v>0.25026581765815692</v>
      </c>
      <c r="G407" s="16">
        <v>0.2033655292640037</v>
      </c>
      <c r="H407" s="16">
        <v>0.23938045183810019</v>
      </c>
      <c r="I407" s="16">
        <v>0.27053468804440828</v>
      </c>
      <c r="J407" s="16">
        <v>0.26357575244228287</v>
      </c>
      <c r="K407" s="16">
        <v>0.25021976833503418</v>
      </c>
      <c r="L407" s="16">
        <v>0.24803353318435939</v>
      </c>
      <c r="N407" s="16">
        <v>0.2419240325024514</v>
      </c>
      <c r="O407" s="16">
        <v>0.26141961115963608</v>
      </c>
      <c r="P407" s="16">
        <v>0.21621845242099069</v>
      </c>
      <c r="Q407" s="16">
        <v>0.24520189489718211</v>
      </c>
      <c r="R407" s="16">
        <v>0.23830681807532511</v>
      </c>
      <c r="S407" s="16">
        <v>0.25511895272490981</v>
      </c>
      <c r="T407" s="16">
        <v>0.20235147661820241</v>
      </c>
      <c r="U407" s="16">
        <v>0.26162328009377828</v>
      </c>
      <c r="V407" s="16">
        <v>0.2343854556019791</v>
      </c>
      <c r="W407" s="16">
        <v>0.26882684272904089</v>
      </c>
      <c r="X407" s="16">
        <v>0.26288705725321487</v>
      </c>
      <c r="Y407" s="16">
        <v>0.29302785642868878</v>
      </c>
      <c r="AA407" s="16">
        <v>0.29777412090627009</v>
      </c>
      <c r="AB407" s="16">
        <v>0.25522009372372051</v>
      </c>
      <c r="AC407" s="16">
        <v>0.22768381562509299</v>
      </c>
      <c r="AD407" s="16">
        <v>0.19384211907380031</v>
      </c>
      <c r="AF407" s="16">
        <v>0.25823661557712979</v>
      </c>
      <c r="AH407" s="16">
        <v>0.13614061876511521</v>
      </c>
      <c r="AI407" s="16">
        <v>0.17706451833087311</v>
      </c>
      <c r="AJ407" s="16">
        <v>0.26710236959782518</v>
      </c>
      <c r="AK407" s="16">
        <v>0.35830196136056153</v>
      </c>
    </row>
    <row r="408" spans="2:37" ht="29" x14ac:dyDescent="0.35">
      <c r="B408" s="15" t="s">
        <v>232</v>
      </c>
      <c r="C408" s="16">
        <v>0.22741236493881459</v>
      </c>
      <c r="D408" s="16">
        <v>0.23320716805928929</v>
      </c>
      <c r="E408" s="16">
        <v>0.22092420177241659</v>
      </c>
      <c r="G408" s="16">
        <v>0.1931493526373021</v>
      </c>
      <c r="H408" s="16">
        <v>0.21721204810079911</v>
      </c>
      <c r="I408" s="16">
        <v>0.20487166101175239</v>
      </c>
      <c r="J408" s="16">
        <v>0.25065216674783852</v>
      </c>
      <c r="K408" s="16">
        <v>0.25166780215803619</v>
      </c>
      <c r="L408" s="16">
        <v>0.2635798138594308</v>
      </c>
      <c r="N408" s="16">
        <v>0.25029731810995942</v>
      </c>
      <c r="O408" s="16">
        <v>0.21720802883943041</v>
      </c>
      <c r="P408" s="16">
        <v>0.2053555834216837</v>
      </c>
      <c r="Q408" s="16">
        <v>0.1969721527079307</v>
      </c>
      <c r="R408" s="16">
        <v>0.22355169694836541</v>
      </c>
      <c r="S408" s="16">
        <v>0.2084743696523618</v>
      </c>
      <c r="T408" s="16">
        <v>0.2276315960589653</v>
      </c>
      <c r="U408" s="16">
        <v>0.2463489308509835</v>
      </c>
      <c r="V408" s="16">
        <v>0.2387124014333136</v>
      </c>
      <c r="W408" s="16">
        <v>0.22953503121482899</v>
      </c>
      <c r="X408" s="16">
        <v>0.20803389520271931</v>
      </c>
      <c r="Y408" s="16">
        <v>0.2274214765692841</v>
      </c>
      <c r="AA408" s="16">
        <v>0.2480945607931577</v>
      </c>
      <c r="AB408" s="16">
        <v>0.22016878565794329</v>
      </c>
      <c r="AC408" s="16">
        <v>0.22719817411448659</v>
      </c>
      <c r="AD408" s="16">
        <v>0.20640587405869831</v>
      </c>
      <c r="AF408" s="16">
        <v>0.22991092162818291</v>
      </c>
      <c r="AH408" s="16">
        <v>0.17095246223925331</v>
      </c>
      <c r="AI408" s="16">
        <v>0.21784848600986481</v>
      </c>
      <c r="AJ408" s="16">
        <v>0.23220680769854929</v>
      </c>
      <c r="AK408" s="16">
        <v>0.24772684536773781</v>
      </c>
    </row>
    <row r="409" spans="2:37" ht="29" x14ac:dyDescent="0.35">
      <c r="B409" s="15" t="s">
        <v>233</v>
      </c>
      <c r="C409" s="16">
        <v>0.22204444084101249</v>
      </c>
      <c r="D409" s="16">
        <v>0.2316569612527371</v>
      </c>
      <c r="E409" s="16">
        <v>0.2112817627007941</v>
      </c>
      <c r="G409" s="16">
        <v>0.18536537617277499</v>
      </c>
      <c r="H409" s="16">
        <v>0.29335440062629797</v>
      </c>
      <c r="I409" s="16">
        <v>0.2396101887939438</v>
      </c>
      <c r="J409" s="16">
        <v>0.21740225648637759</v>
      </c>
      <c r="K409" s="16">
        <v>0.15926473044202979</v>
      </c>
      <c r="L409" s="16">
        <v>0.162376366977067</v>
      </c>
      <c r="N409" s="16">
        <v>0.19480989904115489</v>
      </c>
      <c r="O409" s="16">
        <v>0.20307260399893809</v>
      </c>
      <c r="P409" s="16">
        <v>0.18355500214770529</v>
      </c>
      <c r="Q409" s="16">
        <v>0.18399289400489169</v>
      </c>
      <c r="R409" s="16">
        <v>0.2248424228600901</v>
      </c>
      <c r="S409" s="16">
        <v>0.2104329140147794</v>
      </c>
      <c r="T409" s="16">
        <v>0.1962021215950549</v>
      </c>
      <c r="U409" s="16">
        <v>0.23824931399979579</v>
      </c>
      <c r="V409" s="16">
        <v>0.28586725252940548</v>
      </c>
      <c r="W409" s="16">
        <v>0.2171955120529844</v>
      </c>
      <c r="X409" s="16">
        <v>0.20801108743358701</v>
      </c>
      <c r="Y409" s="16">
        <v>0.1995502175106012</v>
      </c>
      <c r="AA409" s="16">
        <v>0.2714728337148874</v>
      </c>
      <c r="AB409" s="16">
        <v>0.22483056769509649</v>
      </c>
      <c r="AC409" s="16">
        <v>0.1958567853673506</v>
      </c>
      <c r="AD409" s="16">
        <v>0.17503469902012789</v>
      </c>
      <c r="AF409" s="16">
        <v>0.23362542243778539</v>
      </c>
      <c r="AH409" s="16">
        <v>7.2802991027209052E-2</v>
      </c>
      <c r="AI409" s="16">
        <v>0.12630474532712019</v>
      </c>
      <c r="AJ409" s="16">
        <v>0.24452734867138159</v>
      </c>
      <c r="AK409" s="16">
        <v>0.36935558086293441</v>
      </c>
    </row>
    <row r="410" spans="2:37" ht="29" x14ac:dyDescent="0.35">
      <c r="B410" s="15" t="s">
        <v>234</v>
      </c>
      <c r="C410" s="16">
        <v>0.19568579501056349</v>
      </c>
      <c r="D410" s="16">
        <v>0.21933943376060269</v>
      </c>
      <c r="E410" s="16">
        <v>0.16920195000346619</v>
      </c>
      <c r="G410" s="16">
        <v>0.18555786493032331</v>
      </c>
      <c r="H410" s="16">
        <v>0.2228663190593641</v>
      </c>
      <c r="I410" s="16">
        <v>0.23595715922045341</v>
      </c>
      <c r="J410" s="16">
        <v>0.19791091620976969</v>
      </c>
      <c r="K410" s="16">
        <v>0.13905179638379089</v>
      </c>
      <c r="L410" s="16">
        <v>0.12298029257209731</v>
      </c>
      <c r="N410" s="16">
        <v>0.15277682823701411</v>
      </c>
      <c r="O410" s="16">
        <v>0.1844552885229786</v>
      </c>
      <c r="P410" s="16">
        <v>0.1681422713806866</v>
      </c>
      <c r="Q410" s="16">
        <v>0.21026000307467149</v>
      </c>
      <c r="R410" s="16">
        <v>0.23620452675371639</v>
      </c>
      <c r="S410" s="16">
        <v>0.1749871652684207</v>
      </c>
      <c r="T410" s="16">
        <v>0.14712866492218771</v>
      </c>
      <c r="U410" s="16">
        <v>0.2118623015151139</v>
      </c>
      <c r="V410" s="16">
        <v>0.2474892503247649</v>
      </c>
      <c r="W410" s="16">
        <v>0.1865185392344389</v>
      </c>
      <c r="X410" s="16">
        <v>0.17569962711559059</v>
      </c>
      <c r="Y410" s="16">
        <v>0.16952360625651411</v>
      </c>
      <c r="AA410" s="16">
        <v>0.26924893787875698</v>
      </c>
      <c r="AB410" s="16">
        <v>0.19429059470719609</v>
      </c>
      <c r="AC410" s="16">
        <v>0.15920368042191449</v>
      </c>
      <c r="AD410" s="16">
        <v>0.13076870109859309</v>
      </c>
      <c r="AF410" s="16">
        <v>0.2062493988482777</v>
      </c>
      <c r="AH410" s="16">
        <v>3.6534674232447328E-2</v>
      </c>
      <c r="AI410" s="16">
        <v>9.5892284066786126E-2</v>
      </c>
      <c r="AJ410" s="16">
        <v>0.21288679505830491</v>
      </c>
      <c r="AK410" s="16">
        <v>0.36421676275960602</v>
      </c>
    </row>
    <row r="411" spans="2:37" ht="29" x14ac:dyDescent="0.35">
      <c r="B411" s="15" t="s">
        <v>235</v>
      </c>
      <c r="C411" s="16">
        <v>0.11948615175434089</v>
      </c>
      <c r="D411" s="16">
        <v>0.1023471853602532</v>
      </c>
      <c r="E411" s="16">
        <v>0.13867583053313409</v>
      </c>
      <c r="G411" s="16">
        <v>0.11860169726158309</v>
      </c>
      <c r="H411" s="16">
        <v>8.8816251403218985E-2</v>
      </c>
      <c r="I411" s="16">
        <v>8.3450296080216438E-2</v>
      </c>
      <c r="J411" s="16">
        <v>0.1173862494939153</v>
      </c>
      <c r="K411" s="16">
        <v>0.17321043833892949</v>
      </c>
      <c r="L411" s="16">
        <v>0.21304541167229191</v>
      </c>
      <c r="N411" s="16">
        <v>0.13631775952108871</v>
      </c>
      <c r="O411" s="16">
        <v>0.1152380788359115</v>
      </c>
      <c r="P411" s="16">
        <v>0.16796353423879601</v>
      </c>
      <c r="Q411" s="16">
        <v>0.1688825048936872</v>
      </c>
      <c r="R411" s="16">
        <v>8.062753324074684E-2</v>
      </c>
      <c r="S411" s="16">
        <v>0.15616639682187489</v>
      </c>
      <c r="T411" s="16">
        <v>0.12279088968459489</v>
      </c>
      <c r="U411" s="16">
        <v>8.5778641040606979E-2</v>
      </c>
      <c r="V411" s="16">
        <v>7.2460174534415292E-2</v>
      </c>
      <c r="W411" s="16">
        <v>0.15223904135640451</v>
      </c>
      <c r="X411" s="16">
        <v>0.1353807014499174</v>
      </c>
      <c r="Y411" s="16">
        <v>0.13414043019095309</v>
      </c>
      <c r="AA411" s="16">
        <v>5.2470068467577638E-2</v>
      </c>
      <c r="AB411" s="16">
        <v>0.1201655495236464</v>
      </c>
      <c r="AC411" s="16">
        <v>0.13328121523750239</v>
      </c>
      <c r="AD411" s="16">
        <v>0.20448281738774871</v>
      </c>
      <c r="AF411" s="16">
        <v>9.4333245917274891E-2</v>
      </c>
      <c r="AH411" s="16">
        <v>0.414279139247823</v>
      </c>
      <c r="AI411" s="16">
        <v>0.23493866520192219</v>
      </c>
      <c r="AJ411" s="16">
        <v>4.294416071100484E-2</v>
      </c>
      <c r="AK411" s="16">
        <v>2.159111073143823E-2</v>
      </c>
    </row>
    <row r="412" spans="2:37" x14ac:dyDescent="0.35">
      <c r="B412" s="15" t="s">
        <v>93</v>
      </c>
      <c r="C412" s="16">
        <v>4.4748864957471032E-2</v>
      </c>
      <c r="D412" s="16">
        <v>3.4920582412215233E-2</v>
      </c>
      <c r="E412" s="16">
        <v>5.5753121611812742E-2</v>
      </c>
      <c r="G412" s="16">
        <v>3.7952814113845733E-2</v>
      </c>
      <c r="H412" s="16">
        <v>3.32528007243049E-2</v>
      </c>
      <c r="I412" s="16">
        <v>5.0292293733949348E-2</v>
      </c>
      <c r="J412" s="16">
        <v>5.8084949309815587E-2</v>
      </c>
      <c r="K412" s="16">
        <v>3.6574078369958192E-2</v>
      </c>
      <c r="L412" s="16">
        <v>5.0836825168421279E-2</v>
      </c>
      <c r="N412" s="16">
        <v>6.1550985054613212E-2</v>
      </c>
      <c r="O412" s="16">
        <v>3.9345518502692647E-2</v>
      </c>
      <c r="P412" s="16">
        <v>4.2635902462315793E-2</v>
      </c>
      <c r="Q412" s="16">
        <v>4.0341947762657107E-2</v>
      </c>
      <c r="R412" s="16">
        <v>3.395347271309556E-2</v>
      </c>
      <c r="S412" s="16">
        <v>4.9251115988753293E-2</v>
      </c>
      <c r="T412" s="16">
        <v>4.869372838299408E-2</v>
      </c>
      <c r="U412" s="16">
        <v>3.984116988471214E-2</v>
      </c>
      <c r="V412" s="16">
        <v>4.0492981931702657E-2</v>
      </c>
      <c r="W412" s="16">
        <v>3.4225531971749233E-2</v>
      </c>
      <c r="X412" s="16">
        <v>5.1532567973591521E-2</v>
      </c>
      <c r="Y412" s="16">
        <v>6.4481800077182988E-2</v>
      </c>
      <c r="AA412" s="16">
        <v>2.3560091817208521E-2</v>
      </c>
      <c r="AB412" s="16">
        <v>4.0663039559432922E-2</v>
      </c>
      <c r="AC412" s="16">
        <v>5.3923400324448457E-2</v>
      </c>
      <c r="AD412" s="16">
        <v>7.1181257842227272E-2</v>
      </c>
      <c r="AF412" s="16">
        <v>3.982959695501901E-2</v>
      </c>
      <c r="AH412" s="16">
        <v>0.11808633194859609</v>
      </c>
      <c r="AI412" s="16">
        <v>8.2711044960688457E-2</v>
      </c>
      <c r="AJ412" s="16">
        <v>2.1266040214575292E-2</v>
      </c>
      <c r="AK412" s="16">
        <v>1.5204372048757421E-2</v>
      </c>
    </row>
    <row r="413" spans="2:37" ht="43.5" x14ac:dyDescent="0.35">
      <c r="B413" s="15" t="s">
        <v>226</v>
      </c>
      <c r="C413" s="16">
        <v>0.33941034795405339</v>
      </c>
      <c r="D413" s="16">
        <v>0.33424644151692418</v>
      </c>
      <c r="E413" s="16">
        <v>0.34519212635852231</v>
      </c>
      <c r="G413" s="16">
        <v>0.2409793374720485</v>
      </c>
      <c r="H413" s="16">
        <v>0.29758203779736092</v>
      </c>
      <c r="I413" s="16">
        <v>0.35265841362453743</v>
      </c>
      <c r="J413" s="16">
        <v>0.39562324135304933</v>
      </c>
      <c r="K413" s="16">
        <v>0.37975813031131739</v>
      </c>
      <c r="L413" s="16">
        <v>0.34315184670365828</v>
      </c>
      <c r="N413" s="16">
        <v>0.32502785437758003</v>
      </c>
      <c r="O413" s="16">
        <v>0.26923415753646163</v>
      </c>
      <c r="P413" s="16">
        <v>0.33471426706414897</v>
      </c>
      <c r="Q413" s="16">
        <v>0.28855699633601239</v>
      </c>
      <c r="R413" s="16">
        <v>0.37760092433168818</v>
      </c>
      <c r="S413" s="16">
        <v>0.34920325316754969</v>
      </c>
      <c r="T413" s="16">
        <v>0.35192556150182719</v>
      </c>
      <c r="U413" s="16">
        <v>0.32522760675475171</v>
      </c>
      <c r="V413" s="16">
        <v>0.32708493938442712</v>
      </c>
      <c r="W413" s="16">
        <v>0.37547155534168319</v>
      </c>
      <c r="X413" s="16">
        <v>0.30865489740339003</v>
      </c>
      <c r="Y413" s="16">
        <v>0.34765946526537761</v>
      </c>
      <c r="AA413" s="16">
        <v>0.37143092796932781</v>
      </c>
      <c r="AB413" s="16">
        <v>0.39230558175742258</v>
      </c>
      <c r="AC413" s="16">
        <v>0.30966182291429611</v>
      </c>
      <c r="AD413" s="16">
        <v>0.25373060891761462</v>
      </c>
      <c r="AF413" s="16">
        <v>0.35055034815114328</v>
      </c>
      <c r="AH413" s="16">
        <v>0.26239163233494622</v>
      </c>
      <c r="AI413" s="16">
        <v>0.31993007197138379</v>
      </c>
      <c r="AJ413" s="16">
        <v>0.34559141384183872</v>
      </c>
      <c r="AK413" s="16">
        <v>0.37848925687178081</v>
      </c>
    </row>
    <row r="414" spans="2:37" ht="29" x14ac:dyDescent="0.35">
      <c r="B414" s="15" t="s">
        <v>227</v>
      </c>
      <c r="C414" s="16">
        <v>0.29818591033489161</v>
      </c>
      <c r="D414" s="16">
        <v>0.32384447597198751</v>
      </c>
      <c r="E414" s="16">
        <v>0.26945724483786943</v>
      </c>
      <c r="G414" s="16">
        <v>0.24577886741140911</v>
      </c>
      <c r="H414" s="16">
        <v>0.2686969405881206</v>
      </c>
      <c r="I414" s="16">
        <v>0.32821574721894903</v>
      </c>
      <c r="J414" s="16">
        <v>0.30605066031332229</v>
      </c>
      <c r="K414" s="16">
        <v>0.32568514516363078</v>
      </c>
      <c r="L414" s="16">
        <v>0.30580213515137789</v>
      </c>
      <c r="N414" s="16">
        <v>0.28594359717243439</v>
      </c>
      <c r="O414" s="16">
        <v>0.29651005518514217</v>
      </c>
      <c r="P414" s="16">
        <v>0.32308370846368961</v>
      </c>
      <c r="Q414" s="16">
        <v>0.29971203890208292</v>
      </c>
      <c r="R414" s="16">
        <v>0.31971012292345108</v>
      </c>
      <c r="S414" s="16">
        <v>0.27389592710677219</v>
      </c>
      <c r="T414" s="16">
        <v>0.2650058543723578</v>
      </c>
      <c r="U414" s="16">
        <v>0.30431400672323872</v>
      </c>
      <c r="V414" s="16">
        <v>0.29983319836591332</v>
      </c>
      <c r="W414" s="16">
        <v>0.31027626389951002</v>
      </c>
      <c r="X414" s="16">
        <v>0.31202507496725101</v>
      </c>
      <c r="Y414" s="16">
        <v>0.27701896664516468</v>
      </c>
      <c r="AA414" s="16">
        <v>0.38028475064251538</v>
      </c>
      <c r="AB414" s="16">
        <v>0.349166986605215</v>
      </c>
      <c r="AC414" s="16">
        <v>0.22596651868872919</v>
      </c>
      <c r="AD414" s="16">
        <v>0.19098790841784</v>
      </c>
      <c r="AF414" s="16">
        <v>0.31076811325586812</v>
      </c>
      <c r="AH414" s="16">
        <v>0.1201704027501458</v>
      </c>
      <c r="AI414" s="16">
        <v>0.24212894434486301</v>
      </c>
      <c r="AJ414" s="16">
        <v>0.30944541536170761</v>
      </c>
      <c r="AK414" s="16">
        <v>0.41341697344902889</v>
      </c>
    </row>
    <row r="415" spans="2:37" ht="29" x14ac:dyDescent="0.35">
      <c r="B415" s="15" t="s">
        <v>228</v>
      </c>
      <c r="C415" s="16">
        <v>0.28484212220674232</v>
      </c>
      <c r="D415" s="16">
        <v>0.28599883114137947</v>
      </c>
      <c r="E415" s="16">
        <v>0.28354701068216981</v>
      </c>
      <c r="G415" s="16">
        <v>0.22674122454214671</v>
      </c>
      <c r="H415" s="16">
        <v>0.24687840297530489</v>
      </c>
      <c r="I415" s="16">
        <v>0.27801967553209989</v>
      </c>
      <c r="J415" s="16">
        <v>0.30102997352381328</v>
      </c>
      <c r="K415" s="16">
        <v>0.31806332256560937</v>
      </c>
      <c r="L415" s="16">
        <v>0.39616744849665431</v>
      </c>
      <c r="N415" s="16">
        <v>0.29731306307155791</v>
      </c>
      <c r="O415" s="16">
        <v>0.31933277462631698</v>
      </c>
      <c r="P415" s="16">
        <v>0.2846214967501155</v>
      </c>
      <c r="Q415" s="16">
        <v>0.23334203035978759</v>
      </c>
      <c r="R415" s="16">
        <v>0.28393200493719711</v>
      </c>
      <c r="S415" s="16">
        <v>0.28765101090731182</v>
      </c>
      <c r="T415" s="16">
        <v>0.27961436748976493</v>
      </c>
      <c r="U415" s="16">
        <v>0.31422224981968289</v>
      </c>
      <c r="V415" s="16">
        <v>0.29927981378522739</v>
      </c>
      <c r="W415" s="16">
        <v>0.2557146062567266</v>
      </c>
      <c r="X415" s="16">
        <v>0.27283185497023421</v>
      </c>
      <c r="Y415" s="16">
        <v>0.28007616608565777</v>
      </c>
      <c r="AA415" s="16">
        <v>0.29457628357374588</v>
      </c>
      <c r="AB415" s="16">
        <v>0.31067190173157061</v>
      </c>
      <c r="AC415" s="16">
        <v>0.28636284581849758</v>
      </c>
      <c r="AD415" s="16">
        <v>0.23203421389231069</v>
      </c>
      <c r="AF415" s="16">
        <v>0.2906386802307393</v>
      </c>
      <c r="AH415" s="16">
        <v>0.21740020012377731</v>
      </c>
      <c r="AI415" s="16">
        <v>0.27408531216994531</v>
      </c>
      <c r="AJ415" s="16">
        <v>0.29449850306445868</v>
      </c>
      <c r="AK415" s="16">
        <v>0.29918563243207069</v>
      </c>
    </row>
    <row r="416" spans="2:37" ht="29" x14ac:dyDescent="0.35">
      <c r="B416" s="15" t="s">
        <v>229</v>
      </c>
      <c r="C416" s="16">
        <v>0.27947010662346061</v>
      </c>
      <c r="D416" s="16">
        <v>0.28568491085031239</v>
      </c>
      <c r="E416" s="16">
        <v>0.27251168835924638</v>
      </c>
      <c r="G416" s="16">
        <v>0.2551644101963132</v>
      </c>
      <c r="H416" s="16">
        <v>0.29364249511636631</v>
      </c>
      <c r="I416" s="16">
        <v>0.29760247227369668</v>
      </c>
      <c r="J416" s="16">
        <v>0.28979218227922771</v>
      </c>
      <c r="K416" s="16">
        <v>0.27311763368642472</v>
      </c>
      <c r="L416" s="16">
        <v>0.20988022404409029</v>
      </c>
      <c r="N416" s="16">
        <v>0.2429545123329459</v>
      </c>
      <c r="O416" s="16">
        <v>0.28167417310097032</v>
      </c>
      <c r="P416" s="16">
        <v>0.28928365376391563</v>
      </c>
      <c r="Q416" s="16">
        <v>0.27851133087898339</v>
      </c>
      <c r="R416" s="16">
        <v>0.28873756621661589</v>
      </c>
      <c r="S416" s="16">
        <v>0.28857222738003679</v>
      </c>
      <c r="T416" s="16">
        <v>0.2474150749577666</v>
      </c>
      <c r="U416" s="16">
        <v>0.30536413474725588</v>
      </c>
      <c r="V416" s="16">
        <v>0.30631970710048861</v>
      </c>
      <c r="W416" s="16">
        <v>0.27498941619485923</v>
      </c>
      <c r="X416" s="16">
        <v>0.25183799577152249</v>
      </c>
      <c r="Y416" s="16">
        <v>0.26556244881873142</v>
      </c>
      <c r="AA416" s="16">
        <v>0.33250412481855862</v>
      </c>
      <c r="AB416" s="16">
        <v>0.29251266711004881</v>
      </c>
      <c r="AC416" s="16">
        <v>0.24607028483613891</v>
      </c>
      <c r="AD416" s="16">
        <v>0.22059389086079029</v>
      </c>
      <c r="AF416" s="16">
        <v>0.29159880050821491</v>
      </c>
      <c r="AH416" s="16">
        <v>0.14985995255658541</v>
      </c>
      <c r="AI416" s="16">
        <v>0.1964026441069969</v>
      </c>
      <c r="AJ416" s="16">
        <v>0.29219916508001309</v>
      </c>
      <c r="AK416" s="16">
        <v>0.42254247667610878</v>
      </c>
    </row>
    <row r="417" spans="2:39" ht="43.5" x14ac:dyDescent="0.35">
      <c r="B417" s="15" t="s">
        <v>236</v>
      </c>
      <c r="C417" s="16">
        <v>0.30918880745306349</v>
      </c>
      <c r="D417" s="16">
        <v>0.31882371968780632</v>
      </c>
      <c r="E417" s="16">
        <v>0.29840105826240321</v>
      </c>
      <c r="G417" s="16">
        <v>0.2091658105689472</v>
      </c>
      <c r="H417" s="16">
        <v>0.31532601296805279</v>
      </c>
      <c r="I417" s="16">
        <v>0.33847751932472409</v>
      </c>
      <c r="J417" s="16">
        <v>0.31639927787372679</v>
      </c>
      <c r="K417" s="16">
        <v>0.32210720261761477</v>
      </c>
      <c r="L417" s="16">
        <v>0.3241968967711959</v>
      </c>
      <c r="N417" s="16">
        <v>0.2972976477282091</v>
      </c>
      <c r="O417" s="16">
        <v>0.27867452252490932</v>
      </c>
      <c r="P417" s="16">
        <v>0.21452364373860869</v>
      </c>
      <c r="Q417" s="16">
        <v>0.33083967443612528</v>
      </c>
      <c r="R417" s="16">
        <v>0.3380786689428929</v>
      </c>
      <c r="S417" s="16">
        <v>0.25429599246382828</v>
      </c>
      <c r="T417" s="16">
        <v>0.3233827993693853</v>
      </c>
      <c r="U417" s="16">
        <v>0.3022452564044727</v>
      </c>
      <c r="V417" s="16">
        <v>0.33618979261514648</v>
      </c>
      <c r="W417" s="16">
        <v>0.33494524122869779</v>
      </c>
      <c r="X417" s="16">
        <v>0.3221412965503278</v>
      </c>
      <c r="Y417" s="16">
        <v>0.28073333415764529</v>
      </c>
      <c r="AA417" s="16">
        <v>0.38559019424280461</v>
      </c>
      <c r="AB417" s="16">
        <v>0.35439402645136808</v>
      </c>
      <c r="AC417" s="16">
        <v>0.25815476600314913</v>
      </c>
      <c r="AD417" s="16">
        <v>0.1921355975544167</v>
      </c>
      <c r="AF417" s="16">
        <v>0.32377377141893771</v>
      </c>
      <c r="AH417" s="16">
        <v>0.15630607702479299</v>
      </c>
      <c r="AI417" s="16">
        <v>0.23339074771726759</v>
      </c>
      <c r="AJ417" s="16">
        <v>0.33953360110134828</v>
      </c>
      <c r="AK417" s="16">
        <v>0.40709958045394878</v>
      </c>
    </row>
    <row r="418" spans="2:39" ht="43.5" x14ac:dyDescent="0.35">
      <c r="B418" s="15" t="s">
        <v>230</v>
      </c>
      <c r="C418" s="16">
        <v>0.31181910983109368</v>
      </c>
      <c r="D418" s="16">
        <v>0.29330590296588332</v>
      </c>
      <c r="E418" s="16">
        <v>0.33254745976421968</v>
      </c>
      <c r="G418" s="16">
        <v>0.27272472372038198</v>
      </c>
      <c r="H418" s="16">
        <v>0.33910764675806332</v>
      </c>
      <c r="I418" s="16">
        <v>0.33750791845298672</v>
      </c>
      <c r="J418" s="16">
        <v>0.290845502316813</v>
      </c>
      <c r="K418" s="16">
        <v>0.30192764440545677</v>
      </c>
      <c r="L418" s="16">
        <v>0.3021179625495003</v>
      </c>
      <c r="N418" s="16">
        <v>0.26987390272722228</v>
      </c>
      <c r="O418" s="16">
        <v>0.29871814810881109</v>
      </c>
      <c r="P418" s="16">
        <v>0.24155181890541469</v>
      </c>
      <c r="Q418" s="16">
        <v>0.24929097983770659</v>
      </c>
      <c r="R418" s="16">
        <v>0.31917846919664339</v>
      </c>
      <c r="S418" s="16">
        <v>0.28242516075191187</v>
      </c>
      <c r="T418" s="16">
        <v>0.29975531851258408</v>
      </c>
      <c r="U418" s="16">
        <v>0.32730959639431523</v>
      </c>
      <c r="V418" s="16">
        <v>0.36668767932293828</v>
      </c>
      <c r="W418" s="16">
        <v>0.3273745819247128</v>
      </c>
      <c r="X418" s="16">
        <v>0.27971935272453252</v>
      </c>
      <c r="Y418" s="16">
        <v>0.33060243928282951</v>
      </c>
      <c r="AA418" s="16">
        <v>0.39547216076064701</v>
      </c>
      <c r="AB418" s="16">
        <v>0.33103358271090449</v>
      </c>
      <c r="AC418" s="16">
        <v>0.26389078911432817</v>
      </c>
      <c r="AD418" s="16">
        <v>0.21585592882276841</v>
      </c>
      <c r="AF418" s="16">
        <v>0.32295323899378781</v>
      </c>
      <c r="AH418" s="16">
        <v>0.19178184294045361</v>
      </c>
      <c r="AI418" s="16">
        <v>0.230094150410938</v>
      </c>
      <c r="AJ418" s="16">
        <v>0.33876073760183562</v>
      </c>
      <c r="AK418" s="16">
        <v>0.41815176248609509</v>
      </c>
    </row>
    <row r="419" spans="2:39" ht="29" x14ac:dyDescent="0.35">
      <c r="B419" s="15" t="s">
        <v>237</v>
      </c>
      <c r="C419" s="16">
        <v>0.2492203455421102</v>
      </c>
      <c r="D419" s="16">
        <v>0.2482865982048342</v>
      </c>
      <c r="E419" s="16">
        <v>0.25026581765815692</v>
      </c>
      <c r="G419" s="16">
        <v>0.2033655292640037</v>
      </c>
      <c r="H419" s="16">
        <v>0.23938045183810019</v>
      </c>
      <c r="I419" s="16">
        <v>0.27053468804440828</v>
      </c>
      <c r="J419" s="16">
        <v>0.26357575244228287</v>
      </c>
      <c r="K419" s="16">
        <v>0.25021976833503418</v>
      </c>
      <c r="L419" s="16">
        <v>0.24803353318435939</v>
      </c>
      <c r="N419" s="16">
        <v>0.2419240325024514</v>
      </c>
      <c r="O419" s="16">
        <v>0.26141961115963608</v>
      </c>
      <c r="P419" s="16">
        <v>0.21621845242099069</v>
      </c>
      <c r="Q419" s="16">
        <v>0.24520189489718211</v>
      </c>
      <c r="R419" s="16">
        <v>0.23830681807532511</v>
      </c>
      <c r="S419" s="16">
        <v>0.25511895272490981</v>
      </c>
      <c r="T419" s="16">
        <v>0.20235147661820241</v>
      </c>
      <c r="U419" s="16">
        <v>0.26162328009377828</v>
      </c>
      <c r="V419" s="16">
        <v>0.2343854556019791</v>
      </c>
      <c r="W419" s="16">
        <v>0.26882684272904089</v>
      </c>
      <c r="X419" s="16">
        <v>0.26288705725321487</v>
      </c>
      <c r="Y419" s="16">
        <v>0.29302785642868878</v>
      </c>
      <c r="AA419" s="16">
        <v>0.29777412090627009</v>
      </c>
      <c r="AB419" s="16">
        <v>0.25522009372372051</v>
      </c>
      <c r="AC419" s="16">
        <v>0.22768381562509299</v>
      </c>
      <c r="AD419" s="16">
        <v>0.19384211907380031</v>
      </c>
      <c r="AF419" s="16">
        <v>0.25823661557712979</v>
      </c>
      <c r="AH419" s="16">
        <v>0.13614061876511521</v>
      </c>
      <c r="AI419" s="16">
        <v>0.17706451833087311</v>
      </c>
      <c r="AJ419" s="16">
        <v>0.26710236959782518</v>
      </c>
      <c r="AK419" s="16">
        <v>0.35830196136056153</v>
      </c>
    </row>
    <row r="420" spans="2:39" ht="29" x14ac:dyDescent="0.35">
      <c r="B420" s="15" t="s">
        <v>232</v>
      </c>
      <c r="C420" s="16">
        <v>0.22741236493881459</v>
      </c>
      <c r="D420" s="16">
        <v>0.23320716805928929</v>
      </c>
      <c r="E420" s="16">
        <v>0.22092420177241659</v>
      </c>
      <c r="G420" s="16">
        <v>0.1931493526373021</v>
      </c>
      <c r="H420" s="16">
        <v>0.21721204810079911</v>
      </c>
      <c r="I420" s="16">
        <v>0.20487166101175239</v>
      </c>
      <c r="J420" s="16">
        <v>0.25065216674783852</v>
      </c>
      <c r="K420" s="16">
        <v>0.25166780215803619</v>
      </c>
      <c r="L420" s="16">
        <v>0.2635798138594308</v>
      </c>
      <c r="N420" s="16">
        <v>0.25029731810995942</v>
      </c>
      <c r="O420" s="16">
        <v>0.21720802883943041</v>
      </c>
      <c r="P420" s="16">
        <v>0.2053555834216837</v>
      </c>
      <c r="Q420" s="16">
        <v>0.1969721527079307</v>
      </c>
      <c r="R420" s="16">
        <v>0.22355169694836541</v>
      </c>
      <c r="S420" s="16">
        <v>0.2084743696523618</v>
      </c>
      <c r="T420" s="16">
        <v>0.2276315960589653</v>
      </c>
      <c r="U420" s="16">
        <v>0.2463489308509835</v>
      </c>
      <c r="V420" s="16">
        <v>0.2387124014333136</v>
      </c>
      <c r="W420" s="16">
        <v>0.22953503121482899</v>
      </c>
      <c r="X420" s="16">
        <v>0.20803389520271931</v>
      </c>
      <c r="Y420" s="16">
        <v>0.2274214765692841</v>
      </c>
      <c r="AA420" s="16">
        <v>0.2480945607931577</v>
      </c>
      <c r="AB420" s="16">
        <v>0.22016878565794329</v>
      </c>
      <c r="AC420" s="16">
        <v>0.22719817411448659</v>
      </c>
      <c r="AD420" s="16">
        <v>0.20640587405869831</v>
      </c>
      <c r="AF420" s="16">
        <v>0.22991092162818291</v>
      </c>
      <c r="AH420" s="16">
        <v>0.17095246223925331</v>
      </c>
      <c r="AI420" s="16">
        <v>0.21784848600986481</v>
      </c>
      <c r="AJ420" s="16">
        <v>0.23220680769854929</v>
      </c>
      <c r="AK420" s="16">
        <v>0.24772684536773781</v>
      </c>
    </row>
    <row r="421" spans="2:39" ht="29" x14ac:dyDescent="0.35">
      <c r="B421" s="15" t="s">
        <v>233</v>
      </c>
      <c r="C421" s="16">
        <v>0.22204444084101249</v>
      </c>
      <c r="D421" s="16">
        <v>0.2316569612527371</v>
      </c>
      <c r="E421" s="16">
        <v>0.2112817627007941</v>
      </c>
      <c r="G421" s="16">
        <v>0.18536537617277499</v>
      </c>
      <c r="H421" s="16">
        <v>0.29335440062629797</v>
      </c>
      <c r="I421" s="16">
        <v>0.2396101887939438</v>
      </c>
      <c r="J421" s="16">
        <v>0.21740225648637759</v>
      </c>
      <c r="K421" s="16">
        <v>0.15926473044202979</v>
      </c>
      <c r="L421" s="16">
        <v>0.162376366977067</v>
      </c>
      <c r="N421" s="16">
        <v>0.19480989904115489</v>
      </c>
      <c r="O421" s="16">
        <v>0.20307260399893809</v>
      </c>
      <c r="P421" s="16">
        <v>0.18355500214770529</v>
      </c>
      <c r="Q421" s="16">
        <v>0.18399289400489169</v>
      </c>
      <c r="R421" s="16">
        <v>0.2248424228600901</v>
      </c>
      <c r="S421" s="16">
        <v>0.2104329140147794</v>
      </c>
      <c r="T421" s="16">
        <v>0.1962021215950549</v>
      </c>
      <c r="U421" s="16">
        <v>0.23824931399979579</v>
      </c>
      <c r="V421" s="16">
        <v>0.28586725252940548</v>
      </c>
      <c r="W421" s="16">
        <v>0.2171955120529844</v>
      </c>
      <c r="X421" s="16">
        <v>0.20801108743358701</v>
      </c>
      <c r="Y421" s="16">
        <v>0.1995502175106012</v>
      </c>
      <c r="AA421" s="16">
        <v>0.2714728337148874</v>
      </c>
      <c r="AB421" s="16">
        <v>0.22483056769509649</v>
      </c>
      <c r="AC421" s="16">
        <v>0.1958567853673506</v>
      </c>
      <c r="AD421" s="16">
        <v>0.17503469902012789</v>
      </c>
      <c r="AF421" s="16">
        <v>0.23362542243778539</v>
      </c>
      <c r="AH421" s="16">
        <v>7.2802991027209052E-2</v>
      </c>
      <c r="AI421" s="16">
        <v>0.12630474532712019</v>
      </c>
      <c r="AJ421" s="16">
        <v>0.24452734867138159</v>
      </c>
      <c r="AK421" s="16">
        <v>0.36935558086293441</v>
      </c>
    </row>
    <row r="422" spans="2:39" ht="29" x14ac:dyDescent="0.35">
      <c r="B422" s="15" t="s">
        <v>234</v>
      </c>
      <c r="C422" s="16">
        <v>0.19568579501056349</v>
      </c>
      <c r="D422" s="16">
        <v>0.21933943376060269</v>
      </c>
      <c r="E422" s="16">
        <v>0.16920195000346619</v>
      </c>
      <c r="G422" s="16">
        <v>0.18555786493032331</v>
      </c>
      <c r="H422" s="16">
        <v>0.2228663190593641</v>
      </c>
      <c r="I422" s="16">
        <v>0.23595715922045341</v>
      </c>
      <c r="J422" s="16">
        <v>0.19791091620976969</v>
      </c>
      <c r="K422" s="16">
        <v>0.13905179638379089</v>
      </c>
      <c r="L422" s="16">
        <v>0.12298029257209731</v>
      </c>
      <c r="N422" s="16">
        <v>0.15277682823701411</v>
      </c>
      <c r="O422" s="16">
        <v>0.1844552885229786</v>
      </c>
      <c r="P422" s="16">
        <v>0.1681422713806866</v>
      </c>
      <c r="Q422" s="16">
        <v>0.21026000307467149</v>
      </c>
      <c r="R422" s="16">
        <v>0.23620452675371639</v>
      </c>
      <c r="S422" s="16">
        <v>0.1749871652684207</v>
      </c>
      <c r="T422" s="16">
        <v>0.14712866492218771</v>
      </c>
      <c r="U422" s="16">
        <v>0.2118623015151139</v>
      </c>
      <c r="V422" s="16">
        <v>0.2474892503247649</v>
      </c>
      <c r="W422" s="16">
        <v>0.1865185392344389</v>
      </c>
      <c r="X422" s="16">
        <v>0.17569962711559059</v>
      </c>
      <c r="Y422" s="16">
        <v>0.16952360625651411</v>
      </c>
      <c r="AA422" s="16">
        <v>0.26924893787875698</v>
      </c>
      <c r="AB422" s="16">
        <v>0.19429059470719609</v>
      </c>
      <c r="AC422" s="16">
        <v>0.15920368042191449</v>
      </c>
      <c r="AD422" s="16">
        <v>0.13076870109859309</v>
      </c>
      <c r="AF422" s="16">
        <v>0.2062493988482777</v>
      </c>
      <c r="AH422" s="16">
        <v>3.6534674232447328E-2</v>
      </c>
      <c r="AI422" s="16">
        <v>9.5892284066786126E-2</v>
      </c>
      <c r="AJ422" s="16">
        <v>0.21288679505830491</v>
      </c>
      <c r="AK422" s="16">
        <v>0.36421676275960602</v>
      </c>
    </row>
    <row r="423" spans="2:39" ht="29" x14ac:dyDescent="0.35">
      <c r="B423" s="15" t="s">
        <v>235</v>
      </c>
      <c r="C423" s="16">
        <v>0.11948615175434089</v>
      </c>
      <c r="D423" s="16">
        <v>0.1023471853602532</v>
      </c>
      <c r="E423" s="16">
        <v>0.13867583053313409</v>
      </c>
      <c r="G423" s="16">
        <v>0.11860169726158309</v>
      </c>
      <c r="H423" s="16">
        <v>8.8816251403218985E-2</v>
      </c>
      <c r="I423" s="16">
        <v>8.3450296080216438E-2</v>
      </c>
      <c r="J423" s="16">
        <v>0.1173862494939153</v>
      </c>
      <c r="K423" s="16">
        <v>0.17321043833892949</v>
      </c>
      <c r="L423" s="16">
        <v>0.21304541167229191</v>
      </c>
      <c r="N423" s="16">
        <v>0.13631775952108871</v>
      </c>
      <c r="O423" s="16">
        <v>0.1152380788359115</v>
      </c>
      <c r="P423" s="16">
        <v>0.16796353423879601</v>
      </c>
      <c r="Q423" s="16">
        <v>0.1688825048936872</v>
      </c>
      <c r="R423" s="16">
        <v>8.062753324074684E-2</v>
      </c>
      <c r="S423" s="16">
        <v>0.15616639682187489</v>
      </c>
      <c r="T423" s="16">
        <v>0.12279088968459489</v>
      </c>
      <c r="U423" s="16">
        <v>8.5778641040606979E-2</v>
      </c>
      <c r="V423" s="16">
        <v>7.2460174534415292E-2</v>
      </c>
      <c r="W423" s="16">
        <v>0.15223904135640451</v>
      </c>
      <c r="X423" s="16">
        <v>0.1353807014499174</v>
      </c>
      <c r="Y423" s="16">
        <v>0.13414043019095309</v>
      </c>
      <c r="AA423" s="16">
        <v>5.2470068467577638E-2</v>
      </c>
      <c r="AB423" s="16">
        <v>0.1201655495236464</v>
      </c>
      <c r="AC423" s="16">
        <v>0.13328121523750239</v>
      </c>
      <c r="AD423" s="16">
        <v>0.20448281738774871</v>
      </c>
      <c r="AF423" s="16">
        <v>9.4333245917274891E-2</v>
      </c>
      <c r="AH423" s="16">
        <v>0.414279139247823</v>
      </c>
      <c r="AI423" s="16">
        <v>0.23493866520192219</v>
      </c>
      <c r="AJ423" s="16">
        <v>4.294416071100484E-2</v>
      </c>
      <c r="AK423" s="16">
        <v>2.159111073143823E-2</v>
      </c>
    </row>
    <row r="424" spans="2:39" x14ac:dyDescent="0.35">
      <c r="B424" s="15" t="s">
        <v>93</v>
      </c>
      <c r="C424" s="16">
        <v>4.4748864957471032E-2</v>
      </c>
      <c r="D424" s="16">
        <v>3.4920582412215233E-2</v>
      </c>
      <c r="E424" s="16">
        <v>5.5753121611812742E-2</v>
      </c>
      <c r="G424" s="16">
        <v>3.7952814113845733E-2</v>
      </c>
      <c r="H424" s="16">
        <v>3.32528007243049E-2</v>
      </c>
      <c r="I424" s="16">
        <v>5.0292293733949348E-2</v>
      </c>
      <c r="J424" s="16">
        <v>5.8084949309815587E-2</v>
      </c>
      <c r="K424" s="16">
        <v>3.6574078369958192E-2</v>
      </c>
      <c r="L424" s="16">
        <v>5.0836825168421279E-2</v>
      </c>
      <c r="N424" s="16">
        <v>6.1550985054613212E-2</v>
      </c>
      <c r="O424" s="16">
        <v>3.9345518502692647E-2</v>
      </c>
      <c r="P424" s="16">
        <v>4.2635902462315793E-2</v>
      </c>
      <c r="Q424" s="16">
        <v>4.0341947762657107E-2</v>
      </c>
      <c r="R424" s="16">
        <v>3.395347271309556E-2</v>
      </c>
      <c r="S424" s="16">
        <v>4.9251115988753293E-2</v>
      </c>
      <c r="T424" s="16">
        <v>4.869372838299408E-2</v>
      </c>
      <c r="U424" s="16">
        <v>3.984116988471214E-2</v>
      </c>
      <c r="V424" s="16">
        <v>4.0492981931702657E-2</v>
      </c>
      <c r="W424" s="16">
        <v>3.4225531971749233E-2</v>
      </c>
      <c r="X424" s="16">
        <v>5.1532567973591521E-2</v>
      </c>
      <c r="Y424" s="16">
        <v>6.4481800077182988E-2</v>
      </c>
      <c r="AA424" s="16">
        <v>2.3560091817208521E-2</v>
      </c>
      <c r="AB424" s="16">
        <v>4.0663039559432922E-2</v>
      </c>
      <c r="AC424" s="16">
        <v>5.3923400324448457E-2</v>
      </c>
      <c r="AD424" s="16">
        <v>7.1181257842227272E-2</v>
      </c>
      <c r="AF424" s="16">
        <v>3.982959695501901E-2</v>
      </c>
      <c r="AH424" s="16">
        <v>0.11808633194859609</v>
      </c>
      <c r="AI424" s="16">
        <v>8.2711044960688457E-2</v>
      </c>
      <c r="AJ424" s="16">
        <v>2.1266040214575292E-2</v>
      </c>
      <c r="AK424" s="16">
        <v>1.5204372048757421E-2</v>
      </c>
    </row>
    <row r="426" spans="2:39" x14ac:dyDescent="0.35">
      <c r="B426" s="25" t="s">
        <v>238</v>
      </c>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row>
    <row r="427" spans="2:39" x14ac:dyDescent="0.35">
      <c r="B427" s="26" t="s">
        <v>15</v>
      </c>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row>
    <row r="428" spans="2:39" x14ac:dyDescent="0.35">
      <c r="B428" s="15" t="s">
        <v>76</v>
      </c>
      <c r="C428" s="16">
        <v>0.12756314807447819</v>
      </c>
      <c r="D428" s="16">
        <v>0.15308872267872009</v>
      </c>
      <c r="E428" s="16">
        <v>0.1026071731506768</v>
      </c>
      <c r="G428" s="16">
        <v>0.13173556394405789</v>
      </c>
      <c r="H428" s="16">
        <v>0.21696429803850259</v>
      </c>
      <c r="I428" s="16">
        <v>0.15800247871088671</v>
      </c>
      <c r="J428" s="16">
        <v>0.1328614998618283</v>
      </c>
      <c r="K428" s="16">
        <v>8.8676579818907086E-2</v>
      </c>
      <c r="L428" s="16">
        <v>4.9591759996583697E-2</v>
      </c>
      <c r="N428" s="16">
        <v>9.2017911364007665E-2</v>
      </c>
      <c r="O428" s="16">
        <v>0.12649279870069469</v>
      </c>
      <c r="P428" s="16">
        <v>9.0635981568218837E-2</v>
      </c>
      <c r="Q428" s="16">
        <v>0.1032909341517553</v>
      </c>
      <c r="R428" s="16">
        <v>0.1156356212977042</v>
      </c>
      <c r="S428" s="16">
        <v>8.1038230320146551E-2</v>
      </c>
      <c r="T428" s="16">
        <v>0.12044575315147341</v>
      </c>
      <c r="U428" s="16">
        <v>0.1663587942541698</v>
      </c>
      <c r="V428" s="16">
        <v>0.22415043735429621</v>
      </c>
      <c r="W428" s="16">
        <v>9.9790313059046704E-2</v>
      </c>
      <c r="X428" s="16">
        <v>0.1076788640413596</v>
      </c>
      <c r="Y428" s="16">
        <v>0.1247279561543712</v>
      </c>
      <c r="AA428" s="16">
        <v>0.18308411147400641</v>
      </c>
      <c r="AB428" s="16">
        <v>0.1130944410010596</v>
      </c>
      <c r="AC428" s="16">
        <v>0.1069649704086483</v>
      </c>
      <c r="AD428" s="16">
        <v>0.1011192494132935</v>
      </c>
      <c r="AF428" s="16">
        <v>0.14137701197826411</v>
      </c>
      <c r="AH428" s="16">
        <v>2.5360232249738358E-2</v>
      </c>
      <c r="AI428" s="16">
        <v>3.8397975199395917E-2</v>
      </c>
      <c r="AJ428" s="16">
        <v>0.16677596150755511</v>
      </c>
      <c r="AK428" s="16">
        <v>0.31830871557443019</v>
      </c>
    </row>
    <row r="429" spans="2:39" x14ac:dyDescent="0.35">
      <c r="B429" s="15" t="s">
        <v>201</v>
      </c>
      <c r="C429" s="16">
        <v>0.26143677163729839</v>
      </c>
      <c r="D429" s="16">
        <v>0.29301869248498452</v>
      </c>
      <c r="E429" s="16">
        <v>0.23055959700204609</v>
      </c>
      <c r="G429" s="16">
        <v>0.29627634796810809</v>
      </c>
      <c r="H429" s="16">
        <v>0.32078011705095227</v>
      </c>
      <c r="I429" s="16">
        <v>0.33768054066096709</v>
      </c>
      <c r="J429" s="16">
        <v>0.26214635129474018</v>
      </c>
      <c r="K429" s="16">
        <v>0.21536558542588549</v>
      </c>
      <c r="L429" s="16">
        <v>0.15907188477614281</v>
      </c>
      <c r="N429" s="16">
        <v>0.23341885784413391</v>
      </c>
      <c r="O429" s="16">
        <v>0.26325230299190899</v>
      </c>
      <c r="P429" s="16">
        <v>0.2347676316294158</v>
      </c>
      <c r="Q429" s="16">
        <v>0.28362765465602507</v>
      </c>
      <c r="R429" s="16">
        <v>0.2581442292786274</v>
      </c>
      <c r="S429" s="16">
        <v>0.24031429561844839</v>
      </c>
      <c r="T429" s="16">
        <v>0.28774758838950221</v>
      </c>
      <c r="U429" s="16">
        <v>0.25927976004591641</v>
      </c>
      <c r="V429" s="16">
        <v>0.31531041711741797</v>
      </c>
      <c r="W429" s="16">
        <v>0.27446020709253871</v>
      </c>
      <c r="X429" s="16">
        <v>0.2254581829901707</v>
      </c>
      <c r="Y429" s="16">
        <v>0.22749835814202249</v>
      </c>
      <c r="AA429" s="16">
        <v>0.29650087952549642</v>
      </c>
      <c r="AB429" s="16">
        <v>0.25854658234493461</v>
      </c>
      <c r="AC429" s="16">
        <v>0.26763335454861142</v>
      </c>
      <c r="AD429" s="16">
        <v>0.22134807187316061</v>
      </c>
      <c r="AF429" s="16">
        <v>0.28804056894830721</v>
      </c>
      <c r="AH429" s="16">
        <v>8.1626624906771056E-2</v>
      </c>
      <c r="AI429" s="16">
        <v>0.17740570999452979</v>
      </c>
      <c r="AJ429" s="16">
        <v>0.35766456703072341</v>
      </c>
      <c r="AK429" s="16">
        <v>0.34773495001019339</v>
      </c>
    </row>
    <row r="430" spans="2:39" x14ac:dyDescent="0.35">
      <c r="B430" s="15" t="s">
        <v>78</v>
      </c>
      <c r="C430" s="16">
        <v>0.16196019612604071</v>
      </c>
      <c r="D430" s="16">
        <v>0.1586215215665959</v>
      </c>
      <c r="E430" s="16">
        <v>0.16522436862268611</v>
      </c>
      <c r="G430" s="16">
        <v>0.16645455822671021</v>
      </c>
      <c r="H430" s="16">
        <v>0.14552380257840919</v>
      </c>
      <c r="I430" s="16">
        <v>0.1365433346367681</v>
      </c>
      <c r="J430" s="16">
        <v>0.1539291523513798</v>
      </c>
      <c r="K430" s="16">
        <v>0.19364118094832239</v>
      </c>
      <c r="L430" s="16">
        <v>0.17812033932748131</v>
      </c>
      <c r="N430" s="16">
        <v>0.18877379441673939</v>
      </c>
      <c r="O430" s="16">
        <v>0.18955944680355391</v>
      </c>
      <c r="P430" s="16">
        <v>0.18097438684487729</v>
      </c>
      <c r="Q430" s="16">
        <v>0.18720295666887099</v>
      </c>
      <c r="R430" s="16">
        <v>0.175627111643127</v>
      </c>
      <c r="S430" s="16">
        <v>0.17157241524690919</v>
      </c>
      <c r="T430" s="16">
        <v>0.14770733522615601</v>
      </c>
      <c r="U430" s="16">
        <v>0.17257299251716629</v>
      </c>
      <c r="V430" s="16">
        <v>0.13868819595801221</v>
      </c>
      <c r="W430" s="16">
        <v>0.1638311681440438</v>
      </c>
      <c r="X430" s="16">
        <v>0.14522864607512639</v>
      </c>
      <c r="Y430" s="16">
        <v>0.1277820908694339</v>
      </c>
      <c r="AA430" s="16">
        <v>0.13914826422845611</v>
      </c>
      <c r="AB430" s="16">
        <v>0.15603364107510759</v>
      </c>
      <c r="AC430" s="16">
        <v>0.1839035219969492</v>
      </c>
      <c r="AD430" s="16">
        <v>0.1736654109952131</v>
      </c>
      <c r="AF430" s="16">
        <v>0.16685737841621251</v>
      </c>
      <c r="AH430" s="16">
        <v>0.13807540485915751</v>
      </c>
      <c r="AI430" s="16">
        <v>0.19993272230127529</v>
      </c>
      <c r="AJ430" s="16">
        <v>0.16308795181762861</v>
      </c>
      <c r="AK430" s="16">
        <v>7.9512687834856571E-2</v>
      </c>
    </row>
    <row r="431" spans="2:39" x14ac:dyDescent="0.35">
      <c r="B431" s="15" t="s">
        <v>202</v>
      </c>
      <c r="C431" s="16">
        <v>0.30542822987100338</v>
      </c>
      <c r="D431" s="16">
        <v>0.25478967628901322</v>
      </c>
      <c r="E431" s="16">
        <v>0.35493679110667148</v>
      </c>
      <c r="G431" s="16">
        <v>0.22883068794662831</v>
      </c>
      <c r="H431" s="16">
        <v>0.161872864024621</v>
      </c>
      <c r="I431" s="16">
        <v>0.20671148015478091</v>
      </c>
      <c r="J431" s="16">
        <v>0.29825946402303583</v>
      </c>
      <c r="K431" s="16">
        <v>0.37655394143897403</v>
      </c>
      <c r="L431" s="16">
        <v>0.51007891559011898</v>
      </c>
      <c r="N431" s="16">
        <v>0.33020372366652823</v>
      </c>
      <c r="O431" s="16">
        <v>0.27064397634324039</v>
      </c>
      <c r="P431" s="16">
        <v>0.35847020380861838</v>
      </c>
      <c r="Q431" s="16">
        <v>0.27781686576103182</v>
      </c>
      <c r="R431" s="16">
        <v>0.30586103628354239</v>
      </c>
      <c r="S431" s="16">
        <v>0.34086319637678131</v>
      </c>
      <c r="T431" s="16">
        <v>0.2811078779286364</v>
      </c>
      <c r="U431" s="16">
        <v>0.26301290021378709</v>
      </c>
      <c r="V431" s="16">
        <v>0.18117165731805679</v>
      </c>
      <c r="W431" s="16">
        <v>0.35285717967759311</v>
      </c>
      <c r="X431" s="16">
        <v>0.37243939066821791</v>
      </c>
      <c r="Y431" s="16">
        <v>0.37004776565182212</v>
      </c>
      <c r="AA431" s="16">
        <v>0.25218036844197222</v>
      </c>
      <c r="AB431" s="16">
        <v>0.33625071912723742</v>
      </c>
      <c r="AC431" s="16">
        <v>0.28969229339556668</v>
      </c>
      <c r="AD431" s="16">
        <v>0.34403736582313332</v>
      </c>
      <c r="AF431" s="16">
        <v>0.25904013108285179</v>
      </c>
      <c r="AH431" s="16">
        <v>0.64984729636401906</v>
      </c>
      <c r="AI431" s="16">
        <v>0.43859705539259319</v>
      </c>
      <c r="AJ431" s="16">
        <v>0.17387594855243729</v>
      </c>
      <c r="AK431" s="16">
        <v>7.9068251616748783E-2</v>
      </c>
    </row>
    <row r="432" spans="2:39" x14ac:dyDescent="0.35">
      <c r="B432" s="15" t="s">
        <v>239</v>
      </c>
      <c r="C432" s="16">
        <v>6.7798984396394285E-2</v>
      </c>
      <c r="D432" s="16">
        <v>8.0116763134945965E-2</v>
      </c>
      <c r="E432" s="16">
        <v>5.5756075193279013E-2</v>
      </c>
      <c r="G432" s="16">
        <v>9.7096549133268206E-2</v>
      </c>
      <c r="H432" s="16">
        <v>0.11011657377955671</v>
      </c>
      <c r="I432" s="16">
        <v>8.8481031815684175E-2</v>
      </c>
      <c r="J432" s="16">
        <v>5.5587929882241642E-2</v>
      </c>
      <c r="K432" s="16">
        <v>4.8303814616781841E-2</v>
      </c>
      <c r="L432" s="16">
        <v>2.048040565440238E-2</v>
      </c>
      <c r="N432" s="16">
        <v>6.0551196063424247E-2</v>
      </c>
      <c r="O432" s="16">
        <v>6.8817809198980187E-2</v>
      </c>
      <c r="P432" s="16">
        <v>6.1086863619426127E-2</v>
      </c>
      <c r="Q432" s="16">
        <v>6.2277087262744973E-2</v>
      </c>
      <c r="R432" s="16">
        <v>7.888041020486547E-2</v>
      </c>
      <c r="S432" s="16">
        <v>5.7903340866723517E-2</v>
      </c>
      <c r="T432" s="16">
        <v>7.8534298308269426E-2</v>
      </c>
      <c r="U432" s="16">
        <v>7.4748069565459221E-2</v>
      </c>
      <c r="V432" s="16">
        <v>9.3078137653470602E-2</v>
      </c>
      <c r="W432" s="16">
        <v>4.8990397368268768E-2</v>
      </c>
      <c r="X432" s="16">
        <v>7.1208240071005749E-2</v>
      </c>
      <c r="Y432" s="16">
        <v>4.5590804755932961E-2</v>
      </c>
      <c r="AA432" s="16">
        <v>7.6721174950697996E-2</v>
      </c>
      <c r="AB432" s="16">
        <v>5.8464269868255682E-2</v>
      </c>
      <c r="AC432" s="16">
        <v>7.3273606762439478E-2</v>
      </c>
      <c r="AD432" s="16">
        <v>6.3144784340535498E-2</v>
      </c>
      <c r="AF432" s="16">
        <v>7.4784327648365664E-2</v>
      </c>
      <c r="AH432" s="16">
        <v>3.8001026936224139E-3</v>
      </c>
      <c r="AI432" s="16">
        <v>3.6825436026754817E-2</v>
      </c>
      <c r="AJ432" s="16">
        <v>8.168492895698215E-2</v>
      </c>
      <c r="AK432" s="16">
        <v>0.1515244745143533</v>
      </c>
    </row>
    <row r="433" spans="2:39" x14ac:dyDescent="0.35">
      <c r="B433" s="15" t="s">
        <v>93</v>
      </c>
      <c r="C433" s="16">
        <v>7.5812669894784954E-2</v>
      </c>
      <c r="D433" s="16">
        <v>6.0364623845740192E-2</v>
      </c>
      <c r="E433" s="16">
        <v>9.0915994924640448E-2</v>
      </c>
      <c r="G433" s="16">
        <v>7.9606292781227286E-2</v>
      </c>
      <c r="H433" s="16">
        <v>4.4742344527958437E-2</v>
      </c>
      <c r="I433" s="16">
        <v>7.258113402091311E-2</v>
      </c>
      <c r="J433" s="16">
        <v>9.7215602586774294E-2</v>
      </c>
      <c r="K433" s="16">
        <v>7.7458897751129033E-2</v>
      </c>
      <c r="L433" s="16">
        <v>8.2656694655270882E-2</v>
      </c>
      <c r="N433" s="16">
        <v>9.5034516645166531E-2</v>
      </c>
      <c r="O433" s="16">
        <v>8.1233665961622056E-2</v>
      </c>
      <c r="P433" s="16">
        <v>7.4064932529443572E-2</v>
      </c>
      <c r="Q433" s="16">
        <v>8.5784501499571661E-2</v>
      </c>
      <c r="R433" s="16">
        <v>6.5851591292133554E-2</v>
      </c>
      <c r="S433" s="16">
        <v>0.10830852157099111</v>
      </c>
      <c r="T433" s="16">
        <v>8.4457146995962656E-2</v>
      </c>
      <c r="U433" s="16">
        <v>6.4027483403501201E-2</v>
      </c>
      <c r="V433" s="16">
        <v>4.7601154598746129E-2</v>
      </c>
      <c r="W433" s="16">
        <v>6.007073465850897E-2</v>
      </c>
      <c r="X433" s="16">
        <v>7.798667615411975E-2</v>
      </c>
      <c r="Y433" s="16">
        <v>0.1043530244264172</v>
      </c>
      <c r="AA433" s="16">
        <v>5.2365201379370903E-2</v>
      </c>
      <c r="AB433" s="16">
        <v>7.7610346583405002E-2</v>
      </c>
      <c r="AC433" s="16">
        <v>7.8532252887784801E-2</v>
      </c>
      <c r="AD433" s="16">
        <v>9.6685117554663913E-2</v>
      </c>
      <c r="AF433" s="16">
        <v>6.9900581925998601E-2</v>
      </c>
      <c r="AH433" s="16">
        <v>0.10129033892669161</v>
      </c>
      <c r="AI433" s="16">
        <v>0.1088411010854511</v>
      </c>
      <c r="AJ433" s="16">
        <v>5.691064213467343E-2</v>
      </c>
      <c r="AK433" s="16">
        <v>2.385092044941773E-2</v>
      </c>
    </row>
    <row r="435" spans="2:39" x14ac:dyDescent="0.35">
      <c r="B435" s="25" t="s">
        <v>240</v>
      </c>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row>
    <row r="436" spans="2:39" x14ac:dyDescent="0.35">
      <c r="B436" s="26" t="s">
        <v>28</v>
      </c>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row>
    <row r="437" spans="2:39" x14ac:dyDescent="0.35">
      <c r="B437" s="15" t="s">
        <v>241</v>
      </c>
      <c r="C437" s="16">
        <v>1.1781881805337209E-2</v>
      </c>
      <c r="D437" s="16">
        <v>1.181806812227508E-2</v>
      </c>
      <c r="E437" s="16">
        <v>1.173405614741219E-2</v>
      </c>
      <c r="G437" s="16">
        <v>0</v>
      </c>
      <c r="H437" s="16">
        <v>4.5077286117762121E-3</v>
      </c>
      <c r="I437" s="16">
        <v>5.5729281623911036E-3</v>
      </c>
      <c r="J437" s="16">
        <v>1.5369144198248599E-2</v>
      </c>
      <c r="K437" s="16">
        <v>1.591346977011409E-2</v>
      </c>
      <c r="L437" s="16">
        <v>4.9033229144988297E-2</v>
      </c>
      <c r="N437" s="16">
        <v>0</v>
      </c>
      <c r="O437" s="16">
        <v>1.5898898507267681E-2</v>
      </c>
      <c r="P437" s="16">
        <v>9.2840392046327318E-3</v>
      </c>
      <c r="Q437" s="16">
        <v>0</v>
      </c>
      <c r="R437" s="16">
        <v>9.8627640015460528E-3</v>
      </c>
      <c r="S437" s="16">
        <v>1.141680400184869E-2</v>
      </c>
      <c r="T437" s="16">
        <v>9.8478091941380293E-3</v>
      </c>
      <c r="U437" s="16">
        <v>1.2850169125903929E-2</v>
      </c>
      <c r="V437" s="16">
        <v>1.918773919326036E-3</v>
      </c>
      <c r="W437" s="16">
        <v>3.6178016600471527E-2</v>
      </c>
      <c r="X437" s="16">
        <v>1.518497165225844E-2</v>
      </c>
      <c r="Y437" s="16">
        <v>1.6172651613732721E-2</v>
      </c>
      <c r="AA437" s="16">
        <v>9.3174357682896079E-3</v>
      </c>
      <c r="AB437" s="16">
        <v>2.005255224341072E-2</v>
      </c>
      <c r="AC437" s="16">
        <v>5.465969613933936E-3</v>
      </c>
      <c r="AD437" s="16">
        <v>1.2538161320731159E-2</v>
      </c>
      <c r="AF437" s="16">
        <v>1.1649881566281391E-2</v>
      </c>
      <c r="AH437" s="16">
        <v>3.2670437836035009E-2</v>
      </c>
      <c r="AI437" s="16">
        <v>2.892461755699741E-2</v>
      </c>
      <c r="AJ437" s="16">
        <v>7.2092682518904126E-3</v>
      </c>
      <c r="AK437" s="16">
        <v>5.1395292581762923E-3</v>
      </c>
    </row>
    <row r="438" spans="2:39" x14ac:dyDescent="0.35">
      <c r="B438" s="15" t="s">
        <v>242</v>
      </c>
      <c r="C438" s="16">
        <v>3.6813161594661289E-2</v>
      </c>
      <c r="D438" s="16">
        <v>3.092301757652342E-2</v>
      </c>
      <c r="E438" s="16">
        <v>4.4597872412960628E-2</v>
      </c>
      <c r="G438" s="16">
        <v>2.1853267998218479E-2</v>
      </c>
      <c r="H438" s="16">
        <v>3.623406077498563E-2</v>
      </c>
      <c r="I438" s="16">
        <v>2.056963022087074E-2</v>
      </c>
      <c r="J438" s="16">
        <v>3.3367961191612547E-2</v>
      </c>
      <c r="K438" s="16">
        <v>4.3726643628961379E-2</v>
      </c>
      <c r="L438" s="16">
        <v>9.2597417827321199E-2</v>
      </c>
      <c r="N438" s="16">
        <v>3.8609480749744553E-2</v>
      </c>
      <c r="O438" s="16">
        <v>5.5103466875329313E-2</v>
      </c>
      <c r="P438" s="16">
        <v>2.4976655990765911E-2</v>
      </c>
      <c r="Q438" s="16">
        <v>5.1222763118971573E-2</v>
      </c>
      <c r="R438" s="16">
        <v>2.277686141849946E-2</v>
      </c>
      <c r="S438" s="16">
        <v>4.9990859699937669E-2</v>
      </c>
      <c r="T438" s="16">
        <v>1.919878112745731E-2</v>
      </c>
      <c r="U438" s="16">
        <v>3.6351877405300513E-2</v>
      </c>
      <c r="V438" s="16">
        <v>3.2235867339272729E-2</v>
      </c>
      <c r="W438" s="16">
        <v>3.9656124018810503E-2</v>
      </c>
      <c r="X438" s="16">
        <v>5.3612085172294537E-2</v>
      </c>
      <c r="Y438" s="16">
        <v>4.4575969781732373E-2</v>
      </c>
      <c r="AA438" s="16">
        <v>2.2638091663435139E-2</v>
      </c>
      <c r="AB438" s="16">
        <v>3.0788210437239009E-2</v>
      </c>
      <c r="AC438" s="16">
        <v>4.047570785994805E-2</v>
      </c>
      <c r="AD438" s="16">
        <v>6.1621370471207929E-2</v>
      </c>
      <c r="AF438" s="16">
        <v>3.3841975737777252E-2</v>
      </c>
      <c r="AH438" s="16">
        <v>0.1100635872046592</v>
      </c>
      <c r="AI438" s="16">
        <v>9.999106559895353E-2</v>
      </c>
      <c r="AJ438" s="16">
        <v>2.0034112888688709E-2</v>
      </c>
      <c r="AK438" s="16">
        <v>1.25213063653182E-2</v>
      </c>
    </row>
    <row r="439" spans="2:39" x14ac:dyDescent="0.35">
      <c r="B439" s="15" t="s">
        <v>93</v>
      </c>
      <c r="C439" s="16">
        <v>3.921885618188397E-2</v>
      </c>
      <c r="D439" s="16">
        <v>2.974900524173749E-2</v>
      </c>
      <c r="E439" s="16">
        <v>5.1734687855002633E-2</v>
      </c>
      <c r="G439" s="16">
        <v>3.1471047048980759E-2</v>
      </c>
      <c r="H439" s="16">
        <v>1.892161979036423E-2</v>
      </c>
      <c r="I439" s="16">
        <v>3.0961263838383522E-2</v>
      </c>
      <c r="J439" s="16">
        <v>5.7833196979785097E-2</v>
      </c>
      <c r="K439" s="16">
        <v>6.1734112655497962E-2</v>
      </c>
      <c r="L439" s="16">
        <v>6.145912879228925E-2</v>
      </c>
      <c r="N439" s="16">
        <v>4.2277741916933682E-2</v>
      </c>
      <c r="O439" s="16">
        <v>8.6772314321475488E-2</v>
      </c>
      <c r="P439" s="16">
        <v>6.0897370281117698E-2</v>
      </c>
      <c r="Q439" s="16">
        <v>3.3110605573498042E-2</v>
      </c>
      <c r="R439" s="16">
        <v>4.3237075248805712E-2</v>
      </c>
      <c r="S439" s="16">
        <v>5.8632167283027538E-2</v>
      </c>
      <c r="T439" s="16">
        <v>4.3613822186165371E-2</v>
      </c>
      <c r="U439" s="16">
        <v>2.7639448635833921E-2</v>
      </c>
      <c r="V439" s="16">
        <v>2.248400699065134E-2</v>
      </c>
      <c r="W439" s="16">
        <v>4.0848035808395362E-2</v>
      </c>
      <c r="X439" s="16">
        <v>4.2882676644924483E-2</v>
      </c>
      <c r="Y439" s="16">
        <v>3.3194610997707749E-2</v>
      </c>
      <c r="AA439" s="16">
        <v>2.611532387318679E-2</v>
      </c>
      <c r="AB439" s="16">
        <v>3.7219795252211127E-2</v>
      </c>
      <c r="AC439" s="16">
        <v>2.4301293855995939E-2</v>
      </c>
      <c r="AD439" s="16">
        <v>7.7334853208427701E-2</v>
      </c>
      <c r="AF439" s="16">
        <v>3.5551504389844273E-2</v>
      </c>
      <c r="AH439" s="16">
        <v>8.209981911716234E-2</v>
      </c>
      <c r="AI439" s="16">
        <v>8.4458831674966456E-2</v>
      </c>
      <c r="AJ439" s="16">
        <v>3.4756532554010643E-2</v>
      </c>
      <c r="AK439" s="16">
        <v>8.7934742436634669E-3</v>
      </c>
    </row>
    <row r="440" spans="2:39" ht="72.5" x14ac:dyDescent="0.35">
      <c r="B440" s="15" t="s">
        <v>243</v>
      </c>
      <c r="C440" s="16">
        <v>0.39167947079688231</v>
      </c>
      <c r="D440" s="16">
        <v>0.37763972906441212</v>
      </c>
      <c r="E440" s="16">
        <v>0.41023510016932729</v>
      </c>
      <c r="G440" s="16">
        <v>0.37944355298857579</v>
      </c>
      <c r="H440" s="16">
        <v>0.40967714062795829</v>
      </c>
      <c r="I440" s="16">
        <v>0.41679938583568082</v>
      </c>
      <c r="J440" s="16">
        <v>0.40306766892952989</v>
      </c>
      <c r="K440" s="16">
        <v>0.36754165393763971</v>
      </c>
      <c r="L440" s="16">
        <v>0.32381317064029919</v>
      </c>
      <c r="N440" s="16">
        <v>0.36738341032699751</v>
      </c>
      <c r="O440" s="16">
        <v>0.39169299595946921</v>
      </c>
      <c r="P440" s="16">
        <v>0.40799309949208917</v>
      </c>
      <c r="Q440" s="16">
        <v>0.40887664137314378</v>
      </c>
      <c r="R440" s="16">
        <v>0.42276778780756041</v>
      </c>
      <c r="S440" s="16">
        <v>0.35003345766197957</v>
      </c>
      <c r="T440" s="16">
        <v>0.37933385051156632</v>
      </c>
      <c r="U440" s="16">
        <v>0.3615348616943872</v>
      </c>
      <c r="V440" s="16">
        <v>0.40268496547746851</v>
      </c>
      <c r="W440" s="16">
        <v>0.37626074640183771</v>
      </c>
      <c r="X440" s="16">
        <v>0.35543311881846762</v>
      </c>
      <c r="Y440" s="16">
        <v>0.46884371427475818</v>
      </c>
      <c r="AA440" s="16">
        <v>0.44883644540551149</v>
      </c>
      <c r="AB440" s="16">
        <v>0.3877027686224393</v>
      </c>
      <c r="AC440" s="16">
        <v>0.36404006133062522</v>
      </c>
      <c r="AD440" s="16">
        <v>0.33512600215220723</v>
      </c>
      <c r="AF440" s="16">
        <v>0.39297677681628812</v>
      </c>
      <c r="AH440" s="16">
        <v>0.31976871290406039</v>
      </c>
      <c r="AI440" s="16">
        <v>0.30210209591378712</v>
      </c>
      <c r="AJ440" s="16">
        <v>0.37310840032040887</v>
      </c>
      <c r="AK440" s="16">
        <v>0.50108088300965492</v>
      </c>
    </row>
    <row r="441" spans="2:39" ht="72.5" x14ac:dyDescent="0.35">
      <c r="B441" s="15" t="s">
        <v>244</v>
      </c>
      <c r="C441" s="16">
        <v>0.34845499467935909</v>
      </c>
      <c r="D441" s="16">
        <v>0.34982458901829488</v>
      </c>
      <c r="E441" s="16">
        <v>0.34664486986166992</v>
      </c>
      <c r="G441" s="16">
        <v>0.37386125324709768</v>
      </c>
      <c r="H441" s="16">
        <v>0.37131021828657362</v>
      </c>
      <c r="I441" s="16">
        <v>0.37460959775840602</v>
      </c>
      <c r="J441" s="16">
        <v>0.37122804110101548</v>
      </c>
      <c r="K441" s="16">
        <v>0.29453371431208741</v>
      </c>
      <c r="L441" s="16">
        <v>0.22314979619478059</v>
      </c>
      <c r="N441" s="16">
        <v>0.29043018804002613</v>
      </c>
      <c r="O441" s="16">
        <v>0.35787039806146492</v>
      </c>
      <c r="P441" s="16">
        <v>0.3399458995320444</v>
      </c>
      <c r="Q441" s="16">
        <v>0.34909637573071423</v>
      </c>
      <c r="R441" s="16">
        <v>0.34235003434813549</v>
      </c>
      <c r="S441" s="16">
        <v>0.28400142578823889</v>
      </c>
      <c r="T441" s="16">
        <v>0.37057064542071649</v>
      </c>
      <c r="U441" s="16">
        <v>0.34209097207275602</v>
      </c>
      <c r="V441" s="16">
        <v>0.35369564016968458</v>
      </c>
      <c r="W441" s="16">
        <v>0.39452286988419122</v>
      </c>
      <c r="X441" s="16">
        <v>0.31928649985188579</v>
      </c>
      <c r="Y441" s="16">
        <v>0.39803009495605512</v>
      </c>
      <c r="AA441" s="16">
        <v>0.38033775787580248</v>
      </c>
      <c r="AB441" s="16">
        <v>0.30877968203328432</v>
      </c>
      <c r="AC441" s="16">
        <v>0.36220839160713009</v>
      </c>
      <c r="AD441" s="16">
        <v>0.33000016411280991</v>
      </c>
      <c r="AF441" s="16">
        <v>0.35355651283383549</v>
      </c>
      <c r="AH441" s="16">
        <v>0.27414768876188711</v>
      </c>
      <c r="AI441" s="16">
        <v>0.30489160464150428</v>
      </c>
      <c r="AJ441" s="16">
        <v>0.35070780540470581</v>
      </c>
      <c r="AK441" s="16">
        <v>0.38434751736742467</v>
      </c>
    </row>
    <row r="442" spans="2:39" ht="72.5" x14ac:dyDescent="0.35">
      <c r="B442" s="15" t="s">
        <v>245</v>
      </c>
      <c r="C442" s="16">
        <v>0.34657612967187201</v>
      </c>
      <c r="D442" s="16">
        <v>0.36776867416218462</v>
      </c>
      <c r="E442" s="16">
        <v>0.31856699613405032</v>
      </c>
      <c r="G442" s="16">
        <v>0.35033108835559562</v>
      </c>
      <c r="H442" s="16">
        <v>0.39242435558751582</v>
      </c>
      <c r="I442" s="16">
        <v>0.38123723889389222</v>
      </c>
      <c r="J442" s="16">
        <v>0.32019572538713048</v>
      </c>
      <c r="K442" s="16">
        <v>0.3069455635677355</v>
      </c>
      <c r="L442" s="16">
        <v>0.24741261528899719</v>
      </c>
      <c r="N442" s="16">
        <v>0.33990461772933928</v>
      </c>
      <c r="O442" s="16">
        <v>0.2285008118659784</v>
      </c>
      <c r="P442" s="16">
        <v>0.23138462921478209</v>
      </c>
      <c r="Q442" s="16">
        <v>0.31869816665135992</v>
      </c>
      <c r="R442" s="16">
        <v>0.38648034912076618</v>
      </c>
      <c r="S442" s="16">
        <v>0.27164013876538318</v>
      </c>
      <c r="T442" s="16">
        <v>0.31697849127352518</v>
      </c>
      <c r="U442" s="16">
        <v>0.34790420564489771</v>
      </c>
      <c r="V442" s="16">
        <v>0.38484885065741109</v>
      </c>
      <c r="W442" s="16">
        <v>0.36358833339519497</v>
      </c>
      <c r="X442" s="16">
        <v>0.37035487910343312</v>
      </c>
      <c r="Y442" s="16">
        <v>0.3671093409896104</v>
      </c>
      <c r="AA442" s="16">
        <v>0.40698961704179842</v>
      </c>
      <c r="AB442" s="16">
        <v>0.31862282292914668</v>
      </c>
      <c r="AC442" s="16">
        <v>0.33483792091707942</v>
      </c>
      <c r="AD442" s="16">
        <v>0.29765664393766389</v>
      </c>
      <c r="AF442" s="16">
        <v>0.35174132291797572</v>
      </c>
      <c r="AH442" s="16">
        <v>0.1764036927654668</v>
      </c>
      <c r="AI442" s="16">
        <v>0.28842011201213252</v>
      </c>
      <c r="AJ442" s="16">
        <v>0.32603956991338828</v>
      </c>
      <c r="AK442" s="16">
        <v>0.44379846103846282</v>
      </c>
    </row>
    <row r="443" spans="2:39" ht="58" x14ac:dyDescent="0.35">
      <c r="B443" s="15" t="s">
        <v>246</v>
      </c>
      <c r="C443" s="16">
        <v>0.35871786796363669</v>
      </c>
      <c r="D443" s="16">
        <v>0.40321624574823711</v>
      </c>
      <c r="E443" s="16">
        <v>0.29990657203100118</v>
      </c>
      <c r="G443" s="16">
        <v>0.33652187485968971</v>
      </c>
      <c r="H443" s="16">
        <v>0.41721565882236511</v>
      </c>
      <c r="I443" s="16">
        <v>0.36571395487505981</v>
      </c>
      <c r="J443" s="16">
        <v>0.37834997399763642</v>
      </c>
      <c r="K443" s="16">
        <v>0.34748714767345101</v>
      </c>
      <c r="L443" s="16">
        <v>0.2240636318914947</v>
      </c>
      <c r="N443" s="16">
        <v>0.34979158982346747</v>
      </c>
      <c r="O443" s="16">
        <v>0.4055989151213667</v>
      </c>
      <c r="P443" s="16">
        <v>0.33710232857173622</v>
      </c>
      <c r="Q443" s="16">
        <v>0.28759160345523249</v>
      </c>
      <c r="R443" s="16">
        <v>0.38893794314903352</v>
      </c>
      <c r="S443" s="16">
        <v>0.39531482665588158</v>
      </c>
      <c r="T443" s="16">
        <v>0.37148825287848608</v>
      </c>
      <c r="U443" s="16">
        <v>0.29705581666570852</v>
      </c>
      <c r="V443" s="16">
        <v>0.39248762913060098</v>
      </c>
      <c r="W443" s="16">
        <v>0.34004639583612062</v>
      </c>
      <c r="X443" s="16">
        <v>0.33068630048428888</v>
      </c>
      <c r="Y443" s="16">
        <v>0.35922298632810529</v>
      </c>
      <c r="AA443" s="16">
        <v>0.41992427249218289</v>
      </c>
      <c r="AB443" s="16">
        <v>0.40549589137240899</v>
      </c>
      <c r="AC443" s="16">
        <v>0.36227513612573198</v>
      </c>
      <c r="AD443" s="16">
        <v>0.2064525839410162</v>
      </c>
      <c r="AF443" s="16">
        <v>0.36336918333495799</v>
      </c>
      <c r="AH443" s="16">
        <v>0.16463111766154451</v>
      </c>
      <c r="AI443" s="16">
        <v>0.2252514134419045</v>
      </c>
      <c r="AJ443" s="16">
        <v>0.36532453443424268</v>
      </c>
      <c r="AK443" s="16">
        <v>0.46633207199445198</v>
      </c>
    </row>
    <row r="444" spans="2:39" ht="58" x14ac:dyDescent="0.35">
      <c r="B444" s="15" t="s">
        <v>247</v>
      </c>
      <c r="C444" s="16">
        <v>0.34993471838288409</v>
      </c>
      <c r="D444" s="16">
        <v>0.33727237588598952</v>
      </c>
      <c r="E444" s="16">
        <v>0.36666990759337648</v>
      </c>
      <c r="G444" s="16">
        <v>0.34966487267996049</v>
      </c>
      <c r="H444" s="16">
        <v>0.342255849022637</v>
      </c>
      <c r="I444" s="16">
        <v>0.36782207591656951</v>
      </c>
      <c r="J444" s="16">
        <v>0.33486592585598651</v>
      </c>
      <c r="K444" s="16">
        <v>0.32993535454678191</v>
      </c>
      <c r="L444" s="16">
        <v>0.3757057688096242</v>
      </c>
      <c r="N444" s="16">
        <v>0.36353043086558168</v>
      </c>
      <c r="O444" s="16">
        <v>0.35887851195290271</v>
      </c>
      <c r="P444" s="16">
        <v>0.35296038265989632</v>
      </c>
      <c r="Q444" s="16">
        <v>0.35272950060572111</v>
      </c>
      <c r="R444" s="16">
        <v>0.36307825491209977</v>
      </c>
      <c r="S444" s="16">
        <v>0.32609954444417483</v>
      </c>
      <c r="T444" s="16">
        <v>0.32366562480248667</v>
      </c>
      <c r="U444" s="16">
        <v>0.37072460593633327</v>
      </c>
      <c r="V444" s="16">
        <v>0.39566786150125982</v>
      </c>
      <c r="W444" s="16">
        <v>0.30460942611890229</v>
      </c>
      <c r="X444" s="16">
        <v>0.33064282127590189</v>
      </c>
      <c r="Y444" s="16">
        <v>0.30491893432508499</v>
      </c>
      <c r="AA444" s="16">
        <v>0.34949760963125842</v>
      </c>
      <c r="AB444" s="16">
        <v>0.36777156333211752</v>
      </c>
      <c r="AC444" s="16">
        <v>0.34403215050000091</v>
      </c>
      <c r="AD444" s="16">
        <v>0.33538255424138308</v>
      </c>
      <c r="AF444" s="16">
        <v>0.34988458453856253</v>
      </c>
      <c r="AH444" s="16">
        <v>0.43697329325602102</v>
      </c>
      <c r="AI444" s="16">
        <v>0.28558225873688708</v>
      </c>
      <c r="AJ444" s="16">
        <v>0.3552616307786981</v>
      </c>
      <c r="AK444" s="16">
        <v>0.38233089661112968</v>
      </c>
    </row>
    <row r="445" spans="2:39" x14ac:dyDescent="0.35">
      <c r="B445" s="15" t="s">
        <v>241</v>
      </c>
      <c r="C445" s="16">
        <v>1.1781881805337209E-2</v>
      </c>
      <c r="D445" s="16">
        <v>1.181806812227508E-2</v>
      </c>
      <c r="E445" s="16">
        <v>1.173405614741219E-2</v>
      </c>
      <c r="G445" s="16">
        <v>0</v>
      </c>
      <c r="H445" s="16">
        <v>4.5077286117762121E-3</v>
      </c>
      <c r="I445" s="16">
        <v>5.5729281623911036E-3</v>
      </c>
      <c r="J445" s="16">
        <v>1.5369144198248599E-2</v>
      </c>
      <c r="K445" s="16">
        <v>1.591346977011409E-2</v>
      </c>
      <c r="L445" s="16">
        <v>4.9033229144988297E-2</v>
      </c>
      <c r="N445" s="16">
        <v>0</v>
      </c>
      <c r="O445" s="16">
        <v>1.5898898507267681E-2</v>
      </c>
      <c r="P445" s="16">
        <v>9.2840392046327318E-3</v>
      </c>
      <c r="Q445" s="16">
        <v>0</v>
      </c>
      <c r="R445" s="16">
        <v>9.8627640015460528E-3</v>
      </c>
      <c r="S445" s="16">
        <v>1.141680400184869E-2</v>
      </c>
      <c r="T445" s="16">
        <v>9.8478091941380293E-3</v>
      </c>
      <c r="U445" s="16">
        <v>1.2850169125903929E-2</v>
      </c>
      <c r="V445" s="16">
        <v>1.918773919326036E-3</v>
      </c>
      <c r="W445" s="16">
        <v>3.6178016600471527E-2</v>
      </c>
      <c r="X445" s="16">
        <v>1.518497165225844E-2</v>
      </c>
      <c r="Y445" s="16">
        <v>1.6172651613732721E-2</v>
      </c>
      <c r="AA445" s="16">
        <v>9.3174357682896079E-3</v>
      </c>
      <c r="AB445" s="16">
        <v>2.005255224341072E-2</v>
      </c>
      <c r="AC445" s="16">
        <v>5.465969613933936E-3</v>
      </c>
      <c r="AD445" s="16">
        <v>1.2538161320731159E-2</v>
      </c>
      <c r="AF445" s="16">
        <v>1.1649881566281391E-2</v>
      </c>
      <c r="AH445" s="16">
        <v>3.2670437836035009E-2</v>
      </c>
      <c r="AI445" s="16">
        <v>2.892461755699741E-2</v>
      </c>
      <c r="AJ445" s="16">
        <v>7.2092682518904126E-3</v>
      </c>
      <c r="AK445" s="16">
        <v>5.1395292581762923E-3</v>
      </c>
    </row>
    <row r="446" spans="2:39" x14ac:dyDescent="0.35">
      <c r="B446" s="15" t="s">
        <v>242</v>
      </c>
      <c r="C446" s="16">
        <v>3.6813161594661289E-2</v>
      </c>
      <c r="D446" s="16">
        <v>3.092301757652342E-2</v>
      </c>
      <c r="E446" s="16">
        <v>4.4597872412960628E-2</v>
      </c>
      <c r="G446" s="16">
        <v>2.1853267998218479E-2</v>
      </c>
      <c r="H446" s="16">
        <v>3.623406077498563E-2</v>
      </c>
      <c r="I446" s="16">
        <v>2.056963022087074E-2</v>
      </c>
      <c r="J446" s="16">
        <v>3.3367961191612547E-2</v>
      </c>
      <c r="K446" s="16">
        <v>4.3726643628961379E-2</v>
      </c>
      <c r="L446" s="16">
        <v>9.2597417827321199E-2</v>
      </c>
      <c r="N446" s="16">
        <v>3.8609480749744553E-2</v>
      </c>
      <c r="O446" s="16">
        <v>5.5103466875329313E-2</v>
      </c>
      <c r="P446" s="16">
        <v>2.4976655990765911E-2</v>
      </c>
      <c r="Q446" s="16">
        <v>5.1222763118971573E-2</v>
      </c>
      <c r="R446" s="16">
        <v>2.277686141849946E-2</v>
      </c>
      <c r="S446" s="16">
        <v>4.9990859699937669E-2</v>
      </c>
      <c r="T446" s="16">
        <v>1.919878112745731E-2</v>
      </c>
      <c r="U446" s="16">
        <v>3.6351877405300513E-2</v>
      </c>
      <c r="V446" s="16">
        <v>3.2235867339272729E-2</v>
      </c>
      <c r="W446" s="16">
        <v>3.9656124018810503E-2</v>
      </c>
      <c r="X446" s="16">
        <v>5.3612085172294537E-2</v>
      </c>
      <c r="Y446" s="16">
        <v>4.4575969781732373E-2</v>
      </c>
      <c r="AA446" s="16">
        <v>2.2638091663435139E-2</v>
      </c>
      <c r="AB446" s="16">
        <v>3.0788210437239009E-2</v>
      </c>
      <c r="AC446" s="16">
        <v>4.047570785994805E-2</v>
      </c>
      <c r="AD446" s="16">
        <v>6.1621370471207929E-2</v>
      </c>
      <c r="AF446" s="16">
        <v>3.3841975737777252E-2</v>
      </c>
      <c r="AH446" s="16">
        <v>0.1100635872046592</v>
      </c>
      <c r="AI446" s="16">
        <v>9.999106559895353E-2</v>
      </c>
      <c r="AJ446" s="16">
        <v>2.0034112888688709E-2</v>
      </c>
      <c r="AK446" s="16">
        <v>1.25213063653182E-2</v>
      </c>
    </row>
    <row r="447" spans="2:39" x14ac:dyDescent="0.35">
      <c r="B447" s="15" t="s">
        <v>93</v>
      </c>
      <c r="C447" s="16">
        <v>3.921885618188397E-2</v>
      </c>
      <c r="D447" s="16">
        <v>2.974900524173749E-2</v>
      </c>
      <c r="E447" s="16">
        <v>5.1734687855002633E-2</v>
      </c>
      <c r="G447" s="16">
        <v>3.1471047048980759E-2</v>
      </c>
      <c r="H447" s="16">
        <v>1.892161979036423E-2</v>
      </c>
      <c r="I447" s="16">
        <v>3.0961263838383522E-2</v>
      </c>
      <c r="J447" s="16">
        <v>5.7833196979785097E-2</v>
      </c>
      <c r="K447" s="16">
        <v>6.1734112655497962E-2</v>
      </c>
      <c r="L447" s="16">
        <v>6.145912879228925E-2</v>
      </c>
      <c r="N447" s="16">
        <v>4.2277741916933682E-2</v>
      </c>
      <c r="O447" s="16">
        <v>8.6772314321475488E-2</v>
      </c>
      <c r="P447" s="16">
        <v>6.0897370281117698E-2</v>
      </c>
      <c r="Q447" s="16">
        <v>3.3110605573498042E-2</v>
      </c>
      <c r="R447" s="16">
        <v>4.3237075248805712E-2</v>
      </c>
      <c r="S447" s="16">
        <v>5.8632167283027538E-2</v>
      </c>
      <c r="T447" s="16">
        <v>4.3613822186165371E-2</v>
      </c>
      <c r="U447" s="16">
        <v>2.7639448635833921E-2</v>
      </c>
      <c r="V447" s="16">
        <v>2.248400699065134E-2</v>
      </c>
      <c r="W447" s="16">
        <v>4.0848035808395362E-2</v>
      </c>
      <c r="X447" s="16">
        <v>4.2882676644924483E-2</v>
      </c>
      <c r="Y447" s="16">
        <v>3.3194610997707749E-2</v>
      </c>
      <c r="AA447" s="16">
        <v>2.611532387318679E-2</v>
      </c>
      <c r="AB447" s="16">
        <v>3.7219795252211127E-2</v>
      </c>
      <c r="AC447" s="16">
        <v>2.4301293855995939E-2</v>
      </c>
      <c r="AD447" s="16">
        <v>7.7334853208427701E-2</v>
      </c>
      <c r="AF447" s="16">
        <v>3.5551504389844273E-2</v>
      </c>
      <c r="AH447" s="16">
        <v>8.209981911716234E-2</v>
      </c>
      <c r="AI447" s="16">
        <v>8.4458831674966456E-2</v>
      </c>
      <c r="AJ447" s="16">
        <v>3.4756532554010643E-2</v>
      </c>
      <c r="AK447" s="16">
        <v>8.7934742436634669E-3</v>
      </c>
    </row>
    <row r="449" spans="2:40" x14ac:dyDescent="0.35">
      <c r="B449" s="25" t="s">
        <v>248</v>
      </c>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row>
    <row r="450" spans="2:40" x14ac:dyDescent="0.35">
      <c r="B450" s="26" t="s">
        <v>15</v>
      </c>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row>
    <row r="451" spans="2:40" ht="29" x14ac:dyDescent="0.35">
      <c r="B451" s="15" t="s">
        <v>249</v>
      </c>
      <c r="C451" s="16">
        <v>0.26798069115092799</v>
      </c>
      <c r="D451" s="16">
        <v>0.28781628329829068</v>
      </c>
      <c r="E451" s="16">
        <v>0.24858772750943281</v>
      </c>
      <c r="G451" s="16">
        <v>0.34160730311158832</v>
      </c>
      <c r="H451" s="16">
        <v>0.37859600504874441</v>
      </c>
      <c r="I451" s="16">
        <v>0.36435275150346841</v>
      </c>
      <c r="J451" s="16">
        <v>0.27762796222330771</v>
      </c>
      <c r="K451" s="16">
        <v>0.19857107051161491</v>
      </c>
      <c r="L451" s="16">
        <v>9.0701884462404167E-2</v>
      </c>
      <c r="N451" s="16">
        <v>0.19891707635828509</v>
      </c>
      <c r="O451" s="16">
        <v>0.28078602660656299</v>
      </c>
      <c r="P451" s="16">
        <v>0.216452540676737</v>
      </c>
      <c r="Q451" s="16">
        <v>0.29151255591905079</v>
      </c>
      <c r="R451" s="16">
        <v>0.25617539798222327</v>
      </c>
      <c r="S451" s="16">
        <v>0.2167300605375895</v>
      </c>
      <c r="T451" s="16">
        <v>0.29662246534203979</v>
      </c>
      <c r="U451" s="16">
        <v>0.29222737786049102</v>
      </c>
      <c r="V451" s="16">
        <v>0.39315118599376953</v>
      </c>
      <c r="W451" s="16">
        <v>0.2347596597336912</v>
      </c>
      <c r="X451" s="16">
        <v>0.24091145462135821</v>
      </c>
      <c r="Y451" s="16">
        <v>0.2413206947254023</v>
      </c>
      <c r="AA451" s="16">
        <v>0.36589370256469422</v>
      </c>
      <c r="AB451" s="16">
        <v>0.2617395502176002</v>
      </c>
      <c r="AC451" s="16">
        <v>0.2508179135634504</v>
      </c>
      <c r="AD451" s="16">
        <v>0.18287831328793089</v>
      </c>
      <c r="AF451" s="16">
        <v>0.30309093037259471</v>
      </c>
      <c r="AH451" s="16">
        <v>5.9702110952032216E-3</v>
      </c>
      <c r="AI451" s="16">
        <v>6.8096469011844629E-2</v>
      </c>
      <c r="AJ451" s="16">
        <v>0.36318558055490019</v>
      </c>
      <c r="AK451" s="16">
        <v>0.69844958913395205</v>
      </c>
      <c r="AL451" s="20"/>
      <c r="AM451" s="20"/>
      <c r="AN451" s="21"/>
    </row>
    <row r="452" spans="2:40" ht="29" x14ac:dyDescent="0.35">
      <c r="B452" s="15" t="s">
        <v>250</v>
      </c>
      <c r="C452" s="16">
        <v>0.3135042460783723</v>
      </c>
      <c r="D452" s="16">
        <v>0.32579735753198141</v>
      </c>
      <c r="E452" s="16">
        <v>0.30148545371313462</v>
      </c>
      <c r="G452" s="16">
        <v>0.38905266907433939</v>
      </c>
      <c r="H452" s="16">
        <v>0.35504835682906272</v>
      </c>
      <c r="I452" s="16">
        <v>0.34586555606528568</v>
      </c>
      <c r="J452" s="16">
        <v>0.35140660893644221</v>
      </c>
      <c r="K452" s="16">
        <v>0.28620737431426629</v>
      </c>
      <c r="L452" s="16">
        <v>0.19156818007048931</v>
      </c>
      <c r="N452" s="16">
        <v>0.29974657123695281</v>
      </c>
      <c r="O452" s="16">
        <v>0.32199439306582422</v>
      </c>
      <c r="P452" s="16">
        <v>0.34624008675322848</v>
      </c>
      <c r="Q452" s="16">
        <v>0.30012223529291338</v>
      </c>
      <c r="R452" s="16">
        <v>0.34908985379819918</v>
      </c>
      <c r="S452" s="16">
        <v>0.28172088987498489</v>
      </c>
      <c r="T452" s="16">
        <v>0.29506420109942039</v>
      </c>
      <c r="U452" s="16">
        <v>0.33735502081620022</v>
      </c>
      <c r="V452" s="16">
        <v>0.35544286626761479</v>
      </c>
      <c r="W452" s="16">
        <v>0.29556336833649732</v>
      </c>
      <c r="X452" s="16">
        <v>0.26358521488043068</v>
      </c>
      <c r="Y452" s="16">
        <v>0.29241106047828119</v>
      </c>
      <c r="AA452" s="16">
        <v>0.30490039960332249</v>
      </c>
      <c r="AB452" s="16">
        <v>0.29991716337931978</v>
      </c>
      <c r="AC452" s="16">
        <v>0.34391573117402507</v>
      </c>
      <c r="AD452" s="16">
        <v>0.31104376025350478</v>
      </c>
      <c r="AF452" s="16">
        <v>0.349156963911818</v>
      </c>
      <c r="AH452" s="16">
        <v>8.4040141722084835E-2</v>
      </c>
      <c r="AI452" s="16">
        <v>0.2776952386474934</v>
      </c>
      <c r="AJ452" s="16">
        <v>0.43333766714131677</v>
      </c>
      <c r="AK452" s="16">
        <v>0.25256252864348577</v>
      </c>
    </row>
    <row r="453" spans="2:40" x14ac:dyDescent="0.35">
      <c r="B453" s="15" t="s">
        <v>251</v>
      </c>
      <c r="C453" s="16">
        <v>0.40052660801879297</v>
      </c>
      <c r="D453" s="16">
        <v>0.37188254131081638</v>
      </c>
      <c r="E453" s="16">
        <v>0.42853148632469262</v>
      </c>
      <c r="G453" s="16">
        <v>0.24294346316057769</v>
      </c>
      <c r="H453" s="16">
        <v>0.24724337870547289</v>
      </c>
      <c r="I453" s="16">
        <v>0.26354499887097999</v>
      </c>
      <c r="J453" s="16">
        <v>0.35514639915863921</v>
      </c>
      <c r="K453" s="16">
        <v>0.50228743828031819</v>
      </c>
      <c r="L453" s="16">
        <v>0.70771312193782243</v>
      </c>
      <c r="N453" s="16">
        <v>0.47879787217680131</v>
      </c>
      <c r="O453" s="16">
        <v>0.37031289319092281</v>
      </c>
      <c r="P453" s="16">
        <v>0.41383850495896851</v>
      </c>
      <c r="Q453" s="16">
        <v>0.38497512226229968</v>
      </c>
      <c r="R453" s="16">
        <v>0.38062098916377701</v>
      </c>
      <c r="S453" s="16">
        <v>0.47827193513732918</v>
      </c>
      <c r="T453" s="16">
        <v>0.3889224669313347</v>
      </c>
      <c r="U453" s="16">
        <v>0.34778329376349459</v>
      </c>
      <c r="V453" s="16">
        <v>0.23643090823328461</v>
      </c>
      <c r="W453" s="16">
        <v>0.45920458574947798</v>
      </c>
      <c r="X453" s="16">
        <v>0.47493919991008082</v>
      </c>
      <c r="Y453" s="16">
        <v>0.45372958851976458</v>
      </c>
      <c r="AA453" s="16">
        <v>0.32067622643486338</v>
      </c>
      <c r="AB453" s="16">
        <v>0.42574528416591351</v>
      </c>
      <c r="AC453" s="16">
        <v>0.38656123985083057</v>
      </c>
      <c r="AD453" s="16">
        <v>0.47310575721042442</v>
      </c>
      <c r="AF453" s="16">
        <v>0.33159284166253328</v>
      </c>
      <c r="AH453" s="16">
        <v>0.87723100623370509</v>
      </c>
      <c r="AI453" s="16">
        <v>0.62846873152159133</v>
      </c>
      <c r="AJ453" s="16">
        <v>0.19179084178816991</v>
      </c>
      <c r="AK453" s="16">
        <v>4.4168423636160442E-2</v>
      </c>
    </row>
    <row r="454" spans="2:40" x14ac:dyDescent="0.35">
      <c r="B454" s="15" t="s">
        <v>93</v>
      </c>
      <c r="C454" s="16">
        <v>1.7988454751906718E-2</v>
      </c>
      <c r="D454" s="16">
        <v>1.450381785891133E-2</v>
      </c>
      <c r="E454" s="16">
        <v>2.1395332452739921E-2</v>
      </c>
      <c r="G454" s="16">
        <v>2.6396564653494499E-2</v>
      </c>
      <c r="H454" s="16">
        <v>1.911225941672003E-2</v>
      </c>
      <c r="I454" s="16">
        <v>2.6236693560265929E-2</v>
      </c>
      <c r="J454" s="16">
        <v>1.5819029681611019E-2</v>
      </c>
      <c r="K454" s="16">
        <v>1.293411689380055E-2</v>
      </c>
      <c r="L454" s="16">
        <v>1.0016813529284241E-2</v>
      </c>
      <c r="N454" s="16">
        <v>2.2538480227960692E-2</v>
      </c>
      <c r="O454" s="16">
        <v>2.69066871366903E-2</v>
      </c>
      <c r="P454" s="16">
        <v>2.346886761106606E-2</v>
      </c>
      <c r="Q454" s="16">
        <v>2.339008652573599E-2</v>
      </c>
      <c r="R454" s="16">
        <v>1.4113759055800449E-2</v>
      </c>
      <c r="S454" s="16">
        <v>2.3277114450096489E-2</v>
      </c>
      <c r="T454" s="16">
        <v>1.939086662720519E-2</v>
      </c>
      <c r="U454" s="16">
        <v>2.263430755981418E-2</v>
      </c>
      <c r="V454" s="16">
        <v>1.4975039505331069E-2</v>
      </c>
      <c r="W454" s="16">
        <v>1.047238618033342E-2</v>
      </c>
      <c r="X454" s="16">
        <v>2.056413058813027E-2</v>
      </c>
      <c r="Y454" s="16">
        <v>1.253865627655166E-2</v>
      </c>
      <c r="AA454" s="16">
        <v>8.529671397119817E-3</v>
      </c>
      <c r="AB454" s="16">
        <v>1.2598002237166381E-2</v>
      </c>
      <c r="AC454" s="16">
        <v>1.8705115411693781E-2</v>
      </c>
      <c r="AD454" s="16">
        <v>3.2972169248139838E-2</v>
      </c>
      <c r="AF454" s="16">
        <v>1.6159264053053971E-2</v>
      </c>
      <c r="AH454" s="16">
        <v>3.2758640949006837E-2</v>
      </c>
      <c r="AI454" s="16">
        <v>2.573956081907091E-2</v>
      </c>
      <c r="AJ454" s="16">
        <v>1.1685910515613121E-2</v>
      </c>
      <c r="AK454" s="16">
        <v>4.8194585864017496E-3</v>
      </c>
    </row>
    <row r="456" spans="2:40" x14ac:dyDescent="0.35">
      <c r="B456" s="25" t="s">
        <v>252</v>
      </c>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row>
    <row r="457" spans="2:40" x14ac:dyDescent="0.35">
      <c r="B457" s="26" t="s">
        <v>15</v>
      </c>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row>
    <row r="458" spans="2:40" ht="29" x14ac:dyDescent="0.35">
      <c r="B458" s="15" t="s">
        <v>249</v>
      </c>
      <c r="C458" s="16">
        <v>0.20936183456395421</v>
      </c>
      <c r="D458" s="16">
        <v>0.23548749500115171</v>
      </c>
      <c r="E458" s="16">
        <v>0.18381916463988121</v>
      </c>
      <c r="G458" s="16">
        <v>0.25071044759978961</v>
      </c>
      <c r="H458" s="16">
        <v>0.36668660629012489</v>
      </c>
      <c r="I458" s="16">
        <v>0.29499154732403932</v>
      </c>
      <c r="J458" s="16">
        <v>0.20600008274846471</v>
      </c>
      <c r="K458" s="16">
        <v>0.114965590340544</v>
      </c>
      <c r="L458" s="16">
        <v>5.1518619765388587E-2</v>
      </c>
      <c r="N458" s="16">
        <v>0.17342982488269851</v>
      </c>
      <c r="O458" s="16">
        <v>0.1929660343974397</v>
      </c>
      <c r="P458" s="16">
        <v>0.16559327251030201</v>
      </c>
      <c r="Q458" s="16">
        <v>0.2334432428635643</v>
      </c>
      <c r="R458" s="16">
        <v>0.21585968793223831</v>
      </c>
      <c r="S458" s="16">
        <v>0.18888058791834361</v>
      </c>
      <c r="T458" s="16">
        <v>0.2313388180143664</v>
      </c>
      <c r="U458" s="16">
        <v>0.22156640955361639</v>
      </c>
      <c r="V458" s="16">
        <v>0.31239227639487049</v>
      </c>
      <c r="W458" s="16">
        <v>0.16459619546015189</v>
      </c>
      <c r="X458" s="16">
        <v>0.1697409315163449</v>
      </c>
      <c r="Y458" s="16">
        <v>0.18458860942495081</v>
      </c>
      <c r="AA458" s="16">
        <v>0.26187895578152798</v>
      </c>
      <c r="AB458" s="16">
        <v>0.17857798259236271</v>
      </c>
      <c r="AC458" s="16">
        <v>0.23402687409640069</v>
      </c>
      <c r="AD458" s="16">
        <v>0.16237430121670571</v>
      </c>
      <c r="AF458" s="16">
        <v>0.23706393216968499</v>
      </c>
      <c r="AH458" s="16">
        <v>3.61129827925757E-3</v>
      </c>
      <c r="AI458" s="16">
        <v>5.3287707350074077E-2</v>
      </c>
      <c r="AJ458" s="16">
        <v>0.28945719376689472</v>
      </c>
      <c r="AK458" s="16">
        <v>0.53198877248123544</v>
      </c>
      <c r="AL458" s="20"/>
      <c r="AM458" s="20"/>
      <c r="AN458" s="21"/>
    </row>
    <row r="459" spans="2:40" ht="29" x14ac:dyDescent="0.35">
      <c r="B459" s="15" t="s">
        <v>250</v>
      </c>
      <c r="C459" s="16">
        <v>0.29609908329282381</v>
      </c>
      <c r="D459" s="16">
        <v>0.31335381053046152</v>
      </c>
      <c r="E459" s="16">
        <v>0.27922939291617838</v>
      </c>
      <c r="G459" s="16">
        <v>0.41493469976828978</v>
      </c>
      <c r="H459" s="16">
        <v>0.36071227293512148</v>
      </c>
      <c r="I459" s="16">
        <v>0.3567746122377109</v>
      </c>
      <c r="J459" s="16">
        <v>0.32888853436912863</v>
      </c>
      <c r="K459" s="16">
        <v>0.23960534565303959</v>
      </c>
      <c r="L459" s="16">
        <v>0.1278139293054949</v>
      </c>
      <c r="N459" s="16">
        <v>0.26658964514113331</v>
      </c>
      <c r="O459" s="16">
        <v>0.34202976514444411</v>
      </c>
      <c r="P459" s="16">
        <v>0.289986065645158</v>
      </c>
      <c r="Q459" s="16">
        <v>0.29662602654524411</v>
      </c>
      <c r="R459" s="16">
        <v>0.31974924141062511</v>
      </c>
      <c r="S459" s="16">
        <v>0.26127698419961659</v>
      </c>
      <c r="T459" s="16">
        <v>0.3286640892179889</v>
      </c>
      <c r="U459" s="16">
        <v>0.32236389201985882</v>
      </c>
      <c r="V459" s="16">
        <v>0.32725057522345419</v>
      </c>
      <c r="W459" s="16">
        <v>0.28056713076251261</v>
      </c>
      <c r="X459" s="16">
        <v>0.26426524045113858</v>
      </c>
      <c r="Y459" s="16">
        <v>0.26615114939506213</v>
      </c>
      <c r="AA459" s="16">
        <v>0.30453488284651281</v>
      </c>
      <c r="AB459" s="16">
        <v>0.30927296064765392</v>
      </c>
      <c r="AC459" s="16">
        <v>0.28239394651157468</v>
      </c>
      <c r="AD459" s="16">
        <v>0.28550676905969619</v>
      </c>
      <c r="AF459" s="16">
        <v>0.33217354681839018</v>
      </c>
      <c r="AH459" s="16">
        <v>7.2499374643235304E-2</v>
      </c>
      <c r="AI459" s="16">
        <v>0.23459231842288381</v>
      </c>
      <c r="AJ459" s="16">
        <v>0.39592100754291848</v>
      </c>
      <c r="AK459" s="16">
        <v>0.34509422272576989</v>
      </c>
    </row>
    <row r="460" spans="2:40" x14ac:dyDescent="0.35">
      <c r="B460" s="15" t="s">
        <v>251</v>
      </c>
      <c r="C460" s="16">
        <v>0.47440508828197431</v>
      </c>
      <c r="D460" s="16">
        <v>0.43343657042236072</v>
      </c>
      <c r="E460" s="16">
        <v>0.51445939931009588</v>
      </c>
      <c r="G460" s="16">
        <v>0.30100808983975208</v>
      </c>
      <c r="H460" s="16">
        <v>0.250066005659346</v>
      </c>
      <c r="I460" s="16">
        <v>0.31864171579453038</v>
      </c>
      <c r="J460" s="16">
        <v>0.44691087645996302</v>
      </c>
      <c r="K460" s="16">
        <v>0.63699606653232677</v>
      </c>
      <c r="L460" s="16">
        <v>0.80940758663628931</v>
      </c>
      <c r="N460" s="16">
        <v>0.54061270418762863</v>
      </c>
      <c r="O460" s="16">
        <v>0.43496321702207391</v>
      </c>
      <c r="P460" s="16">
        <v>0.51515622830540408</v>
      </c>
      <c r="Q460" s="16">
        <v>0.45475245934368902</v>
      </c>
      <c r="R460" s="16">
        <v>0.45308496954193589</v>
      </c>
      <c r="S460" s="16">
        <v>0.52280983074005061</v>
      </c>
      <c r="T460" s="16">
        <v>0.40947586106998229</v>
      </c>
      <c r="U460" s="16">
        <v>0.42272120893689952</v>
      </c>
      <c r="V460" s="16">
        <v>0.34224240995529892</v>
      </c>
      <c r="W460" s="16">
        <v>0.54620047304673947</v>
      </c>
      <c r="X460" s="16">
        <v>0.5449501273392896</v>
      </c>
      <c r="Y460" s="16">
        <v>0.53226495945696783</v>
      </c>
      <c r="AA460" s="16">
        <v>0.42570316899939759</v>
      </c>
      <c r="AB460" s="16">
        <v>0.4973079830292606</v>
      </c>
      <c r="AC460" s="16">
        <v>0.4605124562094397</v>
      </c>
      <c r="AD460" s="16">
        <v>0.51635843686837979</v>
      </c>
      <c r="AF460" s="16">
        <v>0.4114539865521718</v>
      </c>
      <c r="AH460" s="16">
        <v>0.8972676551958858</v>
      </c>
      <c r="AI460" s="16">
        <v>0.68500746077577224</v>
      </c>
      <c r="AJ460" s="16">
        <v>0.29779419234288368</v>
      </c>
      <c r="AK460" s="16">
        <v>0.11616383466859639</v>
      </c>
    </row>
    <row r="461" spans="2:40" x14ac:dyDescent="0.35">
      <c r="B461" s="15" t="s">
        <v>93</v>
      </c>
      <c r="C461" s="16">
        <v>2.013399386124768E-2</v>
      </c>
      <c r="D461" s="16">
        <v>1.772212404602588E-2</v>
      </c>
      <c r="E461" s="16">
        <v>2.2492043133844519E-2</v>
      </c>
      <c r="G461" s="16">
        <v>3.3346762792168333E-2</v>
      </c>
      <c r="H461" s="16">
        <v>2.2535115115407608E-2</v>
      </c>
      <c r="I461" s="16">
        <v>2.959212464371936E-2</v>
      </c>
      <c r="J461" s="16">
        <v>1.8200506422443911E-2</v>
      </c>
      <c r="K461" s="16">
        <v>8.4329974740895656E-3</v>
      </c>
      <c r="L461" s="16">
        <v>1.12598642928272E-2</v>
      </c>
      <c r="N461" s="16">
        <v>1.9367825788539451E-2</v>
      </c>
      <c r="O461" s="16">
        <v>3.0040983436042449E-2</v>
      </c>
      <c r="P461" s="16">
        <v>2.9264433539135951E-2</v>
      </c>
      <c r="Q461" s="16">
        <v>1.5178271247502579E-2</v>
      </c>
      <c r="R461" s="16">
        <v>1.13061011152007E-2</v>
      </c>
      <c r="S461" s="16">
        <v>2.7032597141989159E-2</v>
      </c>
      <c r="T461" s="16">
        <v>3.0521231697662531E-2</v>
      </c>
      <c r="U461" s="16">
        <v>3.3348489489625453E-2</v>
      </c>
      <c r="V461" s="16">
        <v>1.8114738426376141E-2</v>
      </c>
      <c r="W461" s="16">
        <v>8.636200730595938E-3</v>
      </c>
      <c r="X461" s="16">
        <v>2.1043700693226711E-2</v>
      </c>
      <c r="Y461" s="16">
        <v>1.6995281723019309E-2</v>
      </c>
      <c r="AA461" s="16">
        <v>7.8829923725616327E-3</v>
      </c>
      <c r="AB461" s="16">
        <v>1.484107373072277E-2</v>
      </c>
      <c r="AC461" s="16">
        <v>2.3066723182584958E-2</v>
      </c>
      <c r="AD461" s="16">
        <v>3.5760492855218297E-2</v>
      </c>
      <c r="AF461" s="16">
        <v>1.9308534459752828E-2</v>
      </c>
      <c r="AH461" s="16">
        <v>2.6621671881621251E-2</v>
      </c>
      <c r="AI461" s="16">
        <v>2.7112513451270071E-2</v>
      </c>
      <c r="AJ461" s="16">
        <v>1.6827606347303129E-2</v>
      </c>
      <c r="AK461" s="16">
        <v>6.7531701243983347E-3</v>
      </c>
    </row>
    <row r="463" spans="2:40" x14ac:dyDescent="0.35">
      <c r="B463" s="25" t="s">
        <v>253</v>
      </c>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row>
    <row r="464" spans="2:40" x14ac:dyDescent="0.35">
      <c r="B464" s="26" t="s">
        <v>15</v>
      </c>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row>
    <row r="465" spans="2:40" ht="29" x14ac:dyDescent="0.35">
      <c r="B465" s="15" t="s">
        <v>249</v>
      </c>
      <c r="C465" s="16">
        <v>0.33591724510604393</v>
      </c>
      <c r="D465" s="16">
        <v>0.37325709299892079</v>
      </c>
      <c r="E465" s="16">
        <v>0.29941063077430058</v>
      </c>
      <c r="G465" s="16">
        <v>0.42406417643324429</v>
      </c>
      <c r="H465" s="16">
        <v>0.47674399473005857</v>
      </c>
      <c r="I465" s="16">
        <v>0.38361229638521599</v>
      </c>
      <c r="J465" s="16">
        <v>0.32235092820916728</v>
      </c>
      <c r="K465" s="16">
        <v>0.2710845939230393</v>
      </c>
      <c r="L465" s="16">
        <v>0.179762860834496</v>
      </c>
      <c r="N465" s="16">
        <v>0.27434186621034762</v>
      </c>
      <c r="O465" s="16">
        <v>0.3688789772116528</v>
      </c>
      <c r="P465" s="16">
        <v>0.29140705403017098</v>
      </c>
      <c r="Q465" s="16">
        <v>0.2922869783615844</v>
      </c>
      <c r="R465" s="16">
        <v>0.36727436222697268</v>
      </c>
      <c r="S465" s="16">
        <v>0.28734116250093589</v>
      </c>
      <c r="T465" s="16">
        <v>0.35042768594219748</v>
      </c>
      <c r="U465" s="16">
        <v>0.35588865351884119</v>
      </c>
      <c r="V465" s="16">
        <v>0.45055903168265121</v>
      </c>
      <c r="W465" s="16">
        <v>0.31172824568722002</v>
      </c>
      <c r="X465" s="16">
        <v>0.28289637160585901</v>
      </c>
      <c r="Y465" s="16">
        <v>0.30763852878800219</v>
      </c>
      <c r="AA465" s="16">
        <v>0.43643189091516449</v>
      </c>
      <c r="AB465" s="16">
        <v>0.32478201164795317</v>
      </c>
      <c r="AC465" s="16">
        <v>0.3135029458708774</v>
      </c>
      <c r="AD465" s="16">
        <v>0.25743378000344103</v>
      </c>
      <c r="AF465" s="16">
        <v>0.37943346212017542</v>
      </c>
      <c r="AH465" s="16">
        <v>1.7153013989748549E-2</v>
      </c>
      <c r="AI465" s="16">
        <v>0.16013085615514169</v>
      </c>
      <c r="AJ465" s="16">
        <v>0.42040886586521292</v>
      </c>
      <c r="AK465" s="16">
        <v>0.76877148269341211</v>
      </c>
      <c r="AL465" s="20"/>
      <c r="AM465" s="20"/>
      <c r="AN465" s="21"/>
    </row>
    <row r="466" spans="2:40" ht="29" x14ac:dyDescent="0.35">
      <c r="B466" s="15" t="s">
        <v>250</v>
      </c>
      <c r="C466" s="16">
        <v>0.36269672705034489</v>
      </c>
      <c r="D466" s="16">
        <v>0.3615467327616893</v>
      </c>
      <c r="E466" s="16">
        <v>0.36382105937489267</v>
      </c>
      <c r="G466" s="16">
        <v>0.40704391959775582</v>
      </c>
      <c r="H466" s="16">
        <v>0.32412161175865589</v>
      </c>
      <c r="I466" s="16">
        <v>0.36372125703714359</v>
      </c>
      <c r="J466" s="16">
        <v>0.41111660966063412</v>
      </c>
      <c r="K466" s="16">
        <v>0.37298568756963502</v>
      </c>
      <c r="L466" s="16">
        <v>0.31779502533582038</v>
      </c>
      <c r="N466" s="16">
        <v>0.37640708628658132</v>
      </c>
      <c r="O466" s="16">
        <v>0.33482184205391702</v>
      </c>
      <c r="P466" s="16">
        <v>0.39245154258131709</v>
      </c>
      <c r="Q466" s="16">
        <v>0.39345585760352908</v>
      </c>
      <c r="R466" s="16">
        <v>0.38775759773810098</v>
      </c>
      <c r="S466" s="16">
        <v>0.36652922312813607</v>
      </c>
      <c r="T466" s="16">
        <v>0.34736176850332612</v>
      </c>
      <c r="U466" s="16">
        <v>0.37563611150388693</v>
      </c>
      <c r="V466" s="16">
        <v>0.36084573483125731</v>
      </c>
      <c r="W466" s="16">
        <v>0.3372568383692548</v>
      </c>
      <c r="X466" s="16">
        <v>0.35784967650048988</v>
      </c>
      <c r="Y466" s="16">
        <v>0.33698819092392063</v>
      </c>
      <c r="AA466" s="16">
        <v>0.33235774604593782</v>
      </c>
      <c r="AB466" s="16">
        <v>0.36683080851176392</v>
      </c>
      <c r="AC466" s="16">
        <v>0.39643642602625168</v>
      </c>
      <c r="AD466" s="16">
        <v>0.36231014255583199</v>
      </c>
      <c r="AF466" s="16">
        <v>0.39953652554513319</v>
      </c>
      <c r="AH466" s="16">
        <v>0.19924107046817791</v>
      </c>
      <c r="AI466" s="16">
        <v>0.38926433678368089</v>
      </c>
      <c r="AJ466" s="16">
        <v>0.43869154010482808</v>
      </c>
      <c r="AK466" s="16">
        <v>0.2123728227450131</v>
      </c>
    </row>
    <row r="467" spans="2:40" x14ac:dyDescent="0.35">
      <c r="B467" s="15" t="s">
        <v>251</v>
      </c>
      <c r="C467" s="16">
        <v>0.2814217881372727</v>
      </c>
      <c r="D467" s="16">
        <v>0.24686186655187789</v>
      </c>
      <c r="E467" s="16">
        <v>0.31521050983407339</v>
      </c>
      <c r="G467" s="16">
        <v>0.1543281418604501</v>
      </c>
      <c r="H467" s="16">
        <v>0.1752015164277326</v>
      </c>
      <c r="I467" s="16">
        <v>0.2258171088767876</v>
      </c>
      <c r="J467" s="16">
        <v>0.24787717816078361</v>
      </c>
      <c r="K467" s="16">
        <v>0.34594574863992128</v>
      </c>
      <c r="L467" s="16">
        <v>0.47994924246578258</v>
      </c>
      <c r="N467" s="16">
        <v>0.3203118276646662</v>
      </c>
      <c r="O467" s="16">
        <v>0.26282254560100621</v>
      </c>
      <c r="P467" s="16">
        <v>0.30045392030400481</v>
      </c>
      <c r="Q467" s="16">
        <v>0.28891657395647741</v>
      </c>
      <c r="R467" s="16">
        <v>0.2283943896774227</v>
      </c>
      <c r="S467" s="16">
        <v>0.3081511972695723</v>
      </c>
      <c r="T467" s="16">
        <v>0.28485891618209269</v>
      </c>
      <c r="U467" s="16">
        <v>0.25120605969336879</v>
      </c>
      <c r="V467" s="16">
        <v>0.17739772080862379</v>
      </c>
      <c r="W467" s="16">
        <v>0.34184497383635049</v>
      </c>
      <c r="X467" s="16">
        <v>0.3290667581886334</v>
      </c>
      <c r="Y467" s="16">
        <v>0.33595937670991888</v>
      </c>
      <c r="AA467" s="16">
        <v>0.2236085779248653</v>
      </c>
      <c r="AB467" s="16">
        <v>0.291180998986446</v>
      </c>
      <c r="AC467" s="16">
        <v>0.26917469268552657</v>
      </c>
      <c r="AD467" s="16">
        <v>0.34507722019768677</v>
      </c>
      <c r="AF467" s="16">
        <v>0.20441504846682179</v>
      </c>
      <c r="AH467" s="16">
        <v>0.73931426484626872</v>
      </c>
      <c r="AI467" s="16">
        <v>0.42363978836677468</v>
      </c>
      <c r="AJ467" s="16">
        <v>0.12793313466867101</v>
      </c>
      <c r="AK467" s="16">
        <v>1.4544354627713521E-2</v>
      </c>
    </row>
    <row r="468" spans="2:40" x14ac:dyDescent="0.35">
      <c r="B468" s="15" t="s">
        <v>93</v>
      </c>
      <c r="C468" s="16">
        <v>1.996423970633851E-2</v>
      </c>
      <c r="D468" s="16">
        <v>1.8334307687511799E-2</v>
      </c>
      <c r="E468" s="16">
        <v>2.1557800016733259E-2</v>
      </c>
      <c r="G468" s="16">
        <v>1.456376210854979E-2</v>
      </c>
      <c r="H468" s="16">
        <v>2.3932877083553069E-2</v>
      </c>
      <c r="I468" s="16">
        <v>2.6849337700852779E-2</v>
      </c>
      <c r="J468" s="16">
        <v>1.8655283969414949E-2</v>
      </c>
      <c r="K468" s="16">
        <v>9.9839698674045099E-3</v>
      </c>
      <c r="L468" s="16">
        <v>2.2492871363901112E-2</v>
      </c>
      <c r="N468" s="16">
        <v>2.8939219838404771E-2</v>
      </c>
      <c r="O468" s="16">
        <v>3.3476635133424283E-2</v>
      </c>
      <c r="P468" s="16">
        <v>1.5687483084507351E-2</v>
      </c>
      <c r="Q468" s="16">
        <v>2.534059007840897E-2</v>
      </c>
      <c r="R468" s="16">
        <v>1.6573650357503619E-2</v>
      </c>
      <c r="S468" s="16">
        <v>3.7978417101355702E-2</v>
      </c>
      <c r="T468" s="16">
        <v>1.7351629372383701E-2</v>
      </c>
      <c r="U468" s="16">
        <v>1.726917528390318E-2</v>
      </c>
      <c r="V468" s="16">
        <v>1.119751267746776E-2</v>
      </c>
      <c r="W468" s="16">
        <v>9.1699421071747E-3</v>
      </c>
      <c r="X468" s="16">
        <v>3.018719370501775E-2</v>
      </c>
      <c r="Y468" s="16">
        <v>1.941390357815834E-2</v>
      </c>
      <c r="AA468" s="16">
        <v>7.6017851140324369E-3</v>
      </c>
      <c r="AB468" s="16">
        <v>1.7206180853836781E-2</v>
      </c>
      <c r="AC468" s="16">
        <v>2.0885935417344272E-2</v>
      </c>
      <c r="AD468" s="16">
        <v>3.5178857243040047E-2</v>
      </c>
      <c r="AF468" s="16">
        <v>1.6614963867869519E-2</v>
      </c>
      <c r="AH468" s="16">
        <v>4.4291650695804742E-2</v>
      </c>
      <c r="AI468" s="16">
        <v>2.6965018694402931E-2</v>
      </c>
      <c r="AJ468" s="16">
        <v>1.2966459361287999E-2</v>
      </c>
      <c r="AK468" s="16">
        <v>4.3113399338611941E-3</v>
      </c>
    </row>
    <row r="470" spans="2:40" x14ac:dyDescent="0.35">
      <c r="B470" s="25" t="s">
        <v>254</v>
      </c>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row>
    <row r="471" spans="2:40" x14ac:dyDescent="0.35">
      <c r="B471" s="26" t="s">
        <v>15</v>
      </c>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row>
    <row r="472" spans="2:40" ht="29" x14ac:dyDescent="0.35">
      <c r="B472" s="15" t="s">
        <v>249</v>
      </c>
      <c r="C472" s="16">
        <v>0.23462978725918199</v>
      </c>
      <c r="D472" s="16">
        <v>0.26897510265013919</v>
      </c>
      <c r="E472" s="16">
        <v>0.20105088284915781</v>
      </c>
      <c r="G472" s="16">
        <v>0.35286645370649677</v>
      </c>
      <c r="H472" s="16">
        <v>0.38426345284205249</v>
      </c>
      <c r="I472" s="16">
        <v>0.317722910218252</v>
      </c>
      <c r="J472" s="16">
        <v>0.2151010273504092</v>
      </c>
      <c r="K472" s="16">
        <v>0.13822927841065319</v>
      </c>
      <c r="L472" s="16">
        <v>4.8906569331226571E-2</v>
      </c>
      <c r="N472" s="16">
        <v>0.17396969515697089</v>
      </c>
      <c r="O472" s="16">
        <v>0.2164708775042824</v>
      </c>
      <c r="P472" s="16">
        <v>0.20506211578043301</v>
      </c>
      <c r="Q472" s="16">
        <v>0.210189212508297</v>
      </c>
      <c r="R472" s="16">
        <v>0.24049804599725499</v>
      </c>
      <c r="S472" s="16">
        <v>0.1854612736635334</v>
      </c>
      <c r="T472" s="16">
        <v>0.2478000305881147</v>
      </c>
      <c r="U472" s="16">
        <v>0.2507908967702554</v>
      </c>
      <c r="V472" s="16">
        <v>0.38788162328335701</v>
      </c>
      <c r="W472" s="16">
        <v>0.20042549883527341</v>
      </c>
      <c r="X472" s="16">
        <v>0.18438632497680271</v>
      </c>
      <c r="Y472" s="16">
        <v>0.19393719929144321</v>
      </c>
      <c r="AA472" s="16">
        <v>0.3557948354957961</v>
      </c>
      <c r="AB472" s="16">
        <v>0.23438894242749389</v>
      </c>
      <c r="AC472" s="16">
        <v>0.1968306602500661</v>
      </c>
      <c r="AD472" s="16">
        <v>0.13703243775906951</v>
      </c>
      <c r="AF472" s="16">
        <v>0.26587803249276348</v>
      </c>
      <c r="AH472" s="16">
        <v>5.1360284255242417E-3</v>
      </c>
      <c r="AI472" s="16">
        <v>4.2100575839031297E-2</v>
      </c>
      <c r="AJ472" s="16">
        <v>0.31163743081831341</v>
      </c>
      <c r="AK472" s="16">
        <v>0.67104467228820119</v>
      </c>
      <c r="AL472" s="20"/>
      <c r="AM472" s="20"/>
      <c r="AN472" s="21"/>
    </row>
    <row r="473" spans="2:40" ht="29" x14ac:dyDescent="0.35">
      <c r="B473" s="15" t="s">
        <v>250</v>
      </c>
      <c r="C473" s="16">
        <v>0.26088425246566432</v>
      </c>
      <c r="D473" s="16">
        <v>0.27001445252048528</v>
      </c>
      <c r="E473" s="16">
        <v>0.25195779156712922</v>
      </c>
      <c r="G473" s="16">
        <v>0.37162342242558882</v>
      </c>
      <c r="H473" s="16">
        <v>0.3409269595492726</v>
      </c>
      <c r="I473" s="16">
        <v>0.29059152551441703</v>
      </c>
      <c r="J473" s="16">
        <v>0.28021957988147772</v>
      </c>
      <c r="K473" s="16">
        <v>0.21284187269280089</v>
      </c>
      <c r="L473" s="16">
        <v>0.11573129130921959</v>
      </c>
      <c r="N473" s="16">
        <v>0.2392102828265214</v>
      </c>
      <c r="O473" s="16">
        <v>0.28444963632886061</v>
      </c>
      <c r="P473" s="16">
        <v>0.2578109898864217</v>
      </c>
      <c r="Q473" s="16">
        <v>0.26946070614092482</v>
      </c>
      <c r="R473" s="16">
        <v>0.26882743302166368</v>
      </c>
      <c r="S473" s="16">
        <v>0.25362274732060802</v>
      </c>
      <c r="T473" s="16">
        <v>0.24692550891189299</v>
      </c>
      <c r="U473" s="16">
        <v>0.3075545036375511</v>
      </c>
      <c r="V473" s="16">
        <v>0.29365134981759788</v>
      </c>
      <c r="W473" s="16">
        <v>0.2412169502144417</v>
      </c>
      <c r="X473" s="16">
        <v>0.22525312547009169</v>
      </c>
      <c r="Y473" s="16">
        <v>0.242516278059628</v>
      </c>
      <c r="AA473" s="16">
        <v>0.27257766267593803</v>
      </c>
      <c r="AB473" s="16">
        <v>0.24710857527551941</v>
      </c>
      <c r="AC473" s="16">
        <v>0.29031831210373571</v>
      </c>
      <c r="AD473" s="16">
        <v>0.2375451985103792</v>
      </c>
      <c r="AF473" s="16">
        <v>0.29426857866948108</v>
      </c>
      <c r="AH473" s="16">
        <v>3.2984514729148699E-2</v>
      </c>
      <c r="AI473" s="16">
        <v>0.16053711684267871</v>
      </c>
      <c r="AJ473" s="16">
        <v>0.4175967893781824</v>
      </c>
      <c r="AK473" s="16">
        <v>0.26896449880271928</v>
      </c>
    </row>
    <row r="474" spans="2:40" x14ac:dyDescent="0.35">
      <c r="B474" s="15" t="s">
        <v>251</v>
      </c>
      <c r="C474" s="16">
        <v>0.48642953550408541</v>
      </c>
      <c r="D474" s="16">
        <v>0.44423544800019737</v>
      </c>
      <c r="E474" s="16">
        <v>0.52768206775872573</v>
      </c>
      <c r="G474" s="16">
        <v>0.25067784774374402</v>
      </c>
      <c r="H474" s="16">
        <v>0.25396566083453109</v>
      </c>
      <c r="I474" s="16">
        <v>0.36438626532083562</v>
      </c>
      <c r="J474" s="16">
        <v>0.48883563853031642</v>
      </c>
      <c r="K474" s="16">
        <v>0.63553576613441976</v>
      </c>
      <c r="L474" s="16">
        <v>0.82658369436212908</v>
      </c>
      <c r="N474" s="16">
        <v>0.55664982407567443</v>
      </c>
      <c r="O474" s="16">
        <v>0.466971990274409</v>
      </c>
      <c r="P474" s="16">
        <v>0.52089021356669396</v>
      </c>
      <c r="Q474" s="16">
        <v>0.50842190083622951</v>
      </c>
      <c r="R474" s="16">
        <v>0.47773765554314412</v>
      </c>
      <c r="S474" s="16">
        <v>0.53847950051963189</v>
      </c>
      <c r="T474" s="16">
        <v>0.47842292859109392</v>
      </c>
      <c r="U474" s="16">
        <v>0.41983678457286111</v>
      </c>
      <c r="V474" s="16">
        <v>0.29657182083166073</v>
      </c>
      <c r="W474" s="16">
        <v>0.55261711414226111</v>
      </c>
      <c r="X474" s="16">
        <v>0.57397936681528661</v>
      </c>
      <c r="Y474" s="16">
        <v>0.55354558129700926</v>
      </c>
      <c r="AA474" s="16">
        <v>0.36331982155820719</v>
      </c>
      <c r="AB474" s="16">
        <v>0.50660518144309996</v>
      </c>
      <c r="AC474" s="16">
        <v>0.48876208039491509</v>
      </c>
      <c r="AD474" s="16">
        <v>0.59593488766899771</v>
      </c>
      <c r="AF474" s="16">
        <v>0.42273698562625361</v>
      </c>
      <c r="AH474" s="16">
        <v>0.93239803957429912</v>
      </c>
      <c r="AI474" s="16">
        <v>0.76983524974296302</v>
      </c>
      <c r="AJ474" s="16">
        <v>0.26125146336012878</v>
      </c>
      <c r="AK474" s="16">
        <v>5.1733940221287522E-2</v>
      </c>
    </row>
    <row r="475" spans="2:40" x14ac:dyDescent="0.35">
      <c r="B475" s="15" t="s">
        <v>93</v>
      </c>
      <c r="C475" s="16">
        <v>1.805642477106827E-2</v>
      </c>
      <c r="D475" s="16">
        <v>1.6774996829177949E-2</v>
      </c>
      <c r="E475" s="16">
        <v>1.9309257824987391E-2</v>
      </c>
      <c r="G475" s="16">
        <v>2.4832276124170469E-2</v>
      </c>
      <c r="H475" s="16">
        <v>2.0843926774143769E-2</v>
      </c>
      <c r="I475" s="16">
        <v>2.72992989464955E-2</v>
      </c>
      <c r="J475" s="16">
        <v>1.584375423779678E-2</v>
      </c>
      <c r="K475" s="16">
        <v>1.3393082762126061E-2</v>
      </c>
      <c r="L475" s="16">
        <v>8.7784449974247798E-3</v>
      </c>
      <c r="N475" s="16">
        <v>3.0170197940833199E-2</v>
      </c>
      <c r="O475" s="16">
        <v>3.2107495892448212E-2</v>
      </c>
      <c r="P475" s="16">
        <v>1.6236680766451319E-2</v>
      </c>
      <c r="Q475" s="16">
        <v>1.192818051454869E-2</v>
      </c>
      <c r="R475" s="16">
        <v>1.293686543793709E-2</v>
      </c>
      <c r="S475" s="16">
        <v>2.243647849622667E-2</v>
      </c>
      <c r="T475" s="16">
        <v>2.6851531908898569E-2</v>
      </c>
      <c r="U475" s="16">
        <v>2.1817815019332429E-2</v>
      </c>
      <c r="V475" s="16">
        <v>2.1895206067384279E-2</v>
      </c>
      <c r="W475" s="16">
        <v>5.7404368080236946E-3</v>
      </c>
      <c r="X475" s="16">
        <v>1.6381182737818929E-2</v>
      </c>
      <c r="Y475" s="16">
        <v>1.000094135191946E-2</v>
      </c>
      <c r="AA475" s="16">
        <v>8.3076802700587336E-3</v>
      </c>
      <c r="AB475" s="16">
        <v>1.1897300853886629E-2</v>
      </c>
      <c r="AC475" s="16">
        <v>2.408894725128315E-2</v>
      </c>
      <c r="AD475" s="16">
        <v>2.948747606155358E-2</v>
      </c>
      <c r="AF475" s="16">
        <v>1.711640321150153E-2</v>
      </c>
      <c r="AH475" s="16">
        <v>2.9481417271027949E-2</v>
      </c>
      <c r="AI475" s="16">
        <v>2.7527057575327231E-2</v>
      </c>
      <c r="AJ475" s="16">
        <v>9.5143164433753244E-3</v>
      </c>
      <c r="AK475" s="16">
        <v>8.2568886877920217E-3</v>
      </c>
    </row>
    <row r="477" spans="2:40" x14ac:dyDescent="0.35">
      <c r="B477" s="25" t="s">
        <v>255</v>
      </c>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row>
    <row r="478" spans="2:40" x14ac:dyDescent="0.35">
      <c r="B478" s="26" t="s">
        <v>15</v>
      </c>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row>
    <row r="479" spans="2:40" ht="29" x14ac:dyDescent="0.35">
      <c r="B479" s="15" t="s">
        <v>249</v>
      </c>
      <c r="C479" s="16">
        <v>0.19017129471758021</v>
      </c>
      <c r="D479" s="16">
        <v>0.2192816695730502</v>
      </c>
      <c r="E479" s="16">
        <v>0.1617105138662516</v>
      </c>
      <c r="G479" s="16">
        <v>0.22738122813773529</v>
      </c>
      <c r="H479" s="16">
        <v>0.29769176450166512</v>
      </c>
      <c r="I479" s="16">
        <v>0.24620505520669789</v>
      </c>
      <c r="J479" s="16">
        <v>0.19431132474271451</v>
      </c>
      <c r="K479" s="16">
        <v>0.1208562658437158</v>
      </c>
      <c r="L479" s="16">
        <v>7.6432625101065424E-2</v>
      </c>
      <c r="N479" s="16">
        <v>0.14169859307524579</v>
      </c>
      <c r="O479" s="16">
        <v>0.23554376358555709</v>
      </c>
      <c r="P479" s="16">
        <v>0.17171287380913611</v>
      </c>
      <c r="Q479" s="16">
        <v>0.13534079883450861</v>
      </c>
      <c r="R479" s="16">
        <v>0.17471365329465319</v>
      </c>
      <c r="S479" s="16">
        <v>0.16064963930964909</v>
      </c>
      <c r="T479" s="16">
        <v>0.21592638580767401</v>
      </c>
      <c r="U479" s="16">
        <v>0.19584473789699799</v>
      </c>
      <c r="V479" s="16">
        <v>0.33046216703407572</v>
      </c>
      <c r="W479" s="16">
        <v>0.15161296933212501</v>
      </c>
      <c r="X479" s="16">
        <v>0.15271306200509749</v>
      </c>
      <c r="Y479" s="16">
        <v>0.1476715990651731</v>
      </c>
      <c r="AA479" s="16">
        <v>0.25762875224544962</v>
      </c>
      <c r="AB479" s="16">
        <v>0.18051746146185391</v>
      </c>
      <c r="AC479" s="16">
        <v>0.18187344931748811</v>
      </c>
      <c r="AD479" s="16">
        <v>0.13480282479339131</v>
      </c>
      <c r="AF479" s="16">
        <v>0.2130862074545983</v>
      </c>
      <c r="AH479" s="16">
        <v>2.038087721974717E-2</v>
      </c>
      <c r="AI479" s="16">
        <v>5.9647088808020977E-2</v>
      </c>
      <c r="AJ479" s="16">
        <v>0.25342423174425782</v>
      </c>
      <c r="AK479" s="16">
        <v>0.4677582822522694</v>
      </c>
      <c r="AL479" s="20"/>
      <c r="AM479" s="20"/>
      <c r="AN479" s="21"/>
    </row>
    <row r="480" spans="2:40" ht="29" x14ac:dyDescent="0.35">
      <c r="B480" s="15" t="s">
        <v>250</v>
      </c>
      <c r="C480" s="16">
        <v>0.28103328974715241</v>
      </c>
      <c r="D480" s="16">
        <v>0.3113973384501641</v>
      </c>
      <c r="E480" s="16">
        <v>0.25134681060746161</v>
      </c>
      <c r="G480" s="16">
        <v>0.32979180276282588</v>
      </c>
      <c r="H480" s="16">
        <v>0.33153128338848842</v>
      </c>
      <c r="I480" s="16">
        <v>0.3276314722885279</v>
      </c>
      <c r="J480" s="16">
        <v>0.29329028455770861</v>
      </c>
      <c r="K480" s="16">
        <v>0.24677287459547251</v>
      </c>
      <c r="L480" s="16">
        <v>0.18339477330354231</v>
      </c>
      <c r="N480" s="16">
        <v>0.27225922712996098</v>
      </c>
      <c r="O480" s="16">
        <v>0.24707622930659631</v>
      </c>
      <c r="P480" s="16">
        <v>0.29731604789974908</v>
      </c>
      <c r="Q480" s="16">
        <v>0.31101710403336807</v>
      </c>
      <c r="R480" s="16">
        <v>0.31022189182071241</v>
      </c>
      <c r="S480" s="16">
        <v>0.27970548741135648</v>
      </c>
      <c r="T480" s="16">
        <v>0.27575913014213271</v>
      </c>
      <c r="U480" s="16">
        <v>0.29212789205548939</v>
      </c>
      <c r="V480" s="16">
        <v>0.30773477764258128</v>
      </c>
      <c r="W480" s="16">
        <v>0.27255018853013352</v>
      </c>
      <c r="X480" s="16">
        <v>0.24809116820746929</v>
      </c>
      <c r="Y480" s="16">
        <v>0.23722264682079389</v>
      </c>
      <c r="AA480" s="16">
        <v>0.28011075540105079</v>
      </c>
      <c r="AB480" s="16">
        <v>0.26436476823552191</v>
      </c>
      <c r="AC480" s="16">
        <v>0.31022521983010543</v>
      </c>
      <c r="AD480" s="16">
        <v>0.27321265342284051</v>
      </c>
      <c r="AF480" s="16">
        <v>0.3072784385269044</v>
      </c>
      <c r="AH480" s="16">
        <v>0.15881531271312499</v>
      </c>
      <c r="AI480" s="16">
        <v>0.2212040980569282</v>
      </c>
      <c r="AJ480" s="16">
        <v>0.3615783839392821</v>
      </c>
      <c r="AK480" s="16">
        <v>0.30903630568037199</v>
      </c>
    </row>
    <row r="481" spans="2:40" x14ac:dyDescent="0.35">
      <c r="B481" s="15" t="s">
        <v>251</v>
      </c>
      <c r="C481" s="16">
        <v>0.50680731773635823</v>
      </c>
      <c r="D481" s="16">
        <v>0.45038530505094249</v>
      </c>
      <c r="E481" s="16">
        <v>0.56197028098239021</v>
      </c>
      <c r="G481" s="16">
        <v>0.41429422622639961</v>
      </c>
      <c r="H481" s="16">
        <v>0.3418561805205596</v>
      </c>
      <c r="I481" s="16">
        <v>0.39879923707376719</v>
      </c>
      <c r="J481" s="16">
        <v>0.49580799306873619</v>
      </c>
      <c r="K481" s="16">
        <v>0.61947329833944675</v>
      </c>
      <c r="L481" s="16">
        <v>0.72198217793292174</v>
      </c>
      <c r="N481" s="16">
        <v>0.55750402350938855</v>
      </c>
      <c r="O481" s="16">
        <v>0.47075171211821171</v>
      </c>
      <c r="P481" s="16">
        <v>0.51496785363684949</v>
      </c>
      <c r="Q481" s="16">
        <v>0.53833292397385868</v>
      </c>
      <c r="R481" s="16">
        <v>0.49584201017438601</v>
      </c>
      <c r="S481" s="16">
        <v>0.51855284678687741</v>
      </c>
      <c r="T481" s="16">
        <v>0.48902797709441759</v>
      </c>
      <c r="U481" s="16">
        <v>0.47578642055186038</v>
      </c>
      <c r="V481" s="16">
        <v>0.34783734208221878</v>
      </c>
      <c r="W481" s="16">
        <v>0.56424994996365307</v>
      </c>
      <c r="X481" s="16">
        <v>0.57951355874417876</v>
      </c>
      <c r="Y481" s="16">
        <v>0.59783804528304807</v>
      </c>
      <c r="AA481" s="16">
        <v>0.45017658705053198</v>
      </c>
      <c r="AB481" s="16">
        <v>0.53952833106954146</v>
      </c>
      <c r="AC481" s="16">
        <v>0.48415508281913772</v>
      </c>
      <c r="AD481" s="16">
        <v>0.55471501886938135</v>
      </c>
      <c r="AF481" s="16">
        <v>0.46038008303525552</v>
      </c>
      <c r="AH481" s="16">
        <v>0.778678805937565</v>
      </c>
      <c r="AI481" s="16">
        <v>0.69161984872940485</v>
      </c>
      <c r="AJ481" s="16">
        <v>0.36894359823575651</v>
      </c>
      <c r="AK481" s="16">
        <v>0.21318858247181391</v>
      </c>
    </row>
    <row r="482" spans="2:40" x14ac:dyDescent="0.35">
      <c r="B482" s="15" t="s">
        <v>93</v>
      </c>
      <c r="C482" s="16">
        <v>2.1988097798909149E-2</v>
      </c>
      <c r="D482" s="16">
        <v>1.8935686925843132E-2</v>
      </c>
      <c r="E482" s="16">
        <v>2.4972394543896621E-2</v>
      </c>
      <c r="G482" s="16">
        <v>2.8532742873039248E-2</v>
      </c>
      <c r="H482" s="16">
        <v>2.8920771589286812E-2</v>
      </c>
      <c r="I482" s="16">
        <v>2.7364235431006939E-2</v>
      </c>
      <c r="J482" s="16">
        <v>1.6590397630840699E-2</v>
      </c>
      <c r="K482" s="16">
        <v>1.2897561221364951E-2</v>
      </c>
      <c r="L482" s="16">
        <v>1.8190423662470461E-2</v>
      </c>
      <c r="N482" s="16">
        <v>2.8538156285404469E-2</v>
      </c>
      <c r="O482" s="16">
        <v>4.6628294989635173E-2</v>
      </c>
      <c r="P482" s="16">
        <v>1.6003224654265499E-2</v>
      </c>
      <c r="Q482" s="16">
        <v>1.5309173158264629E-2</v>
      </c>
      <c r="R482" s="16">
        <v>1.922244471024839E-2</v>
      </c>
      <c r="S482" s="16">
        <v>4.1092026492117142E-2</v>
      </c>
      <c r="T482" s="16">
        <v>1.9286506955775919E-2</v>
      </c>
      <c r="U482" s="16">
        <v>3.6240949495652229E-2</v>
      </c>
      <c r="V482" s="16">
        <v>1.3965713241124051E-2</v>
      </c>
      <c r="W482" s="16">
        <v>1.15868921740884E-2</v>
      </c>
      <c r="X482" s="16">
        <v>1.9682211043254339E-2</v>
      </c>
      <c r="Y482" s="16">
        <v>1.726770883098476E-2</v>
      </c>
      <c r="AA482" s="16">
        <v>1.20839053029676E-2</v>
      </c>
      <c r="AB482" s="16">
        <v>1.558943923308273E-2</v>
      </c>
      <c r="AC482" s="16">
        <v>2.374624803326876E-2</v>
      </c>
      <c r="AD482" s="16">
        <v>3.7269502914386771E-2</v>
      </c>
      <c r="AF482" s="16">
        <v>1.9255270983241791E-2</v>
      </c>
      <c r="AH482" s="16">
        <v>4.212500412956284E-2</v>
      </c>
      <c r="AI482" s="16">
        <v>2.7528964405646179E-2</v>
      </c>
      <c r="AJ482" s="16">
        <v>1.6053786080703632E-2</v>
      </c>
      <c r="AK482" s="16">
        <v>1.001682959554475E-2</v>
      </c>
    </row>
    <row r="484" spans="2:40" x14ac:dyDescent="0.35">
      <c r="B484" s="25" t="s">
        <v>256</v>
      </c>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row>
    <row r="485" spans="2:40" x14ac:dyDescent="0.35">
      <c r="B485" s="26" t="s">
        <v>15</v>
      </c>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row>
    <row r="486" spans="2:40" ht="29" x14ac:dyDescent="0.35">
      <c r="B486" s="15" t="s">
        <v>249</v>
      </c>
      <c r="C486" s="16">
        <v>0.20018427378564119</v>
      </c>
      <c r="D486" s="16">
        <v>0.23044285267076231</v>
      </c>
      <c r="E486" s="16">
        <v>0.17060091091938631</v>
      </c>
      <c r="G486" s="16">
        <v>0.29540358048774479</v>
      </c>
      <c r="H486" s="16">
        <v>0.34766134839062451</v>
      </c>
      <c r="I486" s="16">
        <v>0.26841421381616098</v>
      </c>
      <c r="J486" s="16">
        <v>0.19022904557509901</v>
      </c>
      <c r="K486" s="16">
        <v>0.1000992649602508</v>
      </c>
      <c r="L486" s="16">
        <v>3.8115554869313867E-2</v>
      </c>
      <c r="N486" s="16">
        <v>0.1504999184377088</v>
      </c>
      <c r="O486" s="16">
        <v>0.1999966667345634</v>
      </c>
      <c r="P486" s="16">
        <v>0.15996627829109131</v>
      </c>
      <c r="Q486" s="16">
        <v>0.1758704862960008</v>
      </c>
      <c r="R486" s="16">
        <v>0.21984965551971239</v>
      </c>
      <c r="S486" s="16">
        <v>0.15545943000867971</v>
      </c>
      <c r="T486" s="16">
        <v>0.22626156512280679</v>
      </c>
      <c r="U486" s="16">
        <v>0.25319611123875979</v>
      </c>
      <c r="V486" s="16">
        <v>0.30235593629714691</v>
      </c>
      <c r="W486" s="16">
        <v>0.1649672640071474</v>
      </c>
      <c r="X486" s="16">
        <v>0.14967020216217089</v>
      </c>
      <c r="Y486" s="16">
        <v>0.16214456001651001</v>
      </c>
      <c r="AA486" s="16">
        <v>0.27608776119665152</v>
      </c>
      <c r="AB486" s="16">
        <v>0.1856956110707782</v>
      </c>
      <c r="AC486" s="16">
        <v>0.18636985261610861</v>
      </c>
      <c r="AD486" s="16">
        <v>0.14493017886483461</v>
      </c>
      <c r="AF486" s="16">
        <v>0.22699108071707841</v>
      </c>
      <c r="AH486" s="16">
        <v>1.598627273801395E-3</v>
      </c>
      <c r="AI486" s="16">
        <v>2.4528462000588249E-2</v>
      </c>
      <c r="AJ486" s="16">
        <v>0.26746241898364309</v>
      </c>
      <c r="AK486" s="16">
        <v>0.59885662124750383</v>
      </c>
      <c r="AL486" s="20"/>
      <c r="AM486" s="20"/>
      <c r="AN486" s="21"/>
    </row>
    <row r="487" spans="2:40" ht="29" x14ac:dyDescent="0.35">
      <c r="B487" s="15" t="s">
        <v>250</v>
      </c>
      <c r="C487" s="16">
        <v>0.26348226202770719</v>
      </c>
      <c r="D487" s="16">
        <v>0.27409995097020912</v>
      </c>
      <c r="E487" s="16">
        <v>0.25310150535107728</v>
      </c>
      <c r="G487" s="16">
        <v>0.39021985206492932</v>
      </c>
      <c r="H487" s="16">
        <v>0.33900180318873591</v>
      </c>
      <c r="I487" s="16">
        <v>0.32179344086084621</v>
      </c>
      <c r="J487" s="16">
        <v>0.28984619408374401</v>
      </c>
      <c r="K487" s="16">
        <v>0.19162163596993281</v>
      </c>
      <c r="L487" s="16">
        <v>9.8605587374218429E-2</v>
      </c>
      <c r="N487" s="16">
        <v>0.2471303239966697</v>
      </c>
      <c r="O487" s="16">
        <v>0.25855287099436891</v>
      </c>
      <c r="P487" s="16">
        <v>0.25950692191090091</v>
      </c>
      <c r="Q487" s="16">
        <v>0.26399219257074419</v>
      </c>
      <c r="R487" s="16">
        <v>0.26708099860919671</v>
      </c>
      <c r="S487" s="16">
        <v>0.2110841424743079</v>
      </c>
      <c r="T487" s="16">
        <v>0.26530054558881411</v>
      </c>
      <c r="U487" s="16">
        <v>0.29828546447018978</v>
      </c>
      <c r="V487" s="16">
        <v>0.35062730844976581</v>
      </c>
      <c r="W487" s="16">
        <v>0.23569865186487321</v>
      </c>
      <c r="X487" s="16">
        <v>0.23202567309131769</v>
      </c>
      <c r="Y487" s="16">
        <v>0.22173645085554039</v>
      </c>
      <c r="AA487" s="16">
        <v>0.29160484317869673</v>
      </c>
      <c r="AB487" s="16">
        <v>0.24705383470859499</v>
      </c>
      <c r="AC487" s="16">
        <v>0.27632079391497077</v>
      </c>
      <c r="AD487" s="16">
        <v>0.23924175048791141</v>
      </c>
      <c r="AF487" s="16">
        <v>0.29820281456180259</v>
      </c>
      <c r="AH487" s="16">
        <v>1.5711935256795741E-2</v>
      </c>
      <c r="AI487" s="16">
        <v>0.13930236617768171</v>
      </c>
      <c r="AJ487" s="16">
        <v>0.43110895668260268</v>
      </c>
      <c r="AK487" s="16">
        <v>0.31674050713536123</v>
      </c>
    </row>
    <row r="488" spans="2:40" x14ac:dyDescent="0.35">
      <c r="B488" s="15" t="s">
        <v>251</v>
      </c>
      <c r="C488" s="16">
        <v>0.51430035866033608</v>
      </c>
      <c r="D488" s="16">
        <v>0.47499632559960009</v>
      </c>
      <c r="E488" s="16">
        <v>0.55272732763853838</v>
      </c>
      <c r="G488" s="16">
        <v>0.28955975913049259</v>
      </c>
      <c r="H488" s="16">
        <v>0.28731620412183251</v>
      </c>
      <c r="I488" s="16">
        <v>0.37988878853809321</v>
      </c>
      <c r="J488" s="16">
        <v>0.50237302634975955</v>
      </c>
      <c r="K488" s="16">
        <v>0.68870067297438131</v>
      </c>
      <c r="L488" s="16">
        <v>0.84740305663881788</v>
      </c>
      <c r="N488" s="16">
        <v>0.56667661959617022</v>
      </c>
      <c r="O488" s="16">
        <v>0.50232418725754913</v>
      </c>
      <c r="P488" s="16">
        <v>0.55773756170918898</v>
      </c>
      <c r="Q488" s="16">
        <v>0.53803190935193612</v>
      </c>
      <c r="R488" s="16">
        <v>0.49675129907822507</v>
      </c>
      <c r="S488" s="16">
        <v>0.60656052579624742</v>
      </c>
      <c r="T488" s="16">
        <v>0.49156814791668302</v>
      </c>
      <c r="U488" s="16">
        <v>0.42167989172733689</v>
      </c>
      <c r="V488" s="16">
        <v>0.3285869616957946</v>
      </c>
      <c r="W488" s="16">
        <v>0.5879249189797302</v>
      </c>
      <c r="X488" s="16">
        <v>0.58935443778363328</v>
      </c>
      <c r="Y488" s="16">
        <v>0.59726734624057354</v>
      </c>
      <c r="AA488" s="16">
        <v>0.42178482292715358</v>
      </c>
      <c r="AB488" s="16">
        <v>0.55043450515918679</v>
      </c>
      <c r="AC488" s="16">
        <v>0.51583035499220564</v>
      </c>
      <c r="AD488" s="16">
        <v>0.57564120285513576</v>
      </c>
      <c r="AF488" s="16">
        <v>0.45449776532725639</v>
      </c>
      <c r="AH488" s="16">
        <v>0.94789981658405775</v>
      </c>
      <c r="AI488" s="16">
        <v>0.81045486469119898</v>
      </c>
      <c r="AJ488" s="16">
        <v>0.28039839671848349</v>
      </c>
      <c r="AK488" s="16">
        <v>7.7196225252676595E-2</v>
      </c>
    </row>
    <row r="489" spans="2:40" x14ac:dyDescent="0.35">
      <c r="B489" s="15" t="s">
        <v>93</v>
      </c>
      <c r="C489" s="16">
        <v>2.2033105526315409E-2</v>
      </c>
      <c r="D489" s="16">
        <v>2.0460870759428491E-2</v>
      </c>
      <c r="E489" s="16">
        <v>2.3570256090998009E-2</v>
      </c>
      <c r="G489" s="16">
        <v>2.481680831683326E-2</v>
      </c>
      <c r="H489" s="16">
        <v>2.6020644298807211E-2</v>
      </c>
      <c r="I489" s="16">
        <v>2.9903556784899671E-2</v>
      </c>
      <c r="J489" s="16">
        <v>1.7551733991397631E-2</v>
      </c>
      <c r="K489" s="16">
        <v>1.9578426095435131E-2</v>
      </c>
      <c r="L489" s="16">
        <v>1.587580111764993E-2</v>
      </c>
      <c r="N489" s="16">
        <v>3.5693137969451109E-2</v>
      </c>
      <c r="O489" s="16">
        <v>3.912627501351864E-2</v>
      </c>
      <c r="P489" s="16">
        <v>2.2789238088819039E-2</v>
      </c>
      <c r="Q489" s="16">
        <v>2.2105411781318699E-2</v>
      </c>
      <c r="R489" s="16">
        <v>1.6318046792865651E-2</v>
      </c>
      <c r="S489" s="16">
        <v>2.6895901720765E-2</v>
      </c>
      <c r="T489" s="16">
        <v>1.6869741371696171E-2</v>
      </c>
      <c r="U489" s="16">
        <v>2.6838532563713571E-2</v>
      </c>
      <c r="V489" s="16">
        <v>1.8429793557292649E-2</v>
      </c>
      <c r="W489" s="16">
        <v>1.140916514824924E-2</v>
      </c>
      <c r="X489" s="16">
        <v>2.8949686962878089E-2</v>
      </c>
      <c r="Y489" s="16">
        <v>1.88516428873758E-2</v>
      </c>
      <c r="AA489" s="16">
        <v>1.052257269749818E-2</v>
      </c>
      <c r="AB489" s="16">
        <v>1.6816049061439901E-2</v>
      </c>
      <c r="AC489" s="16">
        <v>2.1478998476714851E-2</v>
      </c>
      <c r="AD489" s="16">
        <v>4.0186867792118081E-2</v>
      </c>
      <c r="AF489" s="16">
        <v>2.030833939386251E-2</v>
      </c>
      <c r="AH489" s="16">
        <v>3.4789620885345103E-2</v>
      </c>
      <c r="AI489" s="16">
        <v>2.5714307130531269E-2</v>
      </c>
      <c r="AJ489" s="16">
        <v>2.1030227615270521E-2</v>
      </c>
      <c r="AK489" s="16">
        <v>7.2066463644584302E-3</v>
      </c>
    </row>
    <row r="491" spans="2:40" x14ac:dyDescent="0.35">
      <c r="B491" s="25" t="s">
        <v>257</v>
      </c>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row>
    <row r="492" spans="2:40" x14ac:dyDescent="0.35">
      <c r="B492" s="26" t="s">
        <v>15</v>
      </c>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row>
    <row r="493" spans="2:40" ht="29" x14ac:dyDescent="0.35">
      <c r="B493" s="15" t="s">
        <v>249</v>
      </c>
      <c r="C493" s="16">
        <v>0.22453842684317429</v>
      </c>
      <c r="D493" s="16">
        <v>0.25369437572900949</v>
      </c>
      <c r="E493" s="16">
        <v>0.19603308893968899</v>
      </c>
      <c r="G493" s="16">
        <v>0.34291516715951698</v>
      </c>
      <c r="H493" s="16">
        <v>0.39150245449309312</v>
      </c>
      <c r="I493" s="16">
        <v>0.28964338420121238</v>
      </c>
      <c r="J493" s="16">
        <v>0.19476071832292019</v>
      </c>
      <c r="K493" s="16">
        <v>0.11988538809231231</v>
      </c>
      <c r="L493" s="16">
        <v>5.3100215801391792E-2</v>
      </c>
      <c r="N493" s="16">
        <v>0.15885761071050239</v>
      </c>
      <c r="O493" s="16">
        <v>0.24652008837642331</v>
      </c>
      <c r="P493" s="16">
        <v>0.1944266113808682</v>
      </c>
      <c r="Q493" s="16">
        <v>0.22531873763781779</v>
      </c>
      <c r="R493" s="16">
        <v>0.2333126238006217</v>
      </c>
      <c r="S493" s="16">
        <v>0.15439374210643991</v>
      </c>
      <c r="T493" s="16">
        <v>0.2357892086360947</v>
      </c>
      <c r="U493" s="16">
        <v>0.25158950603440883</v>
      </c>
      <c r="V493" s="16">
        <v>0.37037970011044541</v>
      </c>
      <c r="W493" s="16">
        <v>0.20228316319605141</v>
      </c>
      <c r="X493" s="16">
        <v>0.16419938438150211</v>
      </c>
      <c r="Y493" s="16">
        <v>0.1735578010766643</v>
      </c>
      <c r="AA493" s="16">
        <v>0.31412339321556548</v>
      </c>
      <c r="AB493" s="16">
        <v>0.2113131859083959</v>
      </c>
      <c r="AC493" s="16">
        <v>0.20250716661928339</v>
      </c>
      <c r="AD493" s="16">
        <v>0.16062527623301781</v>
      </c>
      <c r="AF493" s="16">
        <v>0.25446430447424362</v>
      </c>
      <c r="AH493" s="16">
        <v>6.3759159508770952E-3</v>
      </c>
      <c r="AI493" s="16">
        <v>4.3773158570905767E-2</v>
      </c>
      <c r="AJ493" s="16">
        <v>0.30713203376011777</v>
      </c>
      <c r="AK493" s="16">
        <v>0.61055329166158379</v>
      </c>
      <c r="AL493" s="20"/>
      <c r="AM493" s="20"/>
      <c r="AN493" s="21"/>
    </row>
    <row r="494" spans="2:40" ht="29" x14ac:dyDescent="0.35">
      <c r="B494" s="15" t="s">
        <v>250</v>
      </c>
      <c r="C494" s="16">
        <v>0.29314479605658972</v>
      </c>
      <c r="D494" s="16">
        <v>0.29400918910226909</v>
      </c>
      <c r="E494" s="16">
        <v>0.29229969182263038</v>
      </c>
      <c r="G494" s="16">
        <v>0.39499570771489489</v>
      </c>
      <c r="H494" s="16">
        <v>0.34070682980268407</v>
      </c>
      <c r="I494" s="16">
        <v>0.34012548021936811</v>
      </c>
      <c r="J494" s="16">
        <v>0.30941998117741237</v>
      </c>
      <c r="K494" s="16">
        <v>0.26446783176569882</v>
      </c>
      <c r="L494" s="16">
        <v>0.1556268013911721</v>
      </c>
      <c r="N494" s="16">
        <v>0.30845873868758922</v>
      </c>
      <c r="O494" s="16">
        <v>0.25096931801717232</v>
      </c>
      <c r="P494" s="16">
        <v>0.28270818411460591</v>
      </c>
      <c r="Q494" s="16">
        <v>0.30085696494683378</v>
      </c>
      <c r="R494" s="16">
        <v>0.3217542428904554</v>
      </c>
      <c r="S494" s="16">
        <v>0.30261225960687588</v>
      </c>
      <c r="T494" s="16">
        <v>0.28035952701389888</v>
      </c>
      <c r="U494" s="16">
        <v>0.30402206647777441</v>
      </c>
      <c r="V494" s="16">
        <v>0.33261027572910667</v>
      </c>
      <c r="W494" s="16">
        <v>0.24679973237210509</v>
      </c>
      <c r="X494" s="16">
        <v>0.27536098510328988</v>
      </c>
      <c r="Y494" s="16">
        <v>0.27118900024999032</v>
      </c>
      <c r="AA494" s="16">
        <v>0.30449836997936769</v>
      </c>
      <c r="AB494" s="16">
        <v>0.28249782538773888</v>
      </c>
      <c r="AC494" s="16">
        <v>0.32489226346662431</v>
      </c>
      <c r="AD494" s="16">
        <v>0.26444760671545448</v>
      </c>
      <c r="AF494" s="16">
        <v>0.32934329270888552</v>
      </c>
      <c r="AH494" s="16">
        <v>4.4569921912372142E-2</v>
      </c>
      <c r="AI494" s="16">
        <v>0.2168078960331761</v>
      </c>
      <c r="AJ494" s="16">
        <v>0.4223498422225706</v>
      </c>
      <c r="AK494" s="16">
        <v>0.32241239118194609</v>
      </c>
    </row>
    <row r="495" spans="2:40" x14ac:dyDescent="0.35">
      <c r="B495" s="15" t="s">
        <v>251</v>
      </c>
      <c r="C495" s="16">
        <v>0.46031520426641309</v>
      </c>
      <c r="D495" s="16">
        <v>0.43312190059293748</v>
      </c>
      <c r="E495" s="16">
        <v>0.486901693115044</v>
      </c>
      <c r="G495" s="16">
        <v>0.2285766720048151</v>
      </c>
      <c r="H495" s="16">
        <v>0.2448199408170301</v>
      </c>
      <c r="I495" s="16">
        <v>0.34567911841636773</v>
      </c>
      <c r="J495" s="16">
        <v>0.47546881418976961</v>
      </c>
      <c r="K495" s="16">
        <v>0.60525827153596845</v>
      </c>
      <c r="L495" s="16">
        <v>0.77055907725871586</v>
      </c>
      <c r="N495" s="16">
        <v>0.500339321655484</v>
      </c>
      <c r="O495" s="16">
        <v>0.46318495068150861</v>
      </c>
      <c r="P495" s="16">
        <v>0.49643521617032571</v>
      </c>
      <c r="Q495" s="16">
        <v>0.44620704231006658</v>
      </c>
      <c r="R495" s="16">
        <v>0.43031395187987947</v>
      </c>
      <c r="S495" s="16">
        <v>0.51409713464797169</v>
      </c>
      <c r="T495" s="16">
        <v>0.45231281870369122</v>
      </c>
      <c r="U495" s="16">
        <v>0.42024673622488579</v>
      </c>
      <c r="V495" s="16">
        <v>0.27925369213507989</v>
      </c>
      <c r="W495" s="16">
        <v>0.5394587347808617</v>
      </c>
      <c r="X495" s="16">
        <v>0.53259330846851316</v>
      </c>
      <c r="Y495" s="16">
        <v>0.54440794089625322</v>
      </c>
      <c r="AA495" s="16">
        <v>0.3727937892094757</v>
      </c>
      <c r="AB495" s="16">
        <v>0.48323873794789662</v>
      </c>
      <c r="AC495" s="16">
        <v>0.45048150015782912</v>
      </c>
      <c r="AD495" s="16">
        <v>0.53970567665902347</v>
      </c>
      <c r="AF495" s="16">
        <v>0.39652347208356947</v>
      </c>
      <c r="AH495" s="16">
        <v>0.90484610630242024</v>
      </c>
      <c r="AI495" s="16">
        <v>0.71166280041323193</v>
      </c>
      <c r="AJ495" s="16">
        <v>0.25241701193667448</v>
      </c>
      <c r="AK495" s="16">
        <v>6.3882491334879332E-2</v>
      </c>
    </row>
    <row r="496" spans="2:40" x14ac:dyDescent="0.35">
      <c r="B496" s="15" t="s">
        <v>93</v>
      </c>
      <c r="C496" s="16">
        <v>2.2001572833822931E-2</v>
      </c>
      <c r="D496" s="16">
        <v>1.917453457578374E-2</v>
      </c>
      <c r="E496" s="16">
        <v>2.4765526122636609E-2</v>
      </c>
      <c r="G496" s="16">
        <v>3.3512453120773007E-2</v>
      </c>
      <c r="H496" s="16">
        <v>2.2970774887192728E-2</v>
      </c>
      <c r="I496" s="16">
        <v>2.4552017163051831E-2</v>
      </c>
      <c r="J496" s="16">
        <v>2.035048630989781E-2</v>
      </c>
      <c r="K496" s="16">
        <v>1.038850860602028E-2</v>
      </c>
      <c r="L496" s="16">
        <v>2.0713905548720341E-2</v>
      </c>
      <c r="N496" s="16">
        <v>3.2344328946424243E-2</v>
      </c>
      <c r="O496" s="16">
        <v>3.9325642924895952E-2</v>
      </c>
      <c r="P496" s="16">
        <v>2.642998833420037E-2</v>
      </c>
      <c r="Q496" s="16">
        <v>2.7617255105281621E-2</v>
      </c>
      <c r="R496" s="16">
        <v>1.461918142904344E-2</v>
      </c>
      <c r="S496" s="16">
        <v>2.8896863638712501E-2</v>
      </c>
      <c r="T496" s="16">
        <v>3.1538445646315333E-2</v>
      </c>
      <c r="U496" s="16">
        <v>2.414169126293108E-2</v>
      </c>
      <c r="V496" s="16">
        <v>1.7756332025368051E-2</v>
      </c>
      <c r="W496" s="16">
        <v>1.145836965098169E-2</v>
      </c>
      <c r="X496" s="16">
        <v>2.784632204669486E-2</v>
      </c>
      <c r="Y496" s="16">
        <v>1.0845257777092139E-2</v>
      </c>
      <c r="AA496" s="16">
        <v>8.5844475955910073E-3</v>
      </c>
      <c r="AB496" s="16">
        <v>2.2950250755968571E-2</v>
      </c>
      <c r="AC496" s="16">
        <v>2.2119069756263252E-2</v>
      </c>
      <c r="AD496" s="16">
        <v>3.5221440392504112E-2</v>
      </c>
      <c r="AF496" s="16">
        <v>1.9668930733301421E-2</v>
      </c>
      <c r="AH496" s="16">
        <v>4.4208055834330448E-2</v>
      </c>
      <c r="AI496" s="16">
        <v>2.7756144982686401E-2</v>
      </c>
      <c r="AJ496" s="16">
        <v>1.8101112080636989E-2</v>
      </c>
      <c r="AK496" s="16">
        <v>3.151825821590782E-3</v>
      </c>
    </row>
    <row r="498" spans="2:40" x14ac:dyDescent="0.35">
      <c r="B498" s="25" t="s">
        <v>258</v>
      </c>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row>
    <row r="499" spans="2:40" x14ac:dyDescent="0.35">
      <c r="B499" s="26" t="s">
        <v>15</v>
      </c>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row>
    <row r="500" spans="2:40" ht="29" x14ac:dyDescent="0.35">
      <c r="B500" s="15" t="s">
        <v>249</v>
      </c>
      <c r="C500" s="16">
        <v>0.27771994054224047</v>
      </c>
      <c r="D500" s="16">
        <v>0.30345783915077168</v>
      </c>
      <c r="E500" s="16">
        <v>0.25255637959505212</v>
      </c>
      <c r="G500" s="16">
        <v>0.32345517694225168</v>
      </c>
      <c r="H500" s="16">
        <v>0.35989926246244602</v>
      </c>
      <c r="I500" s="16">
        <v>0.35683452827539308</v>
      </c>
      <c r="J500" s="16">
        <v>0.26299808062160263</v>
      </c>
      <c r="K500" s="16">
        <v>0.21628209594346601</v>
      </c>
      <c r="L500" s="16">
        <v>0.17018533345702139</v>
      </c>
      <c r="N500" s="16">
        <v>0.24666263245184419</v>
      </c>
      <c r="O500" s="16">
        <v>0.28830514260550882</v>
      </c>
      <c r="P500" s="16">
        <v>0.2381784386745204</v>
      </c>
      <c r="Q500" s="16">
        <v>0.26428676571905468</v>
      </c>
      <c r="R500" s="16">
        <v>0.3084106860878264</v>
      </c>
      <c r="S500" s="16">
        <v>0.25121361573526169</v>
      </c>
      <c r="T500" s="16">
        <v>0.27948176795924889</v>
      </c>
      <c r="U500" s="16">
        <v>0.26763333512371851</v>
      </c>
      <c r="V500" s="16">
        <v>0.35992225085811791</v>
      </c>
      <c r="W500" s="16">
        <v>0.25163580260086538</v>
      </c>
      <c r="X500" s="16">
        <v>0.25688763322821412</v>
      </c>
      <c r="Y500" s="16">
        <v>0.256009747825792</v>
      </c>
      <c r="AA500" s="16">
        <v>0.34700598805459237</v>
      </c>
      <c r="AB500" s="16">
        <v>0.2809872945858119</v>
      </c>
      <c r="AC500" s="16">
        <v>0.27087767044687527</v>
      </c>
      <c r="AD500" s="16">
        <v>0.20502548573581711</v>
      </c>
      <c r="AF500" s="16">
        <v>0.30910323698330627</v>
      </c>
      <c r="AH500" s="16">
        <v>3.4900235262021587E-2</v>
      </c>
      <c r="AI500" s="16">
        <v>0.12076011865645669</v>
      </c>
      <c r="AJ500" s="16">
        <v>0.36672990236470082</v>
      </c>
      <c r="AK500" s="16">
        <v>0.60408829378055662</v>
      </c>
      <c r="AL500" s="20"/>
      <c r="AM500" s="20"/>
      <c r="AN500" s="21"/>
    </row>
    <row r="501" spans="2:40" ht="29" x14ac:dyDescent="0.35">
      <c r="B501" s="15" t="s">
        <v>250</v>
      </c>
      <c r="C501" s="16">
        <v>0.29277455392083063</v>
      </c>
      <c r="D501" s="16">
        <v>0.2903415535350985</v>
      </c>
      <c r="E501" s="16">
        <v>0.29515326223816812</v>
      </c>
      <c r="G501" s="16">
        <v>0.36351590192661581</v>
      </c>
      <c r="H501" s="16">
        <v>0.3230361912985536</v>
      </c>
      <c r="I501" s="16">
        <v>0.29423131674452663</v>
      </c>
      <c r="J501" s="16">
        <v>0.30412984731391679</v>
      </c>
      <c r="K501" s="16">
        <v>0.26240897831884952</v>
      </c>
      <c r="L501" s="16">
        <v>0.23173080838193211</v>
      </c>
      <c r="N501" s="16">
        <v>0.25270872498418362</v>
      </c>
      <c r="O501" s="16">
        <v>0.30543987895999231</v>
      </c>
      <c r="P501" s="16">
        <v>0.30735648986116693</v>
      </c>
      <c r="Q501" s="16">
        <v>0.32782167355865871</v>
      </c>
      <c r="R501" s="16">
        <v>0.28716615836196868</v>
      </c>
      <c r="S501" s="16">
        <v>0.27897820832909181</v>
      </c>
      <c r="T501" s="16">
        <v>0.30007061151594072</v>
      </c>
      <c r="U501" s="16">
        <v>0.32471493889191327</v>
      </c>
      <c r="V501" s="16">
        <v>0.31844310207310278</v>
      </c>
      <c r="W501" s="16">
        <v>0.29474883281135622</v>
      </c>
      <c r="X501" s="16">
        <v>0.24384491808933931</v>
      </c>
      <c r="Y501" s="16">
        <v>0.28706371933429919</v>
      </c>
      <c r="AA501" s="16">
        <v>0.26931586286447962</v>
      </c>
      <c r="AB501" s="16">
        <v>0.27826690299725337</v>
      </c>
      <c r="AC501" s="16">
        <v>0.31598065069387621</v>
      </c>
      <c r="AD501" s="16">
        <v>0.31376692229162212</v>
      </c>
      <c r="AF501" s="16">
        <v>0.32018009982915718</v>
      </c>
      <c r="AH501" s="16">
        <v>0.1550146045231805</v>
      </c>
      <c r="AI501" s="16">
        <v>0.27749359767295562</v>
      </c>
      <c r="AJ501" s="16">
        <v>0.36191164150265631</v>
      </c>
      <c r="AK501" s="16">
        <v>0.2475955746842749</v>
      </c>
    </row>
    <row r="502" spans="2:40" x14ac:dyDescent="0.35">
      <c r="B502" s="15" t="s">
        <v>251</v>
      </c>
      <c r="C502" s="16">
        <v>0.40897901508195511</v>
      </c>
      <c r="D502" s="16">
        <v>0.38829424899034248</v>
      </c>
      <c r="E502" s="16">
        <v>0.42920220346813148</v>
      </c>
      <c r="G502" s="16">
        <v>0.28922024610225538</v>
      </c>
      <c r="H502" s="16">
        <v>0.29345900843914302</v>
      </c>
      <c r="I502" s="16">
        <v>0.32141313267163479</v>
      </c>
      <c r="J502" s="16">
        <v>0.41819414481955303</v>
      </c>
      <c r="K502" s="16">
        <v>0.51011333979478046</v>
      </c>
      <c r="L502" s="16">
        <v>0.57687096434285545</v>
      </c>
      <c r="N502" s="16">
        <v>0.47383896524555152</v>
      </c>
      <c r="O502" s="16">
        <v>0.37896669127535948</v>
      </c>
      <c r="P502" s="16">
        <v>0.43448586226477581</v>
      </c>
      <c r="Q502" s="16">
        <v>0.37582332884839281</v>
      </c>
      <c r="R502" s="16">
        <v>0.39469586390377742</v>
      </c>
      <c r="S502" s="16">
        <v>0.43727901080428561</v>
      </c>
      <c r="T502" s="16">
        <v>0.39118410953216409</v>
      </c>
      <c r="U502" s="16">
        <v>0.37913805343486612</v>
      </c>
      <c r="V502" s="16">
        <v>0.30694900426786448</v>
      </c>
      <c r="W502" s="16">
        <v>0.43738770411524652</v>
      </c>
      <c r="X502" s="16">
        <v>0.48163405926524733</v>
      </c>
      <c r="Y502" s="16">
        <v>0.44416104515926569</v>
      </c>
      <c r="AA502" s="16">
        <v>0.37425464934887442</v>
      </c>
      <c r="AB502" s="16">
        <v>0.42694131590454348</v>
      </c>
      <c r="AC502" s="16">
        <v>0.38333370077476542</v>
      </c>
      <c r="AD502" s="16">
        <v>0.45029390872225872</v>
      </c>
      <c r="AF502" s="16">
        <v>0.35376850079925098</v>
      </c>
      <c r="AH502" s="16">
        <v>0.76164927576030672</v>
      </c>
      <c r="AI502" s="16">
        <v>0.57846877522692053</v>
      </c>
      <c r="AJ502" s="16">
        <v>0.25431927733677451</v>
      </c>
      <c r="AK502" s="16">
        <v>0.14378497341742941</v>
      </c>
    </row>
    <row r="503" spans="2:40" x14ac:dyDescent="0.35">
      <c r="B503" s="15" t="s">
        <v>93</v>
      </c>
      <c r="C503" s="16">
        <v>2.0526490454973619E-2</v>
      </c>
      <c r="D503" s="16">
        <v>1.790635832378714E-2</v>
      </c>
      <c r="E503" s="16">
        <v>2.308815469864826E-2</v>
      </c>
      <c r="G503" s="16">
        <v>2.3808675028876961E-2</v>
      </c>
      <c r="H503" s="16">
        <v>2.3605537799857482E-2</v>
      </c>
      <c r="I503" s="16">
        <v>2.7521022308445619E-2</v>
      </c>
      <c r="J503" s="16">
        <v>1.4677927244927639E-2</v>
      </c>
      <c r="K503" s="16">
        <v>1.1195585942904139E-2</v>
      </c>
      <c r="L503" s="16">
        <v>2.1212893818191018E-2</v>
      </c>
      <c r="N503" s="16">
        <v>2.678967731842067E-2</v>
      </c>
      <c r="O503" s="16">
        <v>2.7288287159139751E-2</v>
      </c>
      <c r="P503" s="16">
        <v>1.9979209199537211E-2</v>
      </c>
      <c r="Q503" s="16">
        <v>3.2068231873893599E-2</v>
      </c>
      <c r="R503" s="16">
        <v>9.7272916464275043E-3</v>
      </c>
      <c r="S503" s="16">
        <v>3.2529165131361039E-2</v>
      </c>
      <c r="T503" s="16">
        <v>2.926351099264636E-2</v>
      </c>
      <c r="U503" s="16">
        <v>2.851367254950225E-2</v>
      </c>
      <c r="V503" s="16">
        <v>1.468564280091483E-2</v>
      </c>
      <c r="W503" s="16">
        <v>1.6227660472531831E-2</v>
      </c>
      <c r="X503" s="16">
        <v>1.7633389417199361E-2</v>
      </c>
      <c r="Y503" s="16">
        <v>1.276548768064289E-2</v>
      </c>
      <c r="AA503" s="16">
        <v>9.4234997320535203E-3</v>
      </c>
      <c r="AB503" s="16">
        <v>1.3804486512391179E-2</v>
      </c>
      <c r="AC503" s="16">
        <v>2.980797808448302E-2</v>
      </c>
      <c r="AD503" s="16">
        <v>3.0913683250302131E-2</v>
      </c>
      <c r="AF503" s="16">
        <v>1.6948162388285389E-2</v>
      </c>
      <c r="AH503" s="16">
        <v>4.8435884454491103E-2</v>
      </c>
      <c r="AI503" s="16">
        <v>2.327750844366748E-2</v>
      </c>
      <c r="AJ503" s="16">
        <v>1.7039178795868429E-2</v>
      </c>
      <c r="AK503" s="16">
        <v>4.5311581177391652E-3</v>
      </c>
    </row>
    <row r="505" spans="2:40" x14ac:dyDescent="0.35">
      <c r="B505" s="25" t="s">
        <v>259</v>
      </c>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row>
    <row r="506" spans="2:40" x14ac:dyDescent="0.35">
      <c r="B506" s="26" t="s">
        <v>15</v>
      </c>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row>
    <row r="507" spans="2:40" ht="29" x14ac:dyDescent="0.35">
      <c r="B507" s="15" t="s">
        <v>249</v>
      </c>
      <c r="C507" s="16">
        <v>0.174909862278504</v>
      </c>
      <c r="D507" s="16">
        <v>0.21904886649770891</v>
      </c>
      <c r="E507" s="16">
        <v>0.13175581385708321</v>
      </c>
      <c r="G507" s="16">
        <v>0.238361297953044</v>
      </c>
      <c r="H507" s="16">
        <v>0.3185079207905428</v>
      </c>
      <c r="I507" s="16">
        <v>0.24661651823931399</v>
      </c>
      <c r="J507" s="16">
        <v>0.15101898573252021</v>
      </c>
      <c r="K507" s="16">
        <v>8.4108404390860217E-2</v>
      </c>
      <c r="L507" s="16">
        <v>3.9124562432407202E-2</v>
      </c>
      <c r="N507" s="16">
        <v>0.12505349908271529</v>
      </c>
      <c r="O507" s="16">
        <v>0.1164131612224882</v>
      </c>
      <c r="P507" s="16">
        <v>0.13522303175714681</v>
      </c>
      <c r="Q507" s="16">
        <v>0.15069857684318511</v>
      </c>
      <c r="R507" s="16">
        <v>0.19994815607787469</v>
      </c>
      <c r="S507" s="16">
        <v>0.1329300508352948</v>
      </c>
      <c r="T507" s="16">
        <v>0.203085553786405</v>
      </c>
      <c r="U507" s="16">
        <v>0.19713145841609281</v>
      </c>
      <c r="V507" s="16">
        <v>0.3042598302433599</v>
      </c>
      <c r="W507" s="16">
        <v>0.13511647110030189</v>
      </c>
      <c r="X507" s="16">
        <v>0.120682309131687</v>
      </c>
      <c r="Y507" s="16">
        <v>0.14385643555077329</v>
      </c>
      <c r="AA507" s="16">
        <v>0.28140209757387152</v>
      </c>
      <c r="AB507" s="16">
        <v>0.14426486788714621</v>
      </c>
      <c r="AC507" s="16">
        <v>0.1571783890395165</v>
      </c>
      <c r="AD507" s="16">
        <v>0.1071766872135156</v>
      </c>
      <c r="AF507" s="16">
        <v>0.19811513386578619</v>
      </c>
      <c r="AH507" s="16">
        <v>0</v>
      </c>
      <c r="AI507" s="16">
        <v>1.6146015410889579E-2</v>
      </c>
      <c r="AJ507" s="16">
        <v>0.22054989467318201</v>
      </c>
      <c r="AK507" s="16">
        <v>0.56983631800596757</v>
      </c>
      <c r="AL507" s="20"/>
      <c r="AM507" s="20"/>
      <c r="AN507" s="21"/>
    </row>
    <row r="508" spans="2:40" ht="29" x14ac:dyDescent="0.35">
      <c r="B508" s="15" t="s">
        <v>250</v>
      </c>
      <c r="C508" s="16">
        <v>0.2260958049074811</v>
      </c>
      <c r="D508" s="16">
        <v>0.26380859272506152</v>
      </c>
      <c r="E508" s="16">
        <v>0.18922457275407151</v>
      </c>
      <c r="G508" s="16">
        <v>0.33236126407314159</v>
      </c>
      <c r="H508" s="16">
        <v>0.28869448226326672</v>
      </c>
      <c r="I508" s="16">
        <v>0.28633825250850881</v>
      </c>
      <c r="J508" s="16">
        <v>0.2169265938029529</v>
      </c>
      <c r="K508" s="16">
        <v>0.1643902892049309</v>
      </c>
      <c r="L508" s="16">
        <v>0.10554901132208</v>
      </c>
      <c r="N508" s="16">
        <v>0.20150804106654149</v>
      </c>
      <c r="O508" s="16">
        <v>0.27006922778224429</v>
      </c>
      <c r="P508" s="16">
        <v>0.22963566627226331</v>
      </c>
      <c r="Q508" s="16">
        <v>0.25125184035201531</v>
      </c>
      <c r="R508" s="16">
        <v>0.23657554982876181</v>
      </c>
      <c r="S508" s="16">
        <v>0.21336883311659111</v>
      </c>
      <c r="T508" s="16">
        <v>0.19699628925155291</v>
      </c>
      <c r="U508" s="16">
        <v>0.25952907799961877</v>
      </c>
      <c r="V508" s="16">
        <v>0.27277609643080342</v>
      </c>
      <c r="W508" s="16">
        <v>0.21748486067151329</v>
      </c>
      <c r="X508" s="16">
        <v>0.21337269664864519</v>
      </c>
      <c r="Y508" s="16">
        <v>0.1614556187721409</v>
      </c>
      <c r="AA508" s="16">
        <v>0.25780817054478428</v>
      </c>
      <c r="AB508" s="16">
        <v>0.23246262768806261</v>
      </c>
      <c r="AC508" s="16">
        <v>0.24906834342473991</v>
      </c>
      <c r="AD508" s="16">
        <v>0.1653593439107986</v>
      </c>
      <c r="AF508" s="16">
        <v>0.25542841620839729</v>
      </c>
      <c r="AH508" s="16">
        <v>1.914867791663721E-2</v>
      </c>
      <c r="AI508" s="16">
        <v>0.1041455041579403</v>
      </c>
      <c r="AJ508" s="16">
        <v>0.37065083929066228</v>
      </c>
      <c r="AK508" s="16">
        <v>0.30487247269791529</v>
      </c>
    </row>
    <row r="509" spans="2:40" x14ac:dyDescent="0.35">
      <c r="B509" s="15" t="s">
        <v>251</v>
      </c>
      <c r="C509" s="16">
        <v>0.5833747253985716</v>
      </c>
      <c r="D509" s="16">
        <v>0.5030591436532883</v>
      </c>
      <c r="E509" s="16">
        <v>0.66189807600289952</v>
      </c>
      <c r="G509" s="16">
        <v>0.40969916838712361</v>
      </c>
      <c r="H509" s="16">
        <v>0.36529967838766231</v>
      </c>
      <c r="I509" s="16">
        <v>0.44916813461326682</v>
      </c>
      <c r="J509" s="16">
        <v>0.62126403026600607</v>
      </c>
      <c r="K509" s="16">
        <v>0.7408404470155705</v>
      </c>
      <c r="L509" s="16">
        <v>0.84651827711619076</v>
      </c>
      <c r="N509" s="16">
        <v>0.64724996325178719</v>
      </c>
      <c r="O509" s="16">
        <v>0.60738984493042114</v>
      </c>
      <c r="P509" s="16">
        <v>0.62252375604598476</v>
      </c>
      <c r="Q509" s="16">
        <v>0.59444158611133735</v>
      </c>
      <c r="R509" s="16">
        <v>0.55121502633170816</v>
      </c>
      <c r="S509" s="16">
        <v>0.62764586946024359</v>
      </c>
      <c r="T509" s="16">
        <v>0.58508647979986073</v>
      </c>
      <c r="U509" s="16">
        <v>0.52403342471423509</v>
      </c>
      <c r="V509" s="16">
        <v>0.40301254554807109</v>
      </c>
      <c r="W509" s="16">
        <v>0.64155436513390407</v>
      </c>
      <c r="X509" s="16">
        <v>0.64851822154384053</v>
      </c>
      <c r="Y509" s="16">
        <v>0.68197186099520124</v>
      </c>
      <c r="AA509" s="16">
        <v>0.45141841524137238</v>
      </c>
      <c r="AB509" s="16">
        <v>0.60948802039599537</v>
      </c>
      <c r="AC509" s="16">
        <v>0.57717745407609133</v>
      </c>
      <c r="AD509" s="16">
        <v>0.70424014324317075</v>
      </c>
      <c r="AF509" s="16">
        <v>0.53121198956044624</v>
      </c>
      <c r="AH509" s="16">
        <v>0.95809569044453569</v>
      </c>
      <c r="AI509" s="16">
        <v>0.8549671233596442</v>
      </c>
      <c r="AJ509" s="16">
        <v>0.39886890462560132</v>
      </c>
      <c r="AK509" s="16">
        <v>0.12292629900839989</v>
      </c>
    </row>
    <row r="510" spans="2:40" x14ac:dyDescent="0.35">
      <c r="B510" s="15" t="s">
        <v>93</v>
      </c>
      <c r="C510" s="16">
        <v>1.561960741544325E-2</v>
      </c>
      <c r="D510" s="16">
        <v>1.408339712394127E-2</v>
      </c>
      <c r="E510" s="16">
        <v>1.7121537385945771E-2</v>
      </c>
      <c r="G510" s="16">
        <v>1.9578269586690691E-2</v>
      </c>
      <c r="H510" s="16">
        <v>2.7497918558528289E-2</v>
      </c>
      <c r="I510" s="16">
        <v>1.7877094638910442E-2</v>
      </c>
      <c r="J510" s="16">
        <v>1.07903901985209E-2</v>
      </c>
      <c r="K510" s="16">
        <v>1.066085938863838E-2</v>
      </c>
      <c r="L510" s="16">
        <v>8.8081491293220404E-3</v>
      </c>
      <c r="N510" s="16">
        <v>2.6188496598955939E-2</v>
      </c>
      <c r="O510" s="16">
        <v>6.1277660648463754E-3</v>
      </c>
      <c r="P510" s="16">
        <v>1.261754592460531E-2</v>
      </c>
      <c r="Q510" s="16">
        <v>3.6079966934621701E-3</v>
      </c>
      <c r="R510" s="16">
        <v>1.226126776165532E-2</v>
      </c>
      <c r="S510" s="16">
        <v>2.6055246587870558E-2</v>
      </c>
      <c r="T510" s="16">
        <v>1.4831677162181421E-2</v>
      </c>
      <c r="U510" s="16">
        <v>1.9306038870053371E-2</v>
      </c>
      <c r="V510" s="16">
        <v>1.9951527777765599E-2</v>
      </c>
      <c r="W510" s="16">
        <v>5.8443030942807866E-3</v>
      </c>
      <c r="X510" s="16">
        <v>1.742677267582721E-2</v>
      </c>
      <c r="Y510" s="16">
        <v>1.2716084681884411E-2</v>
      </c>
      <c r="AA510" s="16">
        <v>9.3713166399718422E-3</v>
      </c>
      <c r="AB510" s="16">
        <v>1.378448402879578E-2</v>
      </c>
      <c r="AC510" s="16">
        <v>1.6575813459652269E-2</v>
      </c>
      <c r="AD510" s="16">
        <v>2.3223825632515009E-2</v>
      </c>
      <c r="AF510" s="16">
        <v>1.524446036537015E-2</v>
      </c>
      <c r="AH510" s="16">
        <v>2.2755631638827E-2</v>
      </c>
      <c r="AI510" s="16">
        <v>2.4741357071526249E-2</v>
      </c>
      <c r="AJ510" s="16">
        <v>9.9303614105542524E-3</v>
      </c>
      <c r="AK510" s="16">
        <v>2.3649102877173131E-3</v>
      </c>
    </row>
    <row r="512" spans="2:40" x14ac:dyDescent="0.35">
      <c r="B512" s="25" t="s">
        <v>260</v>
      </c>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row>
    <row r="513" spans="2:39" x14ac:dyDescent="0.35">
      <c r="B513" s="26" t="s">
        <v>15</v>
      </c>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row>
    <row r="514" spans="2:39" ht="29" x14ac:dyDescent="0.35">
      <c r="B514" s="15" t="s">
        <v>249</v>
      </c>
      <c r="C514" s="16">
        <v>9.1536125690666867E-2</v>
      </c>
      <c r="D514" s="16">
        <v>0.12582981749987651</v>
      </c>
      <c r="E514" s="16">
        <v>5.8007692889276173E-2</v>
      </c>
      <c r="G514" s="16">
        <v>0.11954175009774939</v>
      </c>
      <c r="H514" s="16">
        <v>0.190843610208943</v>
      </c>
      <c r="I514" s="16">
        <v>0.13675990079108891</v>
      </c>
      <c r="J514" s="16">
        <v>8.2028280533874634E-2</v>
      </c>
      <c r="K514" s="16">
        <v>2.594992312412861E-2</v>
      </c>
      <c r="L514" s="16">
        <v>7.810043211018039E-3</v>
      </c>
      <c r="N514" s="16">
        <v>5.0934374249676451E-2</v>
      </c>
      <c r="O514" s="16">
        <v>6.7997334435366236E-2</v>
      </c>
      <c r="P514" s="16">
        <v>7.996566119875978E-2</v>
      </c>
      <c r="Q514" s="16">
        <v>9.2761337306456276E-2</v>
      </c>
      <c r="R514" s="16">
        <v>9.1351039273126197E-2</v>
      </c>
      <c r="S514" s="16">
        <v>7.164732364662435E-2</v>
      </c>
      <c r="T514" s="16">
        <v>8.8230400970925521E-2</v>
      </c>
      <c r="U514" s="16">
        <v>0.1247158671495119</v>
      </c>
      <c r="V514" s="16">
        <v>0.17809324056653261</v>
      </c>
      <c r="W514" s="16">
        <v>4.9254625104992247E-2</v>
      </c>
      <c r="X514" s="16">
        <v>6.066751841590827E-2</v>
      </c>
      <c r="Y514" s="16">
        <v>8.6744677996289779E-2</v>
      </c>
      <c r="AA514" s="16">
        <v>0.1419336504286472</v>
      </c>
      <c r="AB514" s="16">
        <v>7.7444467239137116E-2</v>
      </c>
      <c r="AC514" s="16">
        <v>8.5108711318062483E-2</v>
      </c>
      <c r="AD514" s="16">
        <v>5.7333725170042073E-2</v>
      </c>
      <c r="AF514" s="16">
        <v>0.1036895263170268</v>
      </c>
      <c r="AH514" s="16">
        <v>0</v>
      </c>
      <c r="AI514" s="16">
        <v>3.638720821886945E-3</v>
      </c>
      <c r="AJ514" s="16">
        <v>0.12373564896179221</v>
      </c>
      <c r="AK514" s="16">
        <v>0.28967305515151781</v>
      </c>
    </row>
    <row r="515" spans="2:39" ht="29" x14ac:dyDescent="0.35">
      <c r="B515" s="15" t="s">
        <v>250</v>
      </c>
      <c r="C515" s="16">
        <v>0.1297305335638263</v>
      </c>
      <c r="D515" s="16">
        <v>0.1632057329722314</v>
      </c>
      <c r="E515" s="16">
        <v>9.7002328618086026E-2</v>
      </c>
      <c r="G515" s="16">
        <v>0.2233214048438093</v>
      </c>
      <c r="H515" s="16">
        <v>0.2277008156043781</v>
      </c>
      <c r="I515" s="16">
        <v>0.17205657915482281</v>
      </c>
      <c r="J515" s="16">
        <v>0.1018450966602221</v>
      </c>
      <c r="K515" s="16">
        <v>4.6553911782740473E-2</v>
      </c>
      <c r="L515" s="16">
        <v>3.2970659092838563E-2</v>
      </c>
      <c r="N515" s="16">
        <v>0.11311369587588591</v>
      </c>
      <c r="O515" s="16">
        <v>0.13380708611311451</v>
      </c>
      <c r="P515" s="16">
        <v>9.0051569150559382E-2</v>
      </c>
      <c r="Q515" s="16">
        <v>0.14959143883053341</v>
      </c>
      <c r="R515" s="16">
        <v>0.12459084459472081</v>
      </c>
      <c r="S515" s="16">
        <v>0.1118932611728447</v>
      </c>
      <c r="T515" s="16">
        <v>0.13974676312525339</v>
      </c>
      <c r="U515" s="16">
        <v>0.158323812475754</v>
      </c>
      <c r="V515" s="16">
        <v>0.21277553351065909</v>
      </c>
      <c r="W515" s="16">
        <v>8.3537603439081884E-2</v>
      </c>
      <c r="X515" s="16">
        <v>0.12288353827850131</v>
      </c>
      <c r="Y515" s="16">
        <v>8.7260531960291113E-2</v>
      </c>
      <c r="AA515" s="16">
        <v>0.155991603705532</v>
      </c>
      <c r="AB515" s="16">
        <v>0.1054984665694064</v>
      </c>
      <c r="AC515" s="16">
        <v>0.14207906895026121</v>
      </c>
      <c r="AD515" s="16">
        <v>0.1158724771654628</v>
      </c>
      <c r="AF515" s="16">
        <v>0.14662121609393691</v>
      </c>
      <c r="AH515" s="16">
        <v>1.711453928428886E-3</v>
      </c>
      <c r="AI515" s="16">
        <v>3.5272895600738693E-2</v>
      </c>
      <c r="AJ515" s="16">
        <v>0.22407490819239409</v>
      </c>
      <c r="AK515" s="16">
        <v>0.21379692130083769</v>
      </c>
    </row>
    <row r="516" spans="2:39" x14ac:dyDescent="0.35">
      <c r="B516" s="15" t="s">
        <v>251</v>
      </c>
      <c r="C516" s="16">
        <v>0.75502864264913383</v>
      </c>
      <c r="D516" s="16">
        <v>0.69025548728284802</v>
      </c>
      <c r="E516" s="16">
        <v>0.81835639397771276</v>
      </c>
      <c r="G516" s="16">
        <v>0.61319138410421725</v>
      </c>
      <c r="H516" s="16">
        <v>0.54894238237569148</v>
      </c>
      <c r="I516" s="16">
        <v>0.66493895869766306</v>
      </c>
      <c r="J516" s="16">
        <v>0.79549347231594514</v>
      </c>
      <c r="K516" s="16">
        <v>0.91404784203611034</v>
      </c>
      <c r="L516" s="16">
        <v>0.94864914095279063</v>
      </c>
      <c r="N516" s="16">
        <v>0.81439488075369537</v>
      </c>
      <c r="O516" s="16">
        <v>0.77867795951331353</v>
      </c>
      <c r="P516" s="16">
        <v>0.81380264837741956</v>
      </c>
      <c r="Q516" s="16">
        <v>0.73105108557723752</v>
      </c>
      <c r="R516" s="16">
        <v>0.76055974260360137</v>
      </c>
      <c r="S516" s="16">
        <v>0.78640388835125141</v>
      </c>
      <c r="T516" s="16">
        <v>0.7423016081834608</v>
      </c>
      <c r="U516" s="16">
        <v>0.68745973616046163</v>
      </c>
      <c r="V516" s="16">
        <v>0.58601926901931667</v>
      </c>
      <c r="W516" s="16">
        <v>0.84709224124034399</v>
      </c>
      <c r="X516" s="16">
        <v>0.79660519476621727</v>
      </c>
      <c r="Y516" s="16">
        <v>0.80217300136250502</v>
      </c>
      <c r="AA516" s="16">
        <v>0.69037322491650577</v>
      </c>
      <c r="AB516" s="16">
        <v>0.79638783182687733</v>
      </c>
      <c r="AC516" s="16">
        <v>0.74369045212059703</v>
      </c>
      <c r="AD516" s="16">
        <v>0.79189967112757143</v>
      </c>
      <c r="AF516" s="16">
        <v>0.72530197050527023</v>
      </c>
      <c r="AH516" s="16">
        <v>0.97406050776960396</v>
      </c>
      <c r="AI516" s="16">
        <v>0.93498526803434012</v>
      </c>
      <c r="AJ516" s="16">
        <v>0.62660360585109776</v>
      </c>
      <c r="AK516" s="16">
        <v>0.48379993074257421</v>
      </c>
    </row>
    <row r="517" spans="2:39" x14ac:dyDescent="0.35">
      <c r="B517" s="15" t="s">
        <v>93</v>
      </c>
      <c r="C517" s="16">
        <v>2.370469809637309E-2</v>
      </c>
      <c r="D517" s="16">
        <v>2.0708962245044021E-2</v>
      </c>
      <c r="E517" s="16">
        <v>2.6633584514925139E-2</v>
      </c>
      <c r="G517" s="16">
        <v>4.3945460954223928E-2</v>
      </c>
      <c r="H517" s="16">
        <v>3.2513191810987448E-2</v>
      </c>
      <c r="I517" s="16">
        <v>2.6244561356425309E-2</v>
      </c>
      <c r="J517" s="16">
        <v>2.063315048995833E-2</v>
      </c>
      <c r="K517" s="16">
        <v>1.344832305702061E-2</v>
      </c>
      <c r="L517" s="16">
        <v>1.057015674335276E-2</v>
      </c>
      <c r="N517" s="16">
        <v>2.1557049120742178E-2</v>
      </c>
      <c r="O517" s="16">
        <v>1.9517619938205891E-2</v>
      </c>
      <c r="P517" s="16">
        <v>1.6180121273261301E-2</v>
      </c>
      <c r="Q517" s="16">
        <v>2.6596138285772751E-2</v>
      </c>
      <c r="R517" s="16">
        <v>2.349837352855173E-2</v>
      </c>
      <c r="S517" s="16">
        <v>3.005552682927963E-2</v>
      </c>
      <c r="T517" s="16">
        <v>2.9721227720360319E-2</v>
      </c>
      <c r="U517" s="16">
        <v>2.9500584214272391E-2</v>
      </c>
      <c r="V517" s="16">
        <v>2.3111956903491541E-2</v>
      </c>
      <c r="W517" s="16">
        <v>2.0115530215581861E-2</v>
      </c>
      <c r="X517" s="16">
        <v>1.9843748539372999E-2</v>
      </c>
      <c r="Y517" s="16">
        <v>2.3821788680913929E-2</v>
      </c>
      <c r="AA517" s="16">
        <v>1.1701520949315191E-2</v>
      </c>
      <c r="AB517" s="16">
        <v>2.0669234364579039E-2</v>
      </c>
      <c r="AC517" s="16">
        <v>2.9121767611079249E-2</v>
      </c>
      <c r="AD517" s="16">
        <v>3.4894126536923732E-2</v>
      </c>
      <c r="AF517" s="16">
        <v>2.4387287083766002E-2</v>
      </c>
      <c r="AH517" s="16">
        <v>2.4228038301967299E-2</v>
      </c>
      <c r="AI517" s="16">
        <v>2.610311554303445E-2</v>
      </c>
      <c r="AJ517" s="16">
        <v>2.5585836994715939E-2</v>
      </c>
      <c r="AK517" s="16">
        <v>1.273009280507033E-2</v>
      </c>
    </row>
    <row r="519" spans="2:39" x14ac:dyDescent="0.35">
      <c r="B519" s="25" t="s">
        <v>261</v>
      </c>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row>
    <row r="520" spans="2:39" x14ac:dyDescent="0.35">
      <c r="B520" s="26" t="s">
        <v>15</v>
      </c>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row>
    <row r="521" spans="2:39" ht="29" x14ac:dyDescent="0.35">
      <c r="B521" s="15" t="s">
        <v>249</v>
      </c>
      <c r="C521" s="16">
        <v>0.14135377247724501</v>
      </c>
      <c r="D521" s="16">
        <v>0.17777151242656691</v>
      </c>
      <c r="E521" s="16">
        <v>0.1057486893773423</v>
      </c>
      <c r="G521" s="16">
        <v>0.2275058862423559</v>
      </c>
      <c r="H521" s="16">
        <v>0.25594387192456403</v>
      </c>
      <c r="I521" s="16">
        <v>0.1876034319087499</v>
      </c>
      <c r="J521" s="16">
        <v>0.1160358887018188</v>
      </c>
      <c r="K521" s="16">
        <v>6.6808020779910465E-2</v>
      </c>
      <c r="L521" s="16">
        <v>2.4974239023680511E-2</v>
      </c>
      <c r="N521" s="16">
        <v>7.9806735876293167E-2</v>
      </c>
      <c r="O521" s="16">
        <v>0.119224335684875</v>
      </c>
      <c r="P521" s="16">
        <v>0.13022808116800769</v>
      </c>
      <c r="Q521" s="16">
        <v>0.1588990830576073</v>
      </c>
      <c r="R521" s="16">
        <v>0.13641800934479481</v>
      </c>
      <c r="S521" s="16">
        <v>0.10136929628770271</v>
      </c>
      <c r="T521" s="16">
        <v>0.13958755063444739</v>
      </c>
      <c r="U521" s="16">
        <v>0.17127452470788229</v>
      </c>
      <c r="V521" s="16">
        <v>0.26730707127354109</v>
      </c>
      <c r="W521" s="16">
        <v>8.934701022741158E-2</v>
      </c>
      <c r="X521" s="16">
        <v>0.1041183983894806</v>
      </c>
      <c r="Y521" s="16">
        <v>0.13353062083375991</v>
      </c>
      <c r="AA521" s="16">
        <v>0.21136464176321931</v>
      </c>
      <c r="AB521" s="16">
        <v>0.1125048827987301</v>
      </c>
      <c r="AC521" s="16">
        <v>0.1383063952065971</v>
      </c>
      <c r="AD521" s="16">
        <v>9.8334684042129722E-2</v>
      </c>
      <c r="AF521" s="16">
        <v>0.16041819554549541</v>
      </c>
      <c r="AH521" s="16">
        <v>0</v>
      </c>
      <c r="AI521" s="16">
        <v>1.528305411655565E-2</v>
      </c>
      <c r="AJ521" s="16">
        <v>0.18916396236945249</v>
      </c>
      <c r="AK521" s="16">
        <v>0.42791785986836078</v>
      </c>
    </row>
    <row r="522" spans="2:39" ht="29" x14ac:dyDescent="0.35">
      <c r="B522" s="15" t="s">
        <v>250</v>
      </c>
      <c r="C522" s="16">
        <v>0.20596270504668879</v>
      </c>
      <c r="D522" s="16">
        <v>0.23364344062116349</v>
      </c>
      <c r="E522" s="16">
        <v>0.1788996612727724</v>
      </c>
      <c r="G522" s="16">
        <v>0.3022518908417533</v>
      </c>
      <c r="H522" s="16">
        <v>0.32397932886768821</v>
      </c>
      <c r="I522" s="16">
        <v>0.26228067755481949</v>
      </c>
      <c r="J522" s="16">
        <v>0.19191842889969549</v>
      </c>
      <c r="K522" s="16">
        <v>0.12160745332421639</v>
      </c>
      <c r="L522" s="16">
        <v>6.9441659552682972E-2</v>
      </c>
      <c r="N522" s="16">
        <v>0.20027686818564061</v>
      </c>
      <c r="O522" s="16">
        <v>0.27243363643867968</v>
      </c>
      <c r="P522" s="16">
        <v>0.2018878540281851</v>
      </c>
      <c r="Q522" s="16">
        <v>0.2142691456593942</v>
      </c>
      <c r="R522" s="16">
        <v>0.2342119926492143</v>
      </c>
      <c r="S522" s="16">
        <v>0.18151823639515979</v>
      </c>
      <c r="T522" s="16">
        <v>0.20578483575846751</v>
      </c>
      <c r="U522" s="16">
        <v>0.23224404083681921</v>
      </c>
      <c r="V522" s="16">
        <v>0.2411527956214925</v>
      </c>
      <c r="W522" s="16">
        <v>0.19192762548437919</v>
      </c>
      <c r="X522" s="16">
        <v>0.18320611859997901</v>
      </c>
      <c r="Y522" s="16">
        <v>0.13472570698841571</v>
      </c>
      <c r="AA522" s="16">
        <v>0.23407354829794619</v>
      </c>
      <c r="AB522" s="16">
        <v>0.1877083214183822</v>
      </c>
      <c r="AC522" s="16">
        <v>0.22497841983545139</v>
      </c>
      <c r="AD522" s="16">
        <v>0.17837568568968479</v>
      </c>
      <c r="AF522" s="16">
        <v>0.23244094837212559</v>
      </c>
      <c r="AH522" s="16">
        <v>1.7145790386089169E-2</v>
      </c>
      <c r="AI522" s="16">
        <v>9.3625880987622964E-2</v>
      </c>
      <c r="AJ522" s="16">
        <v>0.32569411504926099</v>
      </c>
      <c r="AK522" s="16">
        <v>0.31057586293391909</v>
      </c>
    </row>
    <row r="523" spans="2:39" x14ac:dyDescent="0.35">
      <c r="B523" s="15" t="s">
        <v>251</v>
      </c>
      <c r="C523" s="16">
        <v>0.63600105775726579</v>
      </c>
      <c r="D523" s="16">
        <v>0.5765947960038168</v>
      </c>
      <c r="E523" s="16">
        <v>0.69408167696454048</v>
      </c>
      <c r="G523" s="16">
        <v>0.45067075152022551</v>
      </c>
      <c r="H523" s="16">
        <v>0.39852528443254792</v>
      </c>
      <c r="I523" s="16">
        <v>0.52985127632537077</v>
      </c>
      <c r="J523" s="16">
        <v>0.67515499660266132</v>
      </c>
      <c r="K523" s="16">
        <v>0.79739674144167072</v>
      </c>
      <c r="L523" s="16">
        <v>0.89614030756092478</v>
      </c>
      <c r="N523" s="16">
        <v>0.69589659150099736</v>
      </c>
      <c r="O523" s="16">
        <v>0.58465593343896116</v>
      </c>
      <c r="P523" s="16">
        <v>0.64249546930061352</v>
      </c>
      <c r="Q523" s="16">
        <v>0.61896438060149417</v>
      </c>
      <c r="R523" s="16">
        <v>0.62351824231422981</v>
      </c>
      <c r="S523" s="16">
        <v>0.69200826458832698</v>
      </c>
      <c r="T523" s="16">
        <v>0.63297247274138502</v>
      </c>
      <c r="U523" s="16">
        <v>0.57488797132347069</v>
      </c>
      <c r="V523" s="16">
        <v>0.47330470796910129</v>
      </c>
      <c r="W523" s="16">
        <v>0.71480745126236411</v>
      </c>
      <c r="X523" s="16">
        <v>0.69063624319300665</v>
      </c>
      <c r="Y523" s="16">
        <v>0.71749061932681735</v>
      </c>
      <c r="AA523" s="16">
        <v>0.54681664376867867</v>
      </c>
      <c r="AB523" s="16">
        <v>0.6840466358874534</v>
      </c>
      <c r="AC523" s="16">
        <v>0.61886658043555198</v>
      </c>
      <c r="AD523" s="16">
        <v>0.69720628268930818</v>
      </c>
      <c r="AF523" s="16">
        <v>0.59065643909876131</v>
      </c>
      <c r="AH523" s="16">
        <v>0.95902251264969662</v>
      </c>
      <c r="AI523" s="16">
        <v>0.8701889812546606</v>
      </c>
      <c r="AJ523" s="16">
        <v>0.47014218915910821</v>
      </c>
      <c r="AK523" s="16">
        <v>0.25574872921008768</v>
      </c>
    </row>
    <row r="524" spans="2:39" x14ac:dyDescent="0.35">
      <c r="B524" s="15" t="s">
        <v>93</v>
      </c>
      <c r="C524" s="16">
        <v>1.6682464718800381E-2</v>
      </c>
      <c r="D524" s="16">
        <v>1.199025094845275E-2</v>
      </c>
      <c r="E524" s="16">
        <v>2.126997238534482E-2</v>
      </c>
      <c r="G524" s="16">
        <v>1.957147139566524E-2</v>
      </c>
      <c r="H524" s="16">
        <v>2.155151477519978E-2</v>
      </c>
      <c r="I524" s="16">
        <v>2.026461421105985E-2</v>
      </c>
      <c r="J524" s="16">
        <v>1.6890685795824489E-2</v>
      </c>
      <c r="K524" s="16">
        <v>1.418778445420249E-2</v>
      </c>
      <c r="L524" s="16">
        <v>9.4437938627118488E-3</v>
      </c>
      <c r="N524" s="16">
        <v>2.401980443706872E-2</v>
      </c>
      <c r="O524" s="16">
        <v>2.3686094437484279E-2</v>
      </c>
      <c r="P524" s="16">
        <v>2.5388595503193782E-2</v>
      </c>
      <c r="Q524" s="16">
        <v>7.8673906815040981E-3</v>
      </c>
      <c r="R524" s="16">
        <v>5.8517556917610566E-3</v>
      </c>
      <c r="S524" s="16">
        <v>2.5104202728810511E-2</v>
      </c>
      <c r="T524" s="16">
        <v>2.1655140865700199E-2</v>
      </c>
      <c r="U524" s="16">
        <v>2.159346313182782E-2</v>
      </c>
      <c r="V524" s="16">
        <v>1.8235425135865079E-2</v>
      </c>
      <c r="W524" s="16">
        <v>3.9179130258451241E-3</v>
      </c>
      <c r="X524" s="16">
        <v>2.2039239817533779E-2</v>
      </c>
      <c r="Y524" s="16">
        <v>1.4253052851006901E-2</v>
      </c>
      <c r="AA524" s="16">
        <v>7.7451661701558577E-3</v>
      </c>
      <c r="AB524" s="16">
        <v>1.57401598954343E-2</v>
      </c>
      <c r="AC524" s="16">
        <v>1.7848604522399392E-2</v>
      </c>
      <c r="AD524" s="16">
        <v>2.6083347578877241E-2</v>
      </c>
      <c r="AF524" s="16">
        <v>1.6484416983617491E-2</v>
      </c>
      <c r="AH524" s="16">
        <v>2.3831696964214291E-2</v>
      </c>
      <c r="AI524" s="16">
        <v>2.0902083641160921E-2</v>
      </c>
      <c r="AJ524" s="16">
        <v>1.4999733422178221E-2</v>
      </c>
      <c r="AK524" s="16">
        <v>5.7575479876322208E-3</v>
      </c>
    </row>
    <row r="526" spans="2:39" x14ac:dyDescent="0.35">
      <c r="B526" s="25" t="s">
        <v>262</v>
      </c>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row>
    <row r="527" spans="2:39" x14ac:dyDescent="0.35">
      <c r="B527" s="26" t="s">
        <v>15</v>
      </c>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row>
    <row r="528" spans="2:39" ht="29" x14ac:dyDescent="0.35">
      <c r="B528" s="15" t="s">
        <v>249</v>
      </c>
      <c r="C528" s="16">
        <v>0.10920304601386641</v>
      </c>
      <c r="D528" s="16">
        <v>0.1211234128462019</v>
      </c>
      <c r="E528" s="16">
        <v>9.7548680525034626E-2</v>
      </c>
      <c r="G528" s="16">
        <v>0.16401309576008941</v>
      </c>
      <c r="H528" s="16">
        <v>0.21946727746048389</v>
      </c>
      <c r="I528" s="16">
        <v>0.15829713068869741</v>
      </c>
      <c r="J528" s="16">
        <v>8.9822473521160476E-2</v>
      </c>
      <c r="K528" s="16">
        <v>4.2383481850007003E-2</v>
      </c>
      <c r="L528" s="16">
        <v>4.6519512579233074E-3</v>
      </c>
      <c r="N528" s="16">
        <v>8.0214566678245336E-2</v>
      </c>
      <c r="O528" s="16">
        <v>9.1650342877954302E-2</v>
      </c>
      <c r="P528" s="16">
        <v>6.3223928689157619E-2</v>
      </c>
      <c r="Q528" s="16">
        <v>9.7316171217325151E-2</v>
      </c>
      <c r="R528" s="16">
        <v>9.7626085502452109E-2</v>
      </c>
      <c r="S528" s="16">
        <v>7.885481756903609E-2</v>
      </c>
      <c r="T528" s="16">
        <v>9.2988271054114058E-2</v>
      </c>
      <c r="U528" s="16">
        <v>0.13937394085597141</v>
      </c>
      <c r="V528" s="16">
        <v>0.21002208262576219</v>
      </c>
      <c r="W528" s="16">
        <v>8.0009479057433483E-2</v>
      </c>
      <c r="X528" s="16">
        <v>9.9053631540421766E-2</v>
      </c>
      <c r="Y528" s="16">
        <v>9.2479694357318412E-2</v>
      </c>
      <c r="AA528" s="16">
        <v>0.15744735076899999</v>
      </c>
      <c r="AB528" s="16">
        <v>0.1030973474912944</v>
      </c>
      <c r="AC528" s="16">
        <v>8.9449378544385824E-2</v>
      </c>
      <c r="AD528" s="16">
        <v>8.0571108807581088E-2</v>
      </c>
      <c r="AF528" s="16">
        <v>0.1237391891553493</v>
      </c>
      <c r="AH528" s="16">
        <v>0</v>
      </c>
      <c r="AI528" s="16">
        <v>9.291580985737697E-3</v>
      </c>
      <c r="AJ528" s="16">
        <v>0.15464407024875851</v>
      </c>
      <c r="AK528" s="16">
        <v>0.31584202447395432</v>
      </c>
    </row>
    <row r="529" spans="2:39" ht="29" x14ac:dyDescent="0.35">
      <c r="B529" s="15" t="s">
        <v>250</v>
      </c>
      <c r="C529" s="16">
        <v>0.1864419804249475</v>
      </c>
      <c r="D529" s="16">
        <v>0.20379858588360181</v>
      </c>
      <c r="E529" s="16">
        <v>0.1694726852257511</v>
      </c>
      <c r="G529" s="16">
        <v>0.34367505004425569</v>
      </c>
      <c r="H529" s="16">
        <v>0.29102135909857951</v>
      </c>
      <c r="I529" s="16">
        <v>0.25275219356928252</v>
      </c>
      <c r="J529" s="16">
        <v>0.1669306678506321</v>
      </c>
      <c r="K529" s="16">
        <v>9.5457894048352143E-2</v>
      </c>
      <c r="L529" s="16">
        <v>2.148211336126429E-2</v>
      </c>
      <c r="N529" s="16">
        <v>0.1302947685009499</v>
      </c>
      <c r="O529" s="16">
        <v>0.210564125852262</v>
      </c>
      <c r="P529" s="16">
        <v>0.1935654490853003</v>
      </c>
      <c r="Q529" s="16">
        <v>0.21576477582069489</v>
      </c>
      <c r="R529" s="16">
        <v>0.19856234048750421</v>
      </c>
      <c r="S529" s="16">
        <v>0.13001960267398571</v>
      </c>
      <c r="T529" s="16">
        <v>0.21637862369285199</v>
      </c>
      <c r="U529" s="16">
        <v>0.2156911933155195</v>
      </c>
      <c r="V529" s="16">
        <v>0.27780436299028211</v>
      </c>
      <c r="W529" s="16">
        <v>0.15151058813184129</v>
      </c>
      <c r="X529" s="16">
        <v>0.14479775549611279</v>
      </c>
      <c r="Y529" s="16">
        <v>0.14543179434008141</v>
      </c>
      <c r="AA529" s="16">
        <v>0.21052783347664511</v>
      </c>
      <c r="AB529" s="16">
        <v>0.173090771873743</v>
      </c>
      <c r="AC529" s="16">
        <v>0.19164267257382431</v>
      </c>
      <c r="AD529" s="16">
        <v>0.1701493635040939</v>
      </c>
      <c r="AF529" s="16">
        <v>0.21023743621122981</v>
      </c>
      <c r="AH529" s="16">
        <v>1.214573581956721E-2</v>
      </c>
      <c r="AI529" s="16">
        <v>6.5712488818341228E-2</v>
      </c>
      <c r="AJ529" s="16">
        <v>0.29626859580519832</v>
      </c>
      <c r="AK529" s="16">
        <v>0.32727477859743792</v>
      </c>
    </row>
    <row r="530" spans="2:39" x14ac:dyDescent="0.35">
      <c r="B530" s="15" t="s">
        <v>251</v>
      </c>
      <c r="C530" s="16">
        <v>0.68403459382637477</v>
      </c>
      <c r="D530" s="16">
        <v>0.65742588161006865</v>
      </c>
      <c r="E530" s="16">
        <v>0.71004953629565937</v>
      </c>
      <c r="G530" s="16">
        <v>0.46362611624263089</v>
      </c>
      <c r="H530" s="16">
        <v>0.45571244939004918</v>
      </c>
      <c r="I530" s="16">
        <v>0.56531805320625028</v>
      </c>
      <c r="J530" s="16">
        <v>0.7253596089675618</v>
      </c>
      <c r="K530" s="16">
        <v>0.85154103634498768</v>
      </c>
      <c r="L530" s="16">
        <v>0.96416109038875808</v>
      </c>
      <c r="N530" s="16">
        <v>0.77871497884254226</v>
      </c>
      <c r="O530" s="16">
        <v>0.67888996527142387</v>
      </c>
      <c r="P530" s="16">
        <v>0.71729537834233859</v>
      </c>
      <c r="Q530" s="16">
        <v>0.67160040458287196</v>
      </c>
      <c r="R530" s="16">
        <v>0.68559342780361143</v>
      </c>
      <c r="S530" s="16">
        <v>0.76209741060150316</v>
      </c>
      <c r="T530" s="16">
        <v>0.65833348673007075</v>
      </c>
      <c r="U530" s="16">
        <v>0.61547559868760626</v>
      </c>
      <c r="V530" s="16">
        <v>0.49024277621730461</v>
      </c>
      <c r="W530" s="16">
        <v>0.76032324615172653</v>
      </c>
      <c r="X530" s="16">
        <v>0.73135499571747675</v>
      </c>
      <c r="Y530" s="16">
        <v>0.74520122514536113</v>
      </c>
      <c r="AA530" s="16">
        <v>0.62185944872947796</v>
      </c>
      <c r="AB530" s="16">
        <v>0.70715971018201618</v>
      </c>
      <c r="AC530" s="16">
        <v>0.68739068715338658</v>
      </c>
      <c r="AD530" s="16">
        <v>0.72419597291612925</v>
      </c>
      <c r="AF530" s="16">
        <v>0.64500198466823799</v>
      </c>
      <c r="AH530" s="16">
        <v>0.96726900223039447</v>
      </c>
      <c r="AI530" s="16">
        <v>0.89928076619689101</v>
      </c>
      <c r="AJ530" s="16">
        <v>0.53143708376755006</v>
      </c>
      <c r="AK530" s="16">
        <v>0.3436041950380837</v>
      </c>
    </row>
    <row r="531" spans="2:39" x14ac:dyDescent="0.35">
      <c r="B531" s="15" t="s">
        <v>93</v>
      </c>
      <c r="C531" s="16">
        <v>2.032037973481126E-2</v>
      </c>
      <c r="D531" s="16">
        <v>1.765211966012761E-2</v>
      </c>
      <c r="E531" s="16">
        <v>2.292909795355488E-2</v>
      </c>
      <c r="G531" s="16">
        <v>2.8685737953023979E-2</v>
      </c>
      <c r="H531" s="16">
        <v>3.3798914050887453E-2</v>
      </c>
      <c r="I531" s="16">
        <v>2.3632622535769761E-2</v>
      </c>
      <c r="J531" s="16">
        <v>1.7887249660645799E-2</v>
      </c>
      <c r="K531" s="16">
        <v>1.061758775665317E-2</v>
      </c>
      <c r="L531" s="16">
        <v>9.7048449920542137E-3</v>
      </c>
      <c r="N531" s="16">
        <v>1.0775685978262469E-2</v>
      </c>
      <c r="O531" s="16">
        <v>1.889556599835986E-2</v>
      </c>
      <c r="P531" s="16">
        <v>2.591524388320356E-2</v>
      </c>
      <c r="Q531" s="16">
        <v>1.5318648379107999E-2</v>
      </c>
      <c r="R531" s="16">
        <v>1.821814620643224E-2</v>
      </c>
      <c r="S531" s="16">
        <v>2.902816915547515E-2</v>
      </c>
      <c r="T531" s="16">
        <v>3.2299618522963182E-2</v>
      </c>
      <c r="U531" s="16">
        <v>2.9459267140902731E-2</v>
      </c>
      <c r="V531" s="16">
        <v>2.193077816665109E-2</v>
      </c>
      <c r="W531" s="16">
        <v>8.1566866589986194E-3</v>
      </c>
      <c r="X531" s="16">
        <v>2.4793617245988591E-2</v>
      </c>
      <c r="Y531" s="16">
        <v>1.688728615723888E-2</v>
      </c>
      <c r="AA531" s="16">
        <v>1.016536702487685E-2</v>
      </c>
      <c r="AB531" s="16">
        <v>1.6652170452946279E-2</v>
      </c>
      <c r="AC531" s="16">
        <v>3.1517261728403363E-2</v>
      </c>
      <c r="AD531" s="16">
        <v>2.508355477219576E-2</v>
      </c>
      <c r="AF531" s="16">
        <v>2.1021389965182768E-2</v>
      </c>
      <c r="AH531" s="16">
        <v>2.0585261950038378E-2</v>
      </c>
      <c r="AI531" s="16">
        <v>2.571516399903025E-2</v>
      </c>
      <c r="AJ531" s="16">
        <v>1.7650250178493181E-2</v>
      </c>
      <c r="AK531" s="16">
        <v>1.3279001890524099E-2</v>
      </c>
    </row>
    <row r="533" spans="2:39" x14ac:dyDescent="0.35">
      <c r="B533" s="25" t="s">
        <v>263</v>
      </c>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row>
    <row r="534" spans="2:39" x14ac:dyDescent="0.35">
      <c r="B534" s="26" t="s">
        <v>15</v>
      </c>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row>
    <row r="535" spans="2:39" ht="29" x14ac:dyDescent="0.35">
      <c r="B535" s="15" t="s">
        <v>249</v>
      </c>
      <c r="C535" s="16">
        <v>0.12683666545380989</v>
      </c>
      <c r="D535" s="16">
        <v>0.14158742362800111</v>
      </c>
      <c r="E535" s="16">
        <v>0.1124150684159512</v>
      </c>
      <c r="G535" s="16">
        <v>0.20422750118587821</v>
      </c>
      <c r="H535" s="16">
        <v>0.23135087078367361</v>
      </c>
      <c r="I535" s="16">
        <v>0.1723632233317155</v>
      </c>
      <c r="J535" s="16">
        <v>0.11719659228915159</v>
      </c>
      <c r="K535" s="16">
        <v>5.6295185183678001E-2</v>
      </c>
      <c r="L535" s="16">
        <v>9.5819713128718811E-3</v>
      </c>
      <c r="N535" s="16">
        <v>8.0939411253219656E-2</v>
      </c>
      <c r="O535" s="16">
        <v>0.1033269615477663</v>
      </c>
      <c r="P535" s="16">
        <v>0.111209648620233</v>
      </c>
      <c r="Q535" s="16">
        <v>0.1166545998754759</v>
      </c>
      <c r="R535" s="16">
        <v>0.1163633224295913</v>
      </c>
      <c r="S535" s="16">
        <v>8.6230732405536276E-2</v>
      </c>
      <c r="T535" s="16">
        <v>0.12188009181155569</v>
      </c>
      <c r="U535" s="16">
        <v>0.16241846705309529</v>
      </c>
      <c r="V535" s="16">
        <v>0.23719531121695631</v>
      </c>
      <c r="W535" s="16">
        <v>9.2656887447846073E-2</v>
      </c>
      <c r="X535" s="16">
        <v>0.1046646867519241</v>
      </c>
      <c r="Y535" s="16">
        <v>0.1080140629102881</v>
      </c>
      <c r="AA535" s="16">
        <v>0.1682407743900548</v>
      </c>
      <c r="AB535" s="16">
        <v>0.1192551607343766</v>
      </c>
      <c r="AC535" s="16">
        <v>0.1098471459633213</v>
      </c>
      <c r="AD535" s="16">
        <v>0.1047460809019585</v>
      </c>
      <c r="AF535" s="16">
        <v>0.14375105981092071</v>
      </c>
      <c r="AH535" s="16">
        <v>0</v>
      </c>
      <c r="AI535" s="16">
        <v>1.9992625523925851E-2</v>
      </c>
      <c r="AJ535" s="16">
        <v>0.17518385275683149</v>
      </c>
      <c r="AK535" s="16">
        <v>0.35481849765932949</v>
      </c>
    </row>
    <row r="536" spans="2:39" ht="29" x14ac:dyDescent="0.35">
      <c r="B536" s="15" t="s">
        <v>250</v>
      </c>
      <c r="C536" s="16">
        <v>0.2110828515615682</v>
      </c>
      <c r="D536" s="16">
        <v>0.22905497727963089</v>
      </c>
      <c r="E536" s="16">
        <v>0.1935117713527473</v>
      </c>
      <c r="G536" s="16">
        <v>0.32270720612939441</v>
      </c>
      <c r="H536" s="16">
        <v>0.31433176423198989</v>
      </c>
      <c r="I536" s="16">
        <v>0.29515406331872118</v>
      </c>
      <c r="J536" s="16">
        <v>0.20787308779208191</v>
      </c>
      <c r="K536" s="16">
        <v>0.1369325435676419</v>
      </c>
      <c r="L536" s="16">
        <v>3.8321951619174129E-2</v>
      </c>
      <c r="N536" s="16">
        <v>0.1736765514994858</v>
      </c>
      <c r="O536" s="16">
        <v>0.18647178596532121</v>
      </c>
      <c r="P536" s="16">
        <v>0.20208236302304741</v>
      </c>
      <c r="Q536" s="16">
        <v>0.26284171121022137</v>
      </c>
      <c r="R536" s="16">
        <v>0.2310936396628136</v>
      </c>
      <c r="S536" s="16">
        <v>0.18263353846717051</v>
      </c>
      <c r="T536" s="16">
        <v>0.2465844053785004</v>
      </c>
      <c r="U536" s="16">
        <v>0.23669229528928709</v>
      </c>
      <c r="V536" s="16">
        <v>0.27850936388720748</v>
      </c>
      <c r="W536" s="16">
        <v>0.1572754786934274</v>
      </c>
      <c r="X536" s="16">
        <v>0.17987809712464919</v>
      </c>
      <c r="Y536" s="16">
        <v>0.1867134045613372</v>
      </c>
      <c r="AA536" s="16">
        <v>0.2226281543887261</v>
      </c>
      <c r="AB536" s="16">
        <v>0.19774505060784639</v>
      </c>
      <c r="AC536" s="16">
        <v>0.23537210620866261</v>
      </c>
      <c r="AD536" s="16">
        <v>0.19171374630553489</v>
      </c>
      <c r="AF536" s="16">
        <v>0.23646332311761051</v>
      </c>
      <c r="AH536" s="16">
        <v>1.9884056046843662E-2</v>
      </c>
      <c r="AI536" s="16">
        <v>9.9015074063948078E-2</v>
      </c>
      <c r="AJ536" s="16">
        <v>0.31548164758749703</v>
      </c>
      <c r="AK536" s="16">
        <v>0.35444872895195279</v>
      </c>
    </row>
    <row r="537" spans="2:39" x14ac:dyDescent="0.35">
      <c r="B537" s="15" t="s">
        <v>251</v>
      </c>
      <c r="C537" s="16">
        <v>0.64363702179900451</v>
      </c>
      <c r="D537" s="16">
        <v>0.61513151688615064</v>
      </c>
      <c r="E537" s="16">
        <v>0.67150643029714885</v>
      </c>
      <c r="G537" s="16">
        <v>0.44861510188766163</v>
      </c>
      <c r="H537" s="16">
        <v>0.43440887079507201</v>
      </c>
      <c r="I537" s="16">
        <v>0.50510629114313432</v>
      </c>
      <c r="J537" s="16">
        <v>0.6571305390566311</v>
      </c>
      <c r="K537" s="16">
        <v>0.79767272101508147</v>
      </c>
      <c r="L537" s="16">
        <v>0.93922874249553512</v>
      </c>
      <c r="N537" s="16">
        <v>0.72353178205056112</v>
      </c>
      <c r="O537" s="16">
        <v>0.6766434268347844</v>
      </c>
      <c r="P537" s="16">
        <v>0.66420306309718136</v>
      </c>
      <c r="Q537" s="16">
        <v>0.59460884477103049</v>
      </c>
      <c r="R537" s="16">
        <v>0.64436342105264077</v>
      </c>
      <c r="S537" s="16">
        <v>0.70808545560896274</v>
      </c>
      <c r="T537" s="16">
        <v>0.60722756859659577</v>
      </c>
      <c r="U537" s="16">
        <v>0.58307391086333527</v>
      </c>
      <c r="V537" s="16">
        <v>0.46113592124692321</v>
      </c>
      <c r="W537" s="16">
        <v>0.74027548671164689</v>
      </c>
      <c r="X537" s="16">
        <v>0.70065516209690637</v>
      </c>
      <c r="Y537" s="16">
        <v>0.68802602653873968</v>
      </c>
      <c r="AA537" s="16">
        <v>0.59668896494555723</v>
      </c>
      <c r="AB537" s="16">
        <v>0.67089311785906203</v>
      </c>
      <c r="AC537" s="16">
        <v>0.63503003431872518</v>
      </c>
      <c r="AD537" s="16">
        <v>0.6733782848748241</v>
      </c>
      <c r="AF537" s="16">
        <v>0.601200542901145</v>
      </c>
      <c r="AH537" s="16">
        <v>0.95549173874133109</v>
      </c>
      <c r="AI537" s="16">
        <v>0.85927981698910394</v>
      </c>
      <c r="AJ537" s="16">
        <v>0.49127178951595663</v>
      </c>
      <c r="AK537" s="16">
        <v>0.28344321481717411</v>
      </c>
    </row>
    <row r="538" spans="2:39" x14ac:dyDescent="0.35">
      <c r="B538" s="15" t="s">
        <v>93</v>
      </c>
      <c r="C538" s="16">
        <v>1.8443461185617412E-2</v>
      </c>
      <c r="D538" s="16">
        <v>1.4226082206217339E-2</v>
      </c>
      <c r="E538" s="16">
        <v>2.2566729934152659E-2</v>
      </c>
      <c r="G538" s="16">
        <v>2.445019079706574E-2</v>
      </c>
      <c r="H538" s="16">
        <v>1.9908494189264499E-2</v>
      </c>
      <c r="I538" s="16">
        <v>2.7376422206429059E-2</v>
      </c>
      <c r="J538" s="16">
        <v>1.779978086213543E-2</v>
      </c>
      <c r="K538" s="16">
        <v>9.099550233598654E-3</v>
      </c>
      <c r="L538" s="16">
        <v>1.2867334572418799E-2</v>
      </c>
      <c r="N538" s="16">
        <v>2.185225519673327E-2</v>
      </c>
      <c r="O538" s="16">
        <v>3.3557825652128233E-2</v>
      </c>
      <c r="P538" s="16">
        <v>2.2504925259538431E-2</v>
      </c>
      <c r="Q538" s="16">
        <v>2.589484414327212E-2</v>
      </c>
      <c r="R538" s="16">
        <v>8.1796168549543198E-3</v>
      </c>
      <c r="S538" s="16">
        <v>2.3050273518330451E-2</v>
      </c>
      <c r="T538" s="16">
        <v>2.4307934213348141E-2</v>
      </c>
      <c r="U538" s="16">
        <v>1.78153267942824E-2</v>
      </c>
      <c r="V538" s="16">
        <v>2.3159403648913009E-2</v>
      </c>
      <c r="W538" s="16">
        <v>9.7921471470795961E-3</v>
      </c>
      <c r="X538" s="16">
        <v>1.4802054026520409E-2</v>
      </c>
      <c r="Y538" s="16">
        <v>1.7246505989634901E-2</v>
      </c>
      <c r="AA538" s="16">
        <v>1.2442106275661811E-2</v>
      </c>
      <c r="AB538" s="16">
        <v>1.210667079871487E-2</v>
      </c>
      <c r="AC538" s="16">
        <v>1.975071350929089E-2</v>
      </c>
      <c r="AD538" s="16">
        <v>3.0161887917682512E-2</v>
      </c>
      <c r="AF538" s="16">
        <v>1.858507417032372E-2</v>
      </c>
      <c r="AH538" s="16">
        <v>2.4624205211825231E-2</v>
      </c>
      <c r="AI538" s="16">
        <v>2.1712483423022361E-2</v>
      </c>
      <c r="AJ538" s="16">
        <v>1.8062710139714971E-2</v>
      </c>
      <c r="AK538" s="16">
        <v>7.289558571543564E-3</v>
      </c>
    </row>
    <row r="540" spans="2:39" x14ac:dyDescent="0.35">
      <c r="B540" s="25" t="s">
        <v>264</v>
      </c>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row>
    <row r="541" spans="2:39" x14ac:dyDescent="0.35">
      <c r="B541" s="26" t="s">
        <v>15</v>
      </c>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row>
    <row r="542" spans="2:39" ht="29" x14ac:dyDescent="0.35">
      <c r="B542" s="15" t="s">
        <v>249</v>
      </c>
      <c r="C542" s="16">
        <v>0.1365006235156922</v>
      </c>
      <c r="D542" s="16">
        <v>0.16738522271152681</v>
      </c>
      <c r="E542" s="16">
        <v>0.1063052098957056</v>
      </c>
      <c r="G542" s="16">
        <v>0.15802523350691619</v>
      </c>
      <c r="H542" s="16">
        <v>0.25515094027839968</v>
      </c>
      <c r="I542" s="16">
        <v>0.21318164249223151</v>
      </c>
      <c r="J542" s="16">
        <v>0.1260904374298891</v>
      </c>
      <c r="K542" s="16">
        <v>5.8557664027073901E-2</v>
      </c>
      <c r="L542" s="16">
        <v>2.4929350518780709E-2</v>
      </c>
      <c r="N542" s="16">
        <v>0.1026180385076137</v>
      </c>
      <c r="O542" s="16">
        <v>0.12387062236958191</v>
      </c>
      <c r="P542" s="16">
        <v>9.8118718103891972E-2</v>
      </c>
      <c r="Q542" s="16">
        <v>0.12573753848787339</v>
      </c>
      <c r="R542" s="16">
        <v>0.1413323573592366</v>
      </c>
      <c r="S542" s="16">
        <v>8.7189747904574275E-2</v>
      </c>
      <c r="T542" s="16">
        <v>0.13973883981883389</v>
      </c>
      <c r="U542" s="16">
        <v>0.1941079426947061</v>
      </c>
      <c r="V542" s="16">
        <v>0.2360402351201373</v>
      </c>
      <c r="W542" s="16">
        <v>0.101900792168183</v>
      </c>
      <c r="X542" s="16">
        <v>9.640600974928136E-2</v>
      </c>
      <c r="Y542" s="16">
        <v>0.1090873268838385</v>
      </c>
      <c r="AA542" s="16">
        <v>0.21912062118629641</v>
      </c>
      <c r="AB542" s="16">
        <v>0.12562409196414329</v>
      </c>
      <c r="AC542" s="16">
        <v>0.1145173117789976</v>
      </c>
      <c r="AD542" s="16">
        <v>7.7800100058199942E-2</v>
      </c>
      <c r="AF542" s="16">
        <v>0.15454204435732249</v>
      </c>
      <c r="AH542" s="16">
        <v>0</v>
      </c>
      <c r="AI542" s="16">
        <v>9.0064276841373171E-3</v>
      </c>
      <c r="AJ542" s="16">
        <v>0.1789875487907262</v>
      </c>
      <c r="AK542" s="16">
        <v>0.43669619259707992</v>
      </c>
    </row>
    <row r="543" spans="2:39" ht="29" x14ac:dyDescent="0.35">
      <c r="B543" s="15" t="s">
        <v>250</v>
      </c>
      <c r="C543" s="16">
        <v>0.17915320783623859</v>
      </c>
      <c r="D543" s="16">
        <v>0.20632048851335319</v>
      </c>
      <c r="E543" s="16">
        <v>0.1525921612843901</v>
      </c>
      <c r="G543" s="16">
        <v>0.26114001314387408</v>
      </c>
      <c r="H543" s="16">
        <v>0.27239524143766541</v>
      </c>
      <c r="I543" s="16">
        <v>0.2270944262733392</v>
      </c>
      <c r="J543" s="16">
        <v>0.19258201503161471</v>
      </c>
      <c r="K543" s="16">
        <v>0.1179124749521607</v>
      </c>
      <c r="L543" s="16">
        <v>4.1115956396433007E-2</v>
      </c>
      <c r="N543" s="16">
        <v>0.16967429130117559</v>
      </c>
      <c r="O543" s="16">
        <v>0.1766277882307665</v>
      </c>
      <c r="P543" s="16">
        <v>0.18276027578914841</v>
      </c>
      <c r="Q543" s="16">
        <v>0.1937503638294483</v>
      </c>
      <c r="R543" s="16">
        <v>0.1920955247199253</v>
      </c>
      <c r="S543" s="16">
        <v>0.1525213880196816</v>
      </c>
      <c r="T543" s="16">
        <v>0.16314044631944449</v>
      </c>
      <c r="U543" s="16">
        <v>0.15226892298418079</v>
      </c>
      <c r="V543" s="16">
        <v>0.27679095217380068</v>
      </c>
      <c r="W543" s="16">
        <v>0.14435597288869911</v>
      </c>
      <c r="X543" s="16">
        <v>0.1553576908600118</v>
      </c>
      <c r="Y543" s="16">
        <v>0.14724937334439109</v>
      </c>
      <c r="AA543" s="16">
        <v>0.2302498289463776</v>
      </c>
      <c r="AB543" s="16">
        <v>0.16812054260933601</v>
      </c>
      <c r="AC543" s="16">
        <v>0.17862813476525069</v>
      </c>
      <c r="AD543" s="16">
        <v>0.13629064175675781</v>
      </c>
      <c r="AF543" s="16">
        <v>0.20230993150100479</v>
      </c>
      <c r="AH543" s="16">
        <v>5.2478006126549801E-3</v>
      </c>
      <c r="AI543" s="16">
        <v>6.1770270683124302E-2</v>
      </c>
      <c r="AJ543" s="16">
        <v>0.28980732776872209</v>
      </c>
      <c r="AK543" s="16">
        <v>0.30933256298776302</v>
      </c>
    </row>
    <row r="544" spans="2:39" x14ac:dyDescent="0.35">
      <c r="B544" s="15" t="s">
        <v>251</v>
      </c>
      <c r="C544" s="16">
        <v>0.66734429018415908</v>
      </c>
      <c r="D544" s="16">
        <v>0.61253475313459849</v>
      </c>
      <c r="E544" s="16">
        <v>0.72093075996598677</v>
      </c>
      <c r="G544" s="16">
        <v>0.54889298685625276</v>
      </c>
      <c r="H544" s="16">
        <v>0.44551032775693028</v>
      </c>
      <c r="I544" s="16">
        <v>0.53895136178404712</v>
      </c>
      <c r="J544" s="16">
        <v>0.67008850518549368</v>
      </c>
      <c r="K544" s="16">
        <v>0.81784793917640541</v>
      </c>
      <c r="L544" s="16">
        <v>0.92561901739561914</v>
      </c>
      <c r="N544" s="16">
        <v>0.70643439288951559</v>
      </c>
      <c r="O544" s="16">
        <v>0.69950158939965168</v>
      </c>
      <c r="P544" s="16">
        <v>0.69637139055885744</v>
      </c>
      <c r="Q544" s="16">
        <v>0.65531893930758289</v>
      </c>
      <c r="R544" s="16">
        <v>0.65257653626310119</v>
      </c>
      <c r="S544" s="16">
        <v>0.74082276126406632</v>
      </c>
      <c r="T544" s="16">
        <v>0.67056512702309867</v>
      </c>
      <c r="U544" s="16">
        <v>0.63047798391892418</v>
      </c>
      <c r="V544" s="16">
        <v>0.4674634022385159</v>
      </c>
      <c r="W544" s="16">
        <v>0.74844854351646106</v>
      </c>
      <c r="X544" s="16">
        <v>0.73227258604534384</v>
      </c>
      <c r="Y544" s="16">
        <v>0.73056081006184248</v>
      </c>
      <c r="AA544" s="16">
        <v>0.54273780770438984</v>
      </c>
      <c r="AB544" s="16">
        <v>0.69045254201216855</v>
      </c>
      <c r="AC544" s="16">
        <v>0.68998895389252823</v>
      </c>
      <c r="AD544" s="16">
        <v>0.75790895494255972</v>
      </c>
      <c r="AF544" s="16">
        <v>0.62594743653821772</v>
      </c>
      <c r="AH544" s="16">
        <v>0.97276372655479337</v>
      </c>
      <c r="AI544" s="16">
        <v>0.90861466198117713</v>
      </c>
      <c r="AJ544" s="16">
        <v>0.51525505736024535</v>
      </c>
      <c r="AK544" s="16">
        <v>0.24654833960351821</v>
      </c>
    </row>
    <row r="545" spans="2:39" x14ac:dyDescent="0.35">
      <c r="B545" s="15" t="s">
        <v>93</v>
      </c>
      <c r="C545" s="16">
        <v>1.7001878463910231E-2</v>
      </c>
      <c r="D545" s="16">
        <v>1.3759535640521471E-2</v>
      </c>
      <c r="E545" s="16">
        <v>2.017186885391738E-2</v>
      </c>
      <c r="G545" s="16">
        <v>3.1941766492956922E-2</v>
      </c>
      <c r="H545" s="16">
        <v>2.6943490527004649E-2</v>
      </c>
      <c r="I545" s="16">
        <v>2.0772569450382351E-2</v>
      </c>
      <c r="J545" s="16">
        <v>1.123904235300254E-2</v>
      </c>
      <c r="K545" s="16">
        <v>5.6819218443599244E-3</v>
      </c>
      <c r="L545" s="16">
        <v>8.3356756891671442E-3</v>
      </c>
      <c r="N545" s="16">
        <v>2.127327730169493E-2</v>
      </c>
      <c r="O545" s="16">
        <v>0</v>
      </c>
      <c r="P545" s="16">
        <v>2.2749615548102349E-2</v>
      </c>
      <c r="Q545" s="16">
        <v>2.5193158375095399E-2</v>
      </c>
      <c r="R545" s="16">
        <v>1.3995581657736849E-2</v>
      </c>
      <c r="S545" s="16">
        <v>1.9466102811677901E-2</v>
      </c>
      <c r="T545" s="16">
        <v>2.655558683862299E-2</v>
      </c>
      <c r="U545" s="16">
        <v>2.3145150402189021E-2</v>
      </c>
      <c r="V545" s="16">
        <v>1.9705410467546119E-2</v>
      </c>
      <c r="W545" s="16">
        <v>5.294691426656767E-3</v>
      </c>
      <c r="X545" s="16">
        <v>1.5963713345362941E-2</v>
      </c>
      <c r="Y545" s="16">
        <v>1.3102489709927849E-2</v>
      </c>
      <c r="AA545" s="16">
        <v>7.8917421629362411E-3</v>
      </c>
      <c r="AB545" s="16">
        <v>1.5802823414352019E-2</v>
      </c>
      <c r="AC545" s="16">
        <v>1.68655995632234E-2</v>
      </c>
      <c r="AD545" s="16">
        <v>2.8000303242482628E-2</v>
      </c>
      <c r="AF545" s="16">
        <v>1.720058760345489E-2</v>
      </c>
      <c r="AH545" s="16">
        <v>2.1988472832551609E-2</v>
      </c>
      <c r="AI545" s="16">
        <v>2.0608639651561522E-2</v>
      </c>
      <c r="AJ545" s="16">
        <v>1.5950066080306309E-2</v>
      </c>
      <c r="AK545" s="16">
        <v>7.4229048116388986E-3</v>
      </c>
    </row>
    <row r="547" spans="2:39" x14ac:dyDescent="0.35">
      <c r="B547" s="25" t="s">
        <v>265</v>
      </c>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row>
    <row r="548" spans="2:39" x14ac:dyDescent="0.35">
      <c r="B548" s="26" t="s">
        <v>15</v>
      </c>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row>
    <row r="549" spans="2:39" ht="29" x14ac:dyDescent="0.35">
      <c r="B549" s="15" t="s">
        <v>249</v>
      </c>
      <c r="C549" s="16">
        <v>0.15635580234911131</v>
      </c>
      <c r="D549" s="16">
        <v>0.18318615413833469</v>
      </c>
      <c r="E549" s="16">
        <v>0.130124166163442</v>
      </c>
      <c r="G549" s="16">
        <v>0.21337478423833611</v>
      </c>
      <c r="H549" s="16">
        <v>0.28739879243985622</v>
      </c>
      <c r="I549" s="16">
        <v>0.21456156993501899</v>
      </c>
      <c r="J549" s="16">
        <v>0.13979692261060819</v>
      </c>
      <c r="K549" s="16">
        <v>7.94213843343166E-2</v>
      </c>
      <c r="L549" s="16">
        <v>3.065267202530331E-2</v>
      </c>
      <c r="N549" s="16">
        <v>8.3593034936431096E-2</v>
      </c>
      <c r="O549" s="16">
        <v>0.13742406436034349</v>
      </c>
      <c r="P549" s="16">
        <v>0.14989500249258431</v>
      </c>
      <c r="Q549" s="16">
        <v>0.16064714083973511</v>
      </c>
      <c r="R549" s="16">
        <v>0.17171511693088409</v>
      </c>
      <c r="S549" s="16">
        <v>0.12335995040251541</v>
      </c>
      <c r="T549" s="16">
        <v>0.15019104988087051</v>
      </c>
      <c r="U549" s="16">
        <v>0.21219644480931879</v>
      </c>
      <c r="V549" s="16">
        <v>0.2693049986421483</v>
      </c>
      <c r="W549" s="16">
        <v>9.8741221848178448E-2</v>
      </c>
      <c r="X549" s="16">
        <v>0.1087480436148158</v>
      </c>
      <c r="Y549" s="16">
        <v>0.14611822890875639</v>
      </c>
      <c r="AA549" s="16">
        <v>0.2211816464210328</v>
      </c>
      <c r="AB549" s="16">
        <v>0.13627104035003729</v>
      </c>
      <c r="AC549" s="16">
        <v>0.14965913814362231</v>
      </c>
      <c r="AD549" s="16">
        <v>0.1128311009045249</v>
      </c>
      <c r="AF549" s="16">
        <v>0.1772514510054112</v>
      </c>
      <c r="AH549" s="16">
        <v>0</v>
      </c>
      <c r="AI549" s="16">
        <v>1.429843489765288E-2</v>
      </c>
      <c r="AJ549" s="16">
        <v>0.21456266214950351</v>
      </c>
      <c r="AK549" s="16">
        <v>0.46668394278644548</v>
      </c>
    </row>
    <row r="550" spans="2:39" ht="29" x14ac:dyDescent="0.35">
      <c r="B550" s="15" t="s">
        <v>250</v>
      </c>
      <c r="C550" s="16">
        <v>0.22242771420558211</v>
      </c>
      <c r="D550" s="16">
        <v>0.25807471444662827</v>
      </c>
      <c r="E550" s="16">
        <v>0.1875761718635556</v>
      </c>
      <c r="G550" s="16">
        <v>0.3116779090572146</v>
      </c>
      <c r="H550" s="16">
        <v>0.29592596724213022</v>
      </c>
      <c r="I550" s="16">
        <v>0.25893347356360541</v>
      </c>
      <c r="J550" s="16">
        <v>0.23659420415643681</v>
      </c>
      <c r="K550" s="16">
        <v>0.16461171196522939</v>
      </c>
      <c r="L550" s="16">
        <v>0.1019637512475669</v>
      </c>
      <c r="N550" s="16">
        <v>0.2067155682055917</v>
      </c>
      <c r="O550" s="16">
        <v>0.23380984707822991</v>
      </c>
      <c r="P550" s="16">
        <v>0.18005822879113101</v>
      </c>
      <c r="Q550" s="16">
        <v>0.28409685410496749</v>
      </c>
      <c r="R550" s="16">
        <v>0.2240784525340466</v>
      </c>
      <c r="S550" s="16">
        <v>0.20667393577886861</v>
      </c>
      <c r="T550" s="16">
        <v>0.22498744959437841</v>
      </c>
      <c r="U550" s="16">
        <v>0.26977271334943248</v>
      </c>
      <c r="V550" s="16">
        <v>0.27405075939785789</v>
      </c>
      <c r="W550" s="16">
        <v>0.20777473726046691</v>
      </c>
      <c r="X550" s="16">
        <v>0.19361564650477661</v>
      </c>
      <c r="Y550" s="16">
        <v>0.15944480642604919</v>
      </c>
      <c r="AA550" s="16">
        <v>0.240904985937757</v>
      </c>
      <c r="AB550" s="16">
        <v>0.20765553733915579</v>
      </c>
      <c r="AC550" s="16">
        <v>0.24139323441342769</v>
      </c>
      <c r="AD550" s="16">
        <v>0.201803959595592</v>
      </c>
      <c r="AF550" s="16">
        <v>0.2502667378105321</v>
      </c>
      <c r="AH550" s="16">
        <v>1.6329484456810279E-2</v>
      </c>
      <c r="AI550" s="16">
        <v>9.7733268637347076E-2</v>
      </c>
      <c r="AJ550" s="16">
        <v>0.36143732257892119</v>
      </c>
      <c r="AK550" s="16">
        <v>0.32123000997607198</v>
      </c>
    </row>
    <row r="551" spans="2:39" x14ac:dyDescent="0.35">
      <c r="B551" s="15" t="s">
        <v>251</v>
      </c>
      <c r="C551" s="16">
        <v>0.60110007065471505</v>
      </c>
      <c r="D551" s="16">
        <v>0.53931771816586171</v>
      </c>
      <c r="E551" s="16">
        <v>0.66150375846000586</v>
      </c>
      <c r="G551" s="16">
        <v>0.44640144700463708</v>
      </c>
      <c r="H551" s="16">
        <v>0.38598563236685962</v>
      </c>
      <c r="I551" s="16">
        <v>0.50436657914643834</v>
      </c>
      <c r="J551" s="16">
        <v>0.60676688714684457</v>
      </c>
      <c r="K551" s="16">
        <v>0.74296021390286804</v>
      </c>
      <c r="L551" s="16">
        <v>0.85558751010840373</v>
      </c>
      <c r="N551" s="16">
        <v>0.68368964807985189</v>
      </c>
      <c r="O551" s="16">
        <v>0.60022537998209746</v>
      </c>
      <c r="P551" s="16">
        <v>0.64923870916764082</v>
      </c>
      <c r="Q551" s="16">
        <v>0.5347086323873782</v>
      </c>
      <c r="R551" s="16">
        <v>0.59102289992917989</v>
      </c>
      <c r="S551" s="16">
        <v>0.63434708703488829</v>
      </c>
      <c r="T551" s="16">
        <v>0.58980550831035794</v>
      </c>
      <c r="U551" s="16">
        <v>0.49734971500411179</v>
      </c>
      <c r="V551" s="16">
        <v>0.43672479837955802</v>
      </c>
      <c r="W551" s="16">
        <v>0.68654472814681533</v>
      </c>
      <c r="X551" s="16">
        <v>0.67789589038731368</v>
      </c>
      <c r="Y551" s="16">
        <v>0.68145197567745541</v>
      </c>
      <c r="AA551" s="16">
        <v>0.53120120094562318</v>
      </c>
      <c r="AB551" s="16">
        <v>0.64000647912060116</v>
      </c>
      <c r="AC551" s="16">
        <v>0.58184277990760147</v>
      </c>
      <c r="AD551" s="16">
        <v>0.65314256157429862</v>
      </c>
      <c r="AF551" s="16">
        <v>0.55264837946932377</v>
      </c>
      <c r="AH551" s="16">
        <v>0.95595270602663374</v>
      </c>
      <c r="AI551" s="16">
        <v>0.86032486894527971</v>
      </c>
      <c r="AJ551" s="16">
        <v>0.4072411724880865</v>
      </c>
      <c r="AK551" s="16">
        <v>0.20730208600209171</v>
      </c>
    </row>
    <row r="552" spans="2:39" x14ac:dyDescent="0.35">
      <c r="B552" s="15" t="s">
        <v>93</v>
      </c>
      <c r="C552" s="16">
        <v>2.0116412790591599E-2</v>
      </c>
      <c r="D552" s="16">
        <v>1.94214132491753E-2</v>
      </c>
      <c r="E552" s="16">
        <v>2.079590351299657E-2</v>
      </c>
      <c r="G552" s="16">
        <v>2.8545859699812121E-2</v>
      </c>
      <c r="H552" s="16">
        <v>3.068960795115409E-2</v>
      </c>
      <c r="I552" s="16">
        <v>2.2138377354937271E-2</v>
      </c>
      <c r="J552" s="16">
        <v>1.684198608611057E-2</v>
      </c>
      <c r="K552" s="16">
        <v>1.3006689797585951E-2</v>
      </c>
      <c r="L552" s="16">
        <v>1.179606661872599E-2</v>
      </c>
      <c r="N552" s="16">
        <v>2.6001748778125229E-2</v>
      </c>
      <c r="O552" s="16">
        <v>2.854070857932918E-2</v>
      </c>
      <c r="P552" s="16">
        <v>2.0808059548643919E-2</v>
      </c>
      <c r="Q552" s="16">
        <v>2.0547372667919131E-2</v>
      </c>
      <c r="R552" s="16">
        <v>1.318353060588944E-2</v>
      </c>
      <c r="S552" s="16">
        <v>3.5619026783727761E-2</v>
      </c>
      <c r="T552" s="16">
        <v>3.5015992214393263E-2</v>
      </c>
      <c r="U552" s="16">
        <v>2.068112683713702E-2</v>
      </c>
      <c r="V552" s="16">
        <v>1.9919443580435729E-2</v>
      </c>
      <c r="W552" s="16">
        <v>6.9393127445393091E-3</v>
      </c>
      <c r="X552" s="16">
        <v>1.9740419493093929E-2</v>
      </c>
      <c r="Y552" s="16">
        <v>1.298498898773871E-2</v>
      </c>
      <c r="AA552" s="16">
        <v>6.7121666955871299E-3</v>
      </c>
      <c r="AB552" s="16">
        <v>1.606694319020566E-2</v>
      </c>
      <c r="AC552" s="16">
        <v>2.7104847535348569E-2</v>
      </c>
      <c r="AD552" s="16">
        <v>3.2222377925584439E-2</v>
      </c>
      <c r="AF552" s="16">
        <v>1.983343171473273E-2</v>
      </c>
      <c r="AH552" s="16">
        <v>2.7717809516556051E-2</v>
      </c>
      <c r="AI552" s="16">
        <v>2.7643427519720608E-2</v>
      </c>
      <c r="AJ552" s="16">
        <v>1.675884278348869E-2</v>
      </c>
      <c r="AK552" s="16">
        <v>4.7839612353907657E-3</v>
      </c>
    </row>
    <row r="554" spans="2:39" x14ac:dyDescent="0.35">
      <c r="B554" s="25" t="s">
        <v>266</v>
      </c>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row>
    <row r="555" spans="2:39" x14ac:dyDescent="0.35">
      <c r="B555" s="26" t="s">
        <v>15</v>
      </c>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row>
    <row r="556" spans="2:39" ht="29" x14ac:dyDescent="0.35">
      <c r="B556" s="15" t="s">
        <v>249</v>
      </c>
      <c r="C556" s="16">
        <v>0.1427672991193446</v>
      </c>
      <c r="D556" s="16">
        <v>0.17638546700331079</v>
      </c>
      <c r="E556" s="16">
        <v>0.1098993160198775</v>
      </c>
      <c r="G556" s="16">
        <v>0.18940856712152979</v>
      </c>
      <c r="H556" s="16">
        <v>0.26025019302976032</v>
      </c>
      <c r="I556" s="16">
        <v>0.19479082906479031</v>
      </c>
      <c r="J556" s="16">
        <v>0.13177630922978401</v>
      </c>
      <c r="K556" s="16">
        <v>7.0719688842921874E-2</v>
      </c>
      <c r="L556" s="16">
        <v>3.2091034845248362E-2</v>
      </c>
      <c r="N556" s="16">
        <v>9.5585399830228332E-2</v>
      </c>
      <c r="O556" s="16">
        <v>0.12905921306575871</v>
      </c>
      <c r="P556" s="16">
        <v>0.1061666016917192</v>
      </c>
      <c r="Q556" s="16">
        <v>0.1511115442252913</v>
      </c>
      <c r="R556" s="16">
        <v>0.15512947857868589</v>
      </c>
      <c r="S556" s="16">
        <v>8.5671142534166814E-2</v>
      </c>
      <c r="T556" s="16">
        <v>0.15287750219750959</v>
      </c>
      <c r="U556" s="16">
        <v>0.20064152784481151</v>
      </c>
      <c r="V556" s="16">
        <v>0.2395586103281821</v>
      </c>
      <c r="W556" s="16">
        <v>9.3380166655340144E-2</v>
      </c>
      <c r="X556" s="16">
        <v>0.11764848341863431</v>
      </c>
      <c r="Y556" s="16">
        <v>0.1239909735683138</v>
      </c>
      <c r="AA556" s="16">
        <v>0.21804652896988991</v>
      </c>
      <c r="AB556" s="16">
        <v>0.1186703643399928</v>
      </c>
      <c r="AC556" s="16">
        <v>0.13451298511389859</v>
      </c>
      <c r="AD556" s="16">
        <v>9.3449639783209928E-2</v>
      </c>
      <c r="AF556" s="16">
        <v>0.16141246747804869</v>
      </c>
      <c r="AH556" s="16">
        <v>1.93857171741159E-3</v>
      </c>
      <c r="AI556" s="16">
        <v>1.1495783748566669E-2</v>
      </c>
      <c r="AJ556" s="16">
        <v>0.1799107870711984</v>
      </c>
      <c r="AK556" s="16">
        <v>0.46836153499941668</v>
      </c>
    </row>
    <row r="557" spans="2:39" ht="29" x14ac:dyDescent="0.35">
      <c r="B557" s="15" t="s">
        <v>250</v>
      </c>
      <c r="C557" s="16">
        <v>0.23248189801817251</v>
      </c>
      <c r="D557" s="16">
        <v>0.2651824068701083</v>
      </c>
      <c r="E557" s="16">
        <v>0.20051109651586899</v>
      </c>
      <c r="G557" s="16">
        <v>0.32794459053033997</v>
      </c>
      <c r="H557" s="16">
        <v>0.32465384847207618</v>
      </c>
      <c r="I557" s="16">
        <v>0.27488670940076421</v>
      </c>
      <c r="J557" s="16">
        <v>0.22807314061584741</v>
      </c>
      <c r="K557" s="16">
        <v>0.1719373682802533</v>
      </c>
      <c r="L557" s="16">
        <v>0.1049049192446867</v>
      </c>
      <c r="N557" s="16">
        <v>0.23075342347764091</v>
      </c>
      <c r="O557" s="16">
        <v>0.24554738014417399</v>
      </c>
      <c r="P557" s="16">
        <v>0.26020330196866731</v>
      </c>
      <c r="Q557" s="16">
        <v>0.2466204177750112</v>
      </c>
      <c r="R557" s="16">
        <v>0.258271966477643</v>
      </c>
      <c r="S557" s="16">
        <v>0.20813696255307371</v>
      </c>
      <c r="T557" s="16">
        <v>0.2305042554326564</v>
      </c>
      <c r="U557" s="16">
        <v>0.23117194072392111</v>
      </c>
      <c r="V557" s="16">
        <v>0.30342069164904423</v>
      </c>
      <c r="W557" s="16">
        <v>0.20263765412427251</v>
      </c>
      <c r="X557" s="16">
        <v>0.19716293201085719</v>
      </c>
      <c r="Y557" s="16">
        <v>0.16496508759484241</v>
      </c>
      <c r="AA557" s="16">
        <v>0.26097022114534918</v>
      </c>
      <c r="AB557" s="16">
        <v>0.2252426713711792</v>
      </c>
      <c r="AC557" s="16">
        <v>0.25723566974791312</v>
      </c>
      <c r="AD557" s="16">
        <v>0.18870053131031991</v>
      </c>
      <c r="AF557" s="16">
        <v>0.26196562122543271</v>
      </c>
      <c r="AH557" s="16">
        <v>1.2820524910239489E-2</v>
      </c>
      <c r="AI557" s="16">
        <v>9.5761822439660957E-2</v>
      </c>
      <c r="AJ557" s="16">
        <v>0.37614152036753651</v>
      </c>
      <c r="AK557" s="16">
        <v>0.35844835141055242</v>
      </c>
    </row>
    <row r="558" spans="2:39" x14ac:dyDescent="0.35">
      <c r="B558" s="15" t="s">
        <v>251</v>
      </c>
      <c r="C558" s="16">
        <v>0.60386739016391944</v>
      </c>
      <c r="D558" s="16">
        <v>0.53843098952820756</v>
      </c>
      <c r="E558" s="16">
        <v>0.66784358653511755</v>
      </c>
      <c r="G558" s="16">
        <v>0.4512028424441194</v>
      </c>
      <c r="H558" s="16">
        <v>0.38226933202202568</v>
      </c>
      <c r="I558" s="16">
        <v>0.50433704011005664</v>
      </c>
      <c r="J558" s="16">
        <v>0.62731308433717692</v>
      </c>
      <c r="K558" s="16">
        <v>0.74226478253922923</v>
      </c>
      <c r="L558" s="16">
        <v>0.85245954153851922</v>
      </c>
      <c r="N558" s="16">
        <v>0.64140244211963438</v>
      </c>
      <c r="O558" s="16">
        <v>0.61888404070277148</v>
      </c>
      <c r="P558" s="16">
        <v>0.60378650828065428</v>
      </c>
      <c r="Q558" s="16">
        <v>0.58279117973538275</v>
      </c>
      <c r="R558" s="16">
        <v>0.57342031214420164</v>
      </c>
      <c r="S558" s="16">
        <v>0.67907411016597707</v>
      </c>
      <c r="T558" s="16">
        <v>0.58513628425054898</v>
      </c>
      <c r="U558" s="16">
        <v>0.54868299942717202</v>
      </c>
      <c r="V558" s="16">
        <v>0.43045817626860761</v>
      </c>
      <c r="W558" s="16">
        <v>0.69269814017089348</v>
      </c>
      <c r="X558" s="16">
        <v>0.66561912695926662</v>
      </c>
      <c r="Y558" s="16">
        <v>0.69793168399663319</v>
      </c>
      <c r="AA558" s="16">
        <v>0.51384310583634429</v>
      </c>
      <c r="AB558" s="16">
        <v>0.63657153374641839</v>
      </c>
      <c r="AC558" s="16">
        <v>0.58134000558963717</v>
      </c>
      <c r="AD558" s="16">
        <v>0.68618038108729551</v>
      </c>
      <c r="AF558" s="16">
        <v>0.55571062107982694</v>
      </c>
      <c r="AH558" s="16">
        <v>0.96290658147117769</v>
      </c>
      <c r="AI558" s="16">
        <v>0.865673521487202</v>
      </c>
      <c r="AJ558" s="16">
        <v>0.42515707538204561</v>
      </c>
      <c r="AK558" s="16">
        <v>0.16350461327333959</v>
      </c>
    </row>
    <row r="559" spans="2:39" x14ac:dyDescent="0.35">
      <c r="B559" s="15" t="s">
        <v>93</v>
      </c>
      <c r="C559" s="16">
        <v>2.0883412698563409E-2</v>
      </c>
      <c r="D559" s="16">
        <v>2.0001136598373132E-2</v>
      </c>
      <c r="E559" s="16">
        <v>2.1746000929135829E-2</v>
      </c>
      <c r="G559" s="16">
        <v>3.1443999904010853E-2</v>
      </c>
      <c r="H559" s="16">
        <v>3.282662647613787E-2</v>
      </c>
      <c r="I559" s="16">
        <v>2.5985421424389039E-2</v>
      </c>
      <c r="J559" s="16">
        <v>1.2837465817191789E-2</v>
      </c>
      <c r="K559" s="16">
        <v>1.5078160337595599E-2</v>
      </c>
      <c r="L559" s="16">
        <v>1.0544504371545801E-2</v>
      </c>
      <c r="N559" s="16">
        <v>3.2258734572496332E-2</v>
      </c>
      <c r="O559" s="16">
        <v>6.5093660872958189E-3</v>
      </c>
      <c r="P559" s="16">
        <v>2.984358805895921E-2</v>
      </c>
      <c r="Q559" s="16">
        <v>1.9476858264314618E-2</v>
      </c>
      <c r="R559" s="16">
        <v>1.3178242799469411E-2</v>
      </c>
      <c r="S559" s="16">
        <v>2.711778474678244E-2</v>
      </c>
      <c r="T559" s="16">
        <v>3.1481958119285079E-2</v>
      </c>
      <c r="U559" s="16">
        <v>1.9503532004095481E-2</v>
      </c>
      <c r="V559" s="16">
        <v>2.6562521754166159E-2</v>
      </c>
      <c r="W559" s="16">
        <v>1.1284039049493891E-2</v>
      </c>
      <c r="X559" s="16">
        <v>1.956945761124167E-2</v>
      </c>
      <c r="Y559" s="16">
        <v>1.31122548402105E-2</v>
      </c>
      <c r="AA559" s="16">
        <v>7.1401440484166068E-3</v>
      </c>
      <c r="AB559" s="16">
        <v>1.9515430542409659E-2</v>
      </c>
      <c r="AC559" s="16">
        <v>2.6911339548551259E-2</v>
      </c>
      <c r="AD559" s="16">
        <v>3.1669447819174697E-2</v>
      </c>
      <c r="AF559" s="16">
        <v>2.0911290216691639E-2</v>
      </c>
      <c r="AH559" s="16">
        <v>2.233432190117136E-2</v>
      </c>
      <c r="AI559" s="16">
        <v>2.70688723245705E-2</v>
      </c>
      <c r="AJ559" s="16">
        <v>1.8790617179219371E-2</v>
      </c>
      <c r="AK559" s="16">
        <v>9.6855003166914488E-3</v>
      </c>
    </row>
    <row r="561" spans="2:39" x14ac:dyDescent="0.35">
      <c r="B561" s="25" t="s">
        <v>267</v>
      </c>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row>
    <row r="562" spans="2:39" x14ac:dyDescent="0.35">
      <c r="B562" s="26" t="s">
        <v>15</v>
      </c>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row>
    <row r="563" spans="2:39" ht="29" x14ac:dyDescent="0.35">
      <c r="B563" s="15" t="s">
        <v>249</v>
      </c>
      <c r="C563" s="16">
        <v>0.1118559575681838</v>
      </c>
      <c r="D563" s="16">
        <v>0.13474190583222739</v>
      </c>
      <c r="E563" s="16">
        <v>8.9480706086480635E-2</v>
      </c>
      <c r="G563" s="16">
        <v>0.15768928875361979</v>
      </c>
      <c r="H563" s="16">
        <v>0.2035722270381356</v>
      </c>
      <c r="I563" s="16">
        <v>0.15399996684682771</v>
      </c>
      <c r="J563" s="16">
        <v>8.8990317950082179E-2</v>
      </c>
      <c r="K563" s="16">
        <v>5.0397780453859217E-2</v>
      </c>
      <c r="L563" s="16">
        <v>3.3084255649034937E-2</v>
      </c>
      <c r="N563" s="16">
        <v>8.1233191137582955E-2</v>
      </c>
      <c r="O563" s="16">
        <v>8.0568669558879896E-2</v>
      </c>
      <c r="P563" s="16">
        <v>9.4437874156352283E-2</v>
      </c>
      <c r="Q563" s="16">
        <v>0.1074663565173669</v>
      </c>
      <c r="R563" s="16">
        <v>0.11997997132008741</v>
      </c>
      <c r="S563" s="16">
        <v>0.1029030412919167</v>
      </c>
      <c r="T563" s="16">
        <v>0.1152667369189614</v>
      </c>
      <c r="U563" s="16">
        <v>0.14445676552590861</v>
      </c>
      <c r="V563" s="16">
        <v>0.1746722103985956</v>
      </c>
      <c r="W563" s="16">
        <v>9.7041681775038496E-2</v>
      </c>
      <c r="X563" s="16">
        <v>7.1805901054182497E-2</v>
      </c>
      <c r="Y563" s="16">
        <v>8.6451777173096211E-2</v>
      </c>
      <c r="AA563" s="16">
        <v>0.15797135826631489</v>
      </c>
      <c r="AB563" s="16">
        <v>9.1919459124370301E-2</v>
      </c>
      <c r="AC563" s="16">
        <v>0.1076223241784395</v>
      </c>
      <c r="AD563" s="16">
        <v>8.651583762342295E-2</v>
      </c>
      <c r="AF563" s="16">
        <v>0.12615052922121289</v>
      </c>
      <c r="AH563" s="16">
        <v>0</v>
      </c>
      <c r="AI563" s="16">
        <v>1.4838960731884379E-2</v>
      </c>
      <c r="AJ563" s="16">
        <v>0.14477347469152449</v>
      </c>
      <c r="AK563" s="16">
        <v>0.34391673406221379</v>
      </c>
    </row>
    <row r="564" spans="2:39" ht="29" x14ac:dyDescent="0.35">
      <c r="B564" s="15" t="s">
        <v>250</v>
      </c>
      <c r="C564" s="16">
        <v>0.1862134628648405</v>
      </c>
      <c r="D564" s="16">
        <v>0.21725116159174451</v>
      </c>
      <c r="E564" s="16">
        <v>0.1558683661087267</v>
      </c>
      <c r="G564" s="16">
        <v>0.27598897772564718</v>
      </c>
      <c r="H564" s="16">
        <v>0.28552089967417971</v>
      </c>
      <c r="I564" s="16">
        <v>0.24868945742550211</v>
      </c>
      <c r="J564" s="16">
        <v>0.14307400044233759</v>
      </c>
      <c r="K564" s="16">
        <v>0.11652105103015339</v>
      </c>
      <c r="L564" s="16">
        <v>7.7858089000590727E-2</v>
      </c>
      <c r="N564" s="16">
        <v>0.14601612747242279</v>
      </c>
      <c r="O564" s="16">
        <v>0.1703164796437267</v>
      </c>
      <c r="P564" s="16">
        <v>0.18723541413704051</v>
      </c>
      <c r="Q564" s="16">
        <v>0.2083076860055437</v>
      </c>
      <c r="R564" s="16">
        <v>0.23229252615596199</v>
      </c>
      <c r="S564" s="16">
        <v>0.14542544620813261</v>
      </c>
      <c r="T564" s="16">
        <v>0.19165286219316061</v>
      </c>
      <c r="U564" s="16">
        <v>0.21302487071255699</v>
      </c>
      <c r="V564" s="16">
        <v>0.24387351879906519</v>
      </c>
      <c r="W564" s="16">
        <v>0.1480097744854687</v>
      </c>
      <c r="X564" s="16">
        <v>0.17710442170151081</v>
      </c>
      <c r="Y564" s="16">
        <v>0.14375043938115059</v>
      </c>
      <c r="AA564" s="16">
        <v>0.2099103739402868</v>
      </c>
      <c r="AB564" s="16">
        <v>0.17312730437368359</v>
      </c>
      <c r="AC564" s="16">
        <v>0.1996389576537192</v>
      </c>
      <c r="AD564" s="16">
        <v>0.16285467393936059</v>
      </c>
      <c r="AF564" s="16">
        <v>0.21070782899632101</v>
      </c>
      <c r="AH564" s="16">
        <v>2.5383745735019511E-3</v>
      </c>
      <c r="AI564" s="16">
        <v>7.5312954701109547E-2</v>
      </c>
      <c r="AJ564" s="16">
        <v>0.29196707128793797</v>
      </c>
      <c r="AK564" s="16">
        <v>0.3185299727507952</v>
      </c>
    </row>
    <row r="565" spans="2:39" x14ac:dyDescent="0.35">
      <c r="B565" s="15" t="s">
        <v>251</v>
      </c>
      <c r="C565" s="16">
        <v>0.6845706705294432</v>
      </c>
      <c r="D565" s="16">
        <v>0.63149412518046444</v>
      </c>
      <c r="E565" s="16">
        <v>0.73646282008171993</v>
      </c>
      <c r="G565" s="16">
        <v>0.54666975993907352</v>
      </c>
      <c r="H565" s="16">
        <v>0.48053655480339541</v>
      </c>
      <c r="I565" s="16">
        <v>0.57666946201279634</v>
      </c>
      <c r="J565" s="16">
        <v>0.7577968119901497</v>
      </c>
      <c r="K565" s="16">
        <v>0.82158556551978235</v>
      </c>
      <c r="L565" s="16">
        <v>0.87661286629556023</v>
      </c>
      <c r="N565" s="16">
        <v>0.75322682785236716</v>
      </c>
      <c r="O565" s="16">
        <v>0.72911578308150427</v>
      </c>
      <c r="P565" s="16">
        <v>0.70889455158494608</v>
      </c>
      <c r="Q565" s="16">
        <v>0.66849593017634135</v>
      </c>
      <c r="R565" s="16">
        <v>0.63306597252083385</v>
      </c>
      <c r="S565" s="16">
        <v>0.72411497952268566</v>
      </c>
      <c r="T565" s="16">
        <v>0.66848206311878289</v>
      </c>
      <c r="U565" s="16">
        <v>0.62910566686566338</v>
      </c>
      <c r="V565" s="16">
        <v>0.56016584944915382</v>
      </c>
      <c r="W565" s="16">
        <v>0.74089607743396113</v>
      </c>
      <c r="X565" s="16">
        <v>0.73818994776604019</v>
      </c>
      <c r="Y565" s="16">
        <v>0.75522341572606611</v>
      </c>
      <c r="AA565" s="16">
        <v>0.61930334707649959</v>
      </c>
      <c r="AB565" s="16">
        <v>0.72193205643930025</v>
      </c>
      <c r="AC565" s="16">
        <v>0.67594868155091425</v>
      </c>
      <c r="AD565" s="16">
        <v>0.72355644933552887</v>
      </c>
      <c r="AF565" s="16">
        <v>0.64695840294164941</v>
      </c>
      <c r="AH565" s="16">
        <v>0.96759241105990024</v>
      </c>
      <c r="AI565" s="16">
        <v>0.88689145649789736</v>
      </c>
      <c r="AJ565" s="16">
        <v>0.54861971612812044</v>
      </c>
      <c r="AK565" s="16">
        <v>0.33540112197194621</v>
      </c>
    </row>
    <row r="566" spans="2:39" x14ac:dyDescent="0.35">
      <c r="B566" s="15" t="s">
        <v>93</v>
      </c>
      <c r="C566" s="16">
        <v>1.735990903753255E-2</v>
      </c>
      <c r="D566" s="16">
        <v>1.6512807395563541E-2</v>
      </c>
      <c r="E566" s="16">
        <v>1.8188107723072659E-2</v>
      </c>
      <c r="G566" s="16">
        <v>1.965197358165946E-2</v>
      </c>
      <c r="H566" s="16">
        <v>3.037031848428938E-2</v>
      </c>
      <c r="I566" s="16">
        <v>2.064111371487394E-2</v>
      </c>
      <c r="J566" s="16">
        <v>1.0138869617430549E-2</v>
      </c>
      <c r="K566" s="16">
        <v>1.1495602996205299E-2</v>
      </c>
      <c r="L566" s="16">
        <v>1.244478905481412E-2</v>
      </c>
      <c r="N566" s="16">
        <v>1.9523853537627069E-2</v>
      </c>
      <c r="O566" s="16">
        <v>1.9999067715889218E-2</v>
      </c>
      <c r="P566" s="16">
        <v>9.4321601216613305E-3</v>
      </c>
      <c r="Q566" s="16">
        <v>1.5730027300748139E-2</v>
      </c>
      <c r="R566" s="16">
        <v>1.4661530003116719E-2</v>
      </c>
      <c r="S566" s="16">
        <v>2.7556532977265111E-2</v>
      </c>
      <c r="T566" s="16">
        <v>2.4598337769095278E-2</v>
      </c>
      <c r="U566" s="16">
        <v>1.3412696895871211E-2</v>
      </c>
      <c r="V566" s="16">
        <v>2.1288421353185469E-2</v>
      </c>
      <c r="W566" s="16">
        <v>1.4052466305531631E-2</v>
      </c>
      <c r="X566" s="16">
        <v>1.2899729478266571E-2</v>
      </c>
      <c r="Y566" s="16">
        <v>1.4574367719686969E-2</v>
      </c>
      <c r="AA566" s="16">
        <v>1.281492071689877E-2</v>
      </c>
      <c r="AB566" s="16">
        <v>1.302118006264575E-2</v>
      </c>
      <c r="AC566" s="16">
        <v>1.6790036616927032E-2</v>
      </c>
      <c r="AD566" s="16">
        <v>2.707303910168745E-2</v>
      </c>
      <c r="AF566" s="16">
        <v>1.618323884081669E-2</v>
      </c>
      <c r="AH566" s="16">
        <v>2.986921436659767E-2</v>
      </c>
      <c r="AI566" s="16">
        <v>2.2956628069108968E-2</v>
      </c>
      <c r="AJ566" s="16">
        <v>1.463973789241698E-2</v>
      </c>
      <c r="AK566" s="16">
        <v>2.152171215044677E-3</v>
      </c>
    </row>
    <row r="568" spans="2:39" x14ac:dyDescent="0.35">
      <c r="B568" s="25" t="s">
        <v>268</v>
      </c>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row>
    <row r="569" spans="2:39" x14ac:dyDescent="0.35">
      <c r="B569" s="26" t="s">
        <v>15</v>
      </c>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row>
    <row r="570" spans="2:39" ht="29" x14ac:dyDescent="0.35">
      <c r="B570" s="15" t="s">
        <v>249</v>
      </c>
      <c r="C570" s="16">
        <v>0.1049450137429388</v>
      </c>
      <c r="D570" s="16">
        <v>0.12189851717711719</v>
      </c>
      <c r="E570" s="16">
        <v>8.8369825402080576E-2</v>
      </c>
      <c r="G570" s="16">
        <v>0.13391237244975829</v>
      </c>
      <c r="H570" s="16">
        <v>0.1917185959328126</v>
      </c>
      <c r="I570" s="16">
        <v>0.14831969369127551</v>
      </c>
      <c r="J570" s="16">
        <v>9.0421072900512725E-2</v>
      </c>
      <c r="K570" s="16">
        <v>5.648442163794299E-2</v>
      </c>
      <c r="L570" s="16">
        <v>2.4792422086779922E-2</v>
      </c>
      <c r="N570" s="16">
        <v>8.7893572119067037E-2</v>
      </c>
      <c r="O570" s="16">
        <v>0.1137303988170901</v>
      </c>
      <c r="P570" s="16">
        <v>7.9826392485882788E-2</v>
      </c>
      <c r="Q570" s="16">
        <v>8.7232386389520189E-2</v>
      </c>
      <c r="R570" s="16">
        <v>0.123231312695827</v>
      </c>
      <c r="S570" s="16">
        <v>8.9216596298038381E-2</v>
      </c>
      <c r="T570" s="16">
        <v>9.4681017735913045E-2</v>
      </c>
      <c r="U570" s="16">
        <v>0.1181174109176015</v>
      </c>
      <c r="V570" s="16">
        <v>0.1802816217854131</v>
      </c>
      <c r="W570" s="16">
        <v>7.41281719740155E-2</v>
      </c>
      <c r="X570" s="16">
        <v>7.1303510918436674E-2</v>
      </c>
      <c r="Y570" s="16">
        <v>8.4287120984696581E-2</v>
      </c>
      <c r="AA570" s="16">
        <v>0.1537269632137658</v>
      </c>
      <c r="AB570" s="16">
        <v>8.0174526845085012E-2</v>
      </c>
      <c r="AC570" s="16">
        <v>0.1059604639813512</v>
      </c>
      <c r="AD570" s="16">
        <v>7.7036909659622718E-2</v>
      </c>
      <c r="AF570" s="16">
        <v>0.1187216660158729</v>
      </c>
      <c r="AH570" s="16">
        <v>0</v>
      </c>
      <c r="AI570" s="16">
        <v>1.5732383931969369E-2</v>
      </c>
      <c r="AJ570" s="16">
        <v>0.1537907888813124</v>
      </c>
      <c r="AK570" s="16">
        <v>0.27373500700834957</v>
      </c>
    </row>
    <row r="571" spans="2:39" ht="29" x14ac:dyDescent="0.35">
      <c r="B571" s="15" t="s">
        <v>250</v>
      </c>
      <c r="C571" s="16">
        <v>0.20703549546079919</v>
      </c>
      <c r="D571" s="16">
        <v>0.23191821719401501</v>
      </c>
      <c r="E571" s="16">
        <v>0.18270802823477761</v>
      </c>
      <c r="G571" s="16">
        <v>0.28301293685462492</v>
      </c>
      <c r="H571" s="16">
        <v>0.30120939895491322</v>
      </c>
      <c r="I571" s="16">
        <v>0.23809328152564199</v>
      </c>
      <c r="J571" s="16">
        <v>0.18341157754851059</v>
      </c>
      <c r="K571" s="16">
        <v>0.14439879571358291</v>
      </c>
      <c r="L571" s="16">
        <v>0.11681873307912501</v>
      </c>
      <c r="N571" s="16">
        <v>0.18786869745567589</v>
      </c>
      <c r="O571" s="16">
        <v>0.20182332296690589</v>
      </c>
      <c r="P571" s="16">
        <v>0.21937170209781379</v>
      </c>
      <c r="Q571" s="16">
        <v>0.16868227294578819</v>
      </c>
      <c r="R571" s="16">
        <v>0.2295333345620493</v>
      </c>
      <c r="S571" s="16">
        <v>0.17788740753165791</v>
      </c>
      <c r="T571" s="16">
        <v>0.20605115960595349</v>
      </c>
      <c r="U571" s="16">
        <v>0.24877938566389091</v>
      </c>
      <c r="V571" s="16">
        <v>0.26667656547310148</v>
      </c>
      <c r="W571" s="16">
        <v>0.19258608219396231</v>
      </c>
      <c r="X571" s="16">
        <v>0.15218299116903919</v>
      </c>
      <c r="Y571" s="16">
        <v>0.17232431672037599</v>
      </c>
      <c r="AA571" s="16">
        <v>0.25916953022334671</v>
      </c>
      <c r="AB571" s="16">
        <v>0.1984466198952532</v>
      </c>
      <c r="AC571" s="16">
        <v>0.205326321020563</v>
      </c>
      <c r="AD571" s="16">
        <v>0.16196915176676541</v>
      </c>
      <c r="AF571" s="16">
        <v>0.231846546728947</v>
      </c>
      <c r="AH571" s="16">
        <v>3.4389535876721597E-2</v>
      </c>
      <c r="AI571" s="16">
        <v>0.10697247047992579</v>
      </c>
      <c r="AJ571" s="16">
        <v>0.29328543359797871</v>
      </c>
      <c r="AK571" s="16">
        <v>0.35349279580409471</v>
      </c>
    </row>
    <row r="572" spans="2:39" x14ac:dyDescent="0.35">
      <c r="B572" s="15" t="s">
        <v>251</v>
      </c>
      <c r="C572" s="16">
        <v>0.66881806544782574</v>
      </c>
      <c r="D572" s="16">
        <v>0.63162046607855682</v>
      </c>
      <c r="E572" s="16">
        <v>0.70518560551216669</v>
      </c>
      <c r="G572" s="16">
        <v>0.55824682358331845</v>
      </c>
      <c r="H572" s="16">
        <v>0.47767589709188002</v>
      </c>
      <c r="I572" s="16">
        <v>0.59154829277207388</v>
      </c>
      <c r="J572" s="16">
        <v>0.70938426302251167</v>
      </c>
      <c r="K572" s="16">
        <v>0.78745030367160784</v>
      </c>
      <c r="L572" s="16">
        <v>0.84642445493883556</v>
      </c>
      <c r="N572" s="16">
        <v>0.70278637649100606</v>
      </c>
      <c r="O572" s="16">
        <v>0.66636662962476345</v>
      </c>
      <c r="P572" s="16">
        <v>0.67813976706394519</v>
      </c>
      <c r="Q572" s="16">
        <v>0.72003308410177069</v>
      </c>
      <c r="R572" s="16">
        <v>0.62746781826508302</v>
      </c>
      <c r="S572" s="16">
        <v>0.70713032957403699</v>
      </c>
      <c r="T572" s="16">
        <v>0.66901590279025014</v>
      </c>
      <c r="U572" s="16">
        <v>0.6110464892632792</v>
      </c>
      <c r="V572" s="16">
        <v>0.53695515587449216</v>
      </c>
      <c r="W572" s="16">
        <v>0.72346637858261409</v>
      </c>
      <c r="X572" s="16">
        <v>0.76135244704130334</v>
      </c>
      <c r="Y572" s="16">
        <v>0.72613411048962906</v>
      </c>
      <c r="AA572" s="16">
        <v>0.58048059308885724</v>
      </c>
      <c r="AB572" s="16">
        <v>0.70543631915170624</v>
      </c>
      <c r="AC572" s="16">
        <v>0.66186518680264028</v>
      </c>
      <c r="AD572" s="16">
        <v>0.73172895570565666</v>
      </c>
      <c r="AF572" s="16">
        <v>0.630741193380573</v>
      </c>
      <c r="AH572" s="16">
        <v>0.9374125701182674</v>
      </c>
      <c r="AI572" s="16">
        <v>0.85468677162573936</v>
      </c>
      <c r="AJ572" s="16">
        <v>0.53479444004785004</v>
      </c>
      <c r="AK572" s="16">
        <v>0.36515023622474702</v>
      </c>
    </row>
    <row r="573" spans="2:39" x14ac:dyDescent="0.35">
      <c r="B573" s="15" t="s">
        <v>93</v>
      </c>
      <c r="C573" s="16">
        <v>1.9201425348436111E-2</v>
      </c>
      <c r="D573" s="16">
        <v>1.456279955031084E-2</v>
      </c>
      <c r="E573" s="16">
        <v>2.3736540850975079E-2</v>
      </c>
      <c r="G573" s="16">
        <v>2.4827867112298271E-2</v>
      </c>
      <c r="H573" s="16">
        <v>2.9396108020394211E-2</v>
      </c>
      <c r="I573" s="16">
        <v>2.203873201100881E-2</v>
      </c>
      <c r="J573" s="16">
        <v>1.6783086528465031E-2</v>
      </c>
      <c r="K573" s="16">
        <v>1.166647897686636E-2</v>
      </c>
      <c r="L573" s="16">
        <v>1.196438989525949E-2</v>
      </c>
      <c r="N573" s="16">
        <v>2.1451353934250988E-2</v>
      </c>
      <c r="O573" s="16">
        <v>1.8079648591240591E-2</v>
      </c>
      <c r="P573" s="16">
        <v>2.2662138352358259E-2</v>
      </c>
      <c r="Q573" s="16">
        <v>2.4052256562920999E-2</v>
      </c>
      <c r="R573" s="16">
        <v>1.976753447704057E-2</v>
      </c>
      <c r="S573" s="16">
        <v>2.5765666596267021E-2</v>
      </c>
      <c r="T573" s="16">
        <v>3.0251919867883371E-2</v>
      </c>
      <c r="U573" s="16">
        <v>2.205671415522846E-2</v>
      </c>
      <c r="V573" s="16">
        <v>1.6086656866993239E-2</v>
      </c>
      <c r="W573" s="16">
        <v>9.8193672494080331E-3</v>
      </c>
      <c r="X573" s="16">
        <v>1.516105087122069E-2</v>
      </c>
      <c r="Y573" s="16">
        <v>1.7254451805298221E-2</v>
      </c>
      <c r="AA573" s="16">
        <v>6.6229134740302077E-3</v>
      </c>
      <c r="AB573" s="16">
        <v>1.594253410795542E-2</v>
      </c>
      <c r="AC573" s="16">
        <v>2.6848028195445531E-2</v>
      </c>
      <c r="AD573" s="16">
        <v>2.9264982867955262E-2</v>
      </c>
      <c r="AF573" s="16">
        <v>1.8690593874606979E-2</v>
      </c>
      <c r="AH573" s="16">
        <v>2.819789400501092E-2</v>
      </c>
      <c r="AI573" s="16">
        <v>2.2608373962365629E-2</v>
      </c>
      <c r="AJ573" s="16">
        <v>1.8129337472858789E-2</v>
      </c>
      <c r="AK573" s="16">
        <v>7.6219609628087838E-3</v>
      </c>
    </row>
    <row r="575" spans="2:39" x14ac:dyDescent="0.35">
      <c r="B575" s="25" t="s">
        <v>269</v>
      </c>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row>
    <row r="576" spans="2:39" x14ac:dyDescent="0.35">
      <c r="B576" s="26" t="s">
        <v>15</v>
      </c>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row>
    <row r="577" spans="2:40" ht="29" x14ac:dyDescent="0.35">
      <c r="B577" s="15" t="s">
        <v>249</v>
      </c>
      <c r="C577" s="16">
        <v>0.17391738355090561</v>
      </c>
      <c r="D577" s="16">
        <v>0.21241504034867281</v>
      </c>
      <c r="E577" s="16">
        <v>0.13627879666046461</v>
      </c>
      <c r="G577" s="16">
        <v>0.23358875683336541</v>
      </c>
      <c r="H577" s="16">
        <v>0.30819064005209718</v>
      </c>
      <c r="I577" s="16">
        <v>0.21563472571732961</v>
      </c>
      <c r="J577" s="16">
        <v>0.14392777330985981</v>
      </c>
      <c r="K577" s="16">
        <v>9.3296515970135108E-2</v>
      </c>
      <c r="L577" s="16">
        <v>7.0560178647669447E-2</v>
      </c>
      <c r="N577" s="16">
        <v>0.11307334937737031</v>
      </c>
      <c r="O577" s="16">
        <v>0.1662179699262209</v>
      </c>
      <c r="P577" s="16">
        <v>0.1711850642349497</v>
      </c>
      <c r="Q577" s="16">
        <v>0.15778560381809459</v>
      </c>
      <c r="R577" s="16">
        <v>0.1998940380102289</v>
      </c>
      <c r="S577" s="16">
        <v>0.1397558138184877</v>
      </c>
      <c r="T577" s="16">
        <v>0.17750680751636869</v>
      </c>
      <c r="U577" s="16">
        <v>0.2056840961185224</v>
      </c>
      <c r="V577" s="16">
        <v>0.2703068309049898</v>
      </c>
      <c r="W577" s="16">
        <v>0.13710672314078451</v>
      </c>
      <c r="X577" s="16">
        <v>0.1438753837893717</v>
      </c>
      <c r="Y577" s="16">
        <v>0.1397332906750462</v>
      </c>
      <c r="AA577" s="16">
        <v>0.25815820328525307</v>
      </c>
      <c r="AB577" s="16">
        <v>0.16520626246516781</v>
      </c>
      <c r="AC577" s="16">
        <v>0.1535411359456075</v>
      </c>
      <c r="AD577" s="16">
        <v>0.10939266801549111</v>
      </c>
      <c r="AF577" s="16">
        <v>0.19658309120377751</v>
      </c>
      <c r="AH577" s="16">
        <v>0</v>
      </c>
      <c r="AI577" s="16">
        <v>3.4185254658315678E-2</v>
      </c>
      <c r="AJ577" s="16">
        <v>0.22647670706200951</v>
      </c>
      <c r="AK577" s="16">
        <v>0.50356792983574872</v>
      </c>
    </row>
    <row r="578" spans="2:40" ht="29" x14ac:dyDescent="0.35">
      <c r="B578" s="15" t="s">
        <v>250</v>
      </c>
      <c r="C578" s="16">
        <v>0.27594614380610272</v>
      </c>
      <c r="D578" s="16">
        <v>0.29027359327348679</v>
      </c>
      <c r="E578" s="16">
        <v>0.26193840939958141</v>
      </c>
      <c r="G578" s="16">
        <v>0.35833590581005259</v>
      </c>
      <c r="H578" s="16">
        <v>0.33376808351113418</v>
      </c>
      <c r="I578" s="16">
        <v>0.31907807673094218</v>
      </c>
      <c r="J578" s="16">
        <v>0.26251725751893368</v>
      </c>
      <c r="K578" s="16">
        <v>0.23194070547552861</v>
      </c>
      <c r="L578" s="16">
        <v>0.18039848813909939</v>
      </c>
      <c r="N578" s="16">
        <v>0.27175403094881567</v>
      </c>
      <c r="O578" s="16">
        <v>0.28495340307943817</v>
      </c>
      <c r="P578" s="16">
        <v>0.27957088256097018</v>
      </c>
      <c r="Q578" s="16">
        <v>0.27861310640973708</v>
      </c>
      <c r="R578" s="16">
        <v>0.3095330393005834</v>
      </c>
      <c r="S578" s="16">
        <v>0.29397787312967411</v>
      </c>
      <c r="T578" s="16">
        <v>0.26934926221134098</v>
      </c>
      <c r="U578" s="16">
        <v>0.28961633531941572</v>
      </c>
      <c r="V578" s="16">
        <v>0.3149929542583263</v>
      </c>
      <c r="W578" s="16">
        <v>0.26207281209904282</v>
      </c>
      <c r="X578" s="16">
        <v>0.21081281922038619</v>
      </c>
      <c r="Y578" s="16">
        <v>0.225308914552868</v>
      </c>
      <c r="AA578" s="16">
        <v>0.29545296800120102</v>
      </c>
      <c r="AB578" s="16">
        <v>0.25818299264940031</v>
      </c>
      <c r="AC578" s="16">
        <v>0.29841903118725532</v>
      </c>
      <c r="AD578" s="16">
        <v>0.25435182247158322</v>
      </c>
      <c r="AF578" s="16">
        <v>0.30830878259449429</v>
      </c>
      <c r="AH578" s="16">
        <v>4.9831876518688333E-2</v>
      </c>
      <c r="AI578" s="16">
        <v>0.1772789261455617</v>
      </c>
      <c r="AJ578" s="16">
        <v>0.40280892510059191</v>
      </c>
      <c r="AK578" s="16">
        <v>0.35249917211037363</v>
      </c>
    </row>
    <row r="579" spans="2:40" x14ac:dyDescent="0.35">
      <c r="B579" s="15" t="s">
        <v>251</v>
      </c>
      <c r="C579" s="16">
        <v>0.53074778502226772</v>
      </c>
      <c r="D579" s="16">
        <v>0.47753074173014409</v>
      </c>
      <c r="E579" s="16">
        <v>0.58277729732544559</v>
      </c>
      <c r="G579" s="16">
        <v>0.37640586159466999</v>
      </c>
      <c r="H579" s="16">
        <v>0.33349542563194468</v>
      </c>
      <c r="I579" s="16">
        <v>0.43391123843906643</v>
      </c>
      <c r="J579" s="16">
        <v>0.58445365087768697</v>
      </c>
      <c r="K579" s="16">
        <v>0.66569244431637475</v>
      </c>
      <c r="L579" s="16">
        <v>0.73635691493400035</v>
      </c>
      <c r="N579" s="16">
        <v>0.59962876885609795</v>
      </c>
      <c r="O579" s="16">
        <v>0.53549711485694662</v>
      </c>
      <c r="P579" s="16">
        <v>0.52541042184790732</v>
      </c>
      <c r="Q579" s="16">
        <v>0.54820640971660606</v>
      </c>
      <c r="R579" s="16">
        <v>0.47591664431052583</v>
      </c>
      <c r="S579" s="16">
        <v>0.53787602827885406</v>
      </c>
      <c r="T579" s="16">
        <v>0.52343488282835671</v>
      </c>
      <c r="U579" s="16">
        <v>0.48773103371310289</v>
      </c>
      <c r="V579" s="16">
        <v>0.39041968776237568</v>
      </c>
      <c r="W579" s="16">
        <v>0.59663654408286926</v>
      </c>
      <c r="X579" s="16">
        <v>0.61629682155457499</v>
      </c>
      <c r="Y579" s="16">
        <v>0.61248828528458032</v>
      </c>
      <c r="AA579" s="16">
        <v>0.4383765372060765</v>
      </c>
      <c r="AB579" s="16">
        <v>0.56468321635032859</v>
      </c>
      <c r="AC579" s="16">
        <v>0.52115045171082774</v>
      </c>
      <c r="AD579" s="16">
        <v>0.60360826372401644</v>
      </c>
      <c r="AF579" s="16">
        <v>0.47562113350658658</v>
      </c>
      <c r="AH579" s="16">
        <v>0.92784274249127718</v>
      </c>
      <c r="AI579" s="16">
        <v>0.76269259187737959</v>
      </c>
      <c r="AJ579" s="16">
        <v>0.35337264429251491</v>
      </c>
      <c r="AK579" s="16">
        <v>0.1374722870171208</v>
      </c>
    </row>
    <row r="580" spans="2:40" x14ac:dyDescent="0.35">
      <c r="B580" s="15" t="s">
        <v>93</v>
      </c>
      <c r="C580" s="16">
        <v>1.938868762072395E-2</v>
      </c>
      <c r="D580" s="16">
        <v>1.9780624647696199E-2</v>
      </c>
      <c r="E580" s="16">
        <v>1.9005496614508441E-2</v>
      </c>
      <c r="G580" s="16">
        <v>3.1669475761911821E-2</v>
      </c>
      <c r="H580" s="16">
        <v>2.4545850804823969E-2</v>
      </c>
      <c r="I580" s="16">
        <v>3.1375959112661833E-2</v>
      </c>
      <c r="J580" s="16">
        <v>9.1013182935196415E-3</v>
      </c>
      <c r="K580" s="16">
        <v>9.0703342379615925E-3</v>
      </c>
      <c r="L580" s="16">
        <v>1.2684418279230831E-2</v>
      </c>
      <c r="N580" s="16">
        <v>1.5543850817715839E-2</v>
      </c>
      <c r="O580" s="16">
        <v>1.333151213739449E-2</v>
      </c>
      <c r="P580" s="16">
        <v>2.383363135617288E-2</v>
      </c>
      <c r="Q580" s="16">
        <v>1.539488005556227E-2</v>
      </c>
      <c r="R580" s="16">
        <v>1.465627837866188E-2</v>
      </c>
      <c r="S580" s="16">
        <v>2.8390284772984251E-2</v>
      </c>
      <c r="T580" s="16">
        <v>2.9709047443933771E-2</v>
      </c>
      <c r="U580" s="16">
        <v>1.6968534848959129E-2</v>
      </c>
      <c r="V580" s="16">
        <v>2.428052707430817E-2</v>
      </c>
      <c r="W580" s="16">
        <v>4.1839206773032741E-3</v>
      </c>
      <c r="X580" s="16">
        <v>2.901497543566697E-2</v>
      </c>
      <c r="Y580" s="16">
        <v>2.2469509487505389E-2</v>
      </c>
      <c r="AA580" s="16">
        <v>8.0122915074693959E-3</v>
      </c>
      <c r="AB580" s="16">
        <v>1.1927528535103199E-2</v>
      </c>
      <c r="AC580" s="16">
        <v>2.6889381156309629E-2</v>
      </c>
      <c r="AD580" s="16">
        <v>3.2647245788909117E-2</v>
      </c>
      <c r="AF580" s="16">
        <v>1.9486992695141252E-2</v>
      </c>
      <c r="AH580" s="16">
        <v>2.2325380990034591E-2</v>
      </c>
      <c r="AI580" s="16">
        <v>2.5843227318743289E-2</v>
      </c>
      <c r="AJ580" s="16">
        <v>1.7341723544883791E-2</v>
      </c>
      <c r="AK580" s="16">
        <v>6.4606110367569436E-3</v>
      </c>
    </row>
    <row r="582" spans="2:40" x14ac:dyDescent="0.35">
      <c r="B582" s="25" t="s">
        <v>270</v>
      </c>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row>
    <row r="583" spans="2:40" x14ac:dyDescent="0.35">
      <c r="B583" s="26" t="s">
        <v>15</v>
      </c>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row>
    <row r="584" spans="2:40" ht="29" x14ac:dyDescent="0.35">
      <c r="B584" s="15" t="s">
        <v>249</v>
      </c>
      <c r="C584" s="16">
        <v>0.16989191576357651</v>
      </c>
      <c r="D584" s="16">
        <v>0.20151123836749599</v>
      </c>
      <c r="E584" s="16">
        <v>0.138978173987128</v>
      </c>
      <c r="G584" s="16">
        <v>0.23391296635261399</v>
      </c>
      <c r="H584" s="16">
        <v>0.28441804567180867</v>
      </c>
      <c r="I584" s="16">
        <v>0.21216193829161301</v>
      </c>
      <c r="J584" s="16">
        <v>0.13735562253047179</v>
      </c>
      <c r="K584" s="16">
        <v>0.1099155683332583</v>
      </c>
      <c r="L584" s="16">
        <v>6.7411297790649999E-2</v>
      </c>
      <c r="N584" s="16">
        <v>0.1139275842941285</v>
      </c>
      <c r="O584" s="16">
        <v>0.18450013499068679</v>
      </c>
      <c r="P584" s="16">
        <v>0.154910543539302</v>
      </c>
      <c r="Q584" s="16">
        <v>0.19436458447052729</v>
      </c>
      <c r="R584" s="16">
        <v>0.1788163412388642</v>
      </c>
      <c r="S584" s="16">
        <v>0.1674005290062944</v>
      </c>
      <c r="T584" s="16">
        <v>0.16418774438613709</v>
      </c>
      <c r="U584" s="16">
        <v>0.18083284319311671</v>
      </c>
      <c r="V584" s="16">
        <v>0.27424673634072361</v>
      </c>
      <c r="W584" s="16">
        <v>0.13041972751044709</v>
      </c>
      <c r="X584" s="16">
        <v>0.12582458008395059</v>
      </c>
      <c r="Y584" s="16">
        <v>0.1365642552340097</v>
      </c>
      <c r="AA584" s="16">
        <v>0.2302350471172368</v>
      </c>
      <c r="AB584" s="16">
        <v>0.15998483202945321</v>
      </c>
      <c r="AC584" s="16">
        <v>0.167345629538005</v>
      </c>
      <c r="AD584" s="16">
        <v>0.1175094037248253</v>
      </c>
      <c r="AF584" s="16">
        <v>0.19141557751682051</v>
      </c>
      <c r="AH584" s="16">
        <v>6.0124689324354934E-3</v>
      </c>
      <c r="AI584" s="16">
        <v>3.6427808645544763E-2</v>
      </c>
      <c r="AJ584" s="16">
        <v>0.2233306890178027</v>
      </c>
      <c r="AK584" s="16">
        <v>0.4753292698678529</v>
      </c>
    </row>
    <row r="585" spans="2:40" ht="29" x14ac:dyDescent="0.35">
      <c r="B585" s="15" t="s">
        <v>250</v>
      </c>
      <c r="C585" s="16">
        <v>0.28466692929427839</v>
      </c>
      <c r="D585" s="16">
        <v>0.3084006259935102</v>
      </c>
      <c r="E585" s="16">
        <v>0.26146284676691728</v>
      </c>
      <c r="G585" s="16">
        <v>0.30875073831405508</v>
      </c>
      <c r="H585" s="16">
        <v>0.34371313320669861</v>
      </c>
      <c r="I585" s="16">
        <v>0.30505818446969962</v>
      </c>
      <c r="J585" s="16">
        <v>0.29378701050299161</v>
      </c>
      <c r="K585" s="16">
        <v>0.24677881333975479</v>
      </c>
      <c r="L585" s="16">
        <v>0.2225470802065137</v>
      </c>
      <c r="N585" s="16">
        <v>0.2445192963238558</v>
      </c>
      <c r="O585" s="16">
        <v>0.26153864146900352</v>
      </c>
      <c r="P585" s="16">
        <v>0.29053108561794733</v>
      </c>
      <c r="Q585" s="16">
        <v>0.26712716780423279</v>
      </c>
      <c r="R585" s="16">
        <v>0.32006755448906821</v>
      </c>
      <c r="S585" s="16">
        <v>0.25462975172039948</v>
      </c>
      <c r="T585" s="16">
        <v>0.29266473379270602</v>
      </c>
      <c r="U585" s="16">
        <v>0.31461407451239298</v>
      </c>
      <c r="V585" s="16">
        <v>0.33674756702378322</v>
      </c>
      <c r="W585" s="16">
        <v>0.26157230017141919</v>
      </c>
      <c r="X585" s="16">
        <v>0.26135023501470239</v>
      </c>
      <c r="Y585" s="16">
        <v>0.25737181368411632</v>
      </c>
      <c r="AA585" s="16">
        <v>0.3021078970536884</v>
      </c>
      <c r="AB585" s="16">
        <v>0.26683819827081978</v>
      </c>
      <c r="AC585" s="16">
        <v>0.29852616150112699</v>
      </c>
      <c r="AD585" s="16">
        <v>0.27283351269686701</v>
      </c>
      <c r="AF585" s="16">
        <v>0.31592977840452058</v>
      </c>
      <c r="AH585" s="16">
        <v>7.3337606804383379E-2</v>
      </c>
      <c r="AI585" s="16">
        <v>0.21827740211427379</v>
      </c>
      <c r="AJ585" s="16">
        <v>0.38801702332410931</v>
      </c>
      <c r="AK585" s="16">
        <v>0.32933237516625169</v>
      </c>
    </row>
    <row r="586" spans="2:40" x14ac:dyDescent="0.35">
      <c r="B586" s="15" t="s">
        <v>251</v>
      </c>
      <c r="C586" s="16">
        <v>0.52912523044958371</v>
      </c>
      <c r="D586" s="16">
        <v>0.47805113117545439</v>
      </c>
      <c r="E586" s="16">
        <v>0.57905961823527918</v>
      </c>
      <c r="G586" s="16">
        <v>0.43555631447059279</v>
      </c>
      <c r="H586" s="16">
        <v>0.34674540219669348</v>
      </c>
      <c r="I586" s="16">
        <v>0.4613335340995075</v>
      </c>
      <c r="J586" s="16">
        <v>0.55799743922039535</v>
      </c>
      <c r="K586" s="16">
        <v>0.63103813370202821</v>
      </c>
      <c r="L586" s="16">
        <v>0.70147156101786556</v>
      </c>
      <c r="N586" s="16">
        <v>0.61559856692500137</v>
      </c>
      <c r="O586" s="16">
        <v>0.55396122354030986</v>
      </c>
      <c r="P586" s="16">
        <v>0.53199454209115971</v>
      </c>
      <c r="Q586" s="16">
        <v>0.52278131458930788</v>
      </c>
      <c r="R586" s="16">
        <v>0.48684291457299861</v>
      </c>
      <c r="S586" s="16">
        <v>0.55253734155484424</v>
      </c>
      <c r="T586" s="16">
        <v>0.51806095322142798</v>
      </c>
      <c r="U586" s="16">
        <v>0.48712561681470529</v>
      </c>
      <c r="V586" s="16">
        <v>0.36931014176708832</v>
      </c>
      <c r="W586" s="16">
        <v>0.60666753879208757</v>
      </c>
      <c r="X586" s="16">
        <v>0.5975299536644707</v>
      </c>
      <c r="Y586" s="16">
        <v>0.59344479584094734</v>
      </c>
      <c r="AA586" s="16">
        <v>0.46244238718946812</v>
      </c>
      <c r="AB586" s="16">
        <v>0.56034749221267788</v>
      </c>
      <c r="AC586" s="16">
        <v>0.51320021624394518</v>
      </c>
      <c r="AD586" s="16">
        <v>0.58198792393633714</v>
      </c>
      <c r="AF586" s="16">
        <v>0.47705595338131351</v>
      </c>
      <c r="AH586" s="16">
        <v>0.8985813688429225</v>
      </c>
      <c r="AI586" s="16">
        <v>0.72218957381431303</v>
      </c>
      <c r="AJ586" s="16">
        <v>0.37502237038134711</v>
      </c>
      <c r="AK586" s="16">
        <v>0.19299712355018919</v>
      </c>
    </row>
    <row r="587" spans="2:40" x14ac:dyDescent="0.35">
      <c r="B587" s="15" t="s">
        <v>93</v>
      </c>
      <c r="C587" s="16">
        <v>1.6315924492561421E-2</v>
      </c>
      <c r="D587" s="16">
        <v>1.2037004463539251E-2</v>
      </c>
      <c r="E587" s="16">
        <v>2.049936101067543E-2</v>
      </c>
      <c r="G587" s="16">
        <v>2.1779980862738021E-2</v>
      </c>
      <c r="H587" s="16">
        <v>2.512341892479919E-2</v>
      </c>
      <c r="I587" s="16">
        <v>2.1446343139180011E-2</v>
      </c>
      <c r="J587" s="16">
        <v>1.0859927746141191E-2</v>
      </c>
      <c r="K587" s="16">
        <v>1.2267484624958471E-2</v>
      </c>
      <c r="L587" s="16">
        <v>8.5700609849707308E-3</v>
      </c>
      <c r="N587" s="16">
        <v>2.5954552457014259E-2</v>
      </c>
      <c r="O587" s="16">
        <v>0</v>
      </c>
      <c r="P587" s="16">
        <v>2.2563828751591259E-2</v>
      </c>
      <c r="Q587" s="16">
        <v>1.5726933135931969E-2</v>
      </c>
      <c r="R587" s="16">
        <v>1.4273189699068919E-2</v>
      </c>
      <c r="S587" s="16">
        <v>2.5432377718461859E-2</v>
      </c>
      <c r="T587" s="16">
        <v>2.508656859972901E-2</v>
      </c>
      <c r="U587" s="16">
        <v>1.74274654797851E-2</v>
      </c>
      <c r="V587" s="16">
        <v>1.9695554868404911E-2</v>
      </c>
      <c r="W587" s="16">
        <v>1.3404335260461071E-3</v>
      </c>
      <c r="X587" s="16">
        <v>1.5295231236876259E-2</v>
      </c>
      <c r="Y587" s="16">
        <v>1.2619135240926539E-2</v>
      </c>
      <c r="AA587" s="16">
        <v>5.214668639606645E-3</v>
      </c>
      <c r="AB587" s="16">
        <v>1.2829477487049001E-2</v>
      </c>
      <c r="AC587" s="16">
        <v>2.0927992716922791E-2</v>
      </c>
      <c r="AD587" s="16">
        <v>2.7669159641970559E-2</v>
      </c>
      <c r="AF587" s="16">
        <v>1.5598690697345329E-2</v>
      </c>
      <c r="AH587" s="16">
        <v>2.2068555420258661E-2</v>
      </c>
      <c r="AI587" s="16">
        <v>2.3105215425868651E-2</v>
      </c>
      <c r="AJ587" s="16">
        <v>1.3629917276740809E-2</v>
      </c>
      <c r="AK587" s="16">
        <v>2.3412314157062E-3</v>
      </c>
    </row>
    <row r="589" spans="2:40" x14ac:dyDescent="0.35">
      <c r="B589" s="25" t="s">
        <v>271</v>
      </c>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row>
    <row r="590" spans="2:40" x14ac:dyDescent="0.35">
      <c r="B590" s="26" t="s">
        <v>15</v>
      </c>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row>
    <row r="591" spans="2:40" ht="29" x14ac:dyDescent="0.35">
      <c r="B591" s="15" t="s">
        <v>249</v>
      </c>
      <c r="C591" s="16">
        <v>0.1432904859544071</v>
      </c>
      <c r="D591" s="16">
        <v>0.14812517523019081</v>
      </c>
      <c r="E591" s="16">
        <v>0.13856368210370049</v>
      </c>
      <c r="G591" s="16">
        <v>0.2163341723410542</v>
      </c>
      <c r="H591" s="16">
        <v>0.26312398468525638</v>
      </c>
      <c r="I591" s="16">
        <v>0.17582149877021599</v>
      </c>
      <c r="J591" s="16">
        <v>0.11393854008829719</v>
      </c>
      <c r="K591" s="16">
        <v>7.2125725419368569E-2</v>
      </c>
      <c r="L591" s="16">
        <v>4.3398041538907292E-2</v>
      </c>
      <c r="N591" s="16">
        <v>0.12478651753291441</v>
      </c>
      <c r="O591" s="16">
        <v>0.1236139010465821</v>
      </c>
      <c r="P591" s="16">
        <v>9.9168629214421239E-2</v>
      </c>
      <c r="Q591" s="16">
        <v>0.14667453877060979</v>
      </c>
      <c r="R591" s="16">
        <v>0.15416287466493761</v>
      </c>
      <c r="S591" s="16">
        <v>0.1088366822872333</v>
      </c>
      <c r="T591" s="16">
        <v>0.14508490399374319</v>
      </c>
      <c r="U591" s="16">
        <v>0.1757855576873128</v>
      </c>
      <c r="V591" s="16">
        <v>0.21402386734783699</v>
      </c>
      <c r="W591" s="16">
        <v>0.1133299953001675</v>
      </c>
      <c r="X591" s="16">
        <v>0.109974249305222</v>
      </c>
      <c r="Y591" s="16">
        <v>0.13756497334702941</v>
      </c>
      <c r="AA591" s="16">
        <v>0.18839807866772271</v>
      </c>
      <c r="AB591" s="16">
        <v>0.1236439107613042</v>
      </c>
      <c r="AC591" s="16">
        <v>0.13336832453481109</v>
      </c>
      <c r="AD591" s="16">
        <v>0.12300968032649059</v>
      </c>
      <c r="AF591" s="16">
        <v>0.16201830366306899</v>
      </c>
      <c r="AH591" s="16">
        <v>1.717338861623228E-3</v>
      </c>
      <c r="AI591" s="16">
        <v>2.943654099866197E-2</v>
      </c>
      <c r="AJ591" s="16">
        <v>0.20543357027450659</v>
      </c>
      <c r="AK591" s="16">
        <v>0.36404107097168009</v>
      </c>
      <c r="AL591" s="20"/>
      <c r="AM591" s="20"/>
      <c r="AN591" s="21"/>
    </row>
    <row r="592" spans="2:40" ht="29" x14ac:dyDescent="0.35">
      <c r="B592" s="15" t="s">
        <v>250</v>
      </c>
      <c r="C592" s="16">
        <v>0.24870413777409001</v>
      </c>
      <c r="D592" s="16">
        <v>0.25055001614776212</v>
      </c>
      <c r="E592" s="16">
        <v>0.2468994499220056</v>
      </c>
      <c r="G592" s="16">
        <v>0.33965948391115369</v>
      </c>
      <c r="H592" s="16">
        <v>0.34559716074343377</v>
      </c>
      <c r="I592" s="16">
        <v>0.28655357604808701</v>
      </c>
      <c r="J592" s="16">
        <v>0.2376585275523391</v>
      </c>
      <c r="K592" s="16">
        <v>0.1663528176857195</v>
      </c>
      <c r="L592" s="16">
        <v>0.14398398343827981</v>
      </c>
      <c r="N592" s="16">
        <v>0.20385873921234149</v>
      </c>
      <c r="O592" s="16">
        <v>0.27060422623155228</v>
      </c>
      <c r="P592" s="16">
        <v>0.26887201257098042</v>
      </c>
      <c r="Q592" s="16">
        <v>0.24514819862529211</v>
      </c>
      <c r="R592" s="16">
        <v>0.26277394844457802</v>
      </c>
      <c r="S592" s="16">
        <v>0.22560088157280489</v>
      </c>
      <c r="T592" s="16">
        <v>0.27504457684750072</v>
      </c>
      <c r="U592" s="16">
        <v>0.25937885114796172</v>
      </c>
      <c r="V592" s="16">
        <v>0.30548261876087168</v>
      </c>
      <c r="W592" s="16">
        <v>0.23263770346391871</v>
      </c>
      <c r="X592" s="16">
        <v>0.23036360006470591</v>
      </c>
      <c r="Y592" s="16">
        <v>0.19976029514977189</v>
      </c>
      <c r="AA592" s="16">
        <v>0.26813136841395269</v>
      </c>
      <c r="AB592" s="16">
        <v>0.2378265995098916</v>
      </c>
      <c r="AC592" s="16">
        <v>0.27288069449788349</v>
      </c>
      <c r="AD592" s="16">
        <v>0.2181588331789131</v>
      </c>
      <c r="AF592" s="16">
        <v>0.27676091017739041</v>
      </c>
      <c r="AH592" s="16">
        <v>3.8089008382483767E-2</v>
      </c>
      <c r="AI592" s="16">
        <v>0.16084256491629309</v>
      </c>
      <c r="AJ592" s="16">
        <v>0.35208031736160028</v>
      </c>
      <c r="AK592" s="16">
        <v>0.34648307283769209</v>
      </c>
    </row>
    <row r="593" spans="2:40" x14ac:dyDescent="0.35">
      <c r="B593" s="15" t="s">
        <v>251</v>
      </c>
      <c r="C593" s="16">
        <v>0.58957830127413968</v>
      </c>
      <c r="D593" s="16">
        <v>0.58312197026738255</v>
      </c>
      <c r="E593" s="16">
        <v>0.59589056014401887</v>
      </c>
      <c r="G593" s="16">
        <v>0.42081329525741212</v>
      </c>
      <c r="H593" s="16">
        <v>0.36718770245596272</v>
      </c>
      <c r="I593" s="16">
        <v>0.51171436602320763</v>
      </c>
      <c r="J593" s="16">
        <v>0.63364591455194641</v>
      </c>
      <c r="K593" s="16">
        <v>0.754026853660277</v>
      </c>
      <c r="L593" s="16">
        <v>0.7976590748192568</v>
      </c>
      <c r="N593" s="16">
        <v>0.64054820620341957</v>
      </c>
      <c r="O593" s="16">
        <v>0.59930852982722571</v>
      </c>
      <c r="P593" s="16">
        <v>0.6119868512478821</v>
      </c>
      <c r="Q593" s="16">
        <v>0.59296110747388253</v>
      </c>
      <c r="R593" s="16">
        <v>0.5718697213263132</v>
      </c>
      <c r="S593" s="16">
        <v>0.63817627897434659</v>
      </c>
      <c r="T593" s="16">
        <v>0.55073746836377913</v>
      </c>
      <c r="U593" s="16">
        <v>0.54143542986168425</v>
      </c>
      <c r="V593" s="16">
        <v>0.4587715433641279</v>
      </c>
      <c r="W593" s="16">
        <v>0.64947528499056129</v>
      </c>
      <c r="X593" s="16">
        <v>0.6487872843593383</v>
      </c>
      <c r="Y593" s="16">
        <v>0.64290273451036595</v>
      </c>
      <c r="AA593" s="16">
        <v>0.53498931465188715</v>
      </c>
      <c r="AB593" s="16">
        <v>0.62458683174748597</v>
      </c>
      <c r="AC593" s="16">
        <v>0.5744572055802516</v>
      </c>
      <c r="AD593" s="16">
        <v>0.62621717000130428</v>
      </c>
      <c r="AF593" s="16">
        <v>0.54376598453461522</v>
      </c>
      <c r="AH593" s="16">
        <v>0.92954939419928839</v>
      </c>
      <c r="AI593" s="16">
        <v>0.78570327160081288</v>
      </c>
      <c r="AJ593" s="16">
        <v>0.42723042992501098</v>
      </c>
      <c r="AK593" s="16">
        <v>0.28493970216758069</v>
      </c>
    </row>
    <row r="594" spans="2:40" x14ac:dyDescent="0.35">
      <c r="B594" s="15" t="s">
        <v>93</v>
      </c>
      <c r="C594" s="16">
        <v>1.8427074997363221E-2</v>
      </c>
      <c r="D594" s="16">
        <v>1.8202838354664391E-2</v>
      </c>
      <c r="E594" s="16">
        <v>1.864630783027502E-2</v>
      </c>
      <c r="G594" s="16">
        <v>2.3193048490379811E-2</v>
      </c>
      <c r="H594" s="16">
        <v>2.409115211534725E-2</v>
      </c>
      <c r="I594" s="16">
        <v>2.591055915848936E-2</v>
      </c>
      <c r="J594" s="16">
        <v>1.4757017807417529E-2</v>
      </c>
      <c r="K594" s="16">
        <v>7.4946032346349372E-3</v>
      </c>
      <c r="L594" s="16">
        <v>1.495890020355597E-2</v>
      </c>
      <c r="N594" s="16">
        <v>3.080653705132437E-2</v>
      </c>
      <c r="O594" s="16">
        <v>6.4733428946400426E-3</v>
      </c>
      <c r="P594" s="16">
        <v>1.9972506966716461E-2</v>
      </c>
      <c r="Q594" s="16">
        <v>1.521615513021549E-2</v>
      </c>
      <c r="R594" s="16">
        <v>1.119345556417113E-2</v>
      </c>
      <c r="S594" s="16">
        <v>2.738615716561528E-2</v>
      </c>
      <c r="T594" s="16">
        <v>2.9133050794977109E-2</v>
      </c>
      <c r="U594" s="16">
        <v>2.3400161303041289E-2</v>
      </c>
      <c r="V594" s="16">
        <v>2.1721970527163251E-2</v>
      </c>
      <c r="W594" s="16">
        <v>4.5570162453523787E-3</v>
      </c>
      <c r="X594" s="16">
        <v>1.0874866270733649E-2</v>
      </c>
      <c r="Y594" s="16">
        <v>1.9771996992832531E-2</v>
      </c>
      <c r="AA594" s="16">
        <v>8.4812382664374904E-3</v>
      </c>
      <c r="AB594" s="16">
        <v>1.3942657981318321E-2</v>
      </c>
      <c r="AC594" s="16">
        <v>1.929377538705359E-2</v>
      </c>
      <c r="AD594" s="16">
        <v>3.2614316493291953E-2</v>
      </c>
      <c r="AF594" s="16">
        <v>1.745480162492534E-2</v>
      </c>
      <c r="AH594" s="16">
        <v>3.064425855660451E-2</v>
      </c>
      <c r="AI594" s="16">
        <v>2.401762248423225E-2</v>
      </c>
      <c r="AJ594" s="16">
        <v>1.525568243888191E-2</v>
      </c>
      <c r="AK594" s="16">
        <v>4.536154023047103E-3</v>
      </c>
    </row>
    <row r="596" spans="2:40" x14ac:dyDescent="0.35">
      <c r="B596" s="25" t="s">
        <v>272</v>
      </c>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row>
    <row r="597" spans="2:40" x14ac:dyDescent="0.35">
      <c r="B597" s="26" t="s">
        <v>15</v>
      </c>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row>
    <row r="598" spans="2:40" ht="29" x14ac:dyDescent="0.35">
      <c r="B598" s="15" t="s">
        <v>249</v>
      </c>
      <c r="C598" s="16">
        <v>0.13967735361113981</v>
      </c>
      <c r="D598" s="16">
        <v>0.16710814263535631</v>
      </c>
      <c r="E598" s="16">
        <v>0.11285867886464961</v>
      </c>
      <c r="G598" s="16">
        <v>0.1926261668580303</v>
      </c>
      <c r="H598" s="16">
        <v>0.26920493422148722</v>
      </c>
      <c r="I598" s="16">
        <v>0.18920710210215369</v>
      </c>
      <c r="J598" s="16">
        <v>0.1176786100662349</v>
      </c>
      <c r="K598" s="16">
        <v>6.8491700911049974E-2</v>
      </c>
      <c r="L598" s="16">
        <v>2.5450686797760282E-2</v>
      </c>
      <c r="N598" s="16">
        <v>9.9659270654306728E-2</v>
      </c>
      <c r="O598" s="16">
        <v>0.1232265215761907</v>
      </c>
      <c r="P598" s="16">
        <v>0.1080593793947236</v>
      </c>
      <c r="Q598" s="16">
        <v>0.13658009132942639</v>
      </c>
      <c r="R598" s="16">
        <v>0.15677086034292531</v>
      </c>
      <c r="S598" s="16">
        <v>9.6523439706663092E-2</v>
      </c>
      <c r="T598" s="16">
        <v>0.16458215186489741</v>
      </c>
      <c r="U598" s="16">
        <v>0.156814370638477</v>
      </c>
      <c r="V598" s="16">
        <v>0.23529864820976601</v>
      </c>
      <c r="W598" s="16">
        <v>8.9671085561362246E-2</v>
      </c>
      <c r="X598" s="16">
        <v>0.11298660261187179</v>
      </c>
      <c r="Y598" s="16">
        <v>0.13206392958355781</v>
      </c>
      <c r="AA598" s="16">
        <v>0.19933145411462011</v>
      </c>
      <c r="AB598" s="16">
        <v>0.1186158385098572</v>
      </c>
      <c r="AC598" s="16">
        <v>0.13853526401328239</v>
      </c>
      <c r="AD598" s="16">
        <v>9.7811242441419033E-2</v>
      </c>
      <c r="AF598" s="16">
        <v>0.15832357519315349</v>
      </c>
      <c r="AH598" s="16">
        <v>0</v>
      </c>
      <c r="AI598" s="16">
        <v>1.1868155481978211E-2</v>
      </c>
      <c r="AJ598" s="16">
        <v>0.17930213488033919</v>
      </c>
      <c r="AK598" s="16">
        <v>0.44975637961223802</v>
      </c>
      <c r="AL598" s="20"/>
      <c r="AM598" s="20"/>
      <c r="AN598" s="21"/>
    </row>
    <row r="599" spans="2:40" ht="29" x14ac:dyDescent="0.35">
      <c r="B599" s="15" t="s">
        <v>250</v>
      </c>
      <c r="C599" s="16">
        <v>0.21830894568030729</v>
      </c>
      <c r="D599" s="16">
        <v>0.23919297455517849</v>
      </c>
      <c r="E599" s="16">
        <v>0.19789094103242669</v>
      </c>
      <c r="G599" s="16">
        <v>0.3382653796385135</v>
      </c>
      <c r="H599" s="16">
        <v>0.31152777411456778</v>
      </c>
      <c r="I599" s="16">
        <v>0.26655098269662919</v>
      </c>
      <c r="J599" s="16">
        <v>0.2110806518239117</v>
      </c>
      <c r="K599" s="16">
        <v>0.15296134165945291</v>
      </c>
      <c r="L599" s="16">
        <v>7.4546379142966954E-2</v>
      </c>
      <c r="N599" s="16">
        <v>0.20100723347562069</v>
      </c>
      <c r="O599" s="16">
        <v>0.23294303715152781</v>
      </c>
      <c r="P599" s="16">
        <v>0.1981857779406529</v>
      </c>
      <c r="Q599" s="16">
        <v>0.18592027225307339</v>
      </c>
      <c r="R599" s="16">
        <v>0.23424477694373669</v>
      </c>
      <c r="S599" s="16">
        <v>0.20033964274270721</v>
      </c>
      <c r="T599" s="16">
        <v>0.20869277695638999</v>
      </c>
      <c r="U599" s="16">
        <v>0.2718613577511455</v>
      </c>
      <c r="V599" s="16">
        <v>0.27937075401073802</v>
      </c>
      <c r="W599" s="16">
        <v>0.2071257860936547</v>
      </c>
      <c r="X599" s="16">
        <v>0.1834416095632326</v>
      </c>
      <c r="Y599" s="16">
        <v>0.1587455500572591</v>
      </c>
      <c r="AA599" s="16">
        <v>0.26009798993781169</v>
      </c>
      <c r="AB599" s="16">
        <v>0.1962263283850913</v>
      </c>
      <c r="AC599" s="16">
        <v>0.2342249536496343</v>
      </c>
      <c r="AD599" s="16">
        <v>0.18272478853775609</v>
      </c>
      <c r="AF599" s="16">
        <v>0.2462951478447474</v>
      </c>
      <c r="AH599" s="16">
        <v>1.3016259082174251E-2</v>
      </c>
      <c r="AI599" s="16">
        <v>8.0160606467420487E-2</v>
      </c>
      <c r="AJ599" s="16">
        <v>0.3593032754627084</v>
      </c>
      <c r="AK599" s="16">
        <v>0.3452964236554365</v>
      </c>
    </row>
    <row r="600" spans="2:40" x14ac:dyDescent="0.35">
      <c r="B600" s="15" t="s">
        <v>251</v>
      </c>
      <c r="C600" s="16">
        <v>0.6231113370737138</v>
      </c>
      <c r="D600" s="16">
        <v>0.57509515954245805</v>
      </c>
      <c r="E600" s="16">
        <v>0.67005604021891474</v>
      </c>
      <c r="G600" s="16">
        <v>0.44175306042343132</v>
      </c>
      <c r="H600" s="16">
        <v>0.39109560790228581</v>
      </c>
      <c r="I600" s="16">
        <v>0.51578016930366388</v>
      </c>
      <c r="J600" s="16">
        <v>0.65353174337828235</v>
      </c>
      <c r="K600" s="16">
        <v>0.76961888179356963</v>
      </c>
      <c r="L600" s="16">
        <v>0.89424598845346215</v>
      </c>
      <c r="N600" s="16">
        <v>0.67819794625599916</v>
      </c>
      <c r="O600" s="16">
        <v>0.61887789337273769</v>
      </c>
      <c r="P600" s="16">
        <v>0.67063926247016981</v>
      </c>
      <c r="Q600" s="16">
        <v>0.65369558010098161</v>
      </c>
      <c r="R600" s="16">
        <v>0.5944124111152399</v>
      </c>
      <c r="S600" s="16">
        <v>0.67713565211001903</v>
      </c>
      <c r="T600" s="16">
        <v>0.59961233602555586</v>
      </c>
      <c r="U600" s="16">
        <v>0.55421967038198661</v>
      </c>
      <c r="V600" s="16">
        <v>0.46036855659725268</v>
      </c>
      <c r="W600" s="16">
        <v>0.70078316048086642</v>
      </c>
      <c r="X600" s="16">
        <v>0.68477265689655931</v>
      </c>
      <c r="Y600" s="16">
        <v>0.69027725332114187</v>
      </c>
      <c r="AA600" s="16">
        <v>0.5314799907002844</v>
      </c>
      <c r="AB600" s="16">
        <v>0.67347446182780013</v>
      </c>
      <c r="AC600" s="16">
        <v>0.60428715611880435</v>
      </c>
      <c r="AD600" s="16">
        <v>0.68621840430416359</v>
      </c>
      <c r="AF600" s="16">
        <v>0.57614700508458949</v>
      </c>
      <c r="AH600" s="16">
        <v>0.96489110530565048</v>
      </c>
      <c r="AI600" s="16">
        <v>0.88063609340868565</v>
      </c>
      <c r="AJ600" s="16">
        <v>0.44637854741247202</v>
      </c>
      <c r="AK600" s="16">
        <v>0.19952748191917941</v>
      </c>
    </row>
    <row r="601" spans="2:40" x14ac:dyDescent="0.35">
      <c r="B601" s="15" t="s">
        <v>93</v>
      </c>
      <c r="C601" s="16">
        <v>1.890236363483911E-2</v>
      </c>
      <c r="D601" s="16">
        <v>1.860372326700702E-2</v>
      </c>
      <c r="E601" s="16">
        <v>1.9194339884008989E-2</v>
      </c>
      <c r="G601" s="16">
        <v>2.7355393080024961E-2</v>
      </c>
      <c r="H601" s="16">
        <v>2.8171683761659169E-2</v>
      </c>
      <c r="I601" s="16">
        <v>2.8461745897553181E-2</v>
      </c>
      <c r="J601" s="16">
        <v>1.7708994731571032E-2</v>
      </c>
      <c r="K601" s="16">
        <v>8.9280756359274641E-3</v>
      </c>
      <c r="L601" s="16">
        <v>5.7569456058108254E-3</v>
      </c>
      <c r="N601" s="16">
        <v>2.1135549614073362E-2</v>
      </c>
      <c r="O601" s="16">
        <v>2.495254789954398E-2</v>
      </c>
      <c r="P601" s="16">
        <v>2.3115580194453839E-2</v>
      </c>
      <c r="Q601" s="16">
        <v>2.3804056316518461E-2</v>
      </c>
      <c r="R601" s="16">
        <v>1.45719515980981E-2</v>
      </c>
      <c r="S601" s="16">
        <v>2.6001265440610651E-2</v>
      </c>
      <c r="T601" s="16">
        <v>2.711273515315674E-2</v>
      </c>
      <c r="U601" s="16">
        <v>1.710460122839097E-2</v>
      </c>
      <c r="V601" s="16">
        <v>2.4962041182243239E-2</v>
      </c>
      <c r="W601" s="16">
        <v>2.4199678641165351E-3</v>
      </c>
      <c r="X601" s="16">
        <v>1.8799130928336211E-2</v>
      </c>
      <c r="Y601" s="16">
        <v>1.8913267038040981E-2</v>
      </c>
      <c r="AA601" s="16">
        <v>9.0905652472838203E-3</v>
      </c>
      <c r="AB601" s="16">
        <v>1.168337127725136E-2</v>
      </c>
      <c r="AC601" s="16">
        <v>2.295262621827894E-2</v>
      </c>
      <c r="AD601" s="16">
        <v>3.3245564716661208E-2</v>
      </c>
      <c r="AF601" s="16">
        <v>1.9234271877509389E-2</v>
      </c>
      <c r="AH601" s="16">
        <v>2.2092635612175018E-2</v>
      </c>
      <c r="AI601" s="16">
        <v>2.733514464191588E-2</v>
      </c>
      <c r="AJ601" s="16">
        <v>1.5016042244480389E-2</v>
      </c>
      <c r="AK601" s="16">
        <v>5.4197148131462118E-3</v>
      </c>
    </row>
    <row r="603" spans="2:40" x14ac:dyDescent="0.35">
      <c r="B603" s="25" t="s">
        <v>273</v>
      </c>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row>
    <row r="604" spans="2:40" x14ac:dyDescent="0.35">
      <c r="B604" s="26" t="s">
        <v>15</v>
      </c>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row>
    <row r="605" spans="2:40" ht="29" x14ac:dyDescent="0.35">
      <c r="B605" s="15" t="s">
        <v>249</v>
      </c>
      <c r="C605" s="16">
        <v>0.1464870163091708</v>
      </c>
      <c r="D605" s="16">
        <v>0.1682274510646776</v>
      </c>
      <c r="E605" s="16">
        <v>0.12523171635988761</v>
      </c>
      <c r="G605" s="16">
        <v>0.20262000761723209</v>
      </c>
      <c r="H605" s="16">
        <v>0.28331893040765682</v>
      </c>
      <c r="I605" s="16">
        <v>0.21253060352561309</v>
      </c>
      <c r="J605" s="16">
        <v>0.1144804511384236</v>
      </c>
      <c r="K605" s="16">
        <v>6.2457563814070652E-2</v>
      </c>
      <c r="L605" s="16">
        <v>2.7608095574949691E-2</v>
      </c>
      <c r="N605" s="16">
        <v>9.3505416531144123E-2</v>
      </c>
      <c r="O605" s="16">
        <v>0.14798697321457621</v>
      </c>
      <c r="P605" s="16">
        <v>0.1246248336618756</v>
      </c>
      <c r="Q605" s="16">
        <v>0.14490849403829881</v>
      </c>
      <c r="R605" s="16">
        <v>0.16835396631038929</v>
      </c>
      <c r="S605" s="16">
        <v>0.11640779987745099</v>
      </c>
      <c r="T605" s="16">
        <v>0.1342508153202023</v>
      </c>
      <c r="U605" s="16">
        <v>0.19381864378781119</v>
      </c>
      <c r="V605" s="16">
        <v>0.23018439266557961</v>
      </c>
      <c r="W605" s="16">
        <v>0.1154814522924119</v>
      </c>
      <c r="X605" s="16">
        <v>0.10771457921069739</v>
      </c>
      <c r="Y605" s="16">
        <v>0.122849538841386</v>
      </c>
      <c r="AA605" s="16">
        <v>0.20371103467801571</v>
      </c>
      <c r="AB605" s="16">
        <v>0.1258482189972982</v>
      </c>
      <c r="AC605" s="16">
        <v>0.1356130812628264</v>
      </c>
      <c r="AD605" s="16">
        <v>0.1156197666164957</v>
      </c>
      <c r="AF605" s="16">
        <v>0.1662437614174295</v>
      </c>
      <c r="AH605" s="16">
        <v>0</v>
      </c>
      <c r="AI605" s="16">
        <v>1.8585127245521721E-2</v>
      </c>
      <c r="AJ605" s="16">
        <v>0.1969158698675606</v>
      </c>
      <c r="AK605" s="16">
        <v>0.43441424724778682</v>
      </c>
      <c r="AL605" s="20"/>
      <c r="AM605" s="20"/>
      <c r="AN605" s="21"/>
    </row>
    <row r="606" spans="2:40" ht="29" x14ac:dyDescent="0.35">
      <c r="B606" s="15" t="s">
        <v>250</v>
      </c>
      <c r="C606" s="16">
        <v>0.24407306763589329</v>
      </c>
      <c r="D606" s="16">
        <v>0.26461179739883511</v>
      </c>
      <c r="E606" s="16">
        <v>0.22399265679783409</v>
      </c>
      <c r="G606" s="16">
        <v>0.36470397068734578</v>
      </c>
      <c r="H606" s="16">
        <v>0.3165128467652859</v>
      </c>
      <c r="I606" s="16">
        <v>0.26887603100781432</v>
      </c>
      <c r="J606" s="16">
        <v>0.22581648132647589</v>
      </c>
      <c r="K606" s="16">
        <v>0.17961523015630701</v>
      </c>
      <c r="L606" s="16">
        <v>0.144012400434025</v>
      </c>
      <c r="N606" s="16">
        <v>0.20073147510335121</v>
      </c>
      <c r="O606" s="16">
        <v>0.22601732804163549</v>
      </c>
      <c r="P606" s="16">
        <v>0.2375742012410256</v>
      </c>
      <c r="Q606" s="16">
        <v>0.25340427845036001</v>
      </c>
      <c r="R606" s="16">
        <v>0.27203682138580709</v>
      </c>
      <c r="S606" s="16">
        <v>0.24333393308654169</v>
      </c>
      <c r="T606" s="16">
        <v>0.24527798498202091</v>
      </c>
      <c r="U606" s="16">
        <v>0.24487087408751221</v>
      </c>
      <c r="V606" s="16">
        <v>0.31903319932570218</v>
      </c>
      <c r="W606" s="16">
        <v>0.22834245924499191</v>
      </c>
      <c r="X606" s="16">
        <v>0.2009581047900755</v>
      </c>
      <c r="Y606" s="16">
        <v>0.2017923550591986</v>
      </c>
      <c r="AA606" s="16">
        <v>0.26431301634477639</v>
      </c>
      <c r="AB606" s="16">
        <v>0.22935248812139519</v>
      </c>
      <c r="AC606" s="16">
        <v>0.25085113030937428</v>
      </c>
      <c r="AD606" s="16">
        <v>0.2314150768600986</v>
      </c>
      <c r="AF606" s="16">
        <v>0.27444802785805628</v>
      </c>
      <c r="AH606" s="16">
        <v>1.7456351963267891E-2</v>
      </c>
      <c r="AI606" s="16">
        <v>0.14180489507009361</v>
      </c>
      <c r="AJ606" s="16">
        <v>0.36497995192937233</v>
      </c>
      <c r="AK606" s="16">
        <v>0.3446659941886564</v>
      </c>
    </row>
    <row r="607" spans="2:40" x14ac:dyDescent="0.35">
      <c r="B607" s="15" t="s">
        <v>251</v>
      </c>
      <c r="C607" s="16">
        <v>0.59351168028353207</v>
      </c>
      <c r="D607" s="16">
        <v>0.55421923567753917</v>
      </c>
      <c r="E607" s="16">
        <v>0.63192731940176206</v>
      </c>
      <c r="G607" s="16">
        <v>0.41827130934562279</v>
      </c>
      <c r="H607" s="16">
        <v>0.38110326830943841</v>
      </c>
      <c r="I607" s="16">
        <v>0.49678517789221133</v>
      </c>
      <c r="J607" s="16">
        <v>0.64455788153469473</v>
      </c>
      <c r="K607" s="16">
        <v>0.74526289804918078</v>
      </c>
      <c r="L607" s="16">
        <v>0.81592424962023147</v>
      </c>
      <c r="N607" s="16">
        <v>0.68431971332491282</v>
      </c>
      <c r="O607" s="16">
        <v>0.61986793267894202</v>
      </c>
      <c r="P607" s="16">
        <v>0.61826744613450346</v>
      </c>
      <c r="Q607" s="16">
        <v>0.58999761059534639</v>
      </c>
      <c r="R607" s="16">
        <v>0.54969473511028177</v>
      </c>
      <c r="S607" s="16">
        <v>0.62067406258666302</v>
      </c>
      <c r="T607" s="16">
        <v>0.59374007585199629</v>
      </c>
      <c r="U607" s="16">
        <v>0.54165861277665006</v>
      </c>
      <c r="V607" s="16">
        <v>0.43516552373393691</v>
      </c>
      <c r="W607" s="16">
        <v>0.64715158476869594</v>
      </c>
      <c r="X607" s="16">
        <v>0.66726974639541181</v>
      </c>
      <c r="Y607" s="16">
        <v>0.66659136180506162</v>
      </c>
      <c r="AA607" s="16">
        <v>0.52170034460920178</v>
      </c>
      <c r="AB607" s="16">
        <v>0.63198982551973337</v>
      </c>
      <c r="AC607" s="16">
        <v>0.59656867333947639</v>
      </c>
      <c r="AD607" s="16">
        <v>0.62881372205965114</v>
      </c>
      <c r="AF607" s="16">
        <v>0.54406328613964816</v>
      </c>
      <c r="AH607" s="16">
        <v>0.95950594481638984</v>
      </c>
      <c r="AI607" s="16">
        <v>0.81644989963124337</v>
      </c>
      <c r="AJ607" s="16">
        <v>0.42817669482619408</v>
      </c>
      <c r="AK607" s="16">
        <v>0.2127385844147324</v>
      </c>
    </row>
    <row r="608" spans="2:40" x14ac:dyDescent="0.35">
      <c r="B608" s="15" t="s">
        <v>93</v>
      </c>
      <c r="C608" s="16">
        <v>1.5928235771403839E-2</v>
      </c>
      <c r="D608" s="16">
        <v>1.294151585894807E-2</v>
      </c>
      <c r="E608" s="16">
        <v>1.8848307440516351E-2</v>
      </c>
      <c r="G608" s="16">
        <v>1.4404712349799261E-2</v>
      </c>
      <c r="H608" s="16">
        <v>1.906495451761888E-2</v>
      </c>
      <c r="I608" s="16">
        <v>2.1808187574361398E-2</v>
      </c>
      <c r="J608" s="16">
        <v>1.5145186000405811E-2</v>
      </c>
      <c r="K608" s="16">
        <v>1.2664307980441689E-2</v>
      </c>
      <c r="L608" s="16">
        <v>1.245525437079374E-2</v>
      </c>
      <c r="N608" s="16">
        <v>2.144339504059176E-2</v>
      </c>
      <c r="O608" s="16">
        <v>6.1277660648463754E-3</v>
      </c>
      <c r="P608" s="16">
        <v>1.9533518962595371E-2</v>
      </c>
      <c r="Q608" s="16">
        <v>1.168961691599469E-2</v>
      </c>
      <c r="R608" s="16">
        <v>9.9144771935218822E-3</v>
      </c>
      <c r="S608" s="16">
        <v>1.9584204449344372E-2</v>
      </c>
      <c r="T608" s="16">
        <v>2.6731123845780629E-2</v>
      </c>
      <c r="U608" s="16">
        <v>1.9651869348026652E-2</v>
      </c>
      <c r="V608" s="16">
        <v>1.5616884274781121E-2</v>
      </c>
      <c r="W608" s="16">
        <v>9.0245036939002026E-3</v>
      </c>
      <c r="X608" s="16">
        <v>2.40575696038152E-2</v>
      </c>
      <c r="Y608" s="16">
        <v>8.7667442943535848E-3</v>
      </c>
      <c r="AA608" s="16">
        <v>1.0275604368006119E-2</v>
      </c>
      <c r="AB608" s="16">
        <v>1.2809467361573181E-2</v>
      </c>
      <c r="AC608" s="16">
        <v>1.6967115088322909E-2</v>
      </c>
      <c r="AD608" s="16">
        <v>2.4151434463754611E-2</v>
      </c>
      <c r="AF608" s="16">
        <v>1.524492458486593E-2</v>
      </c>
      <c r="AH608" s="16">
        <v>2.3037703220342341E-2</v>
      </c>
      <c r="AI608" s="16">
        <v>2.3160078053141551E-2</v>
      </c>
      <c r="AJ608" s="16">
        <v>9.9274833768729365E-3</v>
      </c>
      <c r="AK608" s="16">
        <v>8.1811741488242908E-3</v>
      </c>
    </row>
    <row r="610" spans="2:40" x14ac:dyDescent="0.35">
      <c r="B610" s="25" t="s">
        <v>274</v>
      </c>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row>
    <row r="611" spans="2:40" x14ac:dyDescent="0.35">
      <c r="B611" s="26" t="s">
        <v>15</v>
      </c>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row>
    <row r="612" spans="2:40" ht="29" x14ac:dyDescent="0.35">
      <c r="B612" s="15" t="s">
        <v>249</v>
      </c>
      <c r="C612" s="16">
        <v>0.12832894092749991</v>
      </c>
      <c r="D612" s="16">
        <v>0.13676475773755559</v>
      </c>
      <c r="E612" s="16">
        <v>0.1200813682072938</v>
      </c>
      <c r="G612" s="16">
        <v>0.15803194277233071</v>
      </c>
      <c r="H612" s="16">
        <v>0.27574918379522589</v>
      </c>
      <c r="I612" s="16">
        <v>0.1761367754667599</v>
      </c>
      <c r="J612" s="16">
        <v>0.10493200333224111</v>
      </c>
      <c r="K612" s="16">
        <v>5.6581906936331923E-2</v>
      </c>
      <c r="L612" s="16">
        <v>1.781431041406913E-2</v>
      </c>
      <c r="N612" s="16">
        <v>0.1046314704386449</v>
      </c>
      <c r="O612" s="16">
        <v>0.1316848719963051</v>
      </c>
      <c r="P612" s="16">
        <v>9.4791700414488325E-2</v>
      </c>
      <c r="Q612" s="16">
        <v>0.13764469018477921</v>
      </c>
      <c r="R612" s="16">
        <v>0.11697978416931989</v>
      </c>
      <c r="S612" s="16">
        <v>0.1086071036732227</v>
      </c>
      <c r="T612" s="16">
        <v>0.14371055828853041</v>
      </c>
      <c r="U612" s="16">
        <v>0.14736380587099679</v>
      </c>
      <c r="V612" s="16">
        <v>0.22016803140608729</v>
      </c>
      <c r="W612" s="16">
        <v>9.3880140081333469E-2</v>
      </c>
      <c r="X612" s="16">
        <v>9.9082371053224191E-2</v>
      </c>
      <c r="Y612" s="16">
        <v>9.832883850221906E-2</v>
      </c>
      <c r="AA612" s="16">
        <v>0.18147241444175319</v>
      </c>
      <c r="AB612" s="16">
        <v>0.10136176339062571</v>
      </c>
      <c r="AC612" s="16">
        <v>0.1309477489024968</v>
      </c>
      <c r="AD612" s="16">
        <v>9.6241868540588554E-2</v>
      </c>
      <c r="AF612" s="16">
        <v>0.1452321749933074</v>
      </c>
      <c r="AH612" s="16">
        <v>1.93857171741159E-3</v>
      </c>
      <c r="AI612" s="16">
        <v>1.41128344059457E-2</v>
      </c>
      <c r="AJ612" s="16">
        <v>0.17262404603268189</v>
      </c>
      <c r="AK612" s="16">
        <v>0.38445953318792148</v>
      </c>
      <c r="AL612" s="20"/>
      <c r="AM612" s="20"/>
      <c r="AN612" s="21"/>
    </row>
    <row r="613" spans="2:40" ht="29" x14ac:dyDescent="0.35">
      <c r="B613" s="15" t="s">
        <v>250</v>
      </c>
      <c r="C613" s="16">
        <v>0.181801145571755</v>
      </c>
      <c r="D613" s="16">
        <v>0.19510965221323201</v>
      </c>
      <c r="E613" s="16">
        <v>0.16878961642236801</v>
      </c>
      <c r="G613" s="16">
        <v>0.2610778865248069</v>
      </c>
      <c r="H613" s="16">
        <v>0.27006195888154699</v>
      </c>
      <c r="I613" s="16">
        <v>0.24123657568491899</v>
      </c>
      <c r="J613" s="16">
        <v>0.18678186624663701</v>
      </c>
      <c r="K613" s="16">
        <v>9.8665123508745456E-2</v>
      </c>
      <c r="L613" s="16">
        <v>6.1823591845050853E-2</v>
      </c>
      <c r="N613" s="16">
        <v>0.14115014372161719</v>
      </c>
      <c r="O613" s="16">
        <v>0.2145400235207669</v>
      </c>
      <c r="P613" s="16">
        <v>0.15684995619083819</v>
      </c>
      <c r="Q613" s="16">
        <v>0.20214211446538621</v>
      </c>
      <c r="R613" s="16">
        <v>0.19357705121726951</v>
      </c>
      <c r="S613" s="16">
        <v>0.16459429601912531</v>
      </c>
      <c r="T613" s="16">
        <v>0.18693025029663379</v>
      </c>
      <c r="U613" s="16">
        <v>0.22690018934550851</v>
      </c>
      <c r="V613" s="16">
        <v>0.23873680720915749</v>
      </c>
      <c r="W613" s="16">
        <v>0.15311084100173589</v>
      </c>
      <c r="X613" s="16">
        <v>0.14560182728611659</v>
      </c>
      <c r="Y613" s="16">
        <v>0.15302464618853201</v>
      </c>
      <c r="AA613" s="16">
        <v>0.19025973448260949</v>
      </c>
      <c r="AB613" s="16">
        <v>0.16526254074994939</v>
      </c>
      <c r="AC613" s="16">
        <v>0.1867034564273464</v>
      </c>
      <c r="AD613" s="16">
        <v>0.1864594516340225</v>
      </c>
      <c r="AF613" s="16">
        <v>0.20318108240456451</v>
      </c>
      <c r="AH613" s="16">
        <v>1.1772442072846461E-2</v>
      </c>
      <c r="AI613" s="16">
        <v>7.1244658432341498E-2</v>
      </c>
      <c r="AJ613" s="16">
        <v>0.29072797656563709</v>
      </c>
      <c r="AK613" s="16">
        <v>0.29673536428991237</v>
      </c>
    </row>
    <row r="614" spans="2:40" x14ac:dyDescent="0.35">
      <c r="B614" s="15" t="s">
        <v>251</v>
      </c>
      <c r="C614" s="16">
        <v>0.67231240184471286</v>
      </c>
      <c r="D614" s="16">
        <v>0.65031876540059297</v>
      </c>
      <c r="E614" s="16">
        <v>0.69381525332181315</v>
      </c>
      <c r="G614" s="16">
        <v>0.5567515326323228</v>
      </c>
      <c r="H614" s="16">
        <v>0.42805633898731288</v>
      </c>
      <c r="I614" s="16">
        <v>0.55706283528051193</v>
      </c>
      <c r="J614" s="16">
        <v>0.69873055367214432</v>
      </c>
      <c r="K614" s="16">
        <v>0.83385447726730388</v>
      </c>
      <c r="L614" s="16">
        <v>0.90961082602950738</v>
      </c>
      <c r="N614" s="16">
        <v>0.73839476207607246</v>
      </c>
      <c r="O614" s="16">
        <v>0.64734419456341563</v>
      </c>
      <c r="P614" s="16">
        <v>0.73224186139124225</v>
      </c>
      <c r="Q614" s="16">
        <v>0.63840235032538362</v>
      </c>
      <c r="R614" s="16">
        <v>0.67133223551032395</v>
      </c>
      <c r="S614" s="16">
        <v>0.71375200929020488</v>
      </c>
      <c r="T614" s="16">
        <v>0.63439478339945865</v>
      </c>
      <c r="U614" s="16">
        <v>0.61192815346231211</v>
      </c>
      <c r="V614" s="16">
        <v>0.51718204326947825</v>
      </c>
      <c r="W614" s="16">
        <v>0.74579756888058779</v>
      </c>
      <c r="X614" s="16">
        <v>0.74233392436120638</v>
      </c>
      <c r="Y614" s="16">
        <v>0.72406194596831019</v>
      </c>
      <c r="AA614" s="16">
        <v>0.6188362921057825</v>
      </c>
      <c r="AB614" s="16">
        <v>0.72577105900034555</v>
      </c>
      <c r="AC614" s="16">
        <v>0.65735665281109124</v>
      </c>
      <c r="AD614" s="16">
        <v>0.68735511739686217</v>
      </c>
      <c r="AF614" s="16">
        <v>0.63387660740280705</v>
      </c>
      <c r="AH614" s="16">
        <v>0.96303963162242212</v>
      </c>
      <c r="AI614" s="16">
        <v>0.89162904861215775</v>
      </c>
      <c r="AJ614" s="16">
        <v>0.52093169498389014</v>
      </c>
      <c r="AK614" s="16">
        <v>0.31394198286374769</v>
      </c>
    </row>
    <row r="615" spans="2:40" x14ac:dyDescent="0.35">
      <c r="B615" s="15" t="s">
        <v>93</v>
      </c>
      <c r="C615" s="16">
        <v>1.7557511656032219E-2</v>
      </c>
      <c r="D615" s="16">
        <v>1.7806824648619261E-2</v>
      </c>
      <c r="E615" s="16">
        <v>1.7313762048525E-2</v>
      </c>
      <c r="G615" s="16">
        <v>2.4138638070539689E-2</v>
      </c>
      <c r="H615" s="16">
        <v>2.6132518335914231E-2</v>
      </c>
      <c r="I615" s="16">
        <v>2.556381356780928E-2</v>
      </c>
      <c r="J615" s="16">
        <v>9.5555767489775793E-3</v>
      </c>
      <c r="K615" s="16">
        <v>1.089849228761872E-2</v>
      </c>
      <c r="L615" s="16">
        <v>1.0751271711372599E-2</v>
      </c>
      <c r="N615" s="16">
        <v>1.5823623763665279E-2</v>
      </c>
      <c r="O615" s="16">
        <v>6.4309099195125124E-3</v>
      </c>
      <c r="P615" s="16">
        <v>1.6116482003431309E-2</v>
      </c>
      <c r="Q615" s="16">
        <v>2.1810845024450971E-2</v>
      </c>
      <c r="R615" s="16">
        <v>1.811092910308669E-2</v>
      </c>
      <c r="S615" s="16">
        <v>1.3046591017447271E-2</v>
      </c>
      <c r="T615" s="16">
        <v>3.4964408015377257E-2</v>
      </c>
      <c r="U615" s="16">
        <v>1.380785132118266E-2</v>
      </c>
      <c r="V615" s="16">
        <v>2.3913118115276931E-2</v>
      </c>
      <c r="W615" s="16">
        <v>7.2114500363428726E-3</v>
      </c>
      <c r="X615" s="16">
        <v>1.2981877299452769E-2</v>
      </c>
      <c r="Y615" s="16">
        <v>2.4584569340938629E-2</v>
      </c>
      <c r="AA615" s="16">
        <v>9.4315589698548506E-3</v>
      </c>
      <c r="AB615" s="16">
        <v>7.6046368590793117E-3</v>
      </c>
      <c r="AC615" s="16">
        <v>2.4992141859065571E-2</v>
      </c>
      <c r="AD615" s="16">
        <v>2.9943562428526721E-2</v>
      </c>
      <c r="AF615" s="16">
        <v>1.771013519932093E-2</v>
      </c>
      <c r="AH615" s="16">
        <v>2.3249354587319911E-2</v>
      </c>
      <c r="AI615" s="16">
        <v>2.3013458549555259E-2</v>
      </c>
      <c r="AJ615" s="16">
        <v>1.571628241779079E-2</v>
      </c>
      <c r="AK615" s="16">
        <v>4.8631196584184204E-3</v>
      </c>
    </row>
    <row r="617" spans="2:40" x14ac:dyDescent="0.35">
      <c r="B617" s="25" t="s">
        <v>275</v>
      </c>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row>
    <row r="618" spans="2:40" x14ac:dyDescent="0.35">
      <c r="B618" s="26" t="s">
        <v>17</v>
      </c>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row>
    <row r="619" spans="2:40" ht="29" x14ac:dyDescent="0.35">
      <c r="B619" s="15" t="s">
        <v>249</v>
      </c>
      <c r="C619" s="16">
        <v>0.15599585253902751</v>
      </c>
      <c r="D619" s="16">
        <v>0.1695136194205201</v>
      </c>
      <c r="E619" s="16">
        <v>0.14086065720123089</v>
      </c>
      <c r="G619" s="16">
        <v>0.18709209714236569</v>
      </c>
      <c r="H619" s="16">
        <v>0.25416491725770779</v>
      </c>
      <c r="I619" s="16">
        <v>0.19144925511066441</v>
      </c>
      <c r="J619" s="16">
        <v>0.11392211302401289</v>
      </c>
      <c r="K619" s="16">
        <v>5.3105845223214598E-2</v>
      </c>
      <c r="L619" s="16">
        <v>4.2578176127350813E-2</v>
      </c>
      <c r="N619" s="16">
        <v>0.1221415317811074</v>
      </c>
      <c r="O619" s="16">
        <v>0.1216463534643291</v>
      </c>
      <c r="P619" s="16">
        <v>0.10682267845485829</v>
      </c>
      <c r="Q619" s="16">
        <v>0.1596158268051571</v>
      </c>
      <c r="R619" s="16">
        <v>0.16005136851121429</v>
      </c>
      <c r="S619" s="16">
        <v>0.1368166276728508</v>
      </c>
      <c r="T619" s="16">
        <v>0.1380428792166514</v>
      </c>
      <c r="U619" s="16">
        <v>0.1939293098127578</v>
      </c>
      <c r="V619" s="16">
        <v>0.24144197549922031</v>
      </c>
      <c r="W619" s="16">
        <v>0.11957521563641201</v>
      </c>
      <c r="X619" s="16">
        <v>0.12827213251319641</v>
      </c>
      <c r="Y619" s="16">
        <v>0.128175472310148</v>
      </c>
      <c r="AA619" s="16">
        <v>0.22927429713735981</v>
      </c>
      <c r="AB619" s="16">
        <v>0.1292699892210942</v>
      </c>
      <c r="AC619" s="16">
        <v>0.12835207522077779</v>
      </c>
      <c r="AD619" s="16">
        <v>0.11613658952443021</v>
      </c>
      <c r="AF619" s="16">
        <v>0.16647300732060441</v>
      </c>
      <c r="AH619" s="16">
        <v>0</v>
      </c>
      <c r="AI619" s="16">
        <v>8.813458813514816E-3</v>
      </c>
      <c r="AJ619" s="16">
        <v>0.18645773781560621</v>
      </c>
      <c r="AK619" s="16">
        <v>0.37166037386898498</v>
      </c>
      <c r="AL619" s="20"/>
      <c r="AM619" s="20"/>
      <c r="AN619" s="21"/>
    </row>
    <row r="620" spans="2:40" ht="29" x14ac:dyDescent="0.35">
      <c r="B620" s="15" t="s">
        <v>250</v>
      </c>
      <c r="C620" s="16">
        <v>0.22772334855574669</v>
      </c>
      <c r="D620" s="16">
        <v>0.23552972511747819</v>
      </c>
      <c r="E620" s="16">
        <v>0.2189829230714187</v>
      </c>
      <c r="G620" s="16">
        <v>0.33499307338546103</v>
      </c>
      <c r="H620" s="16">
        <v>0.30161037515075628</v>
      </c>
      <c r="I620" s="16">
        <v>0.27660161000514288</v>
      </c>
      <c r="J620" s="16">
        <v>0.1763057249689203</v>
      </c>
      <c r="K620" s="16">
        <v>0.1143698860309354</v>
      </c>
      <c r="L620" s="16">
        <v>6.8991613602671031E-2</v>
      </c>
      <c r="N620" s="16">
        <v>0.1783180137743379</v>
      </c>
      <c r="O620" s="16">
        <v>0.30996338473077301</v>
      </c>
      <c r="P620" s="16">
        <v>0.1748105857512397</v>
      </c>
      <c r="Q620" s="16">
        <v>0.19454339437630261</v>
      </c>
      <c r="R620" s="16">
        <v>0.25134266562664209</v>
      </c>
      <c r="S620" s="16">
        <v>0.21090211432735631</v>
      </c>
      <c r="T620" s="16">
        <v>0.2481250644464108</v>
      </c>
      <c r="U620" s="16">
        <v>0.25161774948665627</v>
      </c>
      <c r="V620" s="16">
        <v>0.26432589434218168</v>
      </c>
      <c r="W620" s="16">
        <v>0.2088829020128716</v>
      </c>
      <c r="X620" s="16">
        <v>0.19982202692275361</v>
      </c>
      <c r="Y620" s="16">
        <v>0.21042333376300709</v>
      </c>
      <c r="AA620" s="16">
        <v>0.2509630972982056</v>
      </c>
      <c r="AB620" s="16">
        <v>0.2074277487707184</v>
      </c>
      <c r="AC620" s="16">
        <v>0.21751677634733119</v>
      </c>
      <c r="AD620" s="16">
        <v>0.2325742694600039</v>
      </c>
      <c r="AF620" s="16">
        <v>0.24190139539066111</v>
      </c>
      <c r="AH620" s="16">
        <v>1.400662040687291E-2</v>
      </c>
      <c r="AI620" s="16">
        <v>7.6819912243509425E-2</v>
      </c>
      <c r="AJ620" s="16">
        <v>0.31882254646654762</v>
      </c>
      <c r="AK620" s="16">
        <v>0.32900960247050309</v>
      </c>
    </row>
    <row r="621" spans="2:40" x14ac:dyDescent="0.35">
      <c r="B621" s="15" t="s">
        <v>251</v>
      </c>
      <c r="C621" s="16">
        <v>0.60108911096003903</v>
      </c>
      <c r="D621" s="16">
        <v>0.58303821751886553</v>
      </c>
      <c r="E621" s="16">
        <v>0.62129983072233697</v>
      </c>
      <c r="G621" s="16">
        <v>0.46030199449220671</v>
      </c>
      <c r="H621" s="16">
        <v>0.42131540076176172</v>
      </c>
      <c r="I621" s="16">
        <v>0.51096534638591351</v>
      </c>
      <c r="J621" s="16">
        <v>0.70011492225752725</v>
      </c>
      <c r="K621" s="16">
        <v>0.82752981576117757</v>
      </c>
      <c r="L621" s="16">
        <v>0.88033880257341768</v>
      </c>
      <c r="N621" s="16">
        <v>0.67466129496749017</v>
      </c>
      <c r="O621" s="16">
        <v>0.54248609231552358</v>
      </c>
      <c r="P621" s="16">
        <v>0.69822315529166712</v>
      </c>
      <c r="Q621" s="16">
        <v>0.63879395059920552</v>
      </c>
      <c r="R621" s="16">
        <v>0.58342710201321391</v>
      </c>
      <c r="S621" s="16">
        <v>0.63521768820489499</v>
      </c>
      <c r="T621" s="16">
        <v>0.57172473575304161</v>
      </c>
      <c r="U621" s="16">
        <v>0.54865265110928907</v>
      </c>
      <c r="V621" s="16">
        <v>0.47961235496967081</v>
      </c>
      <c r="W621" s="16">
        <v>0.66331082244939266</v>
      </c>
      <c r="X621" s="16">
        <v>0.65758531403240827</v>
      </c>
      <c r="Y621" s="16">
        <v>0.6474951566145053</v>
      </c>
      <c r="AA621" s="16">
        <v>0.51264637195245122</v>
      </c>
      <c r="AB621" s="16">
        <v>0.6507580194924909</v>
      </c>
      <c r="AC621" s="16">
        <v>0.63305721356943012</v>
      </c>
      <c r="AD621" s="16">
        <v>0.62779558658297985</v>
      </c>
      <c r="AF621" s="16">
        <v>0.57808915104451308</v>
      </c>
      <c r="AH621" s="16">
        <v>0.95364845447727931</v>
      </c>
      <c r="AI621" s="16">
        <v>0.88455631025081205</v>
      </c>
      <c r="AJ621" s="16">
        <v>0.48607341942764642</v>
      </c>
      <c r="AK621" s="16">
        <v>0.298104052198223</v>
      </c>
    </row>
    <row r="622" spans="2:40" x14ac:dyDescent="0.35">
      <c r="B622" s="15" t="s">
        <v>93</v>
      </c>
      <c r="C622" s="16">
        <v>1.5191687945186541E-2</v>
      </c>
      <c r="D622" s="16">
        <v>1.1918437943136311E-2</v>
      </c>
      <c r="E622" s="16">
        <v>1.885658900501334E-2</v>
      </c>
      <c r="G622" s="16">
        <v>1.7612834979966539E-2</v>
      </c>
      <c r="H622" s="16">
        <v>2.2909306829774059E-2</v>
      </c>
      <c r="I622" s="16">
        <v>2.0983788498279358E-2</v>
      </c>
      <c r="J622" s="16">
        <v>9.6572397495395604E-3</v>
      </c>
      <c r="K622" s="16">
        <v>4.9944529846723106E-3</v>
      </c>
      <c r="L622" s="16">
        <v>8.0914076965604865E-3</v>
      </c>
      <c r="N622" s="16">
        <v>2.48791594770644E-2</v>
      </c>
      <c r="O622" s="16">
        <v>2.5904169489374171E-2</v>
      </c>
      <c r="P622" s="16">
        <v>2.0143580502234811E-2</v>
      </c>
      <c r="Q622" s="16">
        <v>7.046828219334768E-3</v>
      </c>
      <c r="R622" s="16">
        <v>5.1788638489297057E-3</v>
      </c>
      <c r="S622" s="16">
        <v>1.706356979489795E-2</v>
      </c>
      <c r="T622" s="16">
        <v>4.210732058389606E-2</v>
      </c>
      <c r="U622" s="16">
        <v>5.8002895912969248E-3</v>
      </c>
      <c r="V622" s="16">
        <v>1.4619775188927171E-2</v>
      </c>
      <c r="W622" s="16">
        <v>8.2310599013236049E-3</v>
      </c>
      <c r="X622" s="16">
        <v>1.4320526531641779E-2</v>
      </c>
      <c r="Y622" s="16">
        <v>1.3906037312339709E-2</v>
      </c>
      <c r="AA622" s="16">
        <v>7.1162336119833429E-3</v>
      </c>
      <c r="AB622" s="16">
        <v>1.254424251569637E-2</v>
      </c>
      <c r="AC622" s="16">
        <v>2.1073934862460779E-2</v>
      </c>
      <c r="AD622" s="16">
        <v>2.3493554432586231E-2</v>
      </c>
      <c r="AF622" s="16">
        <v>1.3536446244221279E-2</v>
      </c>
      <c r="AH622" s="16">
        <v>3.2344925115847932E-2</v>
      </c>
      <c r="AI622" s="16">
        <v>2.9810318692163801E-2</v>
      </c>
      <c r="AJ622" s="16">
        <v>8.6462962901996364E-3</v>
      </c>
      <c r="AK622" s="16">
        <v>1.2259714622887029E-3</v>
      </c>
    </row>
    <row r="624" spans="2:40" x14ac:dyDescent="0.35">
      <c r="B624" s="25" t="s">
        <v>276</v>
      </c>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row>
    <row r="625" spans="2:40" x14ac:dyDescent="0.35">
      <c r="B625" s="26" t="s">
        <v>17</v>
      </c>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row>
    <row r="626" spans="2:40" ht="29" x14ac:dyDescent="0.35">
      <c r="B626" s="15" t="s">
        <v>249</v>
      </c>
      <c r="C626" s="16">
        <v>0.13822336327794471</v>
      </c>
      <c r="D626" s="16">
        <v>0.15515404572497779</v>
      </c>
      <c r="E626" s="16">
        <v>0.11926689004649051</v>
      </c>
      <c r="G626" s="16">
        <v>0.17978490824180651</v>
      </c>
      <c r="H626" s="16">
        <v>0.23500295408782401</v>
      </c>
      <c r="I626" s="16">
        <v>0.15645114983162209</v>
      </c>
      <c r="J626" s="16">
        <v>9.6517018798031595E-2</v>
      </c>
      <c r="K626" s="16">
        <v>5.0793188550813349E-2</v>
      </c>
      <c r="L626" s="16">
        <v>3.01017835123863E-2</v>
      </c>
      <c r="N626" s="16">
        <v>0.1027790736974571</v>
      </c>
      <c r="O626" s="16">
        <v>0.1076787559448875</v>
      </c>
      <c r="P626" s="16">
        <v>9.4748538743640018E-2</v>
      </c>
      <c r="Q626" s="16">
        <v>0.1129262280470551</v>
      </c>
      <c r="R626" s="16">
        <v>0.15710010627782151</v>
      </c>
      <c r="S626" s="16">
        <v>0.10691969072503681</v>
      </c>
      <c r="T626" s="16">
        <v>0.1166760650102225</v>
      </c>
      <c r="U626" s="16">
        <v>0.1945033941378102</v>
      </c>
      <c r="V626" s="16">
        <v>0.2174859313403075</v>
      </c>
      <c r="W626" s="16">
        <v>8.5345438800957615E-2</v>
      </c>
      <c r="X626" s="16">
        <v>0.1150734624802945</v>
      </c>
      <c r="Y626" s="16">
        <v>0.12908526661199859</v>
      </c>
      <c r="AA626" s="16">
        <v>0.1992090208720643</v>
      </c>
      <c r="AB626" s="16">
        <v>9.4608802871552322E-2</v>
      </c>
      <c r="AC626" s="16">
        <v>0.13191767359274639</v>
      </c>
      <c r="AD626" s="16">
        <v>0.1144979408805343</v>
      </c>
      <c r="AF626" s="16">
        <v>0.1475068637551824</v>
      </c>
      <c r="AH626" s="16">
        <v>0</v>
      </c>
      <c r="AI626" s="16">
        <v>4.1978307971564707E-3</v>
      </c>
      <c r="AJ626" s="16">
        <v>0.16033456110598271</v>
      </c>
      <c r="AK626" s="16">
        <v>0.34620815399456129</v>
      </c>
      <c r="AL626" s="20"/>
      <c r="AM626" s="20"/>
      <c r="AN626" s="21"/>
    </row>
    <row r="627" spans="2:40" ht="29" x14ac:dyDescent="0.35">
      <c r="B627" s="15" t="s">
        <v>250</v>
      </c>
      <c r="C627" s="16">
        <v>0.20897380469272861</v>
      </c>
      <c r="D627" s="16">
        <v>0.23690211929752239</v>
      </c>
      <c r="E627" s="16">
        <v>0.17770381012153039</v>
      </c>
      <c r="G627" s="16">
        <v>0.31933253160507791</v>
      </c>
      <c r="H627" s="16">
        <v>0.28780642459626421</v>
      </c>
      <c r="I627" s="16">
        <v>0.23352715995732781</v>
      </c>
      <c r="J627" s="16">
        <v>0.15601906756334921</v>
      </c>
      <c r="K627" s="16">
        <v>9.6687059787131546E-2</v>
      </c>
      <c r="L627" s="16">
        <v>0.10270917104305199</v>
      </c>
      <c r="N627" s="16">
        <v>0.1812215843553984</v>
      </c>
      <c r="O627" s="16">
        <v>0.25590720718643789</v>
      </c>
      <c r="P627" s="16">
        <v>0.2153006826456268</v>
      </c>
      <c r="Q627" s="16">
        <v>0.2284261407824017</v>
      </c>
      <c r="R627" s="16">
        <v>0.22320765692794839</v>
      </c>
      <c r="S627" s="16">
        <v>0.19477196120586029</v>
      </c>
      <c r="T627" s="16">
        <v>0.1898442971168636</v>
      </c>
      <c r="U627" s="16">
        <v>0.25142125431360918</v>
      </c>
      <c r="V627" s="16">
        <v>0.2599416261395085</v>
      </c>
      <c r="W627" s="16">
        <v>0.18619177040218399</v>
      </c>
      <c r="X627" s="16">
        <v>0.16549713813746489</v>
      </c>
      <c r="Y627" s="16">
        <v>0.1419531009174691</v>
      </c>
      <c r="AA627" s="16">
        <v>0.28098777499778049</v>
      </c>
      <c r="AB627" s="16">
        <v>0.17840706660952249</v>
      </c>
      <c r="AC627" s="16">
        <v>0.18226077968592841</v>
      </c>
      <c r="AD627" s="16">
        <v>0.17547659475215999</v>
      </c>
      <c r="AF627" s="16">
        <v>0.22186226800559039</v>
      </c>
      <c r="AH627" s="16">
        <v>0</v>
      </c>
      <c r="AI627" s="16">
        <v>6.1003920599406167E-2</v>
      </c>
      <c r="AJ627" s="16">
        <v>0.28828667936179891</v>
      </c>
      <c r="AK627" s="16">
        <v>0.33062936938717219</v>
      </c>
    </row>
    <row r="628" spans="2:40" x14ac:dyDescent="0.35">
      <c r="B628" s="15" t="s">
        <v>251</v>
      </c>
      <c r="C628" s="16">
        <v>0.63426799213225138</v>
      </c>
      <c r="D628" s="16">
        <v>0.58920670270136699</v>
      </c>
      <c r="E628" s="16">
        <v>0.68472095701088009</v>
      </c>
      <c r="G628" s="16">
        <v>0.47230054073736383</v>
      </c>
      <c r="H628" s="16">
        <v>0.4462017714199315</v>
      </c>
      <c r="I628" s="16">
        <v>0.58919755788472428</v>
      </c>
      <c r="J628" s="16">
        <v>0.7386680881208515</v>
      </c>
      <c r="K628" s="16">
        <v>0.84230860425301335</v>
      </c>
      <c r="L628" s="16">
        <v>0.86331148857645235</v>
      </c>
      <c r="N628" s="16">
        <v>0.69895502725195346</v>
      </c>
      <c r="O628" s="16">
        <v>0.6189291809048566</v>
      </c>
      <c r="P628" s="16">
        <v>0.68018240137600849</v>
      </c>
      <c r="Q628" s="16">
        <v>0.64460088905021329</v>
      </c>
      <c r="R628" s="16">
        <v>0.59746171896918154</v>
      </c>
      <c r="S628" s="16">
        <v>0.67722806102361122</v>
      </c>
      <c r="T628" s="16">
        <v>0.65174337779665059</v>
      </c>
      <c r="U628" s="16">
        <v>0.54464207655639985</v>
      </c>
      <c r="V628" s="16">
        <v>0.49573469895029237</v>
      </c>
      <c r="W628" s="16">
        <v>0.72467284818722599</v>
      </c>
      <c r="X628" s="16">
        <v>0.70087857015915833</v>
      </c>
      <c r="Y628" s="16">
        <v>0.71145273549922849</v>
      </c>
      <c r="AA628" s="16">
        <v>0.5068554698444746</v>
      </c>
      <c r="AB628" s="16">
        <v>0.71377513090392175</v>
      </c>
      <c r="AC628" s="16">
        <v>0.66352255692750717</v>
      </c>
      <c r="AD628" s="16">
        <v>0.68059078769810755</v>
      </c>
      <c r="AF628" s="16">
        <v>0.61320976021327478</v>
      </c>
      <c r="AH628" s="16">
        <v>0.95642225015748805</v>
      </c>
      <c r="AI628" s="16">
        <v>0.91240058555003156</v>
      </c>
      <c r="AJ628" s="16">
        <v>0.53498318907330766</v>
      </c>
      <c r="AK628" s="16">
        <v>0.31298717355399419</v>
      </c>
    </row>
    <row r="629" spans="2:40" x14ac:dyDescent="0.35">
      <c r="B629" s="15" t="s">
        <v>93</v>
      </c>
      <c r="C629" s="16">
        <v>1.85348398970752E-2</v>
      </c>
      <c r="D629" s="16">
        <v>1.8737132276132891E-2</v>
      </c>
      <c r="E629" s="16">
        <v>1.830834282109901E-2</v>
      </c>
      <c r="G629" s="16">
        <v>2.858201941575176E-2</v>
      </c>
      <c r="H629" s="16">
        <v>3.0988849895980261E-2</v>
      </c>
      <c r="I629" s="16">
        <v>2.082413232632585E-2</v>
      </c>
      <c r="J629" s="16">
        <v>8.7958255177676865E-3</v>
      </c>
      <c r="K629" s="16">
        <v>1.021114740904157E-2</v>
      </c>
      <c r="L629" s="16">
        <v>3.877556868109202E-3</v>
      </c>
      <c r="N629" s="16">
        <v>1.7044314695190951E-2</v>
      </c>
      <c r="O629" s="16">
        <v>1.748485596381804E-2</v>
      </c>
      <c r="P629" s="16">
        <v>9.7683772347247864E-3</v>
      </c>
      <c r="Q629" s="16">
        <v>1.404674212032986E-2</v>
      </c>
      <c r="R629" s="16">
        <v>2.2230517825048621E-2</v>
      </c>
      <c r="S629" s="16">
        <v>2.1080287045491551E-2</v>
      </c>
      <c r="T629" s="16">
        <v>4.1736260076263229E-2</v>
      </c>
      <c r="U629" s="16">
        <v>9.4332749921809764E-3</v>
      </c>
      <c r="V629" s="16">
        <v>2.68377435698916E-2</v>
      </c>
      <c r="W629" s="16">
        <v>3.789942609632314E-3</v>
      </c>
      <c r="X629" s="16">
        <v>1.85508292230822E-2</v>
      </c>
      <c r="Y629" s="16">
        <v>1.7508896971303839E-2</v>
      </c>
      <c r="AA629" s="16">
        <v>1.294773428568053E-2</v>
      </c>
      <c r="AB629" s="16">
        <v>1.3208999615003429E-2</v>
      </c>
      <c r="AC629" s="16">
        <v>2.2298989793817791E-2</v>
      </c>
      <c r="AD629" s="16">
        <v>2.9434676669198231E-2</v>
      </c>
      <c r="AF629" s="16">
        <v>1.742110802595245E-2</v>
      </c>
      <c r="AH629" s="16">
        <v>4.3577749842512122E-2</v>
      </c>
      <c r="AI629" s="16">
        <v>2.239766305340591E-2</v>
      </c>
      <c r="AJ629" s="16">
        <v>1.6395570458910508E-2</v>
      </c>
      <c r="AK629" s="16">
        <v>1.0175303064272201E-2</v>
      </c>
    </row>
    <row r="631" spans="2:40" x14ac:dyDescent="0.35">
      <c r="B631" s="25" t="s">
        <v>277</v>
      </c>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row>
    <row r="632" spans="2:40" x14ac:dyDescent="0.35">
      <c r="B632" s="26" t="s">
        <v>17</v>
      </c>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row>
    <row r="633" spans="2:40" ht="29" x14ac:dyDescent="0.35">
      <c r="B633" s="15" t="s">
        <v>249</v>
      </c>
      <c r="C633" s="16">
        <v>0.10419641801618081</v>
      </c>
      <c r="D633" s="16">
        <v>0.1201942095382285</v>
      </c>
      <c r="E633" s="16">
        <v>8.6284458017000437E-2</v>
      </c>
      <c r="G633" s="16">
        <v>0.13868235314663441</v>
      </c>
      <c r="H633" s="16">
        <v>0.18194208242945109</v>
      </c>
      <c r="I633" s="16">
        <v>0.12555250220912259</v>
      </c>
      <c r="J633" s="16">
        <v>6.6882233215396006E-2</v>
      </c>
      <c r="K633" s="16">
        <v>2.903598138305212E-2</v>
      </c>
      <c r="L633" s="16">
        <v>1.6681235396437059E-2</v>
      </c>
      <c r="N633" s="16">
        <v>6.0446482400452063E-2</v>
      </c>
      <c r="O633" s="16">
        <v>6.406036852159909E-2</v>
      </c>
      <c r="P633" s="16">
        <v>5.0110514974862227E-2</v>
      </c>
      <c r="Q633" s="16">
        <v>6.7819839878012766E-2</v>
      </c>
      <c r="R633" s="16">
        <v>0.1089457278208425</v>
      </c>
      <c r="S633" s="16">
        <v>0.106451817232268</v>
      </c>
      <c r="T633" s="16">
        <v>9.166020293117888E-2</v>
      </c>
      <c r="U633" s="16">
        <v>0.15203984634747891</v>
      </c>
      <c r="V633" s="16">
        <v>0.18092190329581759</v>
      </c>
      <c r="W633" s="16">
        <v>7.7849027159992562E-2</v>
      </c>
      <c r="X633" s="16">
        <v>7.5229059325744252E-2</v>
      </c>
      <c r="Y633" s="16">
        <v>7.6332763269085835E-2</v>
      </c>
      <c r="AA633" s="16">
        <v>0.16321386683757841</v>
      </c>
      <c r="AB633" s="16">
        <v>7.2917540089730365E-2</v>
      </c>
      <c r="AC633" s="16">
        <v>8.7162864933043899E-2</v>
      </c>
      <c r="AD633" s="16">
        <v>7.9291919308098688E-2</v>
      </c>
      <c r="AF633" s="16">
        <v>0.11119456560454891</v>
      </c>
      <c r="AH633" s="16">
        <v>0</v>
      </c>
      <c r="AI633" s="16">
        <v>3.1954279576031442E-3</v>
      </c>
      <c r="AJ633" s="16">
        <v>0.13180892393172741</v>
      </c>
      <c r="AK633" s="16">
        <v>0.23634410557738059</v>
      </c>
      <c r="AL633" s="20"/>
      <c r="AM633" s="20"/>
      <c r="AN633" s="21"/>
    </row>
    <row r="634" spans="2:40" ht="29" x14ac:dyDescent="0.35">
      <c r="B634" s="15" t="s">
        <v>250</v>
      </c>
      <c r="C634" s="16">
        <v>0.15378776274438419</v>
      </c>
      <c r="D634" s="16">
        <v>0.18377285920858419</v>
      </c>
      <c r="E634" s="16">
        <v>0.120214888157407</v>
      </c>
      <c r="G634" s="16">
        <v>0.24778840425744669</v>
      </c>
      <c r="H634" s="16">
        <v>0.25736253699213119</v>
      </c>
      <c r="I634" s="16">
        <v>0.1685803771321899</v>
      </c>
      <c r="J634" s="16">
        <v>9.2284685457181784E-2</v>
      </c>
      <c r="K634" s="16">
        <v>5.0975254193634217E-2</v>
      </c>
      <c r="L634" s="16">
        <v>3.706286303381133E-2</v>
      </c>
      <c r="N634" s="16">
        <v>0.13452681368257791</v>
      </c>
      <c r="O634" s="16">
        <v>0.1737644380364218</v>
      </c>
      <c r="P634" s="16">
        <v>0.18102963383990109</v>
      </c>
      <c r="Q634" s="16">
        <v>0.1880390822848117</v>
      </c>
      <c r="R634" s="16">
        <v>0.16564874026708731</v>
      </c>
      <c r="S634" s="16">
        <v>0.12788257037234821</v>
      </c>
      <c r="T634" s="16">
        <v>0.1480051906371331</v>
      </c>
      <c r="U634" s="16">
        <v>0.16128684309973759</v>
      </c>
      <c r="V634" s="16">
        <v>0.21366012930066899</v>
      </c>
      <c r="W634" s="16">
        <v>9.9323506645898341E-2</v>
      </c>
      <c r="X634" s="16">
        <v>0.1561474134466718</v>
      </c>
      <c r="Y634" s="16">
        <v>0.1038741729291761</v>
      </c>
      <c r="AA634" s="16">
        <v>0.17902011099480339</v>
      </c>
      <c r="AB634" s="16">
        <v>0.1144744979127871</v>
      </c>
      <c r="AC634" s="16">
        <v>0.1698860844413394</v>
      </c>
      <c r="AD634" s="16">
        <v>0.15058522121818529</v>
      </c>
      <c r="AF634" s="16">
        <v>0.16352396111196821</v>
      </c>
      <c r="AH634" s="16">
        <v>0</v>
      </c>
      <c r="AI634" s="16">
        <v>2.7111242784907091E-2</v>
      </c>
      <c r="AJ634" s="16">
        <v>0.23539238283422309</v>
      </c>
      <c r="AK634" s="16">
        <v>0.220305038307093</v>
      </c>
    </row>
    <row r="635" spans="2:40" x14ac:dyDescent="0.35">
      <c r="B635" s="15" t="s">
        <v>251</v>
      </c>
      <c r="C635" s="16">
        <v>0.72360397018211065</v>
      </c>
      <c r="D635" s="16">
        <v>0.67740695226089043</v>
      </c>
      <c r="E635" s="16">
        <v>0.77532855578793713</v>
      </c>
      <c r="G635" s="16">
        <v>0.58691211334535853</v>
      </c>
      <c r="H635" s="16">
        <v>0.53642202201786149</v>
      </c>
      <c r="I635" s="16">
        <v>0.68387750611394393</v>
      </c>
      <c r="J635" s="16">
        <v>0.8270617187716317</v>
      </c>
      <c r="K635" s="16">
        <v>0.91038918034876881</v>
      </c>
      <c r="L635" s="16">
        <v>0.93786006207778982</v>
      </c>
      <c r="N635" s="16">
        <v>0.77679139734447844</v>
      </c>
      <c r="O635" s="16">
        <v>0.73616830954937917</v>
      </c>
      <c r="P635" s="16">
        <v>0.75276835769875949</v>
      </c>
      <c r="Q635" s="16">
        <v>0.74414107783717554</v>
      </c>
      <c r="R635" s="16">
        <v>0.71331370173411512</v>
      </c>
      <c r="S635" s="16">
        <v>0.74300689400304032</v>
      </c>
      <c r="T635" s="16">
        <v>0.73079670791808748</v>
      </c>
      <c r="U635" s="16">
        <v>0.66571141169194759</v>
      </c>
      <c r="V635" s="16">
        <v>0.58929117778570583</v>
      </c>
      <c r="W635" s="16">
        <v>0.81685070973335205</v>
      </c>
      <c r="X635" s="16">
        <v>0.75022601794435162</v>
      </c>
      <c r="Y635" s="16">
        <v>0.78833313922545778</v>
      </c>
      <c r="AA635" s="16">
        <v>0.64412850220211737</v>
      </c>
      <c r="AB635" s="16">
        <v>0.79949446416293168</v>
      </c>
      <c r="AC635" s="16">
        <v>0.71814121455417046</v>
      </c>
      <c r="AD635" s="16">
        <v>0.74536015694813373</v>
      </c>
      <c r="AF635" s="16">
        <v>0.70682025708411134</v>
      </c>
      <c r="AH635" s="16">
        <v>0.97259951721291171</v>
      </c>
      <c r="AI635" s="16">
        <v>0.94212121101305135</v>
      </c>
      <c r="AJ635" s="16">
        <v>0.61830885827282667</v>
      </c>
      <c r="AK635" s="16">
        <v>0.53361362113176636</v>
      </c>
    </row>
    <row r="636" spans="2:40" x14ac:dyDescent="0.35">
      <c r="B636" s="15" t="s">
        <v>93</v>
      </c>
      <c r="C636" s="16">
        <v>1.841184905732424E-2</v>
      </c>
      <c r="D636" s="16">
        <v>1.8625978992296861E-2</v>
      </c>
      <c r="E636" s="16">
        <v>1.817209803765564E-2</v>
      </c>
      <c r="G636" s="16">
        <v>2.6617129250560239E-2</v>
      </c>
      <c r="H636" s="16">
        <v>2.4273358560556169E-2</v>
      </c>
      <c r="I636" s="16">
        <v>2.198961454474371E-2</v>
      </c>
      <c r="J636" s="16">
        <v>1.377136255579055E-2</v>
      </c>
      <c r="K636" s="16">
        <v>9.5995840745446842E-3</v>
      </c>
      <c r="L636" s="16">
        <v>8.3958394919617756E-3</v>
      </c>
      <c r="N636" s="16">
        <v>2.82353065724915E-2</v>
      </c>
      <c r="O636" s="16">
        <v>2.6006883892599919E-2</v>
      </c>
      <c r="P636" s="16">
        <v>1.609149348647726E-2</v>
      </c>
      <c r="Q636" s="16">
        <v>0</v>
      </c>
      <c r="R636" s="16">
        <v>1.209183017795515E-2</v>
      </c>
      <c r="S636" s="16">
        <v>2.265871839234352E-2</v>
      </c>
      <c r="T636" s="16">
        <v>2.9537898513600579E-2</v>
      </c>
      <c r="U636" s="16">
        <v>2.096189886083593E-2</v>
      </c>
      <c r="V636" s="16">
        <v>1.6126789617807641E-2</v>
      </c>
      <c r="W636" s="16">
        <v>5.9767564607570416E-3</v>
      </c>
      <c r="X636" s="16">
        <v>1.839750928323244E-2</v>
      </c>
      <c r="Y636" s="16">
        <v>3.1459924576280343E-2</v>
      </c>
      <c r="AA636" s="16">
        <v>1.363751996550094E-2</v>
      </c>
      <c r="AB636" s="16">
        <v>1.3113497834550821E-2</v>
      </c>
      <c r="AC636" s="16">
        <v>2.4809836071446059E-2</v>
      </c>
      <c r="AD636" s="16">
        <v>2.4762702525582301E-2</v>
      </c>
      <c r="AF636" s="16">
        <v>1.8461216199371591E-2</v>
      </c>
      <c r="AH636" s="16">
        <v>2.7400482787088339E-2</v>
      </c>
      <c r="AI636" s="16">
        <v>2.7572118244438521E-2</v>
      </c>
      <c r="AJ636" s="16">
        <v>1.4489834961222589E-2</v>
      </c>
      <c r="AK636" s="16">
        <v>9.7372349837598487E-3</v>
      </c>
      <c r="AL636" s="20"/>
      <c r="AM636" s="20"/>
      <c r="AN636" s="21"/>
    </row>
    <row r="638" spans="2:40" x14ac:dyDescent="0.35">
      <c r="B638" s="25" t="s">
        <v>278</v>
      </c>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row>
    <row r="639" spans="2:40" x14ac:dyDescent="0.35">
      <c r="B639" s="26" t="s">
        <v>17</v>
      </c>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row>
    <row r="640" spans="2:40" ht="29" x14ac:dyDescent="0.35">
      <c r="B640" s="15" t="s">
        <v>249</v>
      </c>
      <c r="C640" s="16">
        <v>0.1439580505908287</v>
      </c>
      <c r="D640" s="16">
        <v>0.16382395654124529</v>
      </c>
      <c r="E640" s="16">
        <v>0.1217151483601716</v>
      </c>
      <c r="G640" s="16">
        <v>0.15742748362065029</v>
      </c>
      <c r="H640" s="16">
        <v>0.26456887263166712</v>
      </c>
      <c r="I640" s="16">
        <v>0.17311099775336139</v>
      </c>
      <c r="J640" s="16">
        <v>8.7201572892406806E-2</v>
      </c>
      <c r="K640" s="16">
        <v>4.1876178574871283E-2</v>
      </c>
      <c r="L640" s="16">
        <v>5.2785462365104757E-2</v>
      </c>
      <c r="N640" s="16">
        <v>7.7622151024375488E-2</v>
      </c>
      <c r="O640" s="16">
        <v>0.1097579780157078</v>
      </c>
      <c r="P640" s="16">
        <v>0.11594527200831579</v>
      </c>
      <c r="Q640" s="16">
        <v>0.1202951653144092</v>
      </c>
      <c r="R640" s="16">
        <v>0.17110747523202741</v>
      </c>
      <c r="S640" s="16">
        <v>0.1149876010029858</v>
      </c>
      <c r="T640" s="16">
        <v>0.1118419859169517</v>
      </c>
      <c r="U640" s="16">
        <v>0.20715066474693589</v>
      </c>
      <c r="V640" s="16">
        <v>0.20980198074204931</v>
      </c>
      <c r="W640" s="16">
        <v>0.122336233793232</v>
      </c>
      <c r="X640" s="16">
        <v>0.1293406176903491</v>
      </c>
      <c r="Y640" s="16">
        <v>0.11644938497308301</v>
      </c>
      <c r="AA640" s="16">
        <v>0.21374925771961481</v>
      </c>
      <c r="AB640" s="16">
        <v>0.10817660943470871</v>
      </c>
      <c r="AC640" s="16">
        <v>0.12050325878634641</v>
      </c>
      <c r="AD640" s="16">
        <v>0.116974832740388</v>
      </c>
      <c r="AF640" s="16">
        <v>0.15362671006827761</v>
      </c>
      <c r="AH640" s="16">
        <v>0</v>
      </c>
      <c r="AI640" s="16">
        <v>4.3983586364694013E-3</v>
      </c>
      <c r="AJ640" s="16">
        <v>0.17676607052296711</v>
      </c>
      <c r="AK640" s="16">
        <v>0.33855985092219498</v>
      </c>
      <c r="AL640" s="20"/>
      <c r="AM640" s="20"/>
      <c r="AN640" s="21"/>
    </row>
    <row r="641" spans="2:40" ht="29" x14ac:dyDescent="0.35">
      <c r="B641" s="15" t="s">
        <v>250</v>
      </c>
      <c r="C641" s="16">
        <v>0.21617154727555449</v>
      </c>
      <c r="D641" s="16">
        <v>0.22065485814302541</v>
      </c>
      <c r="E641" s="16">
        <v>0.21115179909272841</v>
      </c>
      <c r="G641" s="16">
        <v>0.32459538509544839</v>
      </c>
      <c r="H641" s="16">
        <v>0.27054045237688717</v>
      </c>
      <c r="I641" s="16">
        <v>0.24612499831373369</v>
      </c>
      <c r="J641" s="16">
        <v>0.18694045414881211</v>
      </c>
      <c r="K641" s="16">
        <v>0.1156120066263142</v>
      </c>
      <c r="L641" s="16">
        <v>7.7858760907706409E-2</v>
      </c>
      <c r="N641" s="16">
        <v>0.18829418662146169</v>
      </c>
      <c r="O641" s="16">
        <v>0.22643110974253411</v>
      </c>
      <c r="P641" s="16">
        <v>0.19107203458901001</v>
      </c>
      <c r="Q641" s="16">
        <v>0.2057288488425181</v>
      </c>
      <c r="R641" s="16">
        <v>0.1999653771870922</v>
      </c>
      <c r="S641" s="16">
        <v>0.18835095991645759</v>
      </c>
      <c r="T641" s="16">
        <v>0.27096236438164589</v>
      </c>
      <c r="U641" s="16">
        <v>0.2149615349104306</v>
      </c>
      <c r="V641" s="16">
        <v>0.2988931996527931</v>
      </c>
      <c r="W641" s="16">
        <v>0.18460824552778701</v>
      </c>
      <c r="X641" s="16">
        <v>0.18389000049999299</v>
      </c>
      <c r="Y641" s="16">
        <v>0.1740870748113991</v>
      </c>
      <c r="AA641" s="16">
        <v>0.26046846983401489</v>
      </c>
      <c r="AB641" s="16">
        <v>0.18667387661599441</v>
      </c>
      <c r="AC641" s="16">
        <v>0.198806590272294</v>
      </c>
      <c r="AD641" s="16">
        <v>0.21103970978498671</v>
      </c>
      <c r="AF641" s="16">
        <v>0.2298265844531942</v>
      </c>
      <c r="AH641" s="16">
        <v>9.3265119491035917E-3</v>
      </c>
      <c r="AI641" s="16">
        <v>5.8326201059805537E-2</v>
      </c>
      <c r="AJ641" s="16">
        <v>0.3098721656343002</v>
      </c>
      <c r="AK641" s="16">
        <v>0.32113548133537062</v>
      </c>
    </row>
    <row r="642" spans="2:40" x14ac:dyDescent="0.35">
      <c r="B642" s="15" t="s">
        <v>251</v>
      </c>
      <c r="C642" s="16">
        <v>0.62274889128011401</v>
      </c>
      <c r="D642" s="16">
        <v>0.60033386097889763</v>
      </c>
      <c r="E642" s="16">
        <v>0.64784592580406519</v>
      </c>
      <c r="G642" s="16">
        <v>0.49549879435754718</v>
      </c>
      <c r="H642" s="16">
        <v>0.43932459780327221</v>
      </c>
      <c r="I642" s="16">
        <v>0.56299219964561298</v>
      </c>
      <c r="J642" s="16">
        <v>0.70910687386080629</v>
      </c>
      <c r="K642" s="16">
        <v>0.83385980768276036</v>
      </c>
      <c r="L642" s="16">
        <v>0.86935577672718867</v>
      </c>
      <c r="N642" s="16">
        <v>0.69616345962091764</v>
      </c>
      <c r="O642" s="16">
        <v>0.64805319868458655</v>
      </c>
      <c r="P642" s="16">
        <v>0.66086600027851827</v>
      </c>
      <c r="Q642" s="16">
        <v>0.67397598584307272</v>
      </c>
      <c r="R642" s="16">
        <v>0.61163083509283811</v>
      </c>
      <c r="S642" s="16">
        <v>0.67958216758510637</v>
      </c>
      <c r="T642" s="16">
        <v>0.59081475269879991</v>
      </c>
      <c r="U642" s="16">
        <v>0.569080725586676</v>
      </c>
      <c r="V642" s="16">
        <v>0.47666174609072182</v>
      </c>
      <c r="W642" s="16">
        <v>0.69090945226336087</v>
      </c>
      <c r="X642" s="16">
        <v>0.6641579699949105</v>
      </c>
      <c r="Y642" s="16">
        <v>0.68869318652025413</v>
      </c>
      <c r="AA642" s="16">
        <v>0.51778610756390098</v>
      </c>
      <c r="AB642" s="16">
        <v>0.69283075738276367</v>
      </c>
      <c r="AC642" s="16">
        <v>0.65556612280056192</v>
      </c>
      <c r="AD642" s="16">
        <v>0.64453783270481979</v>
      </c>
      <c r="AF642" s="16">
        <v>0.60038687215898157</v>
      </c>
      <c r="AH642" s="16">
        <v>0.95272530192811611</v>
      </c>
      <c r="AI642" s="16">
        <v>0.91052535698119719</v>
      </c>
      <c r="AJ642" s="16">
        <v>0.50017520429119111</v>
      </c>
      <c r="AK642" s="16">
        <v>0.33582356132090119</v>
      </c>
    </row>
    <row r="643" spans="2:40" x14ac:dyDescent="0.35">
      <c r="B643" s="15" t="s">
        <v>93</v>
      </c>
      <c r="C643" s="16">
        <v>1.7121510853502771E-2</v>
      </c>
      <c r="D643" s="16">
        <v>1.5187324336831599E-2</v>
      </c>
      <c r="E643" s="16">
        <v>1.9287126743034871E-2</v>
      </c>
      <c r="G643" s="16">
        <v>2.2478336926353919E-2</v>
      </c>
      <c r="H643" s="16">
        <v>2.55660771881734E-2</v>
      </c>
      <c r="I643" s="16">
        <v>1.777180428729196E-2</v>
      </c>
      <c r="J643" s="16">
        <v>1.6751099097974821E-2</v>
      </c>
      <c r="K643" s="16">
        <v>8.6520071160539752E-3</v>
      </c>
      <c r="L643" s="16">
        <v>0</v>
      </c>
      <c r="N643" s="16">
        <v>3.7920202733245013E-2</v>
      </c>
      <c r="O643" s="16">
        <v>1.5757713557171468E-2</v>
      </c>
      <c r="P643" s="16">
        <v>3.2116693124156062E-2</v>
      </c>
      <c r="Q643" s="16">
        <v>0</v>
      </c>
      <c r="R643" s="16">
        <v>1.7296312488042361E-2</v>
      </c>
      <c r="S643" s="16">
        <v>1.7079271495450361E-2</v>
      </c>
      <c r="T643" s="16">
        <v>2.6380897002602561E-2</v>
      </c>
      <c r="U643" s="16">
        <v>8.8070747559578048E-3</v>
      </c>
      <c r="V643" s="16">
        <v>1.464307351443596E-2</v>
      </c>
      <c r="W643" s="16">
        <v>2.1460684156201829E-3</v>
      </c>
      <c r="X643" s="16">
        <v>2.2611411814747569E-2</v>
      </c>
      <c r="Y643" s="16">
        <v>2.0770353695263859E-2</v>
      </c>
      <c r="AA643" s="16">
        <v>7.9961648824692887E-3</v>
      </c>
      <c r="AB643" s="16">
        <v>1.231875656653322E-2</v>
      </c>
      <c r="AC643" s="16">
        <v>2.512402814079762E-2</v>
      </c>
      <c r="AD643" s="16">
        <v>2.7447624769805681E-2</v>
      </c>
      <c r="AF643" s="16">
        <v>1.615983331954644E-2</v>
      </c>
      <c r="AH643" s="16">
        <v>3.7948186122780433E-2</v>
      </c>
      <c r="AI643" s="16">
        <v>2.6750083322528009E-2</v>
      </c>
      <c r="AJ643" s="16">
        <v>1.318655955154137E-2</v>
      </c>
      <c r="AK643" s="16">
        <v>4.4811064215330839E-3</v>
      </c>
    </row>
    <row r="645" spans="2:40" x14ac:dyDescent="0.35">
      <c r="B645" s="25" t="s">
        <v>279</v>
      </c>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row>
    <row r="646" spans="2:40" x14ac:dyDescent="0.35">
      <c r="B646" s="26" t="s">
        <v>17</v>
      </c>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row>
    <row r="647" spans="2:40" ht="29" x14ac:dyDescent="0.35">
      <c r="B647" s="15" t="s">
        <v>249</v>
      </c>
      <c r="C647" s="16">
        <v>0.19002841313859811</v>
      </c>
      <c r="D647" s="16">
        <v>0.22081586867934741</v>
      </c>
      <c r="E647" s="16">
        <v>0.15555717557043541</v>
      </c>
      <c r="G647" s="16">
        <v>0.19773462791690991</v>
      </c>
      <c r="H647" s="16">
        <v>0.3061211285227326</v>
      </c>
      <c r="I647" s="16">
        <v>0.23602473432148979</v>
      </c>
      <c r="J647" s="16">
        <v>0.13444599486359701</v>
      </c>
      <c r="K647" s="16">
        <v>8.5645236079907636E-2</v>
      </c>
      <c r="L647" s="16">
        <v>7.4174548121911293E-2</v>
      </c>
      <c r="N647" s="16">
        <v>0.12679162476241829</v>
      </c>
      <c r="O647" s="16">
        <v>0.13605479587071009</v>
      </c>
      <c r="P647" s="16">
        <v>0.1622427815091631</v>
      </c>
      <c r="Q647" s="16">
        <v>0.17367932094582511</v>
      </c>
      <c r="R647" s="16">
        <v>0.21301982185592319</v>
      </c>
      <c r="S647" s="16">
        <v>0.1662684294517395</v>
      </c>
      <c r="T647" s="16">
        <v>0.17808105347625569</v>
      </c>
      <c r="U647" s="16">
        <v>0.26137365624102021</v>
      </c>
      <c r="V647" s="16">
        <v>0.28867017952169449</v>
      </c>
      <c r="W647" s="16">
        <v>0.14845723064980551</v>
      </c>
      <c r="X647" s="16">
        <v>0.1112011313291786</v>
      </c>
      <c r="Y647" s="16">
        <v>0.1604414202428463</v>
      </c>
      <c r="AA647" s="16">
        <v>0.28151081859845328</v>
      </c>
      <c r="AB647" s="16">
        <v>0.1557878789081375</v>
      </c>
      <c r="AC647" s="16">
        <v>0.15971395813608069</v>
      </c>
      <c r="AD647" s="16">
        <v>0.1362846889119001</v>
      </c>
      <c r="AF647" s="16">
        <v>0.20279129795216991</v>
      </c>
      <c r="AH647" s="16">
        <v>0</v>
      </c>
      <c r="AI647" s="16">
        <v>1.155462952691985E-2</v>
      </c>
      <c r="AJ647" s="16">
        <v>0.21978779923670161</v>
      </c>
      <c r="AK647" s="16">
        <v>0.46790671267074058</v>
      </c>
      <c r="AL647" s="20"/>
      <c r="AM647" s="20"/>
      <c r="AN647" s="21"/>
    </row>
    <row r="648" spans="2:40" ht="29" x14ac:dyDescent="0.35">
      <c r="B648" s="15" t="s">
        <v>250</v>
      </c>
      <c r="C648" s="16">
        <v>0.25619047400304762</v>
      </c>
      <c r="D648" s="16">
        <v>0.28823237043849698</v>
      </c>
      <c r="E648" s="16">
        <v>0.22031469912132889</v>
      </c>
      <c r="G648" s="16">
        <v>0.36326462435326279</v>
      </c>
      <c r="H648" s="16">
        <v>0.29970059489759421</v>
      </c>
      <c r="I648" s="16">
        <v>0.26710929479718343</v>
      </c>
      <c r="J648" s="16">
        <v>0.2498762499921863</v>
      </c>
      <c r="K648" s="16">
        <v>0.162941293978108</v>
      </c>
      <c r="L648" s="16">
        <v>0.12652835050613401</v>
      </c>
      <c r="N648" s="16">
        <v>0.23989182881034779</v>
      </c>
      <c r="O648" s="16">
        <v>0.29437354413258782</v>
      </c>
      <c r="P648" s="16">
        <v>0.24056274872513139</v>
      </c>
      <c r="Q648" s="16">
        <v>0.28607441245387327</v>
      </c>
      <c r="R648" s="16">
        <v>0.29060685543563181</v>
      </c>
      <c r="S648" s="16">
        <v>0.20834730539389379</v>
      </c>
      <c r="T648" s="16">
        <v>0.24347628571485641</v>
      </c>
      <c r="U648" s="16">
        <v>0.25623161102676018</v>
      </c>
      <c r="V648" s="16">
        <v>0.28285797234376142</v>
      </c>
      <c r="W648" s="16">
        <v>0.22738734500321531</v>
      </c>
      <c r="X648" s="16">
        <v>0.26677161356977108</v>
      </c>
      <c r="Y648" s="16">
        <v>0.2443953613290433</v>
      </c>
      <c r="AA648" s="16">
        <v>0.29114988167536032</v>
      </c>
      <c r="AB648" s="16">
        <v>0.230978270421242</v>
      </c>
      <c r="AC648" s="16">
        <v>0.26029472943094067</v>
      </c>
      <c r="AD648" s="16">
        <v>0.2327819294809462</v>
      </c>
      <c r="AF648" s="16">
        <v>0.27131947924792182</v>
      </c>
      <c r="AH648" s="16">
        <v>1.640944633100121E-2</v>
      </c>
      <c r="AI648" s="16">
        <v>0.1190982984973802</v>
      </c>
      <c r="AJ648" s="16">
        <v>0.34506060136493982</v>
      </c>
      <c r="AK648" s="16">
        <v>0.34691793720327391</v>
      </c>
    </row>
    <row r="649" spans="2:40" x14ac:dyDescent="0.35">
      <c r="B649" s="15" t="s">
        <v>251</v>
      </c>
      <c r="C649" s="16">
        <v>0.53775743159365619</v>
      </c>
      <c r="D649" s="16">
        <v>0.47836034029934571</v>
      </c>
      <c r="E649" s="16">
        <v>0.60426150635079345</v>
      </c>
      <c r="G649" s="16">
        <v>0.42557453174502519</v>
      </c>
      <c r="H649" s="16">
        <v>0.36708692655979003</v>
      </c>
      <c r="I649" s="16">
        <v>0.48186660920667712</v>
      </c>
      <c r="J649" s="16">
        <v>0.60106563246735345</v>
      </c>
      <c r="K649" s="16">
        <v>0.73983317429685147</v>
      </c>
      <c r="L649" s="16">
        <v>0.79511511270844415</v>
      </c>
      <c r="N649" s="16">
        <v>0.60505966272110012</v>
      </c>
      <c r="O649" s="16">
        <v>0.55222082865612598</v>
      </c>
      <c r="P649" s="16">
        <v>0.5765912986383005</v>
      </c>
      <c r="Q649" s="16">
        <v>0.53316743545774714</v>
      </c>
      <c r="R649" s="16">
        <v>0.48592320076866502</v>
      </c>
      <c r="S649" s="16">
        <v>0.61840587458572083</v>
      </c>
      <c r="T649" s="16">
        <v>0.55222944622497017</v>
      </c>
      <c r="U649" s="16">
        <v>0.47025135988749273</v>
      </c>
      <c r="V649" s="16">
        <v>0.41120710884502132</v>
      </c>
      <c r="W649" s="16">
        <v>0.61215530112280736</v>
      </c>
      <c r="X649" s="16">
        <v>0.60355182581526667</v>
      </c>
      <c r="Y649" s="16">
        <v>0.57757042334044351</v>
      </c>
      <c r="AA649" s="16">
        <v>0.42005659879430429</v>
      </c>
      <c r="AB649" s="16">
        <v>0.60013129774014395</v>
      </c>
      <c r="AC649" s="16">
        <v>0.5607286772392398</v>
      </c>
      <c r="AD649" s="16">
        <v>0.60192355757286276</v>
      </c>
      <c r="AF649" s="16">
        <v>0.51046863579178114</v>
      </c>
      <c r="AH649" s="16">
        <v>0.96250447560337382</v>
      </c>
      <c r="AI649" s="16">
        <v>0.84830053131164052</v>
      </c>
      <c r="AJ649" s="16">
        <v>0.41758164474583792</v>
      </c>
      <c r="AK649" s="16">
        <v>0.1822492687017922</v>
      </c>
    </row>
    <row r="650" spans="2:40" x14ac:dyDescent="0.35">
      <c r="B650" s="15" t="s">
        <v>93</v>
      </c>
      <c r="C650" s="16">
        <v>1.602368126469814E-2</v>
      </c>
      <c r="D650" s="16">
        <v>1.259142058280999E-2</v>
      </c>
      <c r="E650" s="16">
        <v>1.9866618957442309E-2</v>
      </c>
      <c r="G650" s="16">
        <v>1.34262159848019E-2</v>
      </c>
      <c r="H650" s="16">
        <v>2.709135001988322E-2</v>
      </c>
      <c r="I650" s="16">
        <v>1.499936167464982E-2</v>
      </c>
      <c r="J650" s="16">
        <v>1.4612122676863289E-2</v>
      </c>
      <c r="K650" s="16">
        <v>1.158029564513266E-2</v>
      </c>
      <c r="L650" s="16">
        <v>4.1819886635104924E-3</v>
      </c>
      <c r="N650" s="16">
        <v>2.8256883706133828E-2</v>
      </c>
      <c r="O650" s="16">
        <v>1.7350831340576162E-2</v>
      </c>
      <c r="P650" s="16">
        <v>2.0603171127405149E-2</v>
      </c>
      <c r="Q650" s="16">
        <v>7.0788311425543406E-3</v>
      </c>
      <c r="R650" s="16">
        <v>1.0450121939780069E-2</v>
      </c>
      <c r="S650" s="16">
        <v>6.9783905686458354E-3</v>
      </c>
      <c r="T650" s="16">
        <v>2.621321458391776E-2</v>
      </c>
      <c r="U650" s="16">
        <v>1.214337284472684E-2</v>
      </c>
      <c r="V650" s="16">
        <v>1.7264739289522761E-2</v>
      </c>
      <c r="W650" s="16">
        <v>1.200012322417191E-2</v>
      </c>
      <c r="X650" s="16">
        <v>1.8475429285783732E-2</v>
      </c>
      <c r="Y650" s="16">
        <v>1.7592795087666941E-2</v>
      </c>
      <c r="AA650" s="16">
        <v>7.2827009318820928E-3</v>
      </c>
      <c r="AB650" s="16">
        <v>1.3102552930476401E-2</v>
      </c>
      <c r="AC650" s="16">
        <v>1.9262635193738799E-2</v>
      </c>
      <c r="AD650" s="16">
        <v>2.900982403429099E-2</v>
      </c>
      <c r="AF650" s="16">
        <v>1.542058700812707E-2</v>
      </c>
      <c r="AH650" s="16">
        <v>2.1086078065624909E-2</v>
      </c>
      <c r="AI650" s="16">
        <v>2.1046540664059619E-2</v>
      </c>
      <c r="AJ650" s="16">
        <v>1.7569954652520581E-2</v>
      </c>
      <c r="AK650" s="16">
        <v>2.926081424193201E-3</v>
      </c>
    </row>
    <row r="652" spans="2:40" x14ac:dyDescent="0.35">
      <c r="B652" s="25" t="s">
        <v>280</v>
      </c>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row>
    <row r="653" spans="2:40" x14ac:dyDescent="0.35">
      <c r="B653" s="26" t="s">
        <v>17</v>
      </c>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row>
    <row r="654" spans="2:40" ht="29" x14ac:dyDescent="0.35">
      <c r="B654" s="15" t="s">
        <v>249</v>
      </c>
      <c r="C654" s="16">
        <v>0.17109196092827039</v>
      </c>
      <c r="D654" s="16">
        <v>0.21136186898133849</v>
      </c>
      <c r="E654" s="16">
        <v>0.1260036760094968</v>
      </c>
      <c r="G654" s="16">
        <v>0.20571933079146751</v>
      </c>
      <c r="H654" s="16">
        <v>0.24786654753101389</v>
      </c>
      <c r="I654" s="16">
        <v>0.189876823582631</v>
      </c>
      <c r="J654" s="16">
        <v>0.13645198822486451</v>
      </c>
      <c r="K654" s="16">
        <v>9.3807053691639872E-2</v>
      </c>
      <c r="L654" s="16">
        <v>8.9999429354508831E-2</v>
      </c>
      <c r="N654" s="16">
        <v>0.1394807175211458</v>
      </c>
      <c r="O654" s="16">
        <v>0.14037338350100301</v>
      </c>
      <c r="P654" s="16">
        <v>0.15787023355576291</v>
      </c>
      <c r="Q654" s="16">
        <v>0.1248654918796633</v>
      </c>
      <c r="R654" s="16">
        <v>0.21196599882339751</v>
      </c>
      <c r="S654" s="16">
        <v>0.16582975178985979</v>
      </c>
      <c r="T654" s="16">
        <v>0.14895989629846459</v>
      </c>
      <c r="U654" s="16">
        <v>0.1992362778538195</v>
      </c>
      <c r="V654" s="16">
        <v>0.2631428652883509</v>
      </c>
      <c r="W654" s="16">
        <v>0.110982200461809</v>
      </c>
      <c r="X654" s="16">
        <v>0.13104743390916071</v>
      </c>
      <c r="Y654" s="16">
        <v>0.12879354800062029</v>
      </c>
      <c r="AA654" s="16">
        <v>0.26063041449092211</v>
      </c>
      <c r="AB654" s="16">
        <v>0.15010394732855509</v>
      </c>
      <c r="AC654" s="16">
        <v>0.1415381250496775</v>
      </c>
      <c r="AD654" s="16">
        <v>0.10064731874731631</v>
      </c>
      <c r="AF654" s="16">
        <v>0.18258301615411709</v>
      </c>
      <c r="AH654" s="16">
        <v>0</v>
      </c>
      <c r="AI654" s="16">
        <v>8.9014103029355363E-3</v>
      </c>
      <c r="AJ654" s="16">
        <v>0.1855960203242043</v>
      </c>
      <c r="AK654" s="16">
        <v>0.45135244110667228</v>
      </c>
      <c r="AL654" s="20"/>
      <c r="AM654" s="20"/>
      <c r="AN654" s="21"/>
    </row>
    <row r="655" spans="2:40" ht="29" x14ac:dyDescent="0.35">
      <c r="B655" s="15" t="s">
        <v>250</v>
      </c>
      <c r="C655" s="16">
        <v>0.22440787090344719</v>
      </c>
      <c r="D655" s="16">
        <v>0.25708084730183028</v>
      </c>
      <c r="E655" s="16">
        <v>0.1878255060504333</v>
      </c>
      <c r="G655" s="16">
        <v>0.29944735688651902</v>
      </c>
      <c r="H655" s="16">
        <v>0.30438327823252193</v>
      </c>
      <c r="I655" s="16">
        <v>0.22931866680756721</v>
      </c>
      <c r="J655" s="16">
        <v>0.173425555593373</v>
      </c>
      <c r="K655" s="16">
        <v>0.16493014836216441</v>
      </c>
      <c r="L655" s="16">
        <v>0.12030456070974289</v>
      </c>
      <c r="N655" s="16">
        <v>0.19381006879687759</v>
      </c>
      <c r="O655" s="16">
        <v>0.2335631975343711</v>
      </c>
      <c r="P655" s="16">
        <v>0.19896185441092609</v>
      </c>
      <c r="Q655" s="16">
        <v>0.26719135167180219</v>
      </c>
      <c r="R655" s="16">
        <v>0.26899661822825871</v>
      </c>
      <c r="S655" s="16">
        <v>0.19845427789390249</v>
      </c>
      <c r="T655" s="16">
        <v>0.20603693041953169</v>
      </c>
      <c r="U655" s="16">
        <v>0.2482771256301928</v>
      </c>
      <c r="V655" s="16">
        <v>0.27358780235244751</v>
      </c>
      <c r="W655" s="16">
        <v>0.20485637175506771</v>
      </c>
      <c r="X655" s="16">
        <v>0.20454825471761759</v>
      </c>
      <c r="Y655" s="16">
        <v>0.15219421296216801</v>
      </c>
      <c r="AA655" s="16">
        <v>0.27348810872237628</v>
      </c>
      <c r="AB655" s="16">
        <v>0.21024720700779179</v>
      </c>
      <c r="AC655" s="16">
        <v>0.20711103564905689</v>
      </c>
      <c r="AD655" s="16">
        <v>0.19082920903717329</v>
      </c>
      <c r="AF655" s="16">
        <v>0.23780241832776569</v>
      </c>
      <c r="AH655" s="16">
        <v>4.482940381366215E-3</v>
      </c>
      <c r="AI655" s="16">
        <v>8.8552008647029737E-2</v>
      </c>
      <c r="AJ655" s="16">
        <v>0.31930717409114362</v>
      </c>
      <c r="AK655" s="16">
        <v>0.29415073356228588</v>
      </c>
    </row>
    <row r="656" spans="2:40" x14ac:dyDescent="0.35">
      <c r="B656" s="15" t="s">
        <v>251</v>
      </c>
      <c r="C656" s="16">
        <v>0.58120290707502598</v>
      </c>
      <c r="D656" s="16">
        <v>0.51035937374828344</v>
      </c>
      <c r="E656" s="16">
        <v>0.6605230140660685</v>
      </c>
      <c r="G656" s="16">
        <v>0.45555647803023092</v>
      </c>
      <c r="H656" s="16">
        <v>0.41584880005998659</v>
      </c>
      <c r="I656" s="16">
        <v>0.55978141919600177</v>
      </c>
      <c r="J656" s="16">
        <v>0.67280678335129107</v>
      </c>
      <c r="K656" s="16">
        <v>0.7238744555944735</v>
      </c>
      <c r="L656" s="16">
        <v>0.78189702143306528</v>
      </c>
      <c r="N656" s="16">
        <v>0.62408404450146282</v>
      </c>
      <c r="O656" s="16">
        <v>0.61751008081582803</v>
      </c>
      <c r="P656" s="16">
        <v>0.63849035362925699</v>
      </c>
      <c r="Q656" s="16">
        <v>0.60794315644853458</v>
      </c>
      <c r="R656" s="16">
        <v>0.50137168071937743</v>
      </c>
      <c r="S656" s="16">
        <v>0.61160972161915039</v>
      </c>
      <c r="T656" s="16">
        <v>0.59136850803211194</v>
      </c>
      <c r="U656" s="16">
        <v>0.52872467092722397</v>
      </c>
      <c r="V656" s="16">
        <v>0.44013187421982403</v>
      </c>
      <c r="W656" s="16">
        <v>0.67383666144629772</v>
      </c>
      <c r="X656" s="16">
        <v>0.63875586204871204</v>
      </c>
      <c r="Y656" s="16">
        <v>0.68815217419196795</v>
      </c>
      <c r="AA656" s="16">
        <v>0.45307619440006341</v>
      </c>
      <c r="AB656" s="16">
        <v>0.62338897399849913</v>
      </c>
      <c r="AC656" s="16">
        <v>0.62101441562809723</v>
      </c>
      <c r="AD656" s="16">
        <v>0.6684434769689549</v>
      </c>
      <c r="AF656" s="16">
        <v>0.55871272973975428</v>
      </c>
      <c r="AH656" s="16">
        <v>0.935343979689367</v>
      </c>
      <c r="AI656" s="16">
        <v>0.87302908150516123</v>
      </c>
      <c r="AJ656" s="16">
        <v>0.47416218453367359</v>
      </c>
      <c r="AK656" s="16">
        <v>0.24615151132784729</v>
      </c>
    </row>
    <row r="657" spans="2:40" x14ac:dyDescent="0.35">
      <c r="B657" s="15" t="s">
        <v>93</v>
      </c>
      <c r="C657" s="16">
        <v>2.3297261093256381E-2</v>
      </c>
      <c r="D657" s="16">
        <v>2.1197909968547819E-2</v>
      </c>
      <c r="E657" s="16">
        <v>2.5647803874001458E-2</v>
      </c>
      <c r="G657" s="16">
        <v>3.927683429178256E-2</v>
      </c>
      <c r="H657" s="16">
        <v>3.1901374176477523E-2</v>
      </c>
      <c r="I657" s="16">
        <v>2.1023090413800179E-2</v>
      </c>
      <c r="J657" s="16">
        <v>1.7315672830471349E-2</v>
      </c>
      <c r="K657" s="16">
        <v>1.7388342351722E-2</v>
      </c>
      <c r="L657" s="16">
        <v>7.7989885026828847E-3</v>
      </c>
      <c r="N657" s="16">
        <v>4.2625169180513761E-2</v>
      </c>
      <c r="O657" s="16">
        <v>8.5533381487980058E-3</v>
      </c>
      <c r="P657" s="16">
        <v>4.6775584040542537E-3</v>
      </c>
      <c r="Q657" s="16">
        <v>0</v>
      </c>
      <c r="R657" s="16">
        <v>1.7665702228966539E-2</v>
      </c>
      <c r="S657" s="16">
        <v>2.4106248697087339E-2</v>
      </c>
      <c r="T657" s="16">
        <v>5.3634665249891827E-2</v>
      </c>
      <c r="U657" s="16">
        <v>2.376192558876369E-2</v>
      </c>
      <c r="V657" s="16">
        <v>2.31374581393777E-2</v>
      </c>
      <c r="W657" s="16">
        <v>1.0324766336825639E-2</v>
      </c>
      <c r="X657" s="16">
        <v>2.564844932450985E-2</v>
      </c>
      <c r="Y657" s="16">
        <v>3.0860064845243881E-2</v>
      </c>
      <c r="AA657" s="16">
        <v>1.280528238663815E-2</v>
      </c>
      <c r="AB657" s="16">
        <v>1.625987166515391E-2</v>
      </c>
      <c r="AC657" s="16">
        <v>3.0336423673168279E-2</v>
      </c>
      <c r="AD657" s="16">
        <v>4.0079995246555512E-2</v>
      </c>
      <c r="AF657" s="16">
        <v>2.0901835778362871E-2</v>
      </c>
      <c r="AH657" s="16">
        <v>6.0173079929266841E-2</v>
      </c>
      <c r="AI657" s="16">
        <v>2.951749954487351E-2</v>
      </c>
      <c r="AJ657" s="16">
        <v>2.0934621050978298E-2</v>
      </c>
      <c r="AK657" s="16">
        <v>8.3453140031943783E-3</v>
      </c>
    </row>
    <row r="659" spans="2:40" x14ac:dyDescent="0.35">
      <c r="B659" s="25" t="s">
        <v>281</v>
      </c>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row>
    <row r="660" spans="2:40" x14ac:dyDescent="0.35">
      <c r="B660" s="26" t="s">
        <v>17</v>
      </c>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row>
    <row r="661" spans="2:40" ht="29" x14ac:dyDescent="0.35">
      <c r="B661" s="15" t="s">
        <v>249</v>
      </c>
      <c r="C661" s="16">
        <v>0.17913841497951211</v>
      </c>
      <c r="D661" s="16">
        <v>0.20808836541928419</v>
      </c>
      <c r="E661" s="16">
        <v>0.1467245437560496</v>
      </c>
      <c r="G661" s="16">
        <v>0.20820333549991291</v>
      </c>
      <c r="H661" s="16">
        <v>0.28947568748849128</v>
      </c>
      <c r="I661" s="16">
        <v>0.21943196858478611</v>
      </c>
      <c r="J661" s="16">
        <v>0.1091800674937367</v>
      </c>
      <c r="K661" s="16">
        <v>8.497312950639542E-2</v>
      </c>
      <c r="L661" s="16">
        <v>8.2258084431638012E-2</v>
      </c>
      <c r="N661" s="16">
        <v>0.1202978510853378</v>
      </c>
      <c r="O661" s="16">
        <v>0.1442489027635302</v>
      </c>
      <c r="P661" s="16">
        <v>0.13413343932888669</v>
      </c>
      <c r="Q661" s="16">
        <v>0.17278851853159999</v>
      </c>
      <c r="R661" s="16">
        <v>0.2084624411018208</v>
      </c>
      <c r="S661" s="16">
        <v>0.1443327448998577</v>
      </c>
      <c r="T661" s="16">
        <v>0.1719940561597057</v>
      </c>
      <c r="U661" s="16">
        <v>0.2245025008718354</v>
      </c>
      <c r="V661" s="16">
        <v>0.27193674482194552</v>
      </c>
      <c r="W661" s="16">
        <v>0.13702604049200129</v>
      </c>
      <c r="X661" s="16">
        <v>0.1252505099298421</v>
      </c>
      <c r="Y661" s="16">
        <v>0.1591806604851364</v>
      </c>
      <c r="AA661" s="16">
        <v>0.26546735002616872</v>
      </c>
      <c r="AB661" s="16">
        <v>0.150209101128675</v>
      </c>
      <c r="AC661" s="16">
        <v>0.15739438482137419</v>
      </c>
      <c r="AD661" s="16">
        <v>0.1151486022453065</v>
      </c>
      <c r="AF661" s="16">
        <v>0.19116989447411689</v>
      </c>
      <c r="AH661" s="16">
        <v>0</v>
      </c>
      <c r="AI661" s="16">
        <v>5.8716239130815846E-3</v>
      </c>
      <c r="AJ661" s="16">
        <v>0.19065411978905569</v>
      </c>
      <c r="AK661" s="16">
        <v>0.48648510269857809</v>
      </c>
      <c r="AL661" s="20"/>
      <c r="AM661" s="20"/>
      <c r="AN661" s="21"/>
    </row>
    <row r="662" spans="2:40" ht="29" x14ac:dyDescent="0.35">
      <c r="B662" s="15" t="s">
        <v>250</v>
      </c>
      <c r="C662" s="16">
        <v>0.27516337178025679</v>
      </c>
      <c r="D662" s="16">
        <v>0.31503737613029609</v>
      </c>
      <c r="E662" s="16">
        <v>0.2305183612523517</v>
      </c>
      <c r="G662" s="16">
        <v>0.33081060523653583</v>
      </c>
      <c r="H662" s="16">
        <v>0.35162685404620658</v>
      </c>
      <c r="I662" s="16">
        <v>0.27775540935877951</v>
      </c>
      <c r="J662" s="16">
        <v>0.26858857317685381</v>
      </c>
      <c r="K662" s="16">
        <v>0.19570887701205469</v>
      </c>
      <c r="L662" s="16">
        <v>0.13241047234959941</v>
      </c>
      <c r="N662" s="16">
        <v>0.24869211496679461</v>
      </c>
      <c r="O662" s="16">
        <v>0.26814858676117798</v>
      </c>
      <c r="P662" s="16">
        <v>0.2691229847052507</v>
      </c>
      <c r="Q662" s="16">
        <v>0.23794106859309</v>
      </c>
      <c r="R662" s="16">
        <v>0.29794571084198662</v>
      </c>
      <c r="S662" s="16">
        <v>0.26813897447791463</v>
      </c>
      <c r="T662" s="16">
        <v>0.27111502339846638</v>
      </c>
      <c r="U662" s="16">
        <v>0.3059620486790976</v>
      </c>
      <c r="V662" s="16">
        <v>0.32465154480515979</v>
      </c>
      <c r="W662" s="16">
        <v>0.23798349780896469</v>
      </c>
      <c r="X662" s="16">
        <v>0.2528858208292562</v>
      </c>
      <c r="Y662" s="16">
        <v>0.25070802287375232</v>
      </c>
      <c r="AA662" s="16">
        <v>0.32776714207689328</v>
      </c>
      <c r="AB662" s="16">
        <v>0.24613593981899959</v>
      </c>
      <c r="AC662" s="16">
        <v>0.27489418492752699</v>
      </c>
      <c r="AD662" s="16">
        <v>0.23563290162101461</v>
      </c>
      <c r="AF662" s="16">
        <v>0.29277635476391323</v>
      </c>
      <c r="AH662" s="16">
        <v>0</v>
      </c>
      <c r="AI662" s="16">
        <v>0.1097449419859057</v>
      </c>
      <c r="AJ662" s="16">
        <v>0.39515285049897608</v>
      </c>
      <c r="AK662" s="16">
        <v>0.35212056861024499</v>
      </c>
    </row>
    <row r="663" spans="2:40" x14ac:dyDescent="0.35">
      <c r="B663" s="15" t="s">
        <v>251</v>
      </c>
      <c r="C663" s="16">
        <v>0.52659302899466043</v>
      </c>
      <c r="D663" s="16">
        <v>0.46265619872835928</v>
      </c>
      <c r="E663" s="16">
        <v>0.59818003177726609</v>
      </c>
      <c r="G663" s="16">
        <v>0.42234676192655679</v>
      </c>
      <c r="H663" s="16">
        <v>0.33226367007520657</v>
      </c>
      <c r="I663" s="16">
        <v>0.48409822262282681</v>
      </c>
      <c r="J663" s="16">
        <v>0.60989746211478735</v>
      </c>
      <c r="K663" s="16">
        <v>0.71419542601072317</v>
      </c>
      <c r="L663" s="16">
        <v>0.771961879459928</v>
      </c>
      <c r="N663" s="16">
        <v>0.61028164639254123</v>
      </c>
      <c r="O663" s="16">
        <v>0.56159562658269191</v>
      </c>
      <c r="P663" s="16">
        <v>0.5707961060534088</v>
      </c>
      <c r="Q663" s="16">
        <v>0.5892704128753099</v>
      </c>
      <c r="R663" s="16">
        <v>0.47328318156076049</v>
      </c>
      <c r="S663" s="16">
        <v>0.56785240402328063</v>
      </c>
      <c r="T663" s="16">
        <v>0.52278016467180832</v>
      </c>
      <c r="U663" s="16">
        <v>0.45480369883572752</v>
      </c>
      <c r="V663" s="16">
        <v>0.37858846259980178</v>
      </c>
      <c r="W663" s="16">
        <v>0.61680754051674058</v>
      </c>
      <c r="X663" s="16">
        <v>0.60184457207282982</v>
      </c>
      <c r="Y663" s="16">
        <v>0.57569886740023557</v>
      </c>
      <c r="AA663" s="16">
        <v>0.39773775281844892</v>
      </c>
      <c r="AB663" s="16">
        <v>0.58813453586649</v>
      </c>
      <c r="AC663" s="16">
        <v>0.54350384454769374</v>
      </c>
      <c r="AD663" s="16">
        <v>0.61644426833818922</v>
      </c>
      <c r="AF663" s="16">
        <v>0.49748517322062757</v>
      </c>
      <c r="AH663" s="16">
        <v>0.96167238982256265</v>
      </c>
      <c r="AI663" s="16">
        <v>0.85885746511021865</v>
      </c>
      <c r="AJ663" s="16">
        <v>0.3972079731929174</v>
      </c>
      <c r="AK663" s="16">
        <v>0.15330401050852949</v>
      </c>
    </row>
    <row r="664" spans="2:40" x14ac:dyDescent="0.35">
      <c r="B664" s="15" t="s">
        <v>93</v>
      </c>
      <c r="C664" s="16">
        <v>1.9105184245570679E-2</v>
      </c>
      <c r="D664" s="16">
        <v>1.421805972206037E-2</v>
      </c>
      <c r="E664" s="16">
        <v>2.4577063214332579E-2</v>
      </c>
      <c r="G664" s="16">
        <v>3.8639297336994373E-2</v>
      </c>
      <c r="H664" s="16">
        <v>2.663378839009543E-2</v>
      </c>
      <c r="I664" s="16">
        <v>1.871439943360759E-2</v>
      </c>
      <c r="J664" s="16">
        <v>1.233389721462219E-2</v>
      </c>
      <c r="K664" s="16">
        <v>5.1225674708265563E-3</v>
      </c>
      <c r="L664" s="16">
        <v>1.3369563758834489E-2</v>
      </c>
      <c r="N664" s="16">
        <v>2.07283875553263E-2</v>
      </c>
      <c r="O664" s="16">
        <v>2.6006883892599919E-2</v>
      </c>
      <c r="P664" s="16">
        <v>2.594746991245394E-2</v>
      </c>
      <c r="Q664" s="16">
        <v>0</v>
      </c>
      <c r="R664" s="16">
        <v>2.0308666495432049E-2</v>
      </c>
      <c r="S664" s="16">
        <v>1.9675876598947189E-2</v>
      </c>
      <c r="T664" s="16">
        <v>3.4110755770019659E-2</v>
      </c>
      <c r="U664" s="16">
        <v>1.4731751613339649E-2</v>
      </c>
      <c r="V664" s="16">
        <v>2.482324777309285E-2</v>
      </c>
      <c r="W664" s="16">
        <v>8.1829211822933724E-3</v>
      </c>
      <c r="X664" s="16">
        <v>2.0019097168072E-2</v>
      </c>
      <c r="Y664" s="16">
        <v>1.441244924087587E-2</v>
      </c>
      <c r="AA664" s="16">
        <v>9.0277550784890262E-3</v>
      </c>
      <c r="AB664" s="16">
        <v>1.5520423185835351E-2</v>
      </c>
      <c r="AC664" s="16">
        <v>2.4207585703404949E-2</v>
      </c>
      <c r="AD664" s="16">
        <v>3.2774227795489663E-2</v>
      </c>
      <c r="AF664" s="16">
        <v>1.8568577541342231E-2</v>
      </c>
      <c r="AH664" s="16">
        <v>3.8327610177437438E-2</v>
      </c>
      <c r="AI664" s="16">
        <v>2.5525968990794269E-2</v>
      </c>
      <c r="AJ664" s="16">
        <v>1.6985056519050499E-2</v>
      </c>
      <c r="AK664" s="16">
        <v>8.0903181826472263E-3</v>
      </c>
    </row>
    <row r="666" spans="2:40" x14ac:dyDescent="0.35">
      <c r="B666" s="25" t="s">
        <v>282</v>
      </c>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row>
    <row r="667" spans="2:40" x14ac:dyDescent="0.35">
      <c r="B667" s="26" t="s">
        <v>15</v>
      </c>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row>
    <row r="668" spans="2:40" x14ac:dyDescent="0.35">
      <c r="B668" s="15" t="s">
        <v>283</v>
      </c>
      <c r="C668" s="16">
        <v>0.1424457234454643</v>
      </c>
      <c r="D668" s="16">
        <v>0.15934047027325859</v>
      </c>
      <c r="E668" s="16">
        <v>0.12592798056541399</v>
      </c>
      <c r="G668" s="16">
        <v>0.15818305953045389</v>
      </c>
      <c r="H668" s="16">
        <v>0.2345758085231906</v>
      </c>
      <c r="I668" s="16">
        <v>0.19153825214706199</v>
      </c>
      <c r="J668" s="16">
        <v>0.13458483745786209</v>
      </c>
      <c r="K668" s="16">
        <v>8.8540001596100745E-2</v>
      </c>
      <c r="L668" s="16">
        <v>6.0292953154269163E-2</v>
      </c>
      <c r="N668" s="16">
        <v>0.1170187628578189</v>
      </c>
      <c r="O668" s="16">
        <v>0.16845241703246361</v>
      </c>
      <c r="P668" s="16">
        <v>0.1208696560238077</v>
      </c>
      <c r="Q668" s="16">
        <v>0.11878756170636021</v>
      </c>
      <c r="R668" s="16">
        <v>0.1359034506247824</v>
      </c>
      <c r="S668" s="16">
        <v>0.13718851032670781</v>
      </c>
      <c r="T668" s="16">
        <v>0.14380237362235951</v>
      </c>
      <c r="U668" s="16">
        <v>0.1680552791112668</v>
      </c>
      <c r="V668" s="16">
        <v>0.20331828647267661</v>
      </c>
      <c r="W668" s="16">
        <v>0.12464742103743801</v>
      </c>
      <c r="X668" s="16">
        <v>0.1109969823133815</v>
      </c>
      <c r="Y668" s="16">
        <v>0.1264047053579872</v>
      </c>
      <c r="AA668" s="16">
        <v>0.18468060712831361</v>
      </c>
      <c r="AB668" s="16">
        <v>0.12899613346522609</v>
      </c>
      <c r="AC668" s="16">
        <v>0.1457082014038322</v>
      </c>
      <c r="AD668" s="16">
        <v>0.1080665880323993</v>
      </c>
      <c r="AF668" s="16">
        <v>0.15892998333864561</v>
      </c>
      <c r="AH668" s="16">
        <v>1.9564204404461581E-2</v>
      </c>
      <c r="AI668" s="16">
        <v>4.1182233744153238E-2</v>
      </c>
      <c r="AJ668" s="16">
        <v>0.19252241682810789</v>
      </c>
      <c r="AK668" s="16">
        <v>0.34969750930086801</v>
      </c>
    </row>
    <row r="669" spans="2:40" x14ac:dyDescent="0.35">
      <c r="B669" s="15" t="s">
        <v>284</v>
      </c>
      <c r="C669" s="16">
        <v>0.30909288190543088</v>
      </c>
      <c r="D669" s="16">
        <v>0.31031810480013311</v>
      </c>
      <c r="E669" s="16">
        <v>0.3078949996908158</v>
      </c>
      <c r="G669" s="16">
        <v>0.33656924867992649</v>
      </c>
      <c r="H669" s="16">
        <v>0.35552433669737932</v>
      </c>
      <c r="I669" s="16">
        <v>0.35984290646594819</v>
      </c>
      <c r="J669" s="16">
        <v>0.32503282031302583</v>
      </c>
      <c r="K669" s="16">
        <v>0.29234661888823199</v>
      </c>
      <c r="L669" s="16">
        <v>0.21064346838664419</v>
      </c>
      <c r="N669" s="16">
        <v>0.30683050818345869</v>
      </c>
      <c r="O669" s="16">
        <v>0.3370719022489555</v>
      </c>
      <c r="P669" s="16">
        <v>0.31672366036489269</v>
      </c>
      <c r="Q669" s="16">
        <v>0.3377651090967263</v>
      </c>
      <c r="R669" s="16">
        <v>0.35419068220242372</v>
      </c>
      <c r="S669" s="16">
        <v>0.26867191481073138</v>
      </c>
      <c r="T669" s="16">
        <v>0.28222153654843207</v>
      </c>
      <c r="U669" s="16">
        <v>0.33559792720669968</v>
      </c>
      <c r="V669" s="16">
        <v>0.34927542682818452</v>
      </c>
      <c r="W669" s="16">
        <v>0.27378538693817073</v>
      </c>
      <c r="X669" s="16">
        <v>0.26683045601702959</v>
      </c>
      <c r="Y669" s="16">
        <v>0.28623486920582542</v>
      </c>
      <c r="AA669" s="16">
        <v>0.34383387766524848</v>
      </c>
      <c r="AB669" s="16">
        <v>0.29865653898051359</v>
      </c>
      <c r="AC669" s="16">
        <v>0.30444135817184947</v>
      </c>
      <c r="AD669" s="16">
        <v>0.28673746267269817</v>
      </c>
      <c r="AF669" s="16">
        <v>0.34068806222803028</v>
      </c>
      <c r="AH669" s="16">
        <v>8.1044505480406537E-2</v>
      </c>
      <c r="AI669" s="16">
        <v>0.23726303235293519</v>
      </c>
      <c r="AJ669" s="16">
        <v>0.40219854429272711</v>
      </c>
      <c r="AK669" s="16">
        <v>0.4033074650799281</v>
      </c>
    </row>
    <row r="670" spans="2:40" x14ac:dyDescent="0.35">
      <c r="B670" s="15" t="s">
        <v>285</v>
      </c>
      <c r="C670" s="16">
        <v>0.35226368050679868</v>
      </c>
      <c r="D670" s="16">
        <v>0.33596562575850641</v>
      </c>
      <c r="E670" s="16">
        <v>0.36819804640889031</v>
      </c>
      <c r="G670" s="16">
        <v>0.30960055657699059</v>
      </c>
      <c r="H670" s="16">
        <v>0.2759186422779854</v>
      </c>
      <c r="I670" s="16">
        <v>0.32611113179316692</v>
      </c>
      <c r="J670" s="16">
        <v>0.38803576874342888</v>
      </c>
      <c r="K670" s="16">
        <v>0.4108830646515112</v>
      </c>
      <c r="L670" s="16">
        <v>0.39500284306659122</v>
      </c>
      <c r="N670" s="16">
        <v>0.3623516985695569</v>
      </c>
      <c r="O670" s="16">
        <v>0.35821463224128902</v>
      </c>
      <c r="P670" s="16">
        <v>0.3425724272934626</v>
      </c>
      <c r="Q670" s="16">
        <v>0.34697976771506228</v>
      </c>
      <c r="R670" s="16">
        <v>0.32853373099136163</v>
      </c>
      <c r="S670" s="16">
        <v>0.37842164712238341</v>
      </c>
      <c r="T670" s="16">
        <v>0.36770759929864821</v>
      </c>
      <c r="U670" s="16">
        <v>0.3474545341246042</v>
      </c>
      <c r="V670" s="16">
        <v>0.30222178170220793</v>
      </c>
      <c r="W670" s="16">
        <v>0.37557788787006191</v>
      </c>
      <c r="X670" s="16">
        <v>0.39665862006228603</v>
      </c>
      <c r="Y670" s="16">
        <v>0.35131819721918928</v>
      </c>
      <c r="AA670" s="16">
        <v>0.30970571327553242</v>
      </c>
      <c r="AB670" s="16">
        <v>0.37303091789874432</v>
      </c>
      <c r="AC670" s="16">
        <v>0.35873246055158248</v>
      </c>
      <c r="AD670" s="16">
        <v>0.37136919214147129</v>
      </c>
      <c r="AF670" s="16">
        <v>0.35139142131407969</v>
      </c>
      <c r="AH670" s="16">
        <v>0.34885745735081403</v>
      </c>
      <c r="AI670" s="16">
        <v>0.45749215900079432</v>
      </c>
      <c r="AJ670" s="16">
        <v>0.3060252996023855</v>
      </c>
      <c r="AK670" s="16">
        <v>0.2059189387971119</v>
      </c>
    </row>
    <row r="671" spans="2:40" x14ac:dyDescent="0.35">
      <c r="B671" s="15" t="s">
        <v>286</v>
      </c>
      <c r="C671" s="16">
        <v>0.19619771414230611</v>
      </c>
      <c r="D671" s="16">
        <v>0.19437579916810191</v>
      </c>
      <c r="E671" s="16">
        <v>0.19797897333487999</v>
      </c>
      <c r="G671" s="16">
        <v>0.19564713521262889</v>
      </c>
      <c r="H671" s="16">
        <v>0.13398121250144471</v>
      </c>
      <c r="I671" s="16">
        <v>0.1225077095938229</v>
      </c>
      <c r="J671" s="16">
        <v>0.15234657348568331</v>
      </c>
      <c r="K671" s="16">
        <v>0.208230314864156</v>
      </c>
      <c r="L671" s="16">
        <v>0.33406073539249548</v>
      </c>
      <c r="N671" s="16">
        <v>0.2137990303891654</v>
      </c>
      <c r="O671" s="16">
        <v>0.13626104847729209</v>
      </c>
      <c r="P671" s="16">
        <v>0.21983425631783721</v>
      </c>
      <c r="Q671" s="16">
        <v>0.19646756148185091</v>
      </c>
      <c r="R671" s="16">
        <v>0.18137213618143219</v>
      </c>
      <c r="S671" s="16">
        <v>0.2157179277401774</v>
      </c>
      <c r="T671" s="16">
        <v>0.20626849053056021</v>
      </c>
      <c r="U671" s="16">
        <v>0.14889225955742941</v>
      </c>
      <c r="V671" s="16">
        <v>0.145184504996931</v>
      </c>
      <c r="W671" s="16">
        <v>0.22598930415432941</v>
      </c>
      <c r="X671" s="16">
        <v>0.2255139416073027</v>
      </c>
      <c r="Y671" s="16">
        <v>0.236042228216998</v>
      </c>
      <c r="AA671" s="16">
        <v>0.16177980193090549</v>
      </c>
      <c r="AB671" s="16">
        <v>0.19931640965551589</v>
      </c>
      <c r="AC671" s="16">
        <v>0.19111797987273579</v>
      </c>
      <c r="AD671" s="16">
        <v>0.23382675715343121</v>
      </c>
      <c r="AF671" s="16">
        <v>0.14899053311924429</v>
      </c>
      <c r="AH671" s="16">
        <v>0.550533832764318</v>
      </c>
      <c r="AI671" s="16">
        <v>0.26406257490211749</v>
      </c>
      <c r="AJ671" s="16">
        <v>9.925373927677944E-2</v>
      </c>
      <c r="AK671" s="16">
        <v>4.107608682209192E-2</v>
      </c>
    </row>
    <row r="673" spans="2:39" x14ac:dyDescent="0.35">
      <c r="B673" s="25" t="s">
        <v>287</v>
      </c>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row>
    <row r="674" spans="2:39" x14ac:dyDescent="0.35">
      <c r="B674" s="26" t="s">
        <v>15</v>
      </c>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row>
    <row r="675" spans="2:39" x14ac:dyDescent="0.35">
      <c r="B675" s="15" t="s">
        <v>283</v>
      </c>
      <c r="C675" s="16">
        <v>0.2299668633031956</v>
      </c>
      <c r="D675" s="16">
        <v>0.2505755068427114</v>
      </c>
      <c r="E675" s="16">
        <v>0.20981809880485389</v>
      </c>
      <c r="G675" s="16">
        <v>0.27227798558535898</v>
      </c>
      <c r="H675" s="16">
        <v>0.29712888031365448</v>
      </c>
      <c r="I675" s="16">
        <v>0.27919194006820541</v>
      </c>
      <c r="J675" s="16">
        <v>0.2337950507123471</v>
      </c>
      <c r="K675" s="16">
        <v>0.1911721877843188</v>
      </c>
      <c r="L675" s="16">
        <v>0.130820584473228</v>
      </c>
      <c r="N675" s="16">
        <v>0.17776870375904269</v>
      </c>
      <c r="O675" s="16">
        <v>0.27851605626234538</v>
      </c>
      <c r="P675" s="16">
        <v>0.23491860286915239</v>
      </c>
      <c r="Q675" s="16">
        <v>0.22890843831323071</v>
      </c>
      <c r="R675" s="16">
        <v>0.2283841469471071</v>
      </c>
      <c r="S675" s="16">
        <v>0.190160664028314</v>
      </c>
      <c r="T675" s="16">
        <v>0.2194367277610097</v>
      </c>
      <c r="U675" s="16">
        <v>0.28551739584862601</v>
      </c>
      <c r="V675" s="16">
        <v>0.30565621309944929</v>
      </c>
      <c r="W675" s="16">
        <v>0.2009888331609197</v>
      </c>
      <c r="X675" s="16">
        <v>0.1840661424518038</v>
      </c>
      <c r="Y675" s="16">
        <v>0.21828622726601229</v>
      </c>
      <c r="AA675" s="16">
        <v>0.28091245134338988</v>
      </c>
      <c r="AB675" s="16">
        <v>0.23917930151279801</v>
      </c>
      <c r="AC675" s="16">
        <v>0.21913109998655281</v>
      </c>
      <c r="AD675" s="16">
        <v>0.17553959688856499</v>
      </c>
      <c r="AF675" s="16">
        <v>0.25612042038460731</v>
      </c>
      <c r="AH675" s="16">
        <v>3.280838130775196E-2</v>
      </c>
      <c r="AI675" s="16">
        <v>0.1037756005955533</v>
      </c>
      <c r="AJ675" s="16">
        <v>0.28825072058252621</v>
      </c>
      <c r="AK675" s="16">
        <v>0.52641950799945292</v>
      </c>
    </row>
    <row r="676" spans="2:39" x14ac:dyDescent="0.35">
      <c r="B676" s="15" t="s">
        <v>284</v>
      </c>
      <c r="C676" s="16">
        <v>0.40567512375168607</v>
      </c>
      <c r="D676" s="16">
        <v>0.42244450909035569</v>
      </c>
      <c r="E676" s="16">
        <v>0.38927994493640272</v>
      </c>
      <c r="G676" s="16">
        <v>0.3888163175360882</v>
      </c>
      <c r="H676" s="16">
        <v>0.42185957338840702</v>
      </c>
      <c r="I676" s="16">
        <v>0.43393620975605218</v>
      </c>
      <c r="J676" s="16">
        <v>0.43652281813317928</v>
      </c>
      <c r="K676" s="16">
        <v>0.37948212504584838</v>
      </c>
      <c r="L676" s="16">
        <v>0.3733873410765095</v>
      </c>
      <c r="N676" s="16">
        <v>0.3969387060601241</v>
      </c>
      <c r="O676" s="16">
        <v>0.36222742725141838</v>
      </c>
      <c r="P676" s="16">
        <v>0.37090350466043431</v>
      </c>
      <c r="Q676" s="16">
        <v>0.41338718716397849</v>
      </c>
      <c r="R676" s="16">
        <v>0.42736715844732759</v>
      </c>
      <c r="S676" s="16">
        <v>0.41320575107840851</v>
      </c>
      <c r="T676" s="16">
        <v>0.43295560017765161</v>
      </c>
      <c r="U676" s="16">
        <v>0.39772315164295602</v>
      </c>
      <c r="V676" s="16">
        <v>0.40961175821270529</v>
      </c>
      <c r="W676" s="16">
        <v>0.40503626297493822</v>
      </c>
      <c r="X676" s="16">
        <v>0.4084167320219575</v>
      </c>
      <c r="Y676" s="16">
        <v>0.39079118808818147</v>
      </c>
      <c r="AA676" s="16">
        <v>0.41039591033670247</v>
      </c>
      <c r="AB676" s="16">
        <v>0.39727880755963901</v>
      </c>
      <c r="AC676" s="16">
        <v>0.41145870008642621</v>
      </c>
      <c r="AD676" s="16">
        <v>0.40401841075641259</v>
      </c>
      <c r="AF676" s="16">
        <v>0.43525728651795698</v>
      </c>
      <c r="AH676" s="16">
        <v>0.22821467663158959</v>
      </c>
      <c r="AI676" s="16">
        <v>0.39438535825186649</v>
      </c>
      <c r="AJ676" s="16">
        <v>0.47869352798650339</v>
      </c>
      <c r="AK676" s="16">
        <v>0.36617429964957188</v>
      </c>
    </row>
    <row r="677" spans="2:39" x14ac:dyDescent="0.35">
      <c r="B677" s="15" t="s">
        <v>285</v>
      </c>
      <c r="C677" s="16">
        <v>0.23661055055319921</v>
      </c>
      <c r="D677" s="16">
        <v>0.2123932226597208</v>
      </c>
      <c r="E677" s="16">
        <v>0.26028747211134068</v>
      </c>
      <c r="G677" s="16">
        <v>0.21412587827631571</v>
      </c>
      <c r="H677" s="16">
        <v>0.19722311213252169</v>
      </c>
      <c r="I677" s="16">
        <v>0.20964286864600759</v>
      </c>
      <c r="J677" s="16">
        <v>0.25043591607025878</v>
      </c>
      <c r="K677" s="16">
        <v>0.28113201955671308</v>
      </c>
      <c r="L677" s="16">
        <v>0.26404320989389629</v>
      </c>
      <c r="N677" s="16">
        <v>0.27844265827269621</v>
      </c>
      <c r="O677" s="16">
        <v>0.26278061587452639</v>
      </c>
      <c r="P677" s="16">
        <v>0.24463555633383369</v>
      </c>
      <c r="Q677" s="16">
        <v>0.26321875819994328</v>
      </c>
      <c r="R677" s="16">
        <v>0.2358514068711621</v>
      </c>
      <c r="S677" s="16">
        <v>0.24313292258927011</v>
      </c>
      <c r="T677" s="16">
        <v>0.21469495515708931</v>
      </c>
      <c r="U677" s="16">
        <v>0.20982710879695771</v>
      </c>
      <c r="V677" s="16">
        <v>0.1973238878894443</v>
      </c>
      <c r="W677" s="16">
        <v>0.23500897638851889</v>
      </c>
      <c r="X677" s="16">
        <v>0.2822783200636178</v>
      </c>
      <c r="Y677" s="16">
        <v>0.2315955150017702</v>
      </c>
      <c r="AA677" s="16">
        <v>0.2065723037320763</v>
      </c>
      <c r="AB677" s="16">
        <v>0.23059647059896279</v>
      </c>
      <c r="AC677" s="16">
        <v>0.24869005975609479</v>
      </c>
      <c r="AD677" s="16">
        <v>0.26471554154373728</v>
      </c>
      <c r="AF677" s="16">
        <v>0.2275004727823402</v>
      </c>
      <c r="AH677" s="16">
        <v>0.32510698603854038</v>
      </c>
      <c r="AI677" s="16">
        <v>0.32720768608389428</v>
      </c>
      <c r="AJ677" s="16">
        <v>0.18170472172659</v>
      </c>
      <c r="AK677" s="16">
        <v>8.9804938919610749E-2</v>
      </c>
    </row>
    <row r="678" spans="2:39" x14ac:dyDescent="0.35">
      <c r="B678" s="15" t="s">
        <v>286</v>
      </c>
      <c r="C678" s="16">
        <v>0.1277474623919192</v>
      </c>
      <c r="D678" s="16">
        <v>0.114586761407212</v>
      </c>
      <c r="E678" s="16">
        <v>0.1406144841474028</v>
      </c>
      <c r="G678" s="16">
        <v>0.12477981860223721</v>
      </c>
      <c r="H678" s="16">
        <v>8.3788434165416897E-2</v>
      </c>
      <c r="I678" s="16">
        <v>7.7228981529734814E-2</v>
      </c>
      <c r="J678" s="16">
        <v>7.9246215084214713E-2</v>
      </c>
      <c r="K678" s="16">
        <v>0.1482136676131196</v>
      </c>
      <c r="L678" s="16">
        <v>0.2317488645563662</v>
      </c>
      <c r="N678" s="16">
        <v>0.14684993190813689</v>
      </c>
      <c r="O678" s="16">
        <v>9.6475900611710116E-2</v>
      </c>
      <c r="P678" s="16">
        <v>0.14954233613657961</v>
      </c>
      <c r="Q678" s="16">
        <v>9.448561632284741E-2</v>
      </c>
      <c r="R678" s="16">
        <v>0.1083972877344032</v>
      </c>
      <c r="S678" s="16">
        <v>0.15350066230400761</v>
      </c>
      <c r="T678" s="16">
        <v>0.13291271690424969</v>
      </c>
      <c r="U678" s="16">
        <v>0.1069323437114604</v>
      </c>
      <c r="V678" s="16">
        <v>8.7408140798400979E-2</v>
      </c>
      <c r="W678" s="16">
        <v>0.1589659274756231</v>
      </c>
      <c r="X678" s="16">
        <v>0.12523880546262081</v>
      </c>
      <c r="Y678" s="16">
        <v>0.1593270696440357</v>
      </c>
      <c r="AA678" s="16">
        <v>0.1021193345878313</v>
      </c>
      <c r="AB678" s="16">
        <v>0.1329454203286001</v>
      </c>
      <c r="AC678" s="16">
        <v>0.12072014017092619</v>
      </c>
      <c r="AD678" s="16">
        <v>0.15572645081128511</v>
      </c>
      <c r="AF678" s="16">
        <v>8.1121820315095391E-2</v>
      </c>
      <c r="AH678" s="16">
        <v>0.41386995602211801</v>
      </c>
      <c r="AI678" s="16">
        <v>0.17463135506868621</v>
      </c>
      <c r="AJ678" s="16">
        <v>5.1351029704380317E-2</v>
      </c>
      <c r="AK678" s="16">
        <v>1.7601253431364441E-2</v>
      </c>
    </row>
    <row r="680" spans="2:39" x14ac:dyDescent="0.35">
      <c r="B680" s="25" t="s">
        <v>288</v>
      </c>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row>
    <row r="681" spans="2:39" x14ac:dyDescent="0.35">
      <c r="B681" s="26" t="s">
        <v>15</v>
      </c>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row>
    <row r="682" spans="2:39" x14ac:dyDescent="0.35">
      <c r="B682" s="15" t="s">
        <v>283</v>
      </c>
      <c r="C682" s="16">
        <v>0.1801045678337608</v>
      </c>
      <c r="D682" s="16">
        <v>0.19255504189688269</v>
      </c>
      <c r="E682" s="16">
        <v>0.16793192438396071</v>
      </c>
      <c r="G682" s="16">
        <v>0.25243287873895309</v>
      </c>
      <c r="H682" s="16">
        <v>0.27411791997278229</v>
      </c>
      <c r="I682" s="16">
        <v>0.25975566432749803</v>
      </c>
      <c r="J682" s="16">
        <v>0.19118970032439059</v>
      </c>
      <c r="K682" s="16">
        <v>0.111240961920149</v>
      </c>
      <c r="L682" s="16">
        <v>2.9136811482207911E-2</v>
      </c>
      <c r="N682" s="16">
        <v>0.14642815551540711</v>
      </c>
      <c r="O682" s="16">
        <v>0.172748963724184</v>
      </c>
      <c r="P682" s="16">
        <v>0.15619921786347479</v>
      </c>
      <c r="Q682" s="16">
        <v>0.19103317040554441</v>
      </c>
      <c r="R682" s="16">
        <v>0.17430801102104271</v>
      </c>
      <c r="S682" s="16">
        <v>0.1205615472369188</v>
      </c>
      <c r="T682" s="16">
        <v>0.18511574900466879</v>
      </c>
      <c r="U682" s="16">
        <v>0.21685694028092439</v>
      </c>
      <c r="V682" s="16">
        <v>0.29171177164491052</v>
      </c>
      <c r="W682" s="16">
        <v>0.13443787473305721</v>
      </c>
      <c r="X682" s="16">
        <v>0.13964816916716791</v>
      </c>
      <c r="Y682" s="16">
        <v>0.1720218884276149</v>
      </c>
      <c r="AA682" s="16">
        <v>0.2212545983530973</v>
      </c>
      <c r="AB682" s="16">
        <v>0.16889689516034961</v>
      </c>
      <c r="AC682" s="16">
        <v>0.17835283753495859</v>
      </c>
      <c r="AD682" s="16">
        <v>0.14869936503009701</v>
      </c>
      <c r="AF682" s="16">
        <v>0.20224784822045891</v>
      </c>
      <c r="AH682" s="16">
        <v>9.0562349912631859E-3</v>
      </c>
      <c r="AI682" s="16">
        <v>4.9546939829232868E-2</v>
      </c>
      <c r="AJ682" s="16">
        <v>0.23769055821168461</v>
      </c>
      <c r="AK682" s="16">
        <v>0.4725865306443468</v>
      </c>
    </row>
    <row r="683" spans="2:39" x14ac:dyDescent="0.35">
      <c r="B683" s="15" t="s">
        <v>284</v>
      </c>
      <c r="C683" s="16">
        <v>0.30165743780080101</v>
      </c>
      <c r="D683" s="16">
        <v>0.30743579683718042</v>
      </c>
      <c r="E683" s="16">
        <v>0.29600802205018972</v>
      </c>
      <c r="G683" s="16">
        <v>0.33503361204614113</v>
      </c>
      <c r="H683" s="16">
        <v>0.3774910177754629</v>
      </c>
      <c r="I683" s="16">
        <v>0.38873925496521189</v>
      </c>
      <c r="J683" s="16">
        <v>0.36189708545159233</v>
      </c>
      <c r="K683" s="16">
        <v>0.28801120147657078</v>
      </c>
      <c r="L683" s="16">
        <v>0.10812739309669379</v>
      </c>
      <c r="N683" s="16">
        <v>0.27545191414814379</v>
      </c>
      <c r="O683" s="16">
        <v>0.24433624593264039</v>
      </c>
      <c r="P683" s="16">
        <v>0.32066597009909259</v>
      </c>
      <c r="Q683" s="16">
        <v>0.30345933921888812</v>
      </c>
      <c r="R683" s="16">
        <v>0.32134109058296489</v>
      </c>
      <c r="S683" s="16">
        <v>0.25596810082963378</v>
      </c>
      <c r="T683" s="16">
        <v>0.32105860088407812</v>
      </c>
      <c r="U683" s="16">
        <v>0.32188130469737181</v>
      </c>
      <c r="V683" s="16">
        <v>0.3235535093930807</v>
      </c>
      <c r="W683" s="16">
        <v>0.32160927799206512</v>
      </c>
      <c r="X683" s="16">
        <v>0.28520926086957971</v>
      </c>
      <c r="Y683" s="16">
        <v>0.26879879074199992</v>
      </c>
      <c r="AA683" s="16">
        <v>0.30436834615769182</v>
      </c>
      <c r="AB683" s="16">
        <v>0.30086552030940411</v>
      </c>
      <c r="AC683" s="16">
        <v>0.31918087172078002</v>
      </c>
      <c r="AD683" s="16">
        <v>0.28517033134308339</v>
      </c>
      <c r="AF683" s="16">
        <v>0.3304941908479444</v>
      </c>
      <c r="AH683" s="16">
        <v>0.1032563931861874</v>
      </c>
      <c r="AI683" s="16">
        <v>0.23503289626064611</v>
      </c>
      <c r="AJ683" s="16">
        <v>0.39141644409713461</v>
      </c>
      <c r="AK683" s="16">
        <v>0.37229359658739353</v>
      </c>
    </row>
    <row r="684" spans="2:39" x14ac:dyDescent="0.35">
      <c r="B684" s="15" t="s">
        <v>285</v>
      </c>
      <c r="C684" s="16">
        <v>0.29568413693910922</v>
      </c>
      <c r="D684" s="16">
        <v>0.29316639647183512</v>
      </c>
      <c r="E684" s="16">
        <v>0.29814569437474442</v>
      </c>
      <c r="G684" s="16">
        <v>0.25201880457303821</v>
      </c>
      <c r="H684" s="16">
        <v>0.23105109584502359</v>
      </c>
      <c r="I684" s="16">
        <v>0.25326758259054732</v>
      </c>
      <c r="J684" s="16">
        <v>0.33220017994653711</v>
      </c>
      <c r="K684" s="16">
        <v>0.37813346602626652</v>
      </c>
      <c r="L684" s="16">
        <v>0.32615846813230609</v>
      </c>
      <c r="N684" s="16">
        <v>0.3460896186976597</v>
      </c>
      <c r="O684" s="16">
        <v>0.35914694356157278</v>
      </c>
      <c r="P684" s="16">
        <v>0.27769210359012558</v>
      </c>
      <c r="Q684" s="16">
        <v>0.31672864548379581</v>
      </c>
      <c r="R684" s="16">
        <v>0.30624992130972278</v>
      </c>
      <c r="S684" s="16">
        <v>0.36428553830533772</v>
      </c>
      <c r="T684" s="16">
        <v>0.27758867601963311</v>
      </c>
      <c r="U684" s="16">
        <v>0.27759896870161022</v>
      </c>
      <c r="V684" s="16">
        <v>0.2394314879990693</v>
      </c>
      <c r="W684" s="16">
        <v>0.28960415259528299</v>
      </c>
      <c r="X684" s="16">
        <v>0.30009473043945528</v>
      </c>
      <c r="Y684" s="16">
        <v>0.27532189871309232</v>
      </c>
      <c r="AA684" s="16">
        <v>0.25379859278713002</v>
      </c>
      <c r="AB684" s="16">
        <v>0.3079051768670078</v>
      </c>
      <c r="AC684" s="16">
        <v>0.30535262315781442</v>
      </c>
      <c r="AD684" s="16">
        <v>0.32010586994164097</v>
      </c>
      <c r="AF684" s="16">
        <v>0.2947359637203239</v>
      </c>
      <c r="AH684" s="16">
        <v>0.26602091838534919</v>
      </c>
      <c r="AI684" s="16">
        <v>0.39360608522159618</v>
      </c>
      <c r="AJ684" s="16">
        <v>0.27499470540041931</v>
      </c>
      <c r="AK684" s="16">
        <v>0.12111478835797269</v>
      </c>
    </row>
    <row r="685" spans="2:39" x14ac:dyDescent="0.35">
      <c r="B685" s="15" t="s">
        <v>286</v>
      </c>
      <c r="C685" s="16">
        <v>0.22255385742632891</v>
      </c>
      <c r="D685" s="16">
        <v>0.20684276479410171</v>
      </c>
      <c r="E685" s="16">
        <v>0.23791435919110521</v>
      </c>
      <c r="G685" s="16">
        <v>0.16051470464186759</v>
      </c>
      <c r="H685" s="16">
        <v>0.11733996640673119</v>
      </c>
      <c r="I685" s="16">
        <v>9.8237498116742678E-2</v>
      </c>
      <c r="J685" s="16">
        <v>0.1147130342774802</v>
      </c>
      <c r="K685" s="16">
        <v>0.2226143705770138</v>
      </c>
      <c r="L685" s="16">
        <v>0.53657732728879226</v>
      </c>
      <c r="N685" s="16">
        <v>0.23203031163878929</v>
      </c>
      <c r="O685" s="16">
        <v>0.223767846781603</v>
      </c>
      <c r="P685" s="16">
        <v>0.24544270844730709</v>
      </c>
      <c r="Q685" s="16">
        <v>0.18877884489177149</v>
      </c>
      <c r="R685" s="16">
        <v>0.19810097708626939</v>
      </c>
      <c r="S685" s="16">
        <v>0.2591848136281098</v>
      </c>
      <c r="T685" s="16">
        <v>0.21623697409162029</v>
      </c>
      <c r="U685" s="16">
        <v>0.1836627863200937</v>
      </c>
      <c r="V685" s="16">
        <v>0.14530323096293951</v>
      </c>
      <c r="W685" s="16">
        <v>0.25434869467959459</v>
      </c>
      <c r="X685" s="16">
        <v>0.2750478395237973</v>
      </c>
      <c r="Y685" s="16">
        <v>0.28385742211729298</v>
      </c>
      <c r="AA685" s="16">
        <v>0.22057846270208101</v>
      </c>
      <c r="AB685" s="16">
        <v>0.2223324076632385</v>
      </c>
      <c r="AC685" s="16">
        <v>0.19711366758644699</v>
      </c>
      <c r="AD685" s="16">
        <v>0.24602443368517851</v>
      </c>
      <c r="AF685" s="16">
        <v>0.1725219972112727</v>
      </c>
      <c r="AH685" s="16">
        <v>0.62166645343720006</v>
      </c>
      <c r="AI685" s="16">
        <v>0.32181407868852507</v>
      </c>
      <c r="AJ685" s="16">
        <v>9.5898292290761439E-2</v>
      </c>
      <c r="AK685" s="16">
        <v>3.4005084410287031E-2</v>
      </c>
    </row>
    <row r="687" spans="2:39" x14ac:dyDescent="0.35">
      <c r="B687" s="25" t="s">
        <v>289</v>
      </c>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row>
    <row r="688" spans="2:39" x14ac:dyDescent="0.35">
      <c r="B688" s="26" t="s">
        <v>15</v>
      </c>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row>
    <row r="689" spans="2:39" x14ac:dyDescent="0.35">
      <c r="B689" s="15" t="s">
        <v>283</v>
      </c>
      <c r="C689" s="16">
        <v>0.21776240926256121</v>
      </c>
      <c r="D689" s="16">
        <v>0.2281637955942224</v>
      </c>
      <c r="E689" s="16">
        <v>0.2075931284338127</v>
      </c>
      <c r="G689" s="16">
        <v>0.22920235839938721</v>
      </c>
      <c r="H689" s="16">
        <v>0.32822016422355599</v>
      </c>
      <c r="I689" s="16">
        <v>0.29428993202291498</v>
      </c>
      <c r="J689" s="16">
        <v>0.23947100845349301</v>
      </c>
      <c r="K689" s="16">
        <v>0.15227460317305319</v>
      </c>
      <c r="L689" s="16">
        <v>8.5207786314017667E-2</v>
      </c>
      <c r="N689" s="16">
        <v>0.15344443046909439</v>
      </c>
      <c r="O689" s="16">
        <v>0.26063697206402109</v>
      </c>
      <c r="P689" s="16">
        <v>0.18661159375861561</v>
      </c>
      <c r="Q689" s="16">
        <v>0.20082077903294299</v>
      </c>
      <c r="R689" s="16">
        <v>0.21290859507468271</v>
      </c>
      <c r="S689" s="16">
        <v>0.14757574089512529</v>
      </c>
      <c r="T689" s="16">
        <v>0.24263511044170569</v>
      </c>
      <c r="U689" s="16">
        <v>0.25887141344502018</v>
      </c>
      <c r="V689" s="16">
        <v>0.30853023073074221</v>
      </c>
      <c r="W689" s="16">
        <v>0.20605115134319901</v>
      </c>
      <c r="X689" s="16">
        <v>0.1795778741412643</v>
      </c>
      <c r="Y689" s="16">
        <v>0.2099553781784157</v>
      </c>
      <c r="AA689" s="16">
        <v>0.26869445392838009</v>
      </c>
      <c r="AB689" s="16">
        <v>0.21928404311809749</v>
      </c>
      <c r="AC689" s="16">
        <v>0.21841191359687179</v>
      </c>
      <c r="AD689" s="16">
        <v>0.15975425809017371</v>
      </c>
      <c r="AF689" s="16">
        <v>0.2433114047865467</v>
      </c>
      <c r="AH689" s="16">
        <v>1.6221395752533271E-2</v>
      </c>
      <c r="AI689" s="16">
        <v>7.3049136539005133E-2</v>
      </c>
      <c r="AJ689" s="16">
        <v>0.28116131876657452</v>
      </c>
      <c r="AK689" s="16">
        <v>0.55061826450946605</v>
      </c>
    </row>
    <row r="690" spans="2:39" x14ac:dyDescent="0.35">
      <c r="B690" s="15" t="s">
        <v>284</v>
      </c>
      <c r="C690" s="16">
        <v>0.36844736451439858</v>
      </c>
      <c r="D690" s="16">
        <v>0.37596962597702188</v>
      </c>
      <c r="E690" s="16">
        <v>0.36109296127991442</v>
      </c>
      <c r="G690" s="16">
        <v>0.37896074936381668</v>
      </c>
      <c r="H690" s="16">
        <v>0.3851790225147364</v>
      </c>
      <c r="I690" s="16">
        <v>0.41164989825724368</v>
      </c>
      <c r="J690" s="16">
        <v>0.40779985593107121</v>
      </c>
      <c r="K690" s="16">
        <v>0.37245674410585772</v>
      </c>
      <c r="L690" s="16">
        <v>0.27842329902489671</v>
      </c>
      <c r="N690" s="16">
        <v>0.34927170043282318</v>
      </c>
      <c r="O690" s="16">
        <v>0.3322188547335389</v>
      </c>
      <c r="P690" s="16">
        <v>0.35654988558438527</v>
      </c>
      <c r="Q690" s="16">
        <v>0.41254090945442062</v>
      </c>
      <c r="R690" s="16">
        <v>0.40535984996069302</v>
      </c>
      <c r="S690" s="16">
        <v>0.36600617025416632</v>
      </c>
      <c r="T690" s="16">
        <v>0.34381301480944693</v>
      </c>
      <c r="U690" s="16">
        <v>0.35242937148377262</v>
      </c>
      <c r="V690" s="16">
        <v>0.40391593912508139</v>
      </c>
      <c r="W690" s="16">
        <v>0.3704342502083649</v>
      </c>
      <c r="X690" s="16">
        <v>0.34012757256657122</v>
      </c>
      <c r="Y690" s="16">
        <v>0.34599331178695841</v>
      </c>
      <c r="AA690" s="16">
        <v>0.38203979800335219</v>
      </c>
      <c r="AB690" s="16">
        <v>0.35714655327262368</v>
      </c>
      <c r="AC690" s="16">
        <v>0.37785707677348701</v>
      </c>
      <c r="AD690" s="16">
        <v>0.35771630294239282</v>
      </c>
      <c r="AF690" s="16">
        <v>0.39926067636295598</v>
      </c>
      <c r="AH690" s="16">
        <v>0.1721366328789479</v>
      </c>
      <c r="AI690" s="16">
        <v>0.32935559987106833</v>
      </c>
      <c r="AJ690" s="16">
        <v>0.46556615492628012</v>
      </c>
      <c r="AK690" s="16">
        <v>0.35078677806815389</v>
      </c>
    </row>
    <row r="691" spans="2:39" x14ac:dyDescent="0.35">
      <c r="B691" s="15" t="s">
        <v>285</v>
      </c>
      <c r="C691" s="16">
        <v>0.26997312263732948</v>
      </c>
      <c r="D691" s="16">
        <v>0.26496095682959431</v>
      </c>
      <c r="E691" s="16">
        <v>0.27487344265562952</v>
      </c>
      <c r="G691" s="16">
        <v>0.24904799269265779</v>
      </c>
      <c r="H691" s="16">
        <v>0.19269692987741749</v>
      </c>
      <c r="I691" s="16">
        <v>0.21502360407973189</v>
      </c>
      <c r="J691" s="16">
        <v>0.26721040626301501</v>
      </c>
      <c r="K691" s="16">
        <v>0.31950949650661697</v>
      </c>
      <c r="L691" s="16">
        <v>0.3597929166998679</v>
      </c>
      <c r="N691" s="16">
        <v>0.32504379015082557</v>
      </c>
      <c r="O691" s="16">
        <v>0.2964165183085401</v>
      </c>
      <c r="P691" s="16">
        <v>0.2847948658223195</v>
      </c>
      <c r="Q691" s="16">
        <v>0.26845558297499561</v>
      </c>
      <c r="R691" s="16">
        <v>0.25830163607155038</v>
      </c>
      <c r="S691" s="16">
        <v>0.32535729870944369</v>
      </c>
      <c r="T691" s="16">
        <v>0.28726331611821121</v>
      </c>
      <c r="U691" s="16">
        <v>0.26836659874249158</v>
      </c>
      <c r="V691" s="16">
        <v>0.19090618862181771</v>
      </c>
      <c r="W691" s="16">
        <v>0.25452665531531271</v>
      </c>
      <c r="X691" s="16">
        <v>0.32396707979472961</v>
      </c>
      <c r="Y691" s="16">
        <v>0.2491440512380893</v>
      </c>
      <c r="AA691" s="16">
        <v>0.22902044958933029</v>
      </c>
      <c r="AB691" s="16">
        <v>0.27130794053261348</v>
      </c>
      <c r="AC691" s="16">
        <v>0.27454586676439058</v>
      </c>
      <c r="AD691" s="16">
        <v>0.30925074162821881</v>
      </c>
      <c r="AF691" s="16">
        <v>0.26132860507813083</v>
      </c>
      <c r="AH691" s="16">
        <v>0.3685031683742383</v>
      </c>
      <c r="AI691" s="16">
        <v>0.39019658876248392</v>
      </c>
      <c r="AJ691" s="16">
        <v>0.1973671406453881</v>
      </c>
      <c r="AK691" s="16">
        <v>8.6551962392379209E-2</v>
      </c>
    </row>
    <row r="692" spans="2:39" x14ac:dyDescent="0.35">
      <c r="B692" s="15" t="s">
        <v>286</v>
      </c>
      <c r="C692" s="16">
        <v>0.14381710358571059</v>
      </c>
      <c r="D692" s="16">
        <v>0.1309056215991613</v>
      </c>
      <c r="E692" s="16">
        <v>0.15644046763064351</v>
      </c>
      <c r="G692" s="16">
        <v>0.14278889954413829</v>
      </c>
      <c r="H692" s="16">
        <v>9.3903883384290149E-2</v>
      </c>
      <c r="I692" s="16">
        <v>7.9036565640109496E-2</v>
      </c>
      <c r="J692" s="16">
        <v>8.5518729352420886E-2</v>
      </c>
      <c r="K692" s="16">
        <v>0.15575915621447209</v>
      </c>
      <c r="L692" s="16">
        <v>0.27657599796121779</v>
      </c>
      <c r="N692" s="16">
        <v>0.17224007894725671</v>
      </c>
      <c r="O692" s="16">
        <v>0.1107276548939002</v>
      </c>
      <c r="P692" s="16">
        <v>0.17204365483467979</v>
      </c>
      <c r="Q692" s="16">
        <v>0.1181827285376407</v>
      </c>
      <c r="R692" s="16">
        <v>0.1234299188930737</v>
      </c>
      <c r="S692" s="16">
        <v>0.16106079014126479</v>
      </c>
      <c r="T692" s="16">
        <v>0.12628855863063621</v>
      </c>
      <c r="U692" s="16">
        <v>0.1203326163287156</v>
      </c>
      <c r="V692" s="16">
        <v>9.6647641522358552E-2</v>
      </c>
      <c r="W692" s="16">
        <v>0.16898794313312351</v>
      </c>
      <c r="X692" s="16">
        <v>0.15632747349743489</v>
      </c>
      <c r="Y692" s="16">
        <v>0.1949072587965365</v>
      </c>
      <c r="AA692" s="16">
        <v>0.1202452984789375</v>
      </c>
      <c r="AB692" s="16">
        <v>0.15226146307666519</v>
      </c>
      <c r="AC692" s="16">
        <v>0.12918514286525051</v>
      </c>
      <c r="AD692" s="16">
        <v>0.17327869733921469</v>
      </c>
      <c r="AF692" s="16">
        <v>9.6099313772366371E-2</v>
      </c>
      <c r="AH692" s="16">
        <v>0.44313880299428049</v>
      </c>
      <c r="AI692" s="16">
        <v>0.2073986748274429</v>
      </c>
      <c r="AJ692" s="16">
        <v>5.5905385661757297E-2</v>
      </c>
      <c r="AK692" s="16">
        <v>1.204299503000095E-2</v>
      </c>
    </row>
    <row r="694" spans="2:39" x14ac:dyDescent="0.35">
      <c r="B694" s="25" t="s">
        <v>290</v>
      </c>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row>
    <row r="695" spans="2:39" x14ac:dyDescent="0.35">
      <c r="B695" s="26" t="s">
        <v>15</v>
      </c>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row>
    <row r="696" spans="2:39" x14ac:dyDescent="0.35">
      <c r="B696" s="15" t="s">
        <v>283</v>
      </c>
      <c r="C696" s="16">
        <v>0.29735643960889357</v>
      </c>
      <c r="D696" s="16">
        <v>0.31899235652429159</v>
      </c>
      <c r="E696" s="16">
        <v>0.2762033251985172</v>
      </c>
      <c r="G696" s="16">
        <v>0.32734968178579671</v>
      </c>
      <c r="H696" s="16">
        <v>0.39555834914364851</v>
      </c>
      <c r="I696" s="16">
        <v>0.34850315544535232</v>
      </c>
      <c r="J696" s="16">
        <v>0.31711150668815008</v>
      </c>
      <c r="K696" s="16">
        <v>0.2436486685198643</v>
      </c>
      <c r="L696" s="16">
        <v>0.17674118923224469</v>
      </c>
      <c r="N696" s="16">
        <v>0.2837328503856672</v>
      </c>
      <c r="O696" s="16">
        <v>0.31900251851066452</v>
      </c>
      <c r="P696" s="16">
        <v>0.29046455150219519</v>
      </c>
      <c r="Q696" s="16">
        <v>0.35778609444201909</v>
      </c>
      <c r="R696" s="16">
        <v>0.29002204457247699</v>
      </c>
      <c r="S696" s="16">
        <v>0.24783341517990751</v>
      </c>
      <c r="T696" s="16">
        <v>0.30529445199029348</v>
      </c>
      <c r="U696" s="16">
        <v>0.29534432853017628</v>
      </c>
      <c r="V696" s="16">
        <v>0.3695085140415541</v>
      </c>
      <c r="W696" s="16">
        <v>0.26844998376523788</v>
      </c>
      <c r="X696" s="16">
        <v>0.26681842214542378</v>
      </c>
      <c r="Y696" s="16">
        <v>0.28592521628527529</v>
      </c>
      <c r="AA696" s="16">
        <v>0.33760987717971952</v>
      </c>
      <c r="AB696" s="16">
        <v>0.30082777813441908</v>
      </c>
      <c r="AC696" s="16">
        <v>0.3083129380819275</v>
      </c>
      <c r="AD696" s="16">
        <v>0.23999875763917461</v>
      </c>
      <c r="AF696" s="16">
        <v>0.33021880280264948</v>
      </c>
      <c r="AH696" s="16">
        <v>5.6713334036163569E-2</v>
      </c>
      <c r="AI696" s="16">
        <v>0.16085747057401709</v>
      </c>
      <c r="AJ696" s="16">
        <v>0.37195575683018839</v>
      </c>
      <c r="AK696" s="16">
        <v>0.60686500751473726</v>
      </c>
    </row>
    <row r="697" spans="2:39" x14ac:dyDescent="0.35">
      <c r="B697" s="15" t="s">
        <v>284</v>
      </c>
      <c r="C697" s="16">
        <v>0.35784062402855432</v>
      </c>
      <c r="D697" s="16">
        <v>0.35858653518568578</v>
      </c>
      <c r="E697" s="16">
        <v>0.35711135777612413</v>
      </c>
      <c r="G697" s="16">
        <v>0.3630134033775988</v>
      </c>
      <c r="H697" s="16">
        <v>0.31430761128110901</v>
      </c>
      <c r="I697" s="16">
        <v>0.37852202338806817</v>
      </c>
      <c r="J697" s="16">
        <v>0.37079583787021858</v>
      </c>
      <c r="K697" s="16">
        <v>0.36554580560463112</v>
      </c>
      <c r="L697" s="16">
        <v>0.35727495362882489</v>
      </c>
      <c r="N697" s="16">
        <v>0.34917445055409108</v>
      </c>
      <c r="O697" s="16">
        <v>0.3363993703478414</v>
      </c>
      <c r="P697" s="16">
        <v>0.33446842053364811</v>
      </c>
      <c r="Q697" s="16">
        <v>0.32566850796886809</v>
      </c>
      <c r="R697" s="16">
        <v>0.37867544383643542</v>
      </c>
      <c r="S697" s="16">
        <v>0.36105849900445602</v>
      </c>
      <c r="T697" s="16">
        <v>0.3586801769268172</v>
      </c>
      <c r="U697" s="16">
        <v>0.40485074920813408</v>
      </c>
      <c r="V697" s="16">
        <v>0.33240310164886672</v>
      </c>
      <c r="W697" s="16">
        <v>0.37164313056388881</v>
      </c>
      <c r="X697" s="16">
        <v>0.34923252308951142</v>
      </c>
      <c r="Y697" s="16">
        <v>0.35254897141513719</v>
      </c>
      <c r="AA697" s="16">
        <v>0.35124139456438902</v>
      </c>
      <c r="AB697" s="16">
        <v>0.34722584379140392</v>
      </c>
      <c r="AC697" s="16">
        <v>0.36591334832540501</v>
      </c>
      <c r="AD697" s="16">
        <v>0.36986865495112498</v>
      </c>
      <c r="AF697" s="16">
        <v>0.37488120784783469</v>
      </c>
      <c r="AH697" s="16">
        <v>0.28448759757793901</v>
      </c>
      <c r="AI697" s="16">
        <v>0.37331953807766449</v>
      </c>
      <c r="AJ697" s="16">
        <v>0.39284016653141252</v>
      </c>
      <c r="AK697" s="16">
        <v>0.27928290865173899</v>
      </c>
    </row>
    <row r="698" spans="2:39" x14ac:dyDescent="0.35">
      <c r="B698" s="15" t="s">
        <v>285</v>
      </c>
      <c r="C698" s="16">
        <v>0.2188278929780321</v>
      </c>
      <c r="D698" s="16">
        <v>0.20531842093732239</v>
      </c>
      <c r="E698" s="16">
        <v>0.23203590301145641</v>
      </c>
      <c r="G698" s="16">
        <v>0.18627306541402119</v>
      </c>
      <c r="H698" s="16">
        <v>0.19125957750371039</v>
      </c>
      <c r="I698" s="16">
        <v>0.19135082969317391</v>
      </c>
      <c r="J698" s="16">
        <v>0.22998539207995361</v>
      </c>
      <c r="K698" s="16">
        <v>0.26224177091294631</v>
      </c>
      <c r="L698" s="16">
        <v>0.24663324469549139</v>
      </c>
      <c r="N698" s="16">
        <v>0.2168849847035805</v>
      </c>
      <c r="O698" s="16">
        <v>0.27108485273866051</v>
      </c>
      <c r="P698" s="16">
        <v>0.208976219735066</v>
      </c>
      <c r="Q698" s="16">
        <v>0.2246937843156871</v>
      </c>
      <c r="R698" s="16">
        <v>0.22106906608143631</v>
      </c>
      <c r="S698" s="16">
        <v>0.2408673946426293</v>
      </c>
      <c r="T698" s="16">
        <v>0.2186949001699072</v>
      </c>
      <c r="U698" s="16">
        <v>0.20118859529237651</v>
      </c>
      <c r="V698" s="16">
        <v>0.19659881695474149</v>
      </c>
      <c r="W698" s="16">
        <v>0.2259586643348003</v>
      </c>
      <c r="X698" s="16">
        <v>0.24567235103324039</v>
      </c>
      <c r="Y698" s="16">
        <v>0.20197332139775959</v>
      </c>
      <c r="AA698" s="16">
        <v>0.20389523909804261</v>
      </c>
      <c r="AB698" s="16">
        <v>0.2116164201130778</v>
      </c>
      <c r="AC698" s="16">
        <v>0.21264386404210911</v>
      </c>
      <c r="AD698" s="16">
        <v>0.24808374692278329</v>
      </c>
      <c r="AF698" s="16">
        <v>0.21233941121272881</v>
      </c>
      <c r="AH698" s="16">
        <v>0.267328784818329</v>
      </c>
      <c r="AI698" s="16">
        <v>0.2998817979227697</v>
      </c>
      <c r="AJ698" s="16">
        <v>0.1760406997115419</v>
      </c>
      <c r="AK698" s="16">
        <v>9.1326901310376338E-2</v>
      </c>
    </row>
    <row r="699" spans="2:39" x14ac:dyDescent="0.35">
      <c r="B699" s="15" t="s">
        <v>286</v>
      </c>
      <c r="C699" s="16">
        <v>0.12597504338452009</v>
      </c>
      <c r="D699" s="16">
        <v>0.1171026873527001</v>
      </c>
      <c r="E699" s="16">
        <v>0.13464941401390221</v>
      </c>
      <c r="G699" s="16">
        <v>0.1233638494225833</v>
      </c>
      <c r="H699" s="16">
        <v>9.8874462071532207E-2</v>
      </c>
      <c r="I699" s="16">
        <v>8.1623991473405669E-2</v>
      </c>
      <c r="J699" s="16">
        <v>8.2107263361677799E-2</v>
      </c>
      <c r="K699" s="16">
        <v>0.1285637549625584</v>
      </c>
      <c r="L699" s="16">
        <v>0.2193506124434389</v>
      </c>
      <c r="N699" s="16">
        <v>0.15020771435666119</v>
      </c>
      <c r="O699" s="16">
        <v>7.3513258402833834E-2</v>
      </c>
      <c r="P699" s="16">
        <v>0.16609080822909081</v>
      </c>
      <c r="Q699" s="16">
        <v>9.1851613273425545E-2</v>
      </c>
      <c r="R699" s="16">
        <v>0.11023344550965131</v>
      </c>
      <c r="S699" s="16">
        <v>0.1502406911730074</v>
      </c>
      <c r="T699" s="16">
        <v>0.1173304709129822</v>
      </c>
      <c r="U699" s="16">
        <v>9.8616326969313176E-2</v>
      </c>
      <c r="V699" s="16">
        <v>0.10148956735483761</v>
      </c>
      <c r="W699" s="16">
        <v>0.1339482213360729</v>
      </c>
      <c r="X699" s="16">
        <v>0.1382767037318243</v>
      </c>
      <c r="Y699" s="16">
        <v>0.1595524909018278</v>
      </c>
      <c r="AA699" s="16">
        <v>0.1072534891578488</v>
      </c>
      <c r="AB699" s="16">
        <v>0.14032995796109921</v>
      </c>
      <c r="AC699" s="16">
        <v>0.1131298495505583</v>
      </c>
      <c r="AD699" s="16">
        <v>0.1420488404869171</v>
      </c>
      <c r="AF699" s="16">
        <v>8.2560578136786855E-2</v>
      </c>
      <c r="AH699" s="16">
        <v>0.39147028356756841</v>
      </c>
      <c r="AI699" s="16">
        <v>0.165941193425549</v>
      </c>
      <c r="AJ699" s="16">
        <v>5.9163376926857171E-2</v>
      </c>
      <c r="AK699" s="16">
        <v>2.2525182523147461E-2</v>
      </c>
    </row>
    <row r="701" spans="2:39" x14ac:dyDescent="0.35">
      <c r="B701" s="25" t="s">
        <v>291</v>
      </c>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row>
    <row r="702" spans="2:39" x14ac:dyDescent="0.35">
      <c r="B702" s="26" t="s">
        <v>15</v>
      </c>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row>
    <row r="703" spans="2:39" x14ac:dyDescent="0.35">
      <c r="B703" s="15" t="s">
        <v>283</v>
      </c>
      <c r="C703" s="16">
        <v>0.2464620328039317</v>
      </c>
      <c r="D703" s="16">
        <v>0.27751583034640992</v>
      </c>
      <c r="E703" s="16">
        <v>0.21610119647509521</v>
      </c>
      <c r="G703" s="16">
        <v>0.28399576730502812</v>
      </c>
      <c r="H703" s="16">
        <v>0.36955142227315491</v>
      </c>
      <c r="I703" s="16">
        <v>0.31202610447283269</v>
      </c>
      <c r="J703" s="16">
        <v>0.24784097724361071</v>
      </c>
      <c r="K703" s="16">
        <v>0.1787782288785964</v>
      </c>
      <c r="L703" s="16">
        <v>0.11332299685294669</v>
      </c>
      <c r="N703" s="16">
        <v>0.21817750489978191</v>
      </c>
      <c r="O703" s="16">
        <v>0.25153834593032143</v>
      </c>
      <c r="P703" s="16">
        <v>0.23731755139368699</v>
      </c>
      <c r="Q703" s="16">
        <v>0.23442412962609849</v>
      </c>
      <c r="R703" s="16">
        <v>0.24902835608826171</v>
      </c>
      <c r="S703" s="16">
        <v>0.21489607101140601</v>
      </c>
      <c r="T703" s="16">
        <v>0.25874690429808361</v>
      </c>
      <c r="U703" s="16">
        <v>0.2750539673388479</v>
      </c>
      <c r="V703" s="16">
        <v>0.35096769148275481</v>
      </c>
      <c r="W703" s="16">
        <v>0.202918041286931</v>
      </c>
      <c r="X703" s="16">
        <v>0.17374920236206109</v>
      </c>
      <c r="Y703" s="16">
        <v>0.23485062843480509</v>
      </c>
      <c r="AA703" s="16">
        <v>0.29901661926993239</v>
      </c>
      <c r="AB703" s="16">
        <v>0.25200552923275571</v>
      </c>
      <c r="AC703" s="16">
        <v>0.24938899817170401</v>
      </c>
      <c r="AD703" s="16">
        <v>0.18066712451365929</v>
      </c>
      <c r="AF703" s="16">
        <v>0.27550392864807449</v>
      </c>
      <c r="AH703" s="16">
        <v>2.661603073603367E-2</v>
      </c>
      <c r="AI703" s="16">
        <v>9.0782416364660765E-2</v>
      </c>
      <c r="AJ703" s="16">
        <v>0.31125962189963452</v>
      </c>
      <c r="AK703" s="16">
        <v>0.61489032412988709</v>
      </c>
    </row>
    <row r="704" spans="2:39" x14ac:dyDescent="0.35">
      <c r="B704" s="15" t="s">
        <v>284</v>
      </c>
      <c r="C704" s="16">
        <v>0.42427860630797631</v>
      </c>
      <c r="D704" s="16">
        <v>0.42646391407913692</v>
      </c>
      <c r="E704" s="16">
        <v>0.42214206337864241</v>
      </c>
      <c r="G704" s="16">
        <v>0.39662074565500488</v>
      </c>
      <c r="H704" s="16">
        <v>0.38335921697599901</v>
      </c>
      <c r="I704" s="16">
        <v>0.44534269964047302</v>
      </c>
      <c r="J704" s="16">
        <v>0.47441971278969969</v>
      </c>
      <c r="K704" s="16">
        <v>0.42970971953204079</v>
      </c>
      <c r="L704" s="16">
        <v>0.4143046242589955</v>
      </c>
      <c r="N704" s="16">
        <v>0.41026066114210208</v>
      </c>
      <c r="O704" s="16">
        <v>0.47819440632896681</v>
      </c>
      <c r="P704" s="16">
        <v>0.39908288495265898</v>
      </c>
      <c r="Q704" s="16">
        <v>0.44668825568510578</v>
      </c>
      <c r="R704" s="16">
        <v>0.46508616747613818</v>
      </c>
      <c r="S704" s="16">
        <v>0.37791124231572809</v>
      </c>
      <c r="T704" s="16">
        <v>0.41015413616923557</v>
      </c>
      <c r="U704" s="16">
        <v>0.45141582344268011</v>
      </c>
      <c r="V704" s="16">
        <v>0.40371557741131892</v>
      </c>
      <c r="W704" s="16">
        <v>0.4216077356068495</v>
      </c>
      <c r="X704" s="16">
        <v>0.44715323069658691</v>
      </c>
      <c r="Y704" s="16">
        <v>0.41531285617794389</v>
      </c>
      <c r="AA704" s="16">
        <v>0.43930537090387622</v>
      </c>
      <c r="AB704" s="16">
        <v>0.40592341645059299</v>
      </c>
      <c r="AC704" s="16">
        <v>0.43797038875857142</v>
      </c>
      <c r="AD704" s="16">
        <v>0.41586422169784731</v>
      </c>
      <c r="AF704" s="16">
        <v>0.45207627677232459</v>
      </c>
      <c r="AH704" s="16">
        <v>0.26758987925679412</v>
      </c>
      <c r="AI704" s="16">
        <v>0.43874496005615271</v>
      </c>
      <c r="AJ704" s="16">
        <v>0.49150690698186111</v>
      </c>
      <c r="AK704" s="16">
        <v>0.32155336746800273</v>
      </c>
    </row>
    <row r="705" spans="2:39" x14ac:dyDescent="0.35">
      <c r="B705" s="15" t="s">
        <v>285</v>
      </c>
      <c r="C705" s="16">
        <v>0.2213528141419735</v>
      </c>
      <c r="D705" s="16">
        <v>0.20485383777725219</v>
      </c>
      <c r="E705" s="16">
        <v>0.23748361812230581</v>
      </c>
      <c r="G705" s="16">
        <v>0.20960749831087369</v>
      </c>
      <c r="H705" s="16">
        <v>0.18037401625637081</v>
      </c>
      <c r="I705" s="16">
        <v>0.1832946592225303</v>
      </c>
      <c r="J705" s="16">
        <v>0.20741996547832689</v>
      </c>
      <c r="K705" s="16">
        <v>0.27809540565098673</v>
      </c>
      <c r="L705" s="16">
        <v>0.26625953996430951</v>
      </c>
      <c r="N705" s="16">
        <v>0.24362854026030761</v>
      </c>
      <c r="O705" s="16">
        <v>0.20036205713811711</v>
      </c>
      <c r="P705" s="16">
        <v>0.23151611849019371</v>
      </c>
      <c r="Q705" s="16">
        <v>0.2404936543203656</v>
      </c>
      <c r="R705" s="16">
        <v>0.21729873515245729</v>
      </c>
      <c r="S705" s="16">
        <v>0.26100830284132642</v>
      </c>
      <c r="T705" s="16">
        <v>0.2211993149872222</v>
      </c>
      <c r="U705" s="16">
        <v>0.19830887644055811</v>
      </c>
      <c r="V705" s="16">
        <v>0.16184794467411259</v>
      </c>
      <c r="W705" s="16">
        <v>0.25196150604618411</v>
      </c>
      <c r="X705" s="16">
        <v>0.24987196942515849</v>
      </c>
      <c r="Y705" s="16">
        <v>0.20795208706452509</v>
      </c>
      <c r="AA705" s="16">
        <v>0.175020285941173</v>
      </c>
      <c r="AB705" s="16">
        <v>0.23787473893874811</v>
      </c>
      <c r="AC705" s="16">
        <v>0.2107867512121421</v>
      </c>
      <c r="AD705" s="16">
        <v>0.26344050764609578</v>
      </c>
      <c r="AF705" s="16">
        <v>0.20879121981891591</v>
      </c>
      <c r="AH705" s="16">
        <v>0.3118118012681913</v>
      </c>
      <c r="AI705" s="16">
        <v>0.32183893765260768</v>
      </c>
      <c r="AJ705" s="16">
        <v>0.16525139601990271</v>
      </c>
      <c r="AK705" s="16">
        <v>5.1555056862495549E-2</v>
      </c>
    </row>
    <row r="706" spans="2:39" x14ac:dyDescent="0.35">
      <c r="B706" s="15" t="s">
        <v>286</v>
      </c>
      <c r="C706" s="16">
        <v>0.1079065467461187</v>
      </c>
      <c r="D706" s="16">
        <v>9.1166417797200874E-2</v>
      </c>
      <c r="E706" s="16">
        <v>0.1242731220239566</v>
      </c>
      <c r="G706" s="16">
        <v>0.1097759887290934</v>
      </c>
      <c r="H706" s="16">
        <v>6.6715344494475332E-2</v>
      </c>
      <c r="I706" s="16">
        <v>5.9336536664163927E-2</v>
      </c>
      <c r="J706" s="16">
        <v>7.0319344488362703E-2</v>
      </c>
      <c r="K706" s="16">
        <v>0.113416645938376</v>
      </c>
      <c r="L706" s="16">
        <v>0.20611283892374821</v>
      </c>
      <c r="N706" s="16">
        <v>0.1279332936978084</v>
      </c>
      <c r="O706" s="16">
        <v>6.9905190602594855E-2</v>
      </c>
      <c r="P706" s="16">
        <v>0.13208344516346041</v>
      </c>
      <c r="Q706" s="16">
        <v>7.8393960368430035E-2</v>
      </c>
      <c r="R706" s="16">
        <v>6.8586741283142696E-2</v>
      </c>
      <c r="S706" s="16">
        <v>0.14618438383153939</v>
      </c>
      <c r="T706" s="16">
        <v>0.10989964454545879</v>
      </c>
      <c r="U706" s="16">
        <v>7.5221332777913971E-2</v>
      </c>
      <c r="V706" s="16">
        <v>8.3468786431813824E-2</v>
      </c>
      <c r="W706" s="16">
        <v>0.1235127170600354</v>
      </c>
      <c r="X706" s="16">
        <v>0.1292255975161935</v>
      </c>
      <c r="Y706" s="16">
        <v>0.14188442832272569</v>
      </c>
      <c r="AA706" s="16">
        <v>8.6657723885018467E-2</v>
      </c>
      <c r="AB706" s="16">
        <v>0.1041963153779031</v>
      </c>
      <c r="AC706" s="16">
        <v>0.1018538618575824</v>
      </c>
      <c r="AD706" s="16">
        <v>0.14002814614239761</v>
      </c>
      <c r="AF706" s="16">
        <v>6.3628574760684731E-2</v>
      </c>
      <c r="AH706" s="16">
        <v>0.39398228873898078</v>
      </c>
      <c r="AI706" s="16">
        <v>0.14863368592657911</v>
      </c>
      <c r="AJ706" s="16">
        <v>3.1982075098601563E-2</v>
      </c>
      <c r="AK706" s="16">
        <v>1.2001251539614731E-2</v>
      </c>
    </row>
    <row r="708" spans="2:39" x14ac:dyDescent="0.35">
      <c r="B708" s="25" t="s">
        <v>292</v>
      </c>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row>
    <row r="709" spans="2:39" x14ac:dyDescent="0.35">
      <c r="B709" s="26" t="s">
        <v>15</v>
      </c>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row>
    <row r="710" spans="2:39" x14ac:dyDescent="0.35">
      <c r="B710" s="15" t="s">
        <v>283</v>
      </c>
      <c r="C710" s="16">
        <v>0.27017168943011077</v>
      </c>
      <c r="D710" s="16">
        <v>0.29292766333275028</v>
      </c>
      <c r="E710" s="16">
        <v>0.24792351194984441</v>
      </c>
      <c r="G710" s="16">
        <v>0.33475383434241068</v>
      </c>
      <c r="H710" s="16">
        <v>0.35971415317366962</v>
      </c>
      <c r="I710" s="16">
        <v>0.34102312454456701</v>
      </c>
      <c r="J710" s="16">
        <v>0.27772620498477901</v>
      </c>
      <c r="K710" s="16">
        <v>0.2175325569250221</v>
      </c>
      <c r="L710" s="16">
        <v>0.1270097944860599</v>
      </c>
      <c r="N710" s="16">
        <v>0.25329679804568989</v>
      </c>
      <c r="O710" s="16">
        <v>0.24479726524487419</v>
      </c>
      <c r="P710" s="16">
        <v>0.30888049561894249</v>
      </c>
      <c r="Q710" s="16">
        <v>0.27214145884808272</v>
      </c>
      <c r="R710" s="16">
        <v>0.2693718229537464</v>
      </c>
      <c r="S710" s="16">
        <v>0.21756913282026569</v>
      </c>
      <c r="T710" s="16">
        <v>0.2804880211396692</v>
      </c>
      <c r="U710" s="16">
        <v>0.26910219277443159</v>
      </c>
      <c r="V710" s="16">
        <v>0.36020268155497409</v>
      </c>
      <c r="W710" s="16">
        <v>0.2319244491565518</v>
      </c>
      <c r="X710" s="16">
        <v>0.234789117576193</v>
      </c>
      <c r="Y710" s="16">
        <v>0.26025648965657838</v>
      </c>
      <c r="AA710" s="16">
        <v>0.33214267067473779</v>
      </c>
      <c r="AB710" s="16">
        <v>0.25923363208792888</v>
      </c>
      <c r="AC710" s="16">
        <v>0.26543174799794578</v>
      </c>
      <c r="AD710" s="16">
        <v>0.21810168092772469</v>
      </c>
      <c r="AF710" s="16">
        <v>0.30390717851273558</v>
      </c>
      <c r="AH710" s="16">
        <v>1.302016186156236E-2</v>
      </c>
      <c r="AI710" s="16">
        <v>0.1050639863112523</v>
      </c>
      <c r="AJ710" s="16">
        <v>0.34803143197297842</v>
      </c>
      <c r="AK710" s="16">
        <v>0.6535736641581118</v>
      </c>
    </row>
    <row r="711" spans="2:39" x14ac:dyDescent="0.35">
      <c r="B711" s="15" t="s">
        <v>284</v>
      </c>
      <c r="C711" s="16">
        <v>0.41184183664541552</v>
      </c>
      <c r="D711" s="16">
        <v>0.42629911196164799</v>
      </c>
      <c r="E711" s="16">
        <v>0.39770717343597528</v>
      </c>
      <c r="G711" s="16">
        <v>0.38307683669065362</v>
      </c>
      <c r="H711" s="16">
        <v>0.40394768174785639</v>
      </c>
      <c r="I711" s="16">
        <v>0.42884865080115631</v>
      </c>
      <c r="J711" s="16">
        <v>0.45760920745413858</v>
      </c>
      <c r="K711" s="16">
        <v>0.43533132629124138</v>
      </c>
      <c r="L711" s="16">
        <v>0.37054661815460782</v>
      </c>
      <c r="N711" s="16">
        <v>0.38194593781751501</v>
      </c>
      <c r="O711" s="16">
        <v>0.44444232485523277</v>
      </c>
      <c r="P711" s="16">
        <v>0.37961879856797581</v>
      </c>
      <c r="Q711" s="16">
        <v>0.4735252415947262</v>
      </c>
      <c r="R711" s="16">
        <v>0.4415703301171417</v>
      </c>
      <c r="S711" s="16">
        <v>0.39829665686781252</v>
      </c>
      <c r="T711" s="16">
        <v>0.41563564678428622</v>
      </c>
      <c r="U711" s="16">
        <v>0.42816593314463192</v>
      </c>
      <c r="V711" s="16">
        <v>0.40637273195684209</v>
      </c>
      <c r="W711" s="16">
        <v>0.41215070460677039</v>
      </c>
      <c r="X711" s="16">
        <v>0.40475504269759482</v>
      </c>
      <c r="Y711" s="16">
        <v>0.39223505901539618</v>
      </c>
      <c r="AA711" s="16">
        <v>0.40843830639424922</v>
      </c>
      <c r="AB711" s="16">
        <v>0.4115031836219194</v>
      </c>
      <c r="AC711" s="16">
        <v>0.43876473330539872</v>
      </c>
      <c r="AD711" s="16">
        <v>0.39378384964900182</v>
      </c>
      <c r="AF711" s="16">
        <v>0.44490749287190717</v>
      </c>
      <c r="AH711" s="16">
        <v>0.23960440778199329</v>
      </c>
      <c r="AI711" s="16">
        <v>0.41804868885906532</v>
      </c>
      <c r="AJ711" s="16">
        <v>0.48947472437386952</v>
      </c>
      <c r="AK711" s="16">
        <v>0.31390808680064292</v>
      </c>
    </row>
    <row r="712" spans="2:39" x14ac:dyDescent="0.35">
      <c r="B712" s="15" t="s">
        <v>285</v>
      </c>
      <c r="C712" s="16">
        <v>0.2057501790035432</v>
      </c>
      <c r="D712" s="16">
        <v>0.18285236353816001</v>
      </c>
      <c r="E712" s="16">
        <v>0.2281370328716231</v>
      </c>
      <c r="G712" s="16">
        <v>0.18386427526735821</v>
      </c>
      <c r="H712" s="16">
        <v>0.16038017015826611</v>
      </c>
      <c r="I712" s="16">
        <v>0.17383152469968891</v>
      </c>
      <c r="J712" s="16">
        <v>0.20335529825833301</v>
      </c>
      <c r="K712" s="16">
        <v>0.2242626724183133</v>
      </c>
      <c r="L712" s="16">
        <v>0.27225273463934557</v>
      </c>
      <c r="N712" s="16">
        <v>0.22253346912681721</v>
      </c>
      <c r="O712" s="16">
        <v>0.21753113595616549</v>
      </c>
      <c r="P712" s="16">
        <v>0.18974956973361179</v>
      </c>
      <c r="Q712" s="16">
        <v>0.1854624886222703</v>
      </c>
      <c r="R712" s="16">
        <v>0.20305619261533911</v>
      </c>
      <c r="S712" s="16">
        <v>0.25859246967864258</v>
      </c>
      <c r="T712" s="16">
        <v>0.19914004831737031</v>
      </c>
      <c r="U712" s="16">
        <v>0.21088605086561329</v>
      </c>
      <c r="V712" s="16">
        <v>0.15170392297849411</v>
      </c>
      <c r="W712" s="16">
        <v>0.22964694709609509</v>
      </c>
      <c r="X712" s="16">
        <v>0.2370111586769052</v>
      </c>
      <c r="Y712" s="16">
        <v>0.1811553948952489</v>
      </c>
      <c r="AA712" s="16">
        <v>0.1689983462105922</v>
      </c>
      <c r="AB712" s="16">
        <v>0.21835376691056621</v>
      </c>
      <c r="AC712" s="16">
        <v>0.1883721410881721</v>
      </c>
      <c r="AD712" s="16">
        <v>0.24697836248589899</v>
      </c>
      <c r="AF712" s="16">
        <v>0.18793955569953691</v>
      </c>
      <c r="AH712" s="16">
        <v>0.32252738469449871</v>
      </c>
      <c r="AI712" s="16">
        <v>0.31661847271839427</v>
      </c>
      <c r="AJ712" s="16">
        <v>0.13563491261026339</v>
      </c>
      <c r="AK712" s="16">
        <v>2.793510430274973E-2</v>
      </c>
    </row>
    <row r="713" spans="2:39" x14ac:dyDescent="0.35">
      <c r="B713" s="15" t="s">
        <v>286</v>
      </c>
      <c r="C713" s="16">
        <v>0.11223629492093069</v>
      </c>
      <c r="D713" s="16">
        <v>9.7920861167441489E-2</v>
      </c>
      <c r="E713" s="16">
        <v>0.12623228174255721</v>
      </c>
      <c r="G713" s="16">
        <v>9.8305053699577427E-2</v>
      </c>
      <c r="H713" s="16">
        <v>7.5957994920207939E-2</v>
      </c>
      <c r="I713" s="16">
        <v>5.6296699954587859E-2</v>
      </c>
      <c r="J713" s="16">
        <v>6.1309289302749419E-2</v>
      </c>
      <c r="K713" s="16">
        <v>0.1228734443654232</v>
      </c>
      <c r="L713" s="16">
        <v>0.23019085271998671</v>
      </c>
      <c r="N713" s="16">
        <v>0.14222379500997789</v>
      </c>
      <c r="O713" s="16">
        <v>9.3229273943727778E-2</v>
      </c>
      <c r="P713" s="16">
        <v>0.1217511360794699</v>
      </c>
      <c r="Q713" s="16">
        <v>6.8870810934920743E-2</v>
      </c>
      <c r="R713" s="16">
        <v>8.6001654313772824E-2</v>
      </c>
      <c r="S713" s="16">
        <v>0.12554174063327919</v>
      </c>
      <c r="T713" s="16">
        <v>0.1047362837586744</v>
      </c>
      <c r="U713" s="16">
        <v>9.1845823215323391E-2</v>
      </c>
      <c r="V713" s="16">
        <v>8.1720663509689581E-2</v>
      </c>
      <c r="W713" s="16">
        <v>0.12627789914058271</v>
      </c>
      <c r="X713" s="16">
        <v>0.123444681049307</v>
      </c>
      <c r="Y713" s="16">
        <v>0.16635305643277651</v>
      </c>
      <c r="AA713" s="16">
        <v>9.0420676720420687E-2</v>
      </c>
      <c r="AB713" s="16">
        <v>0.1109094173795855</v>
      </c>
      <c r="AC713" s="16">
        <v>0.1074313776084833</v>
      </c>
      <c r="AD713" s="16">
        <v>0.14113610693737441</v>
      </c>
      <c r="AF713" s="16">
        <v>6.3245772915820314E-2</v>
      </c>
      <c r="AH713" s="16">
        <v>0.42484804566194562</v>
      </c>
      <c r="AI713" s="16">
        <v>0.16026885211128841</v>
      </c>
      <c r="AJ713" s="16">
        <v>2.6858931042888699E-2</v>
      </c>
      <c r="AK713" s="16">
        <v>4.5831447384955919E-3</v>
      </c>
    </row>
    <row r="715" spans="2:39" x14ac:dyDescent="0.35">
      <c r="B715" s="25" t="s">
        <v>293</v>
      </c>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row>
    <row r="716" spans="2:39" x14ac:dyDescent="0.35">
      <c r="B716" s="26" t="s">
        <v>15</v>
      </c>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row>
    <row r="717" spans="2:39" x14ac:dyDescent="0.35">
      <c r="B717" s="15" t="s">
        <v>283</v>
      </c>
      <c r="C717" s="16">
        <v>0.19734584325348339</v>
      </c>
      <c r="D717" s="16">
        <v>0.21260840927721739</v>
      </c>
      <c r="E717" s="16">
        <v>0.1824238592877287</v>
      </c>
      <c r="G717" s="16">
        <v>0.29072784871983959</v>
      </c>
      <c r="H717" s="16">
        <v>0.31651265291143948</v>
      </c>
      <c r="I717" s="16">
        <v>0.25941926697045192</v>
      </c>
      <c r="J717" s="16">
        <v>0.18271753905061269</v>
      </c>
      <c r="K717" s="16">
        <v>0.1078382437961882</v>
      </c>
      <c r="L717" s="16">
        <v>6.1079584421169328E-2</v>
      </c>
      <c r="N717" s="16">
        <v>0.1648996359792346</v>
      </c>
      <c r="O717" s="16">
        <v>0.18643434525486779</v>
      </c>
      <c r="P717" s="16">
        <v>0.19094734770553379</v>
      </c>
      <c r="Q717" s="16">
        <v>0.2171067582764212</v>
      </c>
      <c r="R717" s="16">
        <v>0.18266037999182569</v>
      </c>
      <c r="S717" s="16">
        <v>0.16317075378498239</v>
      </c>
      <c r="T717" s="16">
        <v>0.21790206447525251</v>
      </c>
      <c r="U717" s="16">
        <v>0.24673095328269859</v>
      </c>
      <c r="V717" s="16">
        <v>0.29244729054927648</v>
      </c>
      <c r="W717" s="16">
        <v>0.1407538574997832</v>
      </c>
      <c r="X717" s="16">
        <v>0.14573639152106441</v>
      </c>
      <c r="Y717" s="16">
        <v>0.19051977342693549</v>
      </c>
      <c r="AA717" s="16">
        <v>0.25545485265253659</v>
      </c>
      <c r="AB717" s="16">
        <v>0.18974063527164309</v>
      </c>
      <c r="AC717" s="16">
        <v>0.19797973819058301</v>
      </c>
      <c r="AD717" s="16">
        <v>0.14129331658174341</v>
      </c>
      <c r="AF717" s="16">
        <v>0.22253832184170869</v>
      </c>
      <c r="AH717" s="16">
        <v>1.149888556004118E-2</v>
      </c>
      <c r="AI717" s="16">
        <v>3.6561061845456821E-2</v>
      </c>
      <c r="AJ717" s="16">
        <v>0.2609477633537039</v>
      </c>
      <c r="AK717" s="16">
        <v>0.55986341593944955</v>
      </c>
    </row>
    <row r="718" spans="2:39" x14ac:dyDescent="0.35">
      <c r="B718" s="15" t="s">
        <v>284</v>
      </c>
      <c r="C718" s="16">
        <v>0.34320538559416802</v>
      </c>
      <c r="D718" s="16">
        <v>0.35755671330839672</v>
      </c>
      <c r="E718" s="16">
        <v>0.32917430578059031</v>
      </c>
      <c r="G718" s="16">
        <v>0.38629413788318051</v>
      </c>
      <c r="H718" s="16">
        <v>0.40126210762682563</v>
      </c>
      <c r="I718" s="16">
        <v>0.41609156185488511</v>
      </c>
      <c r="J718" s="16">
        <v>0.39402780467783488</v>
      </c>
      <c r="K718" s="16">
        <v>0.30861980249317988</v>
      </c>
      <c r="L718" s="16">
        <v>0.1908709007574001</v>
      </c>
      <c r="N718" s="16">
        <v>0.34190496367336221</v>
      </c>
      <c r="O718" s="16">
        <v>0.31259865791752711</v>
      </c>
      <c r="P718" s="16">
        <v>0.33358119503678407</v>
      </c>
      <c r="Q718" s="16">
        <v>0.30296244948638129</v>
      </c>
      <c r="R718" s="16">
        <v>0.35511502634037873</v>
      </c>
      <c r="S718" s="16">
        <v>0.3031010473672256</v>
      </c>
      <c r="T718" s="16">
        <v>0.36307745466130598</v>
      </c>
      <c r="U718" s="16">
        <v>0.33059597935490059</v>
      </c>
      <c r="V718" s="16">
        <v>0.39788591009989432</v>
      </c>
      <c r="W718" s="16">
        <v>0.37341027746495659</v>
      </c>
      <c r="X718" s="16">
        <v>0.3136348255765008</v>
      </c>
      <c r="Y718" s="16">
        <v>0.29376551963277991</v>
      </c>
      <c r="AA718" s="16">
        <v>0.35477694030102908</v>
      </c>
      <c r="AB718" s="16">
        <v>0.32361323283351789</v>
      </c>
      <c r="AC718" s="16">
        <v>0.36212523355528192</v>
      </c>
      <c r="AD718" s="16">
        <v>0.33534302820898909</v>
      </c>
      <c r="AF718" s="16">
        <v>0.37814519797945778</v>
      </c>
      <c r="AH718" s="16">
        <v>8.5389171746971471E-2</v>
      </c>
      <c r="AI718" s="16">
        <v>0.26731906106704101</v>
      </c>
      <c r="AJ718" s="16">
        <v>0.47937825300624021</v>
      </c>
      <c r="AK718" s="16">
        <v>0.35999564159369901</v>
      </c>
    </row>
    <row r="719" spans="2:39" x14ac:dyDescent="0.35">
      <c r="B719" s="15" t="s">
        <v>285</v>
      </c>
      <c r="C719" s="16">
        <v>0.29473391233551882</v>
      </c>
      <c r="D719" s="16">
        <v>0.27502382042282852</v>
      </c>
      <c r="E719" s="16">
        <v>0.31400417626278709</v>
      </c>
      <c r="G719" s="16">
        <v>0.22102173620622059</v>
      </c>
      <c r="H719" s="16">
        <v>0.19279128341429461</v>
      </c>
      <c r="I719" s="16">
        <v>0.23664718071740951</v>
      </c>
      <c r="J719" s="16">
        <v>0.31697293163325319</v>
      </c>
      <c r="K719" s="16">
        <v>0.39886302750815422</v>
      </c>
      <c r="L719" s="16">
        <v>0.38488983652243752</v>
      </c>
      <c r="N719" s="16">
        <v>0.30989298954694999</v>
      </c>
      <c r="O719" s="16">
        <v>0.41133321181032523</v>
      </c>
      <c r="P719" s="16">
        <v>0.26682659320561569</v>
      </c>
      <c r="Q719" s="16">
        <v>0.31762574669448562</v>
      </c>
      <c r="R719" s="16">
        <v>0.32338901818020771</v>
      </c>
      <c r="S719" s="16">
        <v>0.32292450314140803</v>
      </c>
      <c r="T719" s="16">
        <v>0.27199380377386723</v>
      </c>
      <c r="U719" s="16">
        <v>0.28915230520945401</v>
      </c>
      <c r="V719" s="16">
        <v>0.20699186582787291</v>
      </c>
      <c r="W719" s="16">
        <v>0.30725318735353763</v>
      </c>
      <c r="X719" s="16">
        <v>0.33129059148087658</v>
      </c>
      <c r="Y719" s="16">
        <v>0.295304902084357</v>
      </c>
      <c r="AA719" s="16">
        <v>0.2408371855780905</v>
      </c>
      <c r="AB719" s="16">
        <v>0.30281141027791109</v>
      </c>
      <c r="AC719" s="16">
        <v>0.29797907012821012</v>
      </c>
      <c r="AD719" s="16">
        <v>0.34140538706140822</v>
      </c>
      <c r="AF719" s="16">
        <v>0.28785450694038822</v>
      </c>
      <c r="AH719" s="16">
        <v>0.36909184953812352</v>
      </c>
      <c r="AI719" s="16">
        <v>0.4476939849751973</v>
      </c>
      <c r="AJ719" s="16">
        <v>0.21023799478883951</v>
      </c>
      <c r="AK719" s="16">
        <v>7.4312535427603479E-2</v>
      </c>
    </row>
    <row r="720" spans="2:39" x14ac:dyDescent="0.35">
      <c r="B720" s="15" t="s">
        <v>286</v>
      </c>
      <c r="C720" s="16">
        <v>0.1647148588168299</v>
      </c>
      <c r="D720" s="16">
        <v>0.15481105699155739</v>
      </c>
      <c r="E720" s="16">
        <v>0.1743976586688939</v>
      </c>
      <c r="G720" s="16">
        <v>0.1019562771907591</v>
      </c>
      <c r="H720" s="16">
        <v>8.9433956047440311E-2</v>
      </c>
      <c r="I720" s="16">
        <v>8.7841990457253591E-2</v>
      </c>
      <c r="J720" s="16">
        <v>0.1062817246382992</v>
      </c>
      <c r="K720" s="16">
        <v>0.18467892620247781</v>
      </c>
      <c r="L720" s="16">
        <v>0.36315967829899309</v>
      </c>
      <c r="N720" s="16">
        <v>0.18330241080045309</v>
      </c>
      <c r="O720" s="16">
        <v>8.9633785017280046E-2</v>
      </c>
      <c r="P720" s="16">
        <v>0.2086448640520665</v>
      </c>
      <c r="Q720" s="16">
        <v>0.1623050455427118</v>
      </c>
      <c r="R720" s="16">
        <v>0.1388355754875879</v>
      </c>
      <c r="S720" s="16">
        <v>0.21080369570638399</v>
      </c>
      <c r="T720" s="16">
        <v>0.14702667708957429</v>
      </c>
      <c r="U720" s="16">
        <v>0.13352076215294681</v>
      </c>
      <c r="V720" s="16">
        <v>0.1026749335229562</v>
      </c>
      <c r="W720" s="16">
        <v>0.17858267768172259</v>
      </c>
      <c r="X720" s="16">
        <v>0.20933819142155821</v>
      </c>
      <c r="Y720" s="16">
        <v>0.22040980485592759</v>
      </c>
      <c r="AA720" s="16">
        <v>0.14893102146834369</v>
      </c>
      <c r="AB720" s="16">
        <v>0.18383472161692779</v>
      </c>
      <c r="AC720" s="16">
        <v>0.141915958125925</v>
      </c>
      <c r="AD720" s="16">
        <v>0.18195826814785929</v>
      </c>
      <c r="AF720" s="16">
        <v>0.1114619732384452</v>
      </c>
      <c r="AH720" s="16">
        <v>0.53402009315486387</v>
      </c>
      <c r="AI720" s="16">
        <v>0.2484258921123052</v>
      </c>
      <c r="AJ720" s="16">
        <v>4.9435988851216403E-2</v>
      </c>
      <c r="AK720" s="16">
        <v>5.8284070392479624E-3</v>
      </c>
    </row>
    <row r="722" spans="2:39" x14ac:dyDescent="0.35">
      <c r="B722" s="25" t="s">
        <v>294</v>
      </c>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row>
    <row r="723" spans="2:39" x14ac:dyDescent="0.35">
      <c r="B723" s="26" t="s">
        <v>15</v>
      </c>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row>
    <row r="724" spans="2:39" x14ac:dyDescent="0.35">
      <c r="B724" s="15" t="s">
        <v>295</v>
      </c>
      <c r="C724" s="16">
        <v>0.16633832899080811</v>
      </c>
      <c r="D724" s="16">
        <v>0.15184629941463579</v>
      </c>
      <c r="E724" s="16">
        <v>0.18122213703655499</v>
      </c>
      <c r="G724" s="16">
        <v>9.3093988033801048E-2</v>
      </c>
      <c r="H724" s="16">
        <v>0.10843795189365731</v>
      </c>
      <c r="I724" s="16">
        <v>0.1377521894602774</v>
      </c>
      <c r="J724" s="16">
        <v>0.14631794055638181</v>
      </c>
      <c r="K724" s="16">
        <v>0.22042860078591359</v>
      </c>
      <c r="L724" s="16">
        <v>0.30848419961937018</v>
      </c>
      <c r="N724" s="16">
        <v>0.1840290141062183</v>
      </c>
      <c r="O724" s="16">
        <v>0.1677238092320498</v>
      </c>
      <c r="P724" s="16">
        <v>0.1769862744928703</v>
      </c>
      <c r="Q724" s="16">
        <v>0.1780128177950146</v>
      </c>
      <c r="R724" s="16">
        <v>0.15740801124462181</v>
      </c>
      <c r="S724" s="16">
        <v>0.1989086151906824</v>
      </c>
      <c r="T724" s="16">
        <v>0.16922896647751789</v>
      </c>
      <c r="U724" s="16">
        <v>0.14243730234484209</v>
      </c>
      <c r="V724" s="16">
        <v>9.1778418393747688E-2</v>
      </c>
      <c r="W724" s="16">
        <v>0.1860333536036074</v>
      </c>
      <c r="X724" s="16">
        <v>0.20047799890149939</v>
      </c>
      <c r="Y724" s="16">
        <v>0.21365510728510831</v>
      </c>
      <c r="AA724" s="16">
        <v>0.12721115031408789</v>
      </c>
      <c r="AB724" s="16">
        <v>0.18788657684569829</v>
      </c>
      <c r="AC724" s="16">
        <v>0.16808942244771491</v>
      </c>
      <c r="AD724" s="16">
        <v>0.18680117869074761</v>
      </c>
      <c r="AF724" s="16">
        <v>0.16633832899080811</v>
      </c>
      <c r="AH724" s="16">
        <v>0.54257834629853485</v>
      </c>
      <c r="AI724" s="16">
        <v>0.29946131658480157</v>
      </c>
      <c r="AJ724" s="16">
        <v>7.3491679343849703E-2</v>
      </c>
      <c r="AK724" s="16">
        <v>2.1683471009437089E-2</v>
      </c>
    </row>
    <row r="725" spans="2:39" x14ac:dyDescent="0.35">
      <c r="B725" s="15" t="s">
        <v>296</v>
      </c>
      <c r="C725" s="16">
        <v>0.19660156984017091</v>
      </c>
      <c r="D725" s="16">
        <v>0.17723537420862501</v>
      </c>
      <c r="E725" s="16">
        <v>0.21649131246326311</v>
      </c>
      <c r="G725" s="16">
        <v>0.20340099953917151</v>
      </c>
      <c r="H725" s="16">
        <v>0.1648964343748251</v>
      </c>
      <c r="I725" s="16">
        <v>0.17763615759008861</v>
      </c>
      <c r="J725" s="16">
        <v>0.20474449698090491</v>
      </c>
      <c r="K725" s="16">
        <v>0.2168524703912699</v>
      </c>
      <c r="L725" s="16">
        <v>0.22192514700821389</v>
      </c>
      <c r="N725" s="16">
        <v>0.1832929489692027</v>
      </c>
      <c r="O725" s="16">
        <v>0.2926700553377406</v>
      </c>
      <c r="P725" s="16">
        <v>0.22184821292955381</v>
      </c>
      <c r="Q725" s="16">
        <v>0.20647593436448061</v>
      </c>
      <c r="R725" s="16">
        <v>0.18009068236168849</v>
      </c>
      <c r="S725" s="16">
        <v>0.2076286236910298</v>
      </c>
      <c r="T725" s="16">
        <v>0.19874558034831541</v>
      </c>
      <c r="U725" s="16">
        <v>0.18303109557021871</v>
      </c>
      <c r="V725" s="16">
        <v>0.16123044282969359</v>
      </c>
      <c r="W725" s="16">
        <v>0.21393261348228021</v>
      </c>
      <c r="X725" s="16">
        <v>0.1975006160669403</v>
      </c>
      <c r="Y725" s="16">
        <v>0.2166570294449818</v>
      </c>
      <c r="AA725" s="16">
        <v>0.17266336757880749</v>
      </c>
      <c r="AB725" s="16">
        <v>0.18067191647591729</v>
      </c>
      <c r="AC725" s="16">
        <v>0.23607039483281389</v>
      </c>
      <c r="AD725" s="16">
        <v>0.20413756143286549</v>
      </c>
      <c r="AF725" s="16">
        <v>0.19660156984017091</v>
      </c>
      <c r="AH725" s="16">
        <v>0.130185595860773</v>
      </c>
      <c r="AI725" s="16">
        <v>0.2390768080367362</v>
      </c>
      <c r="AJ725" s="16">
        <v>0.21491710076414591</v>
      </c>
      <c r="AK725" s="16">
        <v>7.7678581989161735E-2</v>
      </c>
    </row>
    <row r="726" spans="2:39" x14ac:dyDescent="0.35">
      <c r="B726" s="15" t="s">
        <v>297</v>
      </c>
      <c r="C726" s="16">
        <v>0.20681521176427939</v>
      </c>
      <c r="D726" s="16">
        <v>0.2102019956086362</v>
      </c>
      <c r="E726" s="16">
        <v>0.20333686938532641</v>
      </c>
      <c r="G726" s="16">
        <v>0.27028365346124072</v>
      </c>
      <c r="H726" s="16">
        <v>0.25401745689910121</v>
      </c>
      <c r="I726" s="16">
        <v>0.21948317503413209</v>
      </c>
      <c r="J726" s="16">
        <v>0.1838037087480914</v>
      </c>
      <c r="K726" s="16">
        <v>0.18309281737229791</v>
      </c>
      <c r="L726" s="16">
        <v>0.1249240936337162</v>
      </c>
      <c r="N726" s="16">
        <v>0.21757607737619131</v>
      </c>
      <c r="O726" s="16">
        <v>0.1822701900389353</v>
      </c>
      <c r="P726" s="16">
        <v>0.20971638468726031</v>
      </c>
      <c r="Q726" s="16">
        <v>0.22183219975441101</v>
      </c>
      <c r="R726" s="16">
        <v>0.22468954965253729</v>
      </c>
      <c r="S726" s="16">
        <v>0.19715313960303871</v>
      </c>
      <c r="T726" s="16">
        <v>0.22367871473647141</v>
      </c>
      <c r="U726" s="16">
        <v>0.2157952678307663</v>
      </c>
      <c r="V726" s="16">
        <v>0.21307813132655329</v>
      </c>
      <c r="W726" s="16">
        <v>0.19509354423308981</v>
      </c>
      <c r="X726" s="16">
        <v>0.1763805078395019</v>
      </c>
      <c r="Y726" s="16">
        <v>0.19174467089543651</v>
      </c>
      <c r="AA726" s="16">
        <v>0.20785003031586399</v>
      </c>
      <c r="AB726" s="16">
        <v>0.20394360789302149</v>
      </c>
      <c r="AC726" s="16">
        <v>0.21244049672909751</v>
      </c>
      <c r="AD726" s="16">
        <v>0.2039285927510745</v>
      </c>
      <c r="AF726" s="16">
        <v>0.20681521176427939</v>
      </c>
      <c r="AH726" s="16">
        <v>3.1451856297858898E-2</v>
      </c>
      <c r="AI726" s="16">
        <v>0.13419303841108959</v>
      </c>
      <c r="AJ726" s="16">
        <v>0.28537026761852913</v>
      </c>
      <c r="AK726" s="16">
        <v>0.20975796826582679</v>
      </c>
    </row>
    <row r="727" spans="2:39" x14ac:dyDescent="0.35">
      <c r="B727" s="15" t="s">
        <v>298</v>
      </c>
      <c r="C727" s="16">
        <v>0.17194958097334881</v>
      </c>
      <c r="D727" s="16">
        <v>0.1941283460120817</v>
      </c>
      <c r="E727" s="16">
        <v>0.14917123375889291</v>
      </c>
      <c r="G727" s="16">
        <v>0.2139710146513325</v>
      </c>
      <c r="H727" s="16">
        <v>0.21655803496810919</v>
      </c>
      <c r="I727" s="16">
        <v>0.2062697164387782</v>
      </c>
      <c r="J727" s="16">
        <v>0.1975581279550758</v>
      </c>
      <c r="K727" s="16">
        <v>0.1180485384860309</v>
      </c>
      <c r="L727" s="16">
        <v>6.1234058264097592E-2</v>
      </c>
      <c r="N727" s="16">
        <v>0.18640704743158659</v>
      </c>
      <c r="O727" s="16">
        <v>0.1272235527758912</v>
      </c>
      <c r="P727" s="16">
        <v>0.1551482251627892</v>
      </c>
      <c r="Q727" s="16">
        <v>0.13470697153941141</v>
      </c>
      <c r="R727" s="16">
        <v>0.17689391053315129</v>
      </c>
      <c r="S727" s="16">
        <v>0.13358560225440369</v>
      </c>
      <c r="T727" s="16">
        <v>0.1575950650122028</v>
      </c>
      <c r="U727" s="16">
        <v>0.20436949843133689</v>
      </c>
      <c r="V727" s="16">
        <v>0.22913841707237029</v>
      </c>
      <c r="W727" s="16">
        <v>0.1483179543514877</v>
      </c>
      <c r="X727" s="16">
        <v>0.1735724850989793</v>
      </c>
      <c r="Y727" s="16">
        <v>0.13897878105816219</v>
      </c>
      <c r="AA727" s="16">
        <v>0.2062373212560881</v>
      </c>
      <c r="AB727" s="16">
        <v>0.16487441778538781</v>
      </c>
      <c r="AC727" s="16">
        <v>0.1773937616427303</v>
      </c>
      <c r="AD727" s="16">
        <v>0.13387803111734109</v>
      </c>
      <c r="AF727" s="16">
        <v>0.17194958097334881</v>
      </c>
      <c r="AH727" s="16">
        <v>1.4771158830257369E-2</v>
      </c>
      <c r="AI727" s="16">
        <v>6.3130065601586793E-2</v>
      </c>
      <c r="AJ727" s="16">
        <v>0.22463497190882339</v>
      </c>
      <c r="AK727" s="16">
        <v>0.31083416087133742</v>
      </c>
    </row>
    <row r="728" spans="2:39" x14ac:dyDescent="0.35">
      <c r="B728" s="15" t="s">
        <v>299</v>
      </c>
      <c r="C728" s="16">
        <v>7.8417572704400723E-2</v>
      </c>
      <c r="D728" s="16">
        <v>8.9962175171433359E-2</v>
      </c>
      <c r="E728" s="16">
        <v>6.6560872703851082E-2</v>
      </c>
      <c r="G728" s="16">
        <v>9.9652231263457069E-2</v>
      </c>
      <c r="H728" s="16">
        <v>0.120038024717304</v>
      </c>
      <c r="I728" s="16">
        <v>9.918102595707716E-2</v>
      </c>
      <c r="J728" s="16">
        <v>6.5768950973003101E-2</v>
      </c>
      <c r="K728" s="16">
        <v>4.2797544040478329E-2</v>
      </c>
      <c r="L728" s="16">
        <v>3.1627700525695052E-2</v>
      </c>
      <c r="N728" s="16">
        <v>3.3178125421911321E-2</v>
      </c>
      <c r="O728" s="16">
        <v>0.1021088328864632</v>
      </c>
      <c r="P728" s="16">
        <v>6.2835629570894988E-2</v>
      </c>
      <c r="Q728" s="16">
        <v>9.0964731138550262E-2</v>
      </c>
      <c r="R728" s="16">
        <v>8.0804317965206027E-2</v>
      </c>
      <c r="S728" s="16">
        <v>7.8015147974548935E-2</v>
      </c>
      <c r="T728" s="16">
        <v>7.6958143660317571E-2</v>
      </c>
      <c r="U728" s="16">
        <v>9.9146085452421331E-2</v>
      </c>
      <c r="V728" s="16">
        <v>0.1175809926063127</v>
      </c>
      <c r="W728" s="16">
        <v>6.2878454258199157E-2</v>
      </c>
      <c r="X728" s="16">
        <v>5.851953502536468E-2</v>
      </c>
      <c r="Y728" s="16">
        <v>6.5765978918232521E-2</v>
      </c>
      <c r="AA728" s="16">
        <v>0.11769662618374011</v>
      </c>
      <c r="AB728" s="16">
        <v>7.8861669285356317E-2</v>
      </c>
      <c r="AC728" s="16">
        <v>5.4364850903199993E-2</v>
      </c>
      <c r="AD728" s="16">
        <v>5.4996324746153048E-2</v>
      </c>
      <c r="AF728" s="16">
        <v>7.8417572704400723E-2</v>
      </c>
      <c r="AH728" s="16">
        <v>0</v>
      </c>
      <c r="AI728" s="16">
        <v>2.0381797392952362E-2</v>
      </c>
      <c r="AJ728" s="16">
        <v>8.6964094432128228E-2</v>
      </c>
      <c r="AK728" s="16">
        <v>0.19931868004340669</v>
      </c>
    </row>
    <row r="729" spans="2:39" x14ac:dyDescent="0.35">
      <c r="B729" s="15" t="s">
        <v>300</v>
      </c>
      <c r="C729" s="16">
        <v>3.081395023658999E-2</v>
      </c>
      <c r="D729" s="16">
        <v>3.7064437374827397E-2</v>
      </c>
      <c r="E729" s="16">
        <v>2.439448702276277E-2</v>
      </c>
      <c r="G729" s="16">
        <v>3.8762591567529772E-2</v>
      </c>
      <c r="H729" s="16">
        <v>5.9591558884626687E-2</v>
      </c>
      <c r="I729" s="16">
        <v>3.2584348932981087E-2</v>
      </c>
      <c r="J729" s="16">
        <v>2.1780102540383459E-2</v>
      </c>
      <c r="K729" s="16">
        <v>1.9030563683679658E-2</v>
      </c>
      <c r="L729" s="16">
        <v>8.2589201275914542E-3</v>
      </c>
      <c r="N729" s="16">
        <v>2.3055279143696039E-2</v>
      </c>
      <c r="O729" s="16">
        <v>2.1834326922077579E-2</v>
      </c>
      <c r="P729" s="16">
        <v>2.7715699381423119E-2</v>
      </c>
      <c r="Q729" s="16">
        <v>1.8367804311965219E-2</v>
      </c>
      <c r="R729" s="16">
        <v>2.5908477607352209E-2</v>
      </c>
      <c r="S729" s="16">
        <v>3.1130010180634261E-2</v>
      </c>
      <c r="T729" s="16">
        <v>3.4903310190335088E-2</v>
      </c>
      <c r="U729" s="16">
        <v>2.5562373428774161E-2</v>
      </c>
      <c r="V729" s="16">
        <v>6.0085856820339137E-2</v>
      </c>
      <c r="W729" s="16">
        <v>2.4356454745864162E-2</v>
      </c>
      <c r="X729" s="16">
        <v>2.3376927860187371E-2</v>
      </c>
      <c r="Y729" s="16">
        <v>2.2358545047513809E-2</v>
      </c>
      <c r="AA729" s="16">
        <v>4.8619657726396488E-2</v>
      </c>
      <c r="AB729" s="16">
        <v>2.826302203502493E-2</v>
      </c>
      <c r="AC729" s="16">
        <v>2.1295708827181809E-2</v>
      </c>
      <c r="AD729" s="16">
        <v>2.1906256718822251E-2</v>
      </c>
      <c r="AF729" s="16">
        <v>3.081395023658999E-2</v>
      </c>
      <c r="AH729" s="16">
        <v>3.8737198429788459E-3</v>
      </c>
      <c r="AI729" s="16">
        <v>6.5235043551137529E-3</v>
      </c>
      <c r="AJ729" s="16">
        <v>3.0733027880798409E-2</v>
      </c>
      <c r="AK729" s="16">
        <v>8.8995667112818741E-2</v>
      </c>
    </row>
    <row r="730" spans="2:39" x14ac:dyDescent="0.35">
      <c r="B730" s="15" t="s">
        <v>301</v>
      </c>
      <c r="C730" s="16">
        <v>6.3813143915573602E-3</v>
      </c>
      <c r="D730" s="16">
        <v>1.1064998634020971E-2</v>
      </c>
      <c r="E730" s="16">
        <v>1.5710111248337421E-3</v>
      </c>
      <c r="G730" s="16">
        <v>1.021220346316988E-2</v>
      </c>
      <c r="H730" s="16">
        <v>6.9739965690064302E-3</v>
      </c>
      <c r="I730" s="16">
        <v>5.3848195318364411E-3</v>
      </c>
      <c r="J730" s="16">
        <v>1.014922263812252E-2</v>
      </c>
      <c r="K730" s="16">
        <v>3.7924578268581288E-3</v>
      </c>
      <c r="L730" s="16">
        <v>1.357896467484832E-3</v>
      </c>
      <c r="N730" s="16">
        <v>2.3110394438620461E-3</v>
      </c>
      <c r="O730" s="16">
        <v>6.5168687968912E-3</v>
      </c>
      <c r="P730" s="16">
        <v>3.508523645810595E-3</v>
      </c>
      <c r="Q730" s="16">
        <v>0</v>
      </c>
      <c r="R730" s="16">
        <v>8.3957925267925965E-3</v>
      </c>
      <c r="S730" s="16">
        <v>0</v>
      </c>
      <c r="T730" s="16">
        <v>8.3559083601232233E-3</v>
      </c>
      <c r="U730" s="16">
        <v>1.01562158097434E-2</v>
      </c>
      <c r="V730" s="16">
        <v>9.8234634374988507E-3</v>
      </c>
      <c r="W730" s="16">
        <v>7.3855272816284604E-3</v>
      </c>
      <c r="X730" s="16">
        <v>9.1599453148136604E-3</v>
      </c>
      <c r="Y730" s="16">
        <v>2.4427250954257608E-3</v>
      </c>
      <c r="AA730" s="16">
        <v>9.0181237157716237E-3</v>
      </c>
      <c r="AB730" s="16">
        <v>8.920847119400303E-3</v>
      </c>
      <c r="AC730" s="16">
        <v>4.6555275616870324E-3</v>
      </c>
      <c r="AD730" s="16">
        <v>2.1360678822212389E-3</v>
      </c>
      <c r="AF730" s="16">
        <v>6.3813143915573602E-3</v>
      </c>
      <c r="AH730" s="16">
        <v>0</v>
      </c>
      <c r="AI730" s="16">
        <v>4.7280760404856551E-4</v>
      </c>
      <c r="AJ730" s="16">
        <v>4.3995703672017189E-3</v>
      </c>
      <c r="AK730" s="16">
        <v>2.5323378321207669E-2</v>
      </c>
    </row>
    <row r="731" spans="2:39" x14ac:dyDescent="0.35">
      <c r="B731" s="15" t="s">
        <v>302</v>
      </c>
      <c r="C731" s="16">
        <v>1.0492987329084611E-2</v>
      </c>
      <c r="D731" s="16">
        <v>1.414255900159409E-2</v>
      </c>
      <c r="E731" s="16">
        <v>6.744752898750728E-3</v>
      </c>
      <c r="G731" s="16">
        <v>1.3971794635269409E-2</v>
      </c>
      <c r="H731" s="16">
        <v>1.2899811932313531E-2</v>
      </c>
      <c r="I731" s="16">
        <v>1.5363221717019589E-2</v>
      </c>
      <c r="J731" s="16">
        <v>7.4529996857716184E-3</v>
      </c>
      <c r="K731" s="16">
        <v>3.6669807973035411E-3</v>
      </c>
      <c r="L731" s="16">
        <v>8.1179757903077077E-3</v>
      </c>
      <c r="N731" s="16">
        <v>8.1739853809356684E-3</v>
      </c>
      <c r="O731" s="16">
        <v>1.384050195099674E-2</v>
      </c>
      <c r="P731" s="16">
        <v>0</v>
      </c>
      <c r="Q731" s="16">
        <v>4.8665652439216509E-3</v>
      </c>
      <c r="R731" s="16">
        <v>1.991493396193101E-2</v>
      </c>
      <c r="S731" s="16">
        <v>4.8106880920877294E-3</v>
      </c>
      <c r="T731" s="16">
        <v>2.717238855812782E-3</v>
      </c>
      <c r="U731" s="16">
        <v>8.5215171430743E-3</v>
      </c>
      <c r="V731" s="16">
        <v>1.7242027679969841E-2</v>
      </c>
      <c r="W731" s="16">
        <v>9.7336792255997111E-3</v>
      </c>
      <c r="X731" s="16">
        <v>1.6930515779394091E-2</v>
      </c>
      <c r="Y731" s="16">
        <v>5.0117169619423403E-3</v>
      </c>
      <c r="AA731" s="16">
        <v>1.6630084709754082E-2</v>
      </c>
      <c r="AB731" s="16">
        <v>5.1978049049537494E-3</v>
      </c>
      <c r="AC731" s="16">
        <v>7.7223733077345256E-3</v>
      </c>
      <c r="AD731" s="16">
        <v>1.183639731122906E-2</v>
      </c>
      <c r="AF731" s="16">
        <v>1.0492987329084611E-2</v>
      </c>
      <c r="AH731" s="16">
        <v>0</v>
      </c>
      <c r="AI731" s="16">
        <v>1.2444763535188199E-3</v>
      </c>
      <c r="AJ731" s="16">
        <v>8.4829711840730491E-3</v>
      </c>
      <c r="AK731" s="16">
        <v>3.7576329273644633E-2</v>
      </c>
    </row>
    <row r="732" spans="2:39" x14ac:dyDescent="0.35">
      <c r="B732" s="15" t="s">
        <v>93</v>
      </c>
      <c r="C732" s="16">
        <v>0.13218948376975989</v>
      </c>
      <c r="D732" s="16">
        <v>0.11435381457414549</v>
      </c>
      <c r="E732" s="16">
        <v>0.1505073236057643</v>
      </c>
      <c r="G732" s="16">
        <v>5.6651523385028157E-2</v>
      </c>
      <c r="H732" s="16">
        <v>5.6586729761056519E-2</v>
      </c>
      <c r="I732" s="16">
        <v>0.1063453453378093</v>
      </c>
      <c r="J732" s="16">
        <v>0.1624244499222654</v>
      </c>
      <c r="K732" s="16">
        <v>0.19229002661616801</v>
      </c>
      <c r="L732" s="16">
        <v>0.23407000856352311</v>
      </c>
      <c r="N732" s="16">
        <v>0.16197648272639589</v>
      </c>
      <c r="O732" s="16">
        <v>8.5811862058954372E-2</v>
      </c>
      <c r="P732" s="16">
        <v>0.14224105012939781</v>
      </c>
      <c r="Q732" s="16">
        <v>0.1447729758522453</v>
      </c>
      <c r="R732" s="16">
        <v>0.12589432414671931</v>
      </c>
      <c r="S732" s="16">
        <v>0.14876817301357459</v>
      </c>
      <c r="T732" s="16">
        <v>0.12781707235890391</v>
      </c>
      <c r="U732" s="16">
        <v>0.1109806439888229</v>
      </c>
      <c r="V732" s="16">
        <v>0.10004224983351449</v>
      </c>
      <c r="W732" s="16">
        <v>0.15226841881824349</v>
      </c>
      <c r="X732" s="16">
        <v>0.14408146811331921</v>
      </c>
      <c r="Y732" s="16">
        <v>0.1433854452931965</v>
      </c>
      <c r="AA732" s="16">
        <v>9.4073638199490273E-2</v>
      </c>
      <c r="AB732" s="16">
        <v>0.1413801376552398</v>
      </c>
      <c r="AC732" s="16">
        <v>0.1179674637478402</v>
      </c>
      <c r="AD732" s="16">
        <v>0.18037958934954551</v>
      </c>
      <c r="AF732" s="16">
        <v>0.13218948376975989</v>
      </c>
      <c r="AH732" s="16">
        <v>0.27713932286959692</v>
      </c>
      <c r="AI732" s="16">
        <v>0.23551618566015231</v>
      </c>
      <c r="AJ732" s="16">
        <v>7.1006316500450695E-2</v>
      </c>
      <c r="AK732" s="16">
        <v>2.8831763113159391E-2</v>
      </c>
    </row>
    <row r="734" spans="2:39" x14ac:dyDescent="0.35">
      <c r="B734" s="25" t="s">
        <v>303</v>
      </c>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row>
    <row r="735" spans="2:39" x14ac:dyDescent="0.35">
      <c r="B735" s="26" t="s">
        <v>25</v>
      </c>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row>
    <row r="736" spans="2:39" x14ac:dyDescent="0.35">
      <c r="B736" s="15" t="s">
        <v>295</v>
      </c>
      <c r="C736" s="16">
        <v>0.12874782041495489</v>
      </c>
      <c r="D736" s="16">
        <v>0.117335156934444</v>
      </c>
      <c r="E736" s="16">
        <v>0.1422768601786365</v>
      </c>
      <c r="G736" s="16">
        <v>0.1161428615824566</v>
      </c>
      <c r="H736" s="16">
        <v>8.8774734409131251E-2</v>
      </c>
      <c r="I736" s="16">
        <v>0.1090499191445027</v>
      </c>
      <c r="J736" s="16">
        <v>0.15186375366080371</v>
      </c>
      <c r="K736" s="16">
        <v>0.17986628296510981</v>
      </c>
      <c r="L736" s="16">
        <v>0.21372706466728039</v>
      </c>
      <c r="N736" s="16">
        <v>0.15242315609072071</v>
      </c>
      <c r="O736" s="16">
        <v>9.4357549913340805E-2</v>
      </c>
      <c r="P736" s="16">
        <v>0.1235807689104242</v>
      </c>
      <c r="Q736" s="16">
        <v>0.1480838378408717</v>
      </c>
      <c r="R736" s="16">
        <v>0.1197990559589769</v>
      </c>
      <c r="S736" s="16">
        <v>0.15067302980118941</v>
      </c>
      <c r="T736" s="16">
        <v>0.1196959929381448</v>
      </c>
      <c r="U736" s="16">
        <v>0.1062327933344395</v>
      </c>
      <c r="V736" s="16">
        <v>9.0864265048787585E-2</v>
      </c>
      <c r="W736" s="16">
        <v>0.13915319001024631</v>
      </c>
      <c r="X736" s="16">
        <v>0.18051558961892231</v>
      </c>
      <c r="Y736" s="16">
        <v>0.16952352956310979</v>
      </c>
      <c r="AA736" s="16">
        <v>8.7575755472809574E-2</v>
      </c>
      <c r="AB736" s="16">
        <v>0.1224274614237329</v>
      </c>
      <c r="AC736" s="16">
        <v>0.15956590924984571</v>
      </c>
      <c r="AD736" s="16">
        <v>0.17913472655794521</v>
      </c>
      <c r="AF736" s="16">
        <v>0.12874782041495489</v>
      </c>
      <c r="AH736" s="16">
        <v>0.3937865313310987</v>
      </c>
      <c r="AI736" s="16">
        <v>0.31555558034190062</v>
      </c>
      <c r="AJ736" s="16">
        <v>7.680266255825173E-2</v>
      </c>
      <c r="AK736" s="16">
        <v>2.1889669477122321E-2</v>
      </c>
    </row>
    <row r="737" spans="2:39" x14ac:dyDescent="0.35">
      <c r="B737" s="15" t="s">
        <v>296</v>
      </c>
      <c r="C737" s="16">
        <v>0.15231526168875961</v>
      </c>
      <c r="D737" s="16">
        <v>0.1316516858270666</v>
      </c>
      <c r="E737" s="16">
        <v>0.1768107127261174</v>
      </c>
      <c r="G737" s="16">
        <v>0.20566155396467761</v>
      </c>
      <c r="H737" s="16">
        <v>0.1366073189233675</v>
      </c>
      <c r="I737" s="16">
        <v>0.15608802762146801</v>
      </c>
      <c r="J737" s="16">
        <v>0.14349680487690611</v>
      </c>
      <c r="K737" s="16">
        <v>0.13718209429116479</v>
      </c>
      <c r="L737" s="16">
        <v>0.13979851589919959</v>
      </c>
      <c r="N737" s="16">
        <v>0.14676294366354989</v>
      </c>
      <c r="O737" s="16">
        <v>0.28405223199007368</v>
      </c>
      <c r="P737" s="16">
        <v>0.19162700462680701</v>
      </c>
      <c r="Q737" s="16">
        <v>0.1211301877703298</v>
      </c>
      <c r="R737" s="16">
        <v>0.10494840430469191</v>
      </c>
      <c r="S737" s="16">
        <v>0.18461223105124919</v>
      </c>
      <c r="T737" s="16">
        <v>0.14419877954319801</v>
      </c>
      <c r="U737" s="16">
        <v>0.1121496471868563</v>
      </c>
      <c r="V737" s="16">
        <v>0.13045256533583571</v>
      </c>
      <c r="W737" s="16">
        <v>0.19855910458565279</v>
      </c>
      <c r="X737" s="16">
        <v>0.1366093585011397</v>
      </c>
      <c r="Y737" s="16">
        <v>0.1762137418135947</v>
      </c>
      <c r="AA737" s="16">
        <v>0.10312011800823261</v>
      </c>
      <c r="AB737" s="16">
        <v>0.1550776320792604</v>
      </c>
      <c r="AC737" s="16">
        <v>0.18881805547033431</v>
      </c>
      <c r="AD737" s="16">
        <v>0.19452334609476729</v>
      </c>
      <c r="AF737" s="16">
        <v>0.15231526168875961</v>
      </c>
      <c r="AH737" s="16">
        <v>0.16558391092375929</v>
      </c>
      <c r="AI737" s="16">
        <v>0.19981675170490321</v>
      </c>
      <c r="AJ737" s="16">
        <v>0.17289259576743751</v>
      </c>
      <c r="AK737" s="16">
        <v>5.5711288953513412E-2</v>
      </c>
    </row>
    <row r="738" spans="2:39" x14ac:dyDescent="0.35">
      <c r="B738" s="15" t="s">
        <v>297</v>
      </c>
      <c r="C738" s="16">
        <v>0.18813603686745939</v>
      </c>
      <c r="D738" s="16">
        <v>0.1932291325768517</v>
      </c>
      <c r="E738" s="16">
        <v>0.18209847214908551</v>
      </c>
      <c r="G738" s="16">
        <v>0.2154282421134229</v>
      </c>
      <c r="H738" s="16">
        <v>0.20947414354065799</v>
      </c>
      <c r="I738" s="16">
        <v>0.19099927786748239</v>
      </c>
      <c r="J738" s="16">
        <v>0.1728617206271357</v>
      </c>
      <c r="K738" s="16">
        <v>0.13613797604899519</v>
      </c>
      <c r="L738" s="16">
        <v>0.18682600255210649</v>
      </c>
      <c r="N738" s="16">
        <v>0.1912635694229681</v>
      </c>
      <c r="O738" s="16">
        <v>0.15943483567321351</v>
      </c>
      <c r="P738" s="16">
        <v>0.2153558324922385</v>
      </c>
      <c r="Q738" s="16">
        <v>0.20008355975499331</v>
      </c>
      <c r="R738" s="16">
        <v>0.18865446294741581</v>
      </c>
      <c r="S738" s="16">
        <v>0.18244434911747459</v>
      </c>
      <c r="T738" s="16">
        <v>0.20871882623291921</v>
      </c>
      <c r="U738" s="16">
        <v>0.18519250393562109</v>
      </c>
      <c r="V738" s="16">
        <v>0.18577302616126451</v>
      </c>
      <c r="W738" s="16">
        <v>0.18821763913808909</v>
      </c>
      <c r="X738" s="16">
        <v>0.18281894961289349</v>
      </c>
      <c r="Y738" s="16">
        <v>0.17632843421972999</v>
      </c>
      <c r="AA738" s="16">
        <v>0.1750129738417113</v>
      </c>
      <c r="AB738" s="16">
        <v>0.18343797007793861</v>
      </c>
      <c r="AC738" s="16">
        <v>0.19385363637898179</v>
      </c>
      <c r="AD738" s="16">
        <v>0.21431938940278469</v>
      </c>
      <c r="AF738" s="16">
        <v>0.18813603686745939</v>
      </c>
      <c r="AH738" s="16">
        <v>5.3413024775464037E-2</v>
      </c>
      <c r="AI738" s="16">
        <v>0.12809164658638231</v>
      </c>
      <c r="AJ738" s="16">
        <v>0.24325881920413231</v>
      </c>
      <c r="AK738" s="16">
        <v>0.14289315768630911</v>
      </c>
    </row>
    <row r="739" spans="2:39" x14ac:dyDescent="0.35">
      <c r="B739" s="15" t="s">
        <v>298</v>
      </c>
      <c r="C739" s="16">
        <v>0.1882256842183721</v>
      </c>
      <c r="D739" s="16">
        <v>0.20276457045765861</v>
      </c>
      <c r="E739" s="16">
        <v>0.17099069166936329</v>
      </c>
      <c r="G739" s="16">
        <v>0.17218107282510561</v>
      </c>
      <c r="H739" s="16">
        <v>0.1989061925739459</v>
      </c>
      <c r="I739" s="16">
        <v>0.2046496099927477</v>
      </c>
      <c r="J739" s="16">
        <v>0.1877448518749556</v>
      </c>
      <c r="K739" s="16">
        <v>0.1851906057531385</v>
      </c>
      <c r="L739" s="16">
        <v>0.12497360421664321</v>
      </c>
      <c r="N739" s="16">
        <v>0.17747702769875981</v>
      </c>
      <c r="O739" s="16">
        <v>0.15947593391812659</v>
      </c>
      <c r="P739" s="16">
        <v>0.17281035802207781</v>
      </c>
      <c r="Q739" s="16">
        <v>0.1738704789469222</v>
      </c>
      <c r="R739" s="16">
        <v>0.2249104826534058</v>
      </c>
      <c r="S739" s="16">
        <v>0.15439154827881951</v>
      </c>
      <c r="T739" s="16">
        <v>0.17328600399516059</v>
      </c>
      <c r="U739" s="16">
        <v>0.22056505927680681</v>
      </c>
      <c r="V739" s="16">
        <v>0.2016003567692046</v>
      </c>
      <c r="W739" s="16">
        <v>0.18383494324516789</v>
      </c>
      <c r="X739" s="16">
        <v>0.1819752364233764</v>
      </c>
      <c r="Y739" s="16">
        <v>0.16118839692096701</v>
      </c>
      <c r="AA739" s="16">
        <v>0.20950517126529219</v>
      </c>
      <c r="AB739" s="16">
        <v>0.1954886049048081</v>
      </c>
      <c r="AC739" s="16">
        <v>0.17967736792710959</v>
      </c>
      <c r="AD739" s="16">
        <v>0.14524790206970281</v>
      </c>
      <c r="AF739" s="16">
        <v>0.1882256842183721</v>
      </c>
      <c r="AH739" s="16">
        <v>0</v>
      </c>
      <c r="AI739" s="16">
        <v>0.11270049197629339</v>
      </c>
      <c r="AJ739" s="16">
        <v>0.20812366612700861</v>
      </c>
      <c r="AK739" s="16">
        <v>0.23797338499249929</v>
      </c>
    </row>
    <row r="740" spans="2:39" x14ac:dyDescent="0.35">
      <c r="B740" s="15" t="s">
        <v>299</v>
      </c>
      <c r="C740" s="16">
        <v>0.14255008930807189</v>
      </c>
      <c r="D740" s="16">
        <v>0.14947656819144531</v>
      </c>
      <c r="E740" s="16">
        <v>0.13433915691744419</v>
      </c>
      <c r="G740" s="16">
        <v>0.14069791315147581</v>
      </c>
      <c r="H740" s="16">
        <v>0.16086803286988091</v>
      </c>
      <c r="I740" s="16">
        <v>0.16560372063219911</v>
      </c>
      <c r="J740" s="16">
        <v>0.12120966745131551</v>
      </c>
      <c r="K740" s="16">
        <v>0.1203726249519633</v>
      </c>
      <c r="L740" s="16">
        <v>0.10206582678775759</v>
      </c>
      <c r="N740" s="16">
        <v>0.1155979103345852</v>
      </c>
      <c r="O740" s="16">
        <v>0.16730493606568789</v>
      </c>
      <c r="P740" s="16">
        <v>0.15885835073190871</v>
      </c>
      <c r="Q740" s="16">
        <v>0.1975155918411432</v>
      </c>
      <c r="R740" s="16">
        <v>0.1151566125658855</v>
      </c>
      <c r="S740" s="16">
        <v>0.13855831739552271</v>
      </c>
      <c r="T740" s="16">
        <v>0.19219663774244</v>
      </c>
      <c r="U740" s="16">
        <v>0.17483446914248629</v>
      </c>
      <c r="V740" s="16">
        <v>0.16143556961923169</v>
      </c>
      <c r="W740" s="16">
        <v>0.1200271691103687</v>
      </c>
      <c r="X740" s="16">
        <v>0.1121570121394674</v>
      </c>
      <c r="Y740" s="16">
        <v>0.1027944622329333</v>
      </c>
      <c r="AA740" s="16">
        <v>0.18729326874452831</v>
      </c>
      <c r="AB740" s="16">
        <v>0.1489794717715251</v>
      </c>
      <c r="AC740" s="16">
        <v>0.11018790869318081</v>
      </c>
      <c r="AD740" s="16">
        <v>8.7969141508379506E-2</v>
      </c>
      <c r="AF740" s="16">
        <v>0.14255008930807189</v>
      </c>
      <c r="AH740" s="16">
        <v>0</v>
      </c>
      <c r="AI740" s="16">
        <v>4.6831146425464883E-2</v>
      </c>
      <c r="AJ740" s="16">
        <v>0.15065614251317019</v>
      </c>
      <c r="AK740" s="16">
        <v>0.23722315176460371</v>
      </c>
    </row>
    <row r="741" spans="2:39" x14ac:dyDescent="0.35">
      <c r="B741" s="15" t="s">
        <v>300</v>
      </c>
      <c r="C741" s="16">
        <v>7.5624713207260053E-2</v>
      </c>
      <c r="D741" s="16">
        <v>8.8262256333254616E-2</v>
      </c>
      <c r="E741" s="16">
        <v>6.0643650832224678E-2</v>
      </c>
      <c r="G741" s="16">
        <v>6.2061163023118093E-2</v>
      </c>
      <c r="H741" s="16">
        <v>0.1069659766918226</v>
      </c>
      <c r="I741" s="16">
        <v>6.2600819560965165E-2</v>
      </c>
      <c r="J741" s="16">
        <v>7.0569149828305422E-2</v>
      </c>
      <c r="K741" s="16">
        <v>7.1138446904638053E-2</v>
      </c>
      <c r="L741" s="16">
        <v>5.5080884119736231E-2</v>
      </c>
      <c r="N741" s="16">
        <v>5.2413639328528862E-2</v>
      </c>
      <c r="O741" s="16">
        <v>5.7903736612128283E-2</v>
      </c>
      <c r="P741" s="16">
        <v>1.9757482551892459E-2</v>
      </c>
      <c r="Q741" s="16">
        <v>5.5444741387967331E-2</v>
      </c>
      <c r="R741" s="16">
        <v>9.0688671587634814E-2</v>
      </c>
      <c r="S741" s="16">
        <v>4.3283137829316802E-2</v>
      </c>
      <c r="T741" s="16">
        <v>8.6913412667549164E-2</v>
      </c>
      <c r="U741" s="16">
        <v>9.1862017100515655E-2</v>
      </c>
      <c r="V741" s="16">
        <v>0.1048467850796435</v>
      </c>
      <c r="W741" s="16">
        <v>6.4834930194739918E-2</v>
      </c>
      <c r="X741" s="16">
        <v>7.1733881983798153E-2</v>
      </c>
      <c r="Y741" s="16">
        <v>7.911970228250384E-2</v>
      </c>
      <c r="AA741" s="16">
        <v>0.1225977031493069</v>
      </c>
      <c r="AB741" s="16">
        <v>6.0178836912988247E-2</v>
      </c>
      <c r="AC741" s="16">
        <v>5.8436029531802818E-2</v>
      </c>
      <c r="AD741" s="16">
        <v>3.050349205813814E-2</v>
      </c>
      <c r="AF741" s="16">
        <v>7.5624713207260053E-2</v>
      </c>
      <c r="AH741" s="16">
        <v>0</v>
      </c>
      <c r="AI741" s="16">
        <v>1.13657960449215E-2</v>
      </c>
      <c r="AJ741" s="16">
        <v>6.9132535241299711E-2</v>
      </c>
      <c r="AK741" s="16">
        <v>0.16365725063553521</v>
      </c>
    </row>
    <row r="742" spans="2:39" x14ac:dyDescent="0.35">
      <c r="B742" s="15" t="s">
        <v>301</v>
      </c>
      <c r="C742" s="16">
        <v>2.055797417592492E-2</v>
      </c>
      <c r="D742" s="16">
        <v>2.102486301575095E-2</v>
      </c>
      <c r="E742" s="16">
        <v>2.0004504980060851E-2</v>
      </c>
      <c r="G742" s="16">
        <v>3.017163803184118E-2</v>
      </c>
      <c r="H742" s="16">
        <v>2.763292427378158E-2</v>
      </c>
      <c r="I742" s="16">
        <v>1.5607226685503781E-2</v>
      </c>
      <c r="J742" s="16">
        <v>2.290851797486421E-2</v>
      </c>
      <c r="K742" s="16">
        <v>7.238236942821454E-3</v>
      </c>
      <c r="L742" s="16">
        <v>7.3408261087196062E-3</v>
      </c>
      <c r="N742" s="16">
        <v>8.9331333605403261E-3</v>
      </c>
      <c r="O742" s="16">
        <v>9.1337098901789083E-3</v>
      </c>
      <c r="P742" s="16">
        <v>1.85899034827007E-2</v>
      </c>
      <c r="Q742" s="16">
        <v>2.3731051531543371E-2</v>
      </c>
      <c r="R742" s="16">
        <v>2.2516414276449671E-2</v>
      </c>
      <c r="S742" s="16">
        <v>2.2273970086214019E-2</v>
      </c>
      <c r="T742" s="16">
        <v>1.8337153680103819E-2</v>
      </c>
      <c r="U742" s="16">
        <v>1.636501050516723E-2</v>
      </c>
      <c r="V742" s="16">
        <v>3.9470449836759271E-2</v>
      </c>
      <c r="W742" s="16">
        <v>1.0400270068791181E-2</v>
      </c>
      <c r="X742" s="16">
        <v>2.2989538755234819E-2</v>
      </c>
      <c r="Y742" s="16">
        <v>9.4086416842576338E-3</v>
      </c>
      <c r="AA742" s="16">
        <v>2.8252126412292449E-2</v>
      </c>
      <c r="AB742" s="16">
        <v>1.7416075518519151E-2</v>
      </c>
      <c r="AC742" s="16">
        <v>1.6413184502031709E-2</v>
      </c>
      <c r="AD742" s="16">
        <v>1.610710209536827E-2</v>
      </c>
      <c r="AF742" s="16">
        <v>2.055797417592492E-2</v>
      </c>
      <c r="AH742" s="16">
        <v>0</v>
      </c>
      <c r="AI742" s="16">
        <v>5.1209906057313034E-3</v>
      </c>
      <c r="AJ742" s="16">
        <v>1.554726971600379E-2</v>
      </c>
      <c r="AK742" s="16">
        <v>4.9207319613342869E-2</v>
      </c>
    </row>
    <row r="743" spans="2:39" x14ac:dyDescent="0.35">
      <c r="B743" s="15" t="s">
        <v>302</v>
      </c>
      <c r="C743" s="16">
        <v>1.8572679523568059E-2</v>
      </c>
      <c r="D743" s="16">
        <v>2.1785216866293242E-2</v>
      </c>
      <c r="E743" s="16">
        <v>1.4764405887333999E-2</v>
      </c>
      <c r="G743" s="16">
        <v>1.1707130337714471E-2</v>
      </c>
      <c r="H743" s="16">
        <v>2.4176651649618928E-2</v>
      </c>
      <c r="I743" s="16">
        <v>2.8332297100952659E-2</v>
      </c>
      <c r="J743" s="16">
        <v>1.28288305962087E-2</v>
      </c>
      <c r="K743" s="16">
        <v>1.2318495449218231E-2</v>
      </c>
      <c r="L743" s="16">
        <v>6.6113204487560709E-3</v>
      </c>
      <c r="N743" s="16">
        <v>1.8351841831408311E-2</v>
      </c>
      <c r="O743" s="16">
        <v>1.9398139427812999E-2</v>
      </c>
      <c r="P743" s="16">
        <v>0</v>
      </c>
      <c r="Q743" s="16">
        <v>8.4665432116129823E-3</v>
      </c>
      <c r="R743" s="16">
        <v>3.2108081237351579E-2</v>
      </c>
      <c r="S743" s="16">
        <v>2.126804746031517E-2</v>
      </c>
      <c r="T743" s="16">
        <v>0</v>
      </c>
      <c r="U743" s="16">
        <v>2.8342006999521361E-2</v>
      </c>
      <c r="V743" s="16">
        <v>1.886968151136063E-2</v>
      </c>
      <c r="W743" s="16">
        <v>1.5396081775145121E-2</v>
      </c>
      <c r="X743" s="16">
        <v>2.2813239796304799E-2</v>
      </c>
      <c r="Y743" s="16">
        <v>1.7480671495301608E-2</v>
      </c>
      <c r="AA743" s="16">
        <v>2.558969979346324E-2</v>
      </c>
      <c r="AB743" s="16">
        <v>1.6589427648910721E-2</v>
      </c>
      <c r="AC743" s="16">
        <v>1.1801301571165121E-2</v>
      </c>
      <c r="AD743" s="16">
        <v>1.734496479369883E-2</v>
      </c>
      <c r="AF743" s="16">
        <v>1.8572679523568059E-2</v>
      </c>
      <c r="AH743" s="16">
        <v>2.5829791365075769E-2</v>
      </c>
      <c r="AI743" s="16">
        <v>2.8885847010629382E-3</v>
      </c>
      <c r="AJ743" s="16">
        <v>9.9570827185182769E-3</v>
      </c>
      <c r="AK743" s="16">
        <v>5.3762058488461432E-2</v>
      </c>
    </row>
    <row r="744" spans="2:39" x14ac:dyDescent="0.35">
      <c r="B744" s="15" t="s">
        <v>93</v>
      </c>
      <c r="C744" s="16">
        <v>8.5269740595629168E-2</v>
      </c>
      <c r="D744" s="16">
        <v>7.4470549797234872E-2</v>
      </c>
      <c r="E744" s="16">
        <v>9.8071544659733681E-2</v>
      </c>
      <c r="G744" s="16">
        <v>4.5948424970187918E-2</v>
      </c>
      <c r="H744" s="16">
        <v>4.6594025067793199E-2</v>
      </c>
      <c r="I744" s="16">
        <v>6.7069101394178349E-2</v>
      </c>
      <c r="J744" s="16">
        <v>0.1165167031095049</v>
      </c>
      <c r="K744" s="16">
        <v>0.15055523669295071</v>
      </c>
      <c r="L744" s="16">
        <v>0.16357595519980089</v>
      </c>
      <c r="N744" s="16">
        <v>0.13677677826893861</v>
      </c>
      <c r="O744" s="16">
        <v>4.89389265094375E-2</v>
      </c>
      <c r="P744" s="16">
        <v>9.94202991819505E-2</v>
      </c>
      <c r="Q744" s="16">
        <v>7.16740077146161E-2</v>
      </c>
      <c r="R744" s="16">
        <v>0.1012178144681881</v>
      </c>
      <c r="S744" s="16">
        <v>0.1024953689798988</v>
      </c>
      <c r="T744" s="16">
        <v>5.6653193200484488E-2</v>
      </c>
      <c r="U744" s="16">
        <v>6.4456492518585498E-2</v>
      </c>
      <c r="V744" s="16">
        <v>6.668730063791263E-2</v>
      </c>
      <c r="W744" s="16">
        <v>7.9576671871798815E-2</v>
      </c>
      <c r="X744" s="16">
        <v>8.8387193168862843E-2</v>
      </c>
      <c r="Y744" s="16">
        <v>0.10794241978760211</v>
      </c>
      <c r="AA744" s="16">
        <v>6.1053183312363403E-2</v>
      </c>
      <c r="AB744" s="16">
        <v>0.10040451966231689</v>
      </c>
      <c r="AC744" s="16">
        <v>8.1246606675548005E-2</v>
      </c>
      <c r="AD744" s="16">
        <v>0.1148499354192152</v>
      </c>
      <c r="AF744" s="16">
        <v>8.5269740595629168E-2</v>
      </c>
      <c r="AH744" s="16">
        <v>0.36138674160460232</v>
      </c>
      <c r="AI744" s="16">
        <v>0.17762901161333991</v>
      </c>
      <c r="AJ744" s="16">
        <v>5.3629226154177922E-2</v>
      </c>
      <c r="AK744" s="16">
        <v>3.768271838861266E-2</v>
      </c>
    </row>
    <row r="746" spans="2:39" x14ac:dyDescent="0.35">
      <c r="B746" s="25" t="s">
        <v>304</v>
      </c>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row>
    <row r="747" spans="2:39" x14ac:dyDescent="0.35">
      <c r="B747" s="26" t="s">
        <v>15</v>
      </c>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row>
    <row r="748" spans="2:39" x14ac:dyDescent="0.35">
      <c r="B748" s="15" t="s">
        <v>305</v>
      </c>
      <c r="C748" s="16">
        <v>7.6665313770426097E-2</v>
      </c>
      <c r="D748" s="16">
        <v>8.5474487271671326E-2</v>
      </c>
      <c r="E748" s="16">
        <v>6.8052715762154076E-2</v>
      </c>
      <c r="G748" s="16">
        <v>8.5468894702596235E-2</v>
      </c>
      <c r="H748" s="16">
        <v>0.1044768539176692</v>
      </c>
      <c r="I748" s="16">
        <v>0.1139867447141987</v>
      </c>
      <c r="J748" s="16">
        <v>6.1040562642387573E-2</v>
      </c>
      <c r="K748" s="16">
        <v>6.9213865578443223E-2</v>
      </c>
      <c r="L748" s="16">
        <v>3.5780874660333521E-2</v>
      </c>
      <c r="N748" s="16">
        <v>5.4348247998520748E-2</v>
      </c>
      <c r="O748" s="16">
        <v>8.6558834644436797E-2</v>
      </c>
      <c r="P748" s="16">
        <v>5.903610758562481E-2</v>
      </c>
      <c r="Q748" s="16">
        <v>9.281176847399468E-2</v>
      </c>
      <c r="R748" s="16">
        <v>0.1042354765551446</v>
      </c>
      <c r="S748" s="16">
        <v>5.2648559827467509E-2</v>
      </c>
      <c r="T748" s="16">
        <v>8.6654114710800839E-2</v>
      </c>
      <c r="U748" s="16">
        <v>6.6743856643991351E-2</v>
      </c>
      <c r="V748" s="16">
        <v>0.11339293366520101</v>
      </c>
      <c r="W748" s="16">
        <v>6.9526626056652455E-2</v>
      </c>
      <c r="X748" s="16">
        <v>4.8364578277555421E-2</v>
      </c>
      <c r="Y748" s="16">
        <v>6.6366756456668813E-2</v>
      </c>
      <c r="AA748" s="16">
        <v>0.1001693938306276</v>
      </c>
      <c r="AB748" s="16">
        <v>6.8606328531259517E-2</v>
      </c>
      <c r="AC748" s="16">
        <v>8.2367037937365536E-2</v>
      </c>
      <c r="AD748" s="16">
        <v>5.3875481581591327E-2</v>
      </c>
      <c r="AF748" s="16">
        <v>8.6593855083212698E-2</v>
      </c>
      <c r="AH748" s="16">
        <v>3.5600775391435688E-3</v>
      </c>
      <c r="AI748" s="16">
        <v>1.9286904065971201E-2</v>
      </c>
      <c r="AJ748" s="16">
        <v>5.2186867906482748E-2</v>
      </c>
      <c r="AK748" s="16">
        <v>0.32699099862592251</v>
      </c>
    </row>
    <row r="749" spans="2:39" x14ac:dyDescent="0.35">
      <c r="B749" s="15" t="s">
        <v>306</v>
      </c>
      <c r="C749" s="16">
        <v>0.20994422084490019</v>
      </c>
      <c r="D749" s="16">
        <v>0.23498021681391659</v>
      </c>
      <c r="E749" s="16">
        <v>0.18546689967653221</v>
      </c>
      <c r="G749" s="16">
        <v>0.28654511417139372</v>
      </c>
      <c r="H749" s="16">
        <v>0.28344698177209449</v>
      </c>
      <c r="I749" s="16">
        <v>0.26102673728618031</v>
      </c>
      <c r="J749" s="16">
        <v>0.21882455184583929</v>
      </c>
      <c r="K749" s="16">
        <v>0.15889782184037171</v>
      </c>
      <c r="L749" s="16">
        <v>8.5729585516420237E-2</v>
      </c>
      <c r="N749" s="16">
        <v>0.2011848025014841</v>
      </c>
      <c r="O749" s="16">
        <v>0.1816883186712519</v>
      </c>
      <c r="P749" s="16">
        <v>0.19418829766207379</v>
      </c>
      <c r="Q749" s="16">
        <v>0.18646057412746539</v>
      </c>
      <c r="R749" s="16">
        <v>0.20889585380208031</v>
      </c>
      <c r="S749" s="16">
        <v>0.193581956678019</v>
      </c>
      <c r="T749" s="16">
        <v>0.22243004651145051</v>
      </c>
      <c r="U749" s="16">
        <v>0.23034429105725299</v>
      </c>
      <c r="V749" s="16">
        <v>0.28920294976719563</v>
      </c>
      <c r="W749" s="16">
        <v>0.1788812702280185</v>
      </c>
      <c r="X749" s="16">
        <v>0.1819230150220712</v>
      </c>
      <c r="Y749" s="16">
        <v>0.1792709318106302</v>
      </c>
      <c r="AA749" s="16">
        <v>0.25010756080448399</v>
      </c>
      <c r="AB749" s="16">
        <v>0.2108671052670483</v>
      </c>
      <c r="AC749" s="16">
        <v>0.20429787368004321</v>
      </c>
      <c r="AD749" s="16">
        <v>0.17110749353795371</v>
      </c>
      <c r="AF749" s="16">
        <v>0.23566091347822429</v>
      </c>
      <c r="AH749" s="16">
        <v>1.130685003717123E-2</v>
      </c>
      <c r="AI749" s="16">
        <v>9.4941652758152972E-2</v>
      </c>
      <c r="AJ749" s="16">
        <v>0.25810530944594301</v>
      </c>
      <c r="AK749" s="16">
        <v>0.50441925509188013</v>
      </c>
    </row>
    <row r="750" spans="2:39" x14ac:dyDescent="0.35">
      <c r="B750" s="15" t="s">
        <v>307</v>
      </c>
      <c r="C750" s="16">
        <v>0.15544644017943771</v>
      </c>
      <c r="D750" s="16">
        <v>0.16240143631092091</v>
      </c>
      <c r="E750" s="16">
        <v>0.14864664382838561</v>
      </c>
      <c r="G750" s="16">
        <v>0.15954153764680931</v>
      </c>
      <c r="H750" s="16">
        <v>0.17519966590766081</v>
      </c>
      <c r="I750" s="16">
        <v>0.16017922480175989</v>
      </c>
      <c r="J750" s="16">
        <v>0.1807268279683103</v>
      </c>
      <c r="K750" s="16">
        <v>0.14767966321914691</v>
      </c>
      <c r="L750" s="16">
        <v>0.1176635388654293</v>
      </c>
      <c r="N750" s="16">
        <v>0.1499441885519672</v>
      </c>
      <c r="O750" s="16">
        <v>0.1803367941563758</v>
      </c>
      <c r="P750" s="16">
        <v>0.15036472777398491</v>
      </c>
      <c r="Q750" s="16">
        <v>0.17695024464506179</v>
      </c>
      <c r="R750" s="16">
        <v>0.17469318612581239</v>
      </c>
      <c r="S750" s="16">
        <v>0.1337272879637629</v>
      </c>
      <c r="T750" s="16">
        <v>0.13147097209293229</v>
      </c>
      <c r="U750" s="16">
        <v>0.1601577655935236</v>
      </c>
      <c r="V750" s="16">
        <v>0.16439627286902289</v>
      </c>
      <c r="W750" s="16">
        <v>0.13886906673869789</v>
      </c>
      <c r="X750" s="16">
        <v>0.17189943066382599</v>
      </c>
      <c r="Y750" s="16">
        <v>0.15101170848815529</v>
      </c>
      <c r="AA750" s="16">
        <v>0.1760306599962401</v>
      </c>
      <c r="AB750" s="16">
        <v>0.14742195392713031</v>
      </c>
      <c r="AC750" s="16">
        <v>0.14690612063116659</v>
      </c>
      <c r="AD750" s="16">
        <v>0.14924729613263579</v>
      </c>
      <c r="AF750" s="16">
        <v>0.1611970615635569</v>
      </c>
      <c r="AH750" s="16">
        <v>6.6732031378187145E-2</v>
      </c>
      <c r="AI750" s="16">
        <v>0.16132673952370441</v>
      </c>
      <c r="AJ750" s="16">
        <v>0.1936389734011183</v>
      </c>
      <c r="AK750" s="16">
        <v>0.1027367125657257</v>
      </c>
    </row>
    <row r="751" spans="2:39" x14ac:dyDescent="0.35">
      <c r="B751" s="15" t="s">
        <v>308</v>
      </c>
      <c r="C751" s="16">
        <v>0.29225743252657521</v>
      </c>
      <c r="D751" s="16">
        <v>0.29193504715938923</v>
      </c>
      <c r="E751" s="16">
        <v>0.29257262390870992</v>
      </c>
      <c r="G751" s="16">
        <v>0.28846636038300572</v>
      </c>
      <c r="H751" s="16">
        <v>0.27390805210575719</v>
      </c>
      <c r="I751" s="16">
        <v>0.27884577987367631</v>
      </c>
      <c r="J751" s="16">
        <v>0.32620641517223459</v>
      </c>
      <c r="K751" s="16">
        <v>0.311995149580585</v>
      </c>
      <c r="L751" s="16">
        <v>0.2797209997050088</v>
      </c>
      <c r="N751" s="16">
        <v>0.2733213825877191</v>
      </c>
      <c r="O751" s="16">
        <v>0.31857797187686981</v>
      </c>
      <c r="P751" s="16">
        <v>0.31276975498089798</v>
      </c>
      <c r="Q751" s="16">
        <v>0.29404082692600592</v>
      </c>
      <c r="R751" s="16">
        <v>0.27799298309450649</v>
      </c>
      <c r="S751" s="16">
        <v>0.30558762783844118</v>
      </c>
      <c r="T751" s="16">
        <v>0.27837124690526388</v>
      </c>
      <c r="U751" s="16">
        <v>0.32005712977728079</v>
      </c>
      <c r="V751" s="16">
        <v>0.27232448238974077</v>
      </c>
      <c r="W751" s="16">
        <v>0.29763987160657862</v>
      </c>
      <c r="X751" s="16">
        <v>0.28038823969954763</v>
      </c>
      <c r="Y751" s="16">
        <v>0.31259779949744521</v>
      </c>
      <c r="AA751" s="16">
        <v>0.246401636865304</v>
      </c>
      <c r="AB751" s="16">
        <v>0.29115491098618163</v>
      </c>
      <c r="AC751" s="16">
        <v>0.29675178733540492</v>
      </c>
      <c r="AD751" s="16">
        <v>0.33932120820579131</v>
      </c>
      <c r="AF751" s="16">
        <v>0.31189249205368053</v>
      </c>
      <c r="AH751" s="16">
        <v>0.15865936532041211</v>
      </c>
      <c r="AI751" s="16">
        <v>0.3460359154368351</v>
      </c>
      <c r="AJ751" s="16">
        <v>0.37284058726756958</v>
      </c>
      <c r="AK751" s="16">
        <v>4.363725037649447E-2</v>
      </c>
    </row>
    <row r="752" spans="2:39" x14ac:dyDescent="0.35">
      <c r="B752" s="15" t="s">
        <v>309</v>
      </c>
      <c r="C752" s="16">
        <v>0.26568659267866079</v>
      </c>
      <c r="D752" s="16">
        <v>0.22520881244410179</v>
      </c>
      <c r="E752" s="16">
        <v>0.30526111682421819</v>
      </c>
      <c r="G752" s="16">
        <v>0.179978093096195</v>
      </c>
      <c r="H752" s="16">
        <v>0.16296844629681809</v>
      </c>
      <c r="I752" s="16">
        <v>0.18596151332418481</v>
      </c>
      <c r="J752" s="16">
        <v>0.21320164237122821</v>
      </c>
      <c r="K752" s="16">
        <v>0.31221349978145319</v>
      </c>
      <c r="L752" s="16">
        <v>0.48110500125280831</v>
      </c>
      <c r="N752" s="16">
        <v>0.32120137836030871</v>
      </c>
      <c r="O752" s="16">
        <v>0.23283808065106601</v>
      </c>
      <c r="P752" s="16">
        <v>0.28364111199741859</v>
      </c>
      <c r="Q752" s="16">
        <v>0.24973658582747199</v>
      </c>
      <c r="R752" s="16">
        <v>0.23418250042245611</v>
      </c>
      <c r="S752" s="16">
        <v>0.31445456769230951</v>
      </c>
      <c r="T752" s="16">
        <v>0.2810736197795527</v>
      </c>
      <c r="U752" s="16">
        <v>0.22269695692795141</v>
      </c>
      <c r="V752" s="16">
        <v>0.16068336130883951</v>
      </c>
      <c r="W752" s="16">
        <v>0.31508316537005249</v>
      </c>
      <c r="X752" s="16">
        <v>0.31742473633699958</v>
      </c>
      <c r="Y752" s="16">
        <v>0.29075280374710027</v>
      </c>
      <c r="AA752" s="16">
        <v>0.2272907485033443</v>
      </c>
      <c r="AB752" s="16">
        <v>0.28194970128838032</v>
      </c>
      <c r="AC752" s="16">
        <v>0.26967718041601968</v>
      </c>
      <c r="AD752" s="16">
        <v>0.28644852054202791</v>
      </c>
      <c r="AF752" s="16">
        <v>0.2046556778213256</v>
      </c>
      <c r="AH752" s="16">
        <v>0.759741675725086</v>
      </c>
      <c r="AI752" s="16">
        <v>0.37840878821533658</v>
      </c>
      <c r="AJ752" s="16">
        <v>0.12322826197888639</v>
      </c>
      <c r="AK752" s="16">
        <v>2.2215783339977289E-2</v>
      </c>
    </row>
    <row r="754" spans="2:39" x14ac:dyDescent="0.35">
      <c r="B754" s="25" t="s">
        <v>310</v>
      </c>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row>
    <row r="755" spans="2:39" x14ac:dyDescent="0.35">
      <c r="B755" s="26" t="s">
        <v>15</v>
      </c>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row>
    <row r="756" spans="2:39" x14ac:dyDescent="0.35">
      <c r="B756" s="15" t="s">
        <v>305</v>
      </c>
      <c r="C756" s="16">
        <v>8.0661535737949847E-2</v>
      </c>
      <c r="D756" s="16">
        <v>9.2674712930045408E-2</v>
      </c>
      <c r="E756" s="16">
        <v>6.8916430939748821E-2</v>
      </c>
      <c r="G756" s="16">
        <v>9.0530266490014957E-2</v>
      </c>
      <c r="H756" s="16">
        <v>0.1281821623091165</v>
      </c>
      <c r="I756" s="16">
        <v>0.11386821260803</v>
      </c>
      <c r="J756" s="16">
        <v>6.9533596091595803E-2</v>
      </c>
      <c r="K756" s="16">
        <v>6.7080479736908588E-2</v>
      </c>
      <c r="L756" s="16">
        <v>2.6922226836659562E-2</v>
      </c>
      <c r="N756" s="16">
        <v>6.5754009695610738E-2</v>
      </c>
      <c r="O756" s="16">
        <v>9.5498829839419722E-2</v>
      </c>
      <c r="P756" s="16">
        <v>4.9092866183006893E-2</v>
      </c>
      <c r="Q756" s="16">
        <v>6.1681305465824808E-2</v>
      </c>
      <c r="R756" s="16">
        <v>9.6844104119226046E-2</v>
      </c>
      <c r="S756" s="16">
        <v>8.1747990243543706E-2</v>
      </c>
      <c r="T756" s="16">
        <v>7.6149387099877036E-2</v>
      </c>
      <c r="U756" s="16">
        <v>6.6994050990978687E-2</v>
      </c>
      <c r="V756" s="16">
        <v>0.12113232865777621</v>
      </c>
      <c r="W756" s="16">
        <v>7.6892954948008282E-2</v>
      </c>
      <c r="X756" s="16">
        <v>6.5348700771778123E-2</v>
      </c>
      <c r="Y756" s="16">
        <v>6.8950499214198449E-2</v>
      </c>
      <c r="AA756" s="16">
        <v>0.1091055186771451</v>
      </c>
      <c r="AB756" s="16">
        <v>8.3501485664081637E-2</v>
      </c>
      <c r="AC756" s="16">
        <v>7.8147120188418601E-2</v>
      </c>
      <c r="AD756" s="16">
        <v>4.8733217630464051E-2</v>
      </c>
      <c r="AF756" s="16">
        <v>8.97677646110355E-2</v>
      </c>
      <c r="AH756" s="16">
        <v>1.453876125825045E-2</v>
      </c>
      <c r="AI756" s="16">
        <v>2.4310955648715171E-2</v>
      </c>
      <c r="AJ756" s="16">
        <v>6.2070662518790058E-2</v>
      </c>
      <c r="AK756" s="16">
        <v>0.30942295391742092</v>
      </c>
    </row>
    <row r="757" spans="2:39" x14ac:dyDescent="0.35">
      <c r="B757" s="15" t="s">
        <v>306</v>
      </c>
      <c r="C757" s="16">
        <v>0.21691824920154859</v>
      </c>
      <c r="D757" s="16">
        <v>0.24244050437681339</v>
      </c>
      <c r="E757" s="16">
        <v>0.19196551963412389</v>
      </c>
      <c r="G757" s="16">
        <v>0.28658625526074483</v>
      </c>
      <c r="H757" s="16">
        <v>0.29251875874125077</v>
      </c>
      <c r="I757" s="16">
        <v>0.27285775335689078</v>
      </c>
      <c r="J757" s="16">
        <v>0.2194175247628028</v>
      </c>
      <c r="K757" s="16">
        <v>0.1691364810713582</v>
      </c>
      <c r="L757" s="16">
        <v>9.4608706156121644E-2</v>
      </c>
      <c r="N757" s="16">
        <v>0.20376978497961101</v>
      </c>
      <c r="O757" s="16">
        <v>0.25630835092969922</v>
      </c>
      <c r="P757" s="16">
        <v>0.24361673428656619</v>
      </c>
      <c r="Q757" s="16">
        <v>0.1987072106920606</v>
      </c>
      <c r="R757" s="16">
        <v>0.22320479998993009</v>
      </c>
      <c r="S757" s="16">
        <v>0.15869473339386289</v>
      </c>
      <c r="T757" s="16">
        <v>0.24890604760638169</v>
      </c>
      <c r="U757" s="16">
        <v>0.2343218854239999</v>
      </c>
      <c r="V757" s="16">
        <v>0.2646227154950444</v>
      </c>
      <c r="W757" s="16">
        <v>0.2014451074086919</v>
      </c>
      <c r="X757" s="16">
        <v>0.18052667008851481</v>
      </c>
      <c r="Y757" s="16">
        <v>0.1923736348372046</v>
      </c>
      <c r="AA757" s="16">
        <v>0.27714580794560872</v>
      </c>
      <c r="AB757" s="16">
        <v>0.2078339373244194</v>
      </c>
      <c r="AC757" s="16">
        <v>0.20557010618256749</v>
      </c>
      <c r="AD757" s="16">
        <v>0.17185295581384491</v>
      </c>
      <c r="AF757" s="16">
        <v>0.2423122567486084</v>
      </c>
      <c r="AH757" s="16">
        <v>2.680895216911713E-2</v>
      </c>
      <c r="AI757" s="16">
        <v>0.1065897336330791</v>
      </c>
      <c r="AJ757" s="16">
        <v>0.25300161778064562</v>
      </c>
      <c r="AK757" s="16">
        <v>0.52415837263484655</v>
      </c>
    </row>
    <row r="758" spans="2:39" x14ac:dyDescent="0.35">
      <c r="B758" s="15" t="s">
        <v>307</v>
      </c>
      <c r="C758" s="16">
        <v>0.19123337209701419</v>
      </c>
      <c r="D758" s="16">
        <v>0.18198531086283279</v>
      </c>
      <c r="E758" s="16">
        <v>0.20027506411893081</v>
      </c>
      <c r="G758" s="16">
        <v>0.1625207360869825</v>
      </c>
      <c r="H758" s="16">
        <v>0.15713767616526311</v>
      </c>
      <c r="I758" s="16">
        <v>0.18324215983357059</v>
      </c>
      <c r="J758" s="16">
        <v>0.17952942096094979</v>
      </c>
      <c r="K758" s="16">
        <v>0.19775524214672999</v>
      </c>
      <c r="L758" s="16">
        <v>0.24931376406628669</v>
      </c>
      <c r="N758" s="16">
        <v>0.195861279621103</v>
      </c>
      <c r="O758" s="16">
        <v>0.1649128685731128</v>
      </c>
      <c r="P758" s="16">
        <v>0.20800205577126121</v>
      </c>
      <c r="Q758" s="16">
        <v>0.23215705974127501</v>
      </c>
      <c r="R758" s="16">
        <v>0.17051715145676141</v>
      </c>
      <c r="S758" s="16">
        <v>0.21709184854689681</v>
      </c>
      <c r="T758" s="16">
        <v>0.19114651284419959</v>
      </c>
      <c r="U758" s="16">
        <v>0.2042012764943486</v>
      </c>
      <c r="V758" s="16">
        <v>0.15935925906126011</v>
      </c>
      <c r="W758" s="16">
        <v>0.19829123702013121</v>
      </c>
      <c r="X758" s="16">
        <v>0.20019861315196</v>
      </c>
      <c r="Y758" s="16">
        <v>0.18879786047584771</v>
      </c>
      <c r="AA758" s="16">
        <v>0.16173244128291611</v>
      </c>
      <c r="AB758" s="16">
        <v>0.20256791413067279</v>
      </c>
      <c r="AC758" s="16">
        <v>0.1888379398831338</v>
      </c>
      <c r="AD758" s="16">
        <v>0.21383595330232691</v>
      </c>
      <c r="AF758" s="16">
        <v>0.156557202484332</v>
      </c>
      <c r="AH758" s="16">
        <v>0.37874290060605359</v>
      </c>
      <c r="AI758" s="16">
        <v>0.2169660278857885</v>
      </c>
      <c r="AJ758" s="16">
        <v>0.17430366494653049</v>
      </c>
      <c r="AK758" s="16">
        <v>4.9589040003013847E-2</v>
      </c>
    </row>
    <row r="759" spans="2:39" x14ac:dyDescent="0.35">
      <c r="B759" s="15" t="s">
        <v>308</v>
      </c>
      <c r="C759" s="16">
        <v>0.31293531992248402</v>
      </c>
      <c r="D759" s="16">
        <v>0.30510690039504251</v>
      </c>
      <c r="E759" s="16">
        <v>0.3205890493467517</v>
      </c>
      <c r="G759" s="16">
        <v>0.33037511653750001</v>
      </c>
      <c r="H759" s="16">
        <v>0.30453720869220141</v>
      </c>
      <c r="I759" s="16">
        <v>0.28498171992307347</v>
      </c>
      <c r="J759" s="16">
        <v>0.34878475965563488</v>
      </c>
      <c r="K759" s="16">
        <v>0.31556106160103009</v>
      </c>
      <c r="L759" s="16">
        <v>0.3001002715190888</v>
      </c>
      <c r="N759" s="16">
        <v>0.29612970690669738</v>
      </c>
      <c r="O759" s="16">
        <v>0.37245281368904148</v>
      </c>
      <c r="P759" s="16">
        <v>0.28580331897644362</v>
      </c>
      <c r="Q759" s="16">
        <v>0.32240538504430333</v>
      </c>
      <c r="R759" s="16">
        <v>0.30109264890973497</v>
      </c>
      <c r="S759" s="16">
        <v>0.32870212777107249</v>
      </c>
      <c r="T759" s="16">
        <v>0.30082817400934869</v>
      </c>
      <c r="U759" s="16">
        <v>0.32911797279930749</v>
      </c>
      <c r="V759" s="16">
        <v>0.31359529754339072</v>
      </c>
      <c r="W759" s="16">
        <v>0.30262344001436631</v>
      </c>
      <c r="X759" s="16">
        <v>0.31630706792561242</v>
      </c>
      <c r="Y759" s="16">
        <v>0.32518125778113732</v>
      </c>
      <c r="AA759" s="16">
        <v>0.28114453164815612</v>
      </c>
      <c r="AB759" s="16">
        <v>0.31074714059254521</v>
      </c>
      <c r="AC759" s="16">
        <v>0.32539067740045968</v>
      </c>
      <c r="AD759" s="16">
        <v>0.33881693277460651</v>
      </c>
      <c r="AF759" s="16">
        <v>0.32919173790266248</v>
      </c>
      <c r="AH759" s="16">
        <v>0.22585168191730171</v>
      </c>
      <c r="AI759" s="16">
        <v>0.35769667049731818</v>
      </c>
      <c r="AJ759" s="16">
        <v>0.38727008500527171</v>
      </c>
      <c r="AK759" s="16">
        <v>7.27105497932964E-2</v>
      </c>
    </row>
    <row r="760" spans="2:39" x14ac:dyDescent="0.35">
      <c r="B760" s="15" t="s">
        <v>309</v>
      </c>
      <c r="C760" s="16">
        <v>0.1982515230410033</v>
      </c>
      <c r="D760" s="16">
        <v>0.17779257143526561</v>
      </c>
      <c r="E760" s="16">
        <v>0.21825393596044471</v>
      </c>
      <c r="G760" s="16">
        <v>0.12998762562475771</v>
      </c>
      <c r="H760" s="16">
        <v>0.1176241940921683</v>
      </c>
      <c r="I760" s="16">
        <v>0.14505015427843521</v>
      </c>
      <c r="J760" s="16">
        <v>0.1827346985290168</v>
      </c>
      <c r="K760" s="16">
        <v>0.25046673544397308</v>
      </c>
      <c r="L760" s="16">
        <v>0.32905503142184328</v>
      </c>
      <c r="N760" s="16">
        <v>0.23848521879697779</v>
      </c>
      <c r="O760" s="16">
        <v>0.11082713696872711</v>
      </c>
      <c r="P760" s="16">
        <v>0.21348502478272219</v>
      </c>
      <c r="Q760" s="16">
        <v>0.18504903905653619</v>
      </c>
      <c r="R760" s="16">
        <v>0.20834129552434741</v>
      </c>
      <c r="S760" s="16">
        <v>0.2137633000446241</v>
      </c>
      <c r="T760" s="16">
        <v>0.182969878440193</v>
      </c>
      <c r="U760" s="16">
        <v>0.16536481429136529</v>
      </c>
      <c r="V760" s="16">
        <v>0.14129039924252851</v>
      </c>
      <c r="W760" s="16">
        <v>0.2207472606088022</v>
      </c>
      <c r="X760" s="16">
        <v>0.2376189480621346</v>
      </c>
      <c r="Y760" s="16">
        <v>0.2246967476916118</v>
      </c>
      <c r="AA760" s="16">
        <v>0.17087170044617411</v>
      </c>
      <c r="AB760" s="16">
        <v>0.19534952228828101</v>
      </c>
      <c r="AC760" s="16">
        <v>0.2020541563454204</v>
      </c>
      <c r="AD760" s="16">
        <v>0.22676094047875769</v>
      </c>
      <c r="AF760" s="16">
        <v>0.18217103825336151</v>
      </c>
      <c r="AH760" s="16">
        <v>0.35405770404927722</v>
      </c>
      <c r="AI760" s="16">
        <v>0.29443661233509938</v>
      </c>
      <c r="AJ760" s="16">
        <v>0.123353969748762</v>
      </c>
      <c r="AK760" s="16">
        <v>4.4119083651422433E-2</v>
      </c>
    </row>
    <row r="762" spans="2:39" x14ac:dyDescent="0.35">
      <c r="B762" s="25" t="s">
        <v>311</v>
      </c>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row>
    <row r="763" spans="2:39" x14ac:dyDescent="0.35">
      <c r="B763" s="26" t="s">
        <v>15</v>
      </c>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row>
    <row r="764" spans="2:39" x14ac:dyDescent="0.35">
      <c r="B764" s="15" t="s">
        <v>305</v>
      </c>
      <c r="C764" s="16">
        <v>0.1034830186392586</v>
      </c>
      <c r="D764" s="16">
        <v>0.1156451818196262</v>
      </c>
      <c r="E764" s="16">
        <v>9.1592252454586978E-2</v>
      </c>
      <c r="G764" s="16">
        <v>0.14536676371410789</v>
      </c>
      <c r="H764" s="16">
        <v>0.16971133107029471</v>
      </c>
      <c r="I764" s="16">
        <v>0.13050214636377741</v>
      </c>
      <c r="J764" s="16">
        <v>8.1078039529455151E-2</v>
      </c>
      <c r="K764" s="16">
        <v>7.2551843452693124E-2</v>
      </c>
      <c r="L764" s="16">
        <v>3.9322039727367412E-2</v>
      </c>
      <c r="N764" s="16">
        <v>9.8323766521343045E-2</v>
      </c>
      <c r="O764" s="16">
        <v>9.2641742169161503E-2</v>
      </c>
      <c r="P764" s="16">
        <v>9.9116624355919322E-2</v>
      </c>
      <c r="Q764" s="16">
        <v>8.6593705267306018E-2</v>
      </c>
      <c r="R764" s="16">
        <v>0.10018381832803309</v>
      </c>
      <c r="S764" s="16">
        <v>6.8293762917293999E-2</v>
      </c>
      <c r="T764" s="16">
        <v>0.112873901415007</v>
      </c>
      <c r="U764" s="16">
        <v>0.1085438989009814</v>
      </c>
      <c r="V764" s="16">
        <v>0.15010054277511631</v>
      </c>
      <c r="W764" s="16">
        <v>8.7992342383879346E-2</v>
      </c>
      <c r="X764" s="16">
        <v>9.3703950293259147E-2</v>
      </c>
      <c r="Y764" s="16">
        <v>0.10359985251955039</v>
      </c>
      <c r="AA764" s="16">
        <v>0.14137110070646711</v>
      </c>
      <c r="AB764" s="16">
        <v>8.5319421209123489E-2</v>
      </c>
      <c r="AC764" s="16">
        <v>0.1103161761861944</v>
      </c>
      <c r="AD764" s="16">
        <v>7.5972564750989222E-2</v>
      </c>
      <c r="AF764" s="16">
        <v>0.1147068473813275</v>
      </c>
      <c r="AH764" s="16">
        <v>1.510094598779068E-2</v>
      </c>
      <c r="AI764" s="16">
        <v>5.0695762266271462E-2</v>
      </c>
      <c r="AJ764" s="16">
        <v>7.4408618185214548E-2</v>
      </c>
      <c r="AK764" s="16">
        <v>0.36341855988426153</v>
      </c>
    </row>
    <row r="765" spans="2:39" x14ac:dyDescent="0.35">
      <c r="B765" s="15" t="s">
        <v>306</v>
      </c>
      <c r="C765" s="16">
        <v>0.29165182817547392</v>
      </c>
      <c r="D765" s="16">
        <v>0.30798406262083278</v>
      </c>
      <c r="E765" s="16">
        <v>0.27568404529154639</v>
      </c>
      <c r="G765" s="16">
        <v>0.38604210725382387</v>
      </c>
      <c r="H765" s="16">
        <v>0.37117184012905252</v>
      </c>
      <c r="I765" s="16">
        <v>0.31931566619723151</v>
      </c>
      <c r="J765" s="16">
        <v>0.3024508271923505</v>
      </c>
      <c r="K765" s="16">
        <v>0.2352596478830164</v>
      </c>
      <c r="L765" s="16">
        <v>0.17185978760315429</v>
      </c>
      <c r="N765" s="16">
        <v>0.28792151701096153</v>
      </c>
      <c r="O765" s="16">
        <v>0.2457475316964006</v>
      </c>
      <c r="P765" s="16">
        <v>0.25780236764506198</v>
      </c>
      <c r="Q765" s="16">
        <v>0.30333420628849261</v>
      </c>
      <c r="R765" s="16">
        <v>0.30906751414682893</v>
      </c>
      <c r="S765" s="16">
        <v>0.25905276839915248</v>
      </c>
      <c r="T765" s="16">
        <v>0.31943742649649859</v>
      </c>
      <c r="U765" s="16">
        <v>0.29936050930848868</v>
      </c>
      <c r="V765" s="16">
        <v>0.36825770282052878</v>
      </c>
      <c r="W765" s="16">
        <v>0.25625228512456238</v>
      </c>
      <c r="X765" s="16">
        <v>0.25013317116093808</v>
      </c>
      <c r="Y765" s="16">
        <v>0.27142381486003397</v>
      </c>
      <c r="AA765" s="16">
        <v>0.35172146742008892</v>
      </c>
      <c r="AB765" s="16">
        <v>0.29270834557682562</v>
      </c>
      <c r="AC765" s="16">
        <v>0.27742611719287991</v>
      </c>
      <c r="AD765" s="16">
        <v>0.23835509368341279</v>
      </c>
      <c r="AF765" s="16">
        <v>0.32373023085173669</v>
      </c>
      <c r="AH765" s="16">
        <v>7.6486963398302743E-2</v>
      </c>
      <c r="AI765" s="16">
        <v>0.19297899140383301</v>
      </c>
      <c r="AJ765" s="16">
        <v>0.34669729733891608</v>
      </c>
      <c r="AK765" s="16">
        <v>0.53882639508382846</v>
      </c>
    </row>
    <row r="766" spans="2:39" x14ac:dyDescent="0.35">
      <c r="B766" s="15" t="s">
        <v>307</v>
      </c>
      <c r="C766" s="16">
        <v>0.23861194767757871</v>
      </c>
      <c r="D766" s="16">
        <v>0.21701530111098691</v>
      </c>
      <c r="E766" s="16">
        <v>0.25972666805157169</v>
      </c>
      <c r="G766" s="16">
        <v>0.17942103823681299</v>
      </c>
      <c r="H766" s="16">
        <v>0.17591040051044779</v>
      </c>
      <c r="I766" s="16">
        <v>0.19948157679805489</v>
      </c>
      <c r="J766" s="16">
        <v>0.23623928248933959</v>
      </c>
      <c r="K766" s="16">
        <v>0.27388821340182712</v>
      </c>
      <c r="L766" s="16">
        <v>0.33826422396031192</v>
      </c>
      <c r="N766" s="16">
        <v>0.23867685557692481</v>
      </c>
      <c r="O766" s="16">
        <v>0.20422846772564771</v>
      </c>
      <c r="P766" s="16">
        <v>0.27619356166295922</v>
      </c>
      <c r="Q766" s="16">
        <v>0.2312397539597999</v>
      </c>
      <c r="R766" s="16">
        <v>0.24826947405484709</v>
      </c>
      <c r="S766" s="16">
        <v>0.25994003966095358</v>
      </c>
      <c r="T766" s="16">
        <v>0.17998004838073439</v>
      </c>
      <c r="U766" s="16">
        <v>0.27083822597507079</v>
      </c>
      <c r="V766" s="16">
        <v>0.1697623009848446</v>
      </c>
      <c r="W766" s="16">
        <v>0.27368160635111882</v>
      </c>
      <c r="X766" s="16">
        <v>0.2761092936905894</v>
      </c>
      <c r="Y766" s="16">
        <v>0.23847319567116501</v>
      </c>
      <c r="AA766" s="16">
        <v>0.20845194263874231</v>
      </c>
      <c r="AB766" s="16">
        <v>0.25905566037778838</v>
      </c>
      <c r="AC766" s="16">
        <v>0.22344626615522639</v>
      </c>
      <c r="AD766" s="16">
        <v>0.2627178503149733</v>
      </c>
      <c r="AF766" s="16">
        <v>0.20944296734210241</v>
      </c>
      <c r="AH766" s="16">
        <v>0.4396778521891796</v>
      </c>
      <c r="AI766" s="16">
        <v>0.30751340004377808</v>
      </c>
      <c r="AJ766" s="16">
        <v>0.19219209154062461</v>
      </c>
      <c r="AK766" s="16">
        <v>5.3437205558420187E-2</v>
      </c>
    </row>
    <row r="767" spans="2:39" x14ac:dyDescent="0.35">
      <c r="B767" s="15" t="s">
        <v>308</v>
      </c>
      <c r="C767" s="16">
        <v>0.25877270204876729</v>
      </c>
      <c r="D767" s="16">
        <v>0.25881335202508532</v>
      </c>
      <c r="E767" s="16">
        <v>0.25873295917107009</v>
      </c>
      <c r="G767" s="16">
        <v>0.24347144336350279</v>
      </c>
      <c r="H767" s="16">
        <v>0.2189850660001183</v>
      </c>
      <c r="I767" s="16">
        <v>0.27106345586289993</v>
      </c>
      <c r="J767" s="16">
        <v>0.29572221339658877</v>
      </c>
      <c r="K767" s="16">
        <v>0.2757638849526573</v>
      </c>
      <c r="L767" s="16">
        <v>0.24977307254667749</v>
      </c>
      <c r="N767" s="16">
        <v>0.24615005394245909</v>
      </c>
      <c r="O767" s="16">
        <v>0.35935987245507311</v>
      </c>
      <c r="P767" s="16">
        <v>0.23847942223005</v>
      </c>
      <c r="Q767" s="16">
        <v>0.2636346979405344</v>
      </c>
      <c r="R767" s="16">
        <v>0.23639630328666009</v>
      </c>
      <c r="S767" s="16">
        <v>0.26003959266152132</v>
      </c>
      <c r="T767" s="16">
        <v>0.29189150768280758</v>
      </c>
      <c r="U767" s="16">
        <v>0.25211931255488501</v>
      </c>
      <c r="V767" s="16">
        <v>0.23691993770486711</v>
      </c>
      <c r="W767" s="16">
        <v>0.27031447952376869</v>
      </c>
      <c r="X767" s="16">
        <v>0.26634692412708511</v>
      </c>
      <c r="Y767" s="16">
        <v>0.26460172376608138</v>
      </c>
      <c r="AA767" s="16">
        <v>0.2213510321784517</v>
      </c>
      <c r="AB767" s="16">
        <v>0.2535510566064203</v>
      </c>
      <c r="AC767" s="16">
        <v>0.27536225903280831</v>
      </c>
      <c r="AD767" s="16">
        <v>0.28958041633922438</v>
      </c>
      <c r="AF767" s="16">
        <v>0.26797083949370137</v>
      </c>
      <c r="AH767" s="16">
        <v>0.214269884496636</v>
      </c>
      <c r="AI767" s="16">
        <v>0.29646311720025859</v>
      </c>
      <c r="AJ767" s="16">
        <v>0.32460239681192732</v>
      </c>
      <c r="AK767" s="16">
        <v>3.0163104284717249E-2</v>
      </c>
    </row>
    <row r="768" spans="2:39" x14ac:dyDescent="0.35">
      <c r="B768" s="15" t="s">
        <v>309</v>
      </c>
      <c r="C768" s="16">
        <v>0.1074805034589216</v>
      </c>
      <c r="D768" s="16">
        <v>0.1005421024234688</v>
      </c>
      <c r="E768" s="16">
        <v>0.1142640750312247</v>
      </c>
      <c r="G768" s="16">
        <v>4.5698647431752309E-2</v>
      </c>
      <c r="H768" s="16">
        <v>6.4221362290086736E-2</v>
      </c>
      <c r="I768" s="16">
        <v>7.963715477803654E-2</v>
      </c>
      <c r="J768" s="16">
        <v>8.4509637392265968E-2</v>
      </c>
      <c r="K768" s="16">
        <v>0.1425364103098061</v>
      </c>
      <c r="L768" s="16">
        <v>0.20078087616248891</v>
      </c>
      <c r="N768" s="16">
        <v>0.12892780694831149</v>
      </c>
      <c r="O768" s="16">
        <v>9.8022385953717331E-2</v>
      </c>
      <c r="P768" s="16">
        <v>0.12840802410600941</v>
      </c>
      <c r="Q768" s="16">
        <v>0.1151976365438671</v>
      </c>
      <c r="R768" s="16">
        <v>0.1060828901836308</v>
      </c>
      <c r="S768" s="16">
        <v>0.15267383636107859</v>
      </c>
      <c r="T768" s="16">
        <v>9.5817116024952603E-2</v>
      </c>
      <c r="U768" s="16">
        <v>6.9138053260574178E-2</v>
      </c>
      <c r="V768" s="16">
        <v>7.4959515714643155E-2</v>
      </c>
      <c r="W768" s="16">
        <v>0.1117592866166706</v>
      </c>
      <c r="X768" s="16">
        <v>0.1137066607281282</v>
      </c>
      <c r="Y768" s="16">
        <v>0.12190141318316911</v>
      </c>
      <c r="AA768" s="16">
        <v>7.7104457056250006E-2</v>
      </c>
      <c r="AB768" s="16">
        <v>0.1093655162298422</v>
      </c>
      <c r="AC768" s="16">
        <v>0.113449181432891</v>
      </c>
      <c r="AD768" s="16">
        <v>0.13337407491140041</v>
      </c>
      <c r="AF768" s="16">
        <v>8.4149114931131905E-2</v>
      </c>
      <c r="AH768" s="16">
        <v>0.25446435392809102</v>
      </c>
      <c r="AI768" s="16">
        <v>0.15234872908585911</v>
      </c>
      <c r="AJ768" s="16">
        <v>6.2099596123317523E-2</v>
      </c>
      <c r="AK768" s="16">
        <v>1.415473518877268E-2</v>
      </c>
    </row>
    <row r="770" spans="2:39" x14ac:dyDescent="0.35">
      <c r="B770" s="25" t="s">
        <v>312</v>
      </c>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row>
    <row r="771" spans="2:39" x14ac:dyDescent="0.35">
      <c r="B771" s="26" t="s">
        <v>15</v>
      </c>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row>
    <row r="772" spans="2:39" x14ac:dyDescent="0.35">
      <c r="B772" s="15" t="s">
        <v>305</v>
      </c>
      <c r="C772" s="16">
        <v>8.9018003937803347E-2</v>
      </c>
      <c r="D772" s="16">
        <v>9.7250704551801487E-2</v>
      </c>
      <c r="E772" s="16">
        <v>8.0969014903724545E-2</v>
      </c>
      <c r="G772" s="16">
        <v>0.1113043041469097</v>
      </c>
      <c r="H772" s="16">
        <v>0.13209715426916671</v>
      </c>
      <c r="I772" s="16">
        <v>0.1187909418525898</v>
      </c>
      <c r="J772" s="16">
        <v>7.9107626141571408E-2</v>
      </c>
      <c r="K772" s="16">
        <v>7.3164363604923482E-2</v>
      </c>
      <c r="L772" s="16">
        <v>3.4024817166538449E-2</v>
      </c>
      <c r="N772" s="16">
        <v>6.6201718806195284E-2</v>
      </c>
      <c r="O772" s="16">
        <v>9.1482186104436744E-2</v>
      </c>
      <c r="P772" s="16">
        <v>9.2035531513967747E-2</v>
      </c>
      <c r="Q772" s="16">
        <v>9.8518898666610968E-2</v>
      </c>
      <c r="R772" s="16">
        <v>9.8556850027827769E-2</v>
      </c>
      <c r="S772" s="16">
        <v>6.8697289785333779E-2</v>
      </c>
      <c r="T772" s="16">
        <v>7.6027168582782953E-2</v>
      </c>
      <c r="U772" s="16">
        <v>9.5108541977163522E-2</v>
      </c>
      <c r="V772" s="16">
        <v>0.1212011265165477</v>
      </c>
      <c r="W772" s="16">
        <v>8.7941412839614305E-2</v>
      </c>
      <c r="X772" s="16">
        <v>6.9567114188906085E-2</v>
      </c>
      <c r="Y772" s="16">
        <v>8.4223692813672452E-2</v>
      </c>
      <c r="AA772" s="16">
        <v>0.1115871908250506</v>
      </c>
      <c r="AB772" s="16">
        <v>7.7160462322275233E-2</v>
      </c>
      <c r="AC772" s="16">
        <v>9.0599687469430049E-2</v>
      </c>
      <c r="AD772" s="16">
        <v>7.5775131124898309E-2</v>
      </c>
      <c r="AF772" s="16">
        <v>9.8312115105464989E-2</v>
      </c>
      <c r="AH772" s="16">
        <v>1.272619473055938E-2</v>
      </c>
      <c r="AI772" s="16">
        <v>4.9426062296379573E-2</v>
      </c>
      <c r="AJ772" s="16">
        <v>6.1657584450717937E-2</v>
      </c>
      <c r="AK772" s="16">
        <v>0.30406922548781001</v>
      </c>
    </row>
    <row r="773" spans="2:39" x14ac:dyDescent="0.35">
      <c r="B773" s="15" t="s">
        <v>306</v>
      </c>
      <c r="C773" s="16">
        <v>0.31112810168074551</v>
      </c>
      <c r="D773" s="16">
        <v>0.32016842985781913</v>
      </c>
      <c r="E773" s="16">
        <v>0.30228950718138808</v>
      </c>
      <c r="G773" s="16">
        <v>0.40218478203697849</v>
      </c>
      <c r="H773" s="16">
        <v>0.38028517694829839</v>
      </c>
      <c r="I773" s="16">
        <v>0.33882888843517311</v>
      </c>
      <c r="J773" s="16">
        <v>0.32756528543423352</v>
      </c>
      <c r="K773" s="16">
        <v>0.25352698260710738</v>
      </c>
      <c r="L773" s="16">
        <v>0.19813877972700761</v>
      </c>
      <c r="N773" s="16">
        <v>0.29825124509983431</v>
      </c>
      <c r="O773" s="16">
        <v>0.30455776659581218</v>
      </c>
      <c r="P773" s="16">
        <v>0.28740142212345449</v>
      </c>
      <c r="Q773" s="16">
        <v>0.25701174619860878</v>
      </c>
      <c r="R773" s="16">
        <v>0.3204623389605582</v>
      </c>
      <c r="S773" s="16">
        <v>0.29530827227568052</v>
      </c>
      <c r="T773" s="16">
        <v>0.34770319825604168</v>
      </c>
      <c r="U773" s="16">
        <v>0.32325976705880272</v>
      </c>
      <c r="V773" s="16">
        <v>0.36758764624469897</v>
      </c>
      <c r="W773" s="16">
        <v>0.28335546943691109</v>
      </c>
      <c r="X773" s="16">
        <v>0.28543771077055757</v>
      </c>
      <c r="Y773" s="16">
        <v>0.30051046076101751</v>
      </c>
      <c r="AA773" s="16">
        <v>0.36022283555778278</v>
      </c>
      <c r="AB773" s="16">
        <v>0.29615816979776438</v>
      </c>
      <c r="AC773" s="16">
        <v>0.31100333931627588</v>
      </c>
      <c r="AD773" s="16">
        <v>0.2739740190017404</v>
      </c>
      <c r="AF773" s="16">
        <v>0.34612310317788358</v>
      </c>
      <c r="AH773" s="16">
        <v>7.1934121832264858E-2</v>
      </c>
      <c r="AI773" s="16">
        <v>0.2240405318834752</v>
      </c>
      <c r="AJ773" s="16">
        <v>0.35798277469707612</v>
      </c>
      <c r="AK773" s="16">
        <v>0.56489639405997216</v>
      </c>
    </row>
    <row r="774" spans="2:39" x14ac:dyDescent="0.35">
      <c r="B774" s="15" t="s">
        <v>307</v>
      </c>
      <c r="C774" s="16">
        <v>0.25191111174332143</v>
      </c>
      <c r="D774" s="16">
        <v>0.22359878114737539</v>
      </c>
      <c r="E774" s="16">
        <v>0.27959165658282459</v>
      </c>
      <c r="G774" s="16">
        <v>0.1910574196497635</v>
      </c>
      <c r="H774" s="16">
        <v>0.1746778307635857</v>
      </c>
      <c r="I774" s="16">
        <v>0.22502383797794021</v>
      </c>
      <c r="J774" s="16">
        <v>0.26692927944612049</v>
      </c>
      <c r="K774" s="16">
        <v>0.28448100060270298</v>
      </c>
      <c r="L774" s="16">
        <v>0.34224468540483699</v>
      </c>
      <c r="N774" s="16">
        <v>0.26999707060019801</v>
      </c>
      <c r="O774" s="16">
        <v>0.25286662962735867</v>
      </c>
      <c r="P774" s="16">
        <v>0.26435700473599422</v>
      </c>
      <c r="Q774" s="16">
        <v>0.25483031258194178</v>
      </c>
      <c r="R774" s="16">
        <v>0.24408800899417671</v>
      </c>
      <c r="S774" s="16">
        <v>0.26044697692767488</v>
      </c>
      <c r="T774" s="16">
        <v>0.2218013715758185</v>
      </c>
      <c r="U774" s="16">
        <v>0.25754212912900731</v>
      </c>
      <c r="V774" s="16">
        <v>0.20177561710340919</v>
      </c>
      <c r="W774" s="16">
        <v>0.28211527945430093</v>
      </c>
      <c r="X774" s="16">
        <v>0.27669933860729867</v>
      </c>
      <c r="Y774" s="16">
        <v>0.25757834392445861</v>
      </c>
      <c r="AA774" s="16">
        <v>0.21652342809949821</v>
      </c>
      <c r="AB774" s="16">
        <v>0.27994354138933791</v>
      </c>
      <c r="AC774" s="16">
        <v>0.23492979557497501</v>
      </c>
      <c r="AD774" s="16">
        <v>0.27544270809269711</v>
      </c>
      <c r="AF774" s="16">
        <v>0.2145740761097216</v>
      </c>
      <c r="AH774" s="16">
        <v>0.490542228542797</v>
      </c>
      <c r="AI774" s="16">
        <v>0.31778063512857768</v>
      </c>
      <c r="AJ774" s="16">
        <v>0.194392300803754</v>
      </c>
      <c r="AK774" s="16">
        <v>7.7865697507266129E-2</v>
      </c>
    </row>
    <row r="775" spans="2:39" x14ac:dyDescent="0.35">
      <c r="B775" s="15" t="s">
        <v>308</v>
      </c>
      <c r="C775" s="16">
        <v>0.2485596428403353</v>
      </c>
      <c r="D775" s="16">
        <v>0.25508162119588901</v>
      </c>
      <c r="E775" s="16">
        <v>0.242183201533203</v>
      </c>
      <c r="G775" s="16">
        <v>0.23470261584394389</v>
      </c>
      <c r="H775" s="16">
        <v>0.2467870982786049</v>
      </c>
      <c r="I775" s="16">
        <v>0.24431843154503291</v>
      </c>
      <c r="J775" s="16">
        <v>0.24491997069393789</v>
      </c>
      <c r="K775" s="16">
        <v>0.27017873708134338</v>
      </c>
      <c r="L775" s="16">
        <v>0.25097442595871172</v>
      </c>
      <c r="N775" s="16">
        <v>0.25526175934733242</v>
      </c>
      <c r="O775" s="16">
        <v>0.23843946012902889</v>
      </c>
      <c r="P775" s="16">
        <v>0.26746038027248659</v>
      </c>
      <c r="Q775" s="16">
        <v>0.2854849429234001</v>
      </c>
      <c r="R775" s="16">
        <v>0.2461631735748008</v>
      </c>
      <c r="S775" s="16">
        <v>0.25466322064945829</v>
      </c>
      <c r="T775" s="16">
        <v>0.2487917347341296</v>
      </c>
      <c r="U775" s="16">
        <v>0.23490435569666601</v>
      </c>
      <c r="V775" s="16">
        <v>0.23859592372643201</v>
      </c>
      <c r="W775" s="16">
        <v>0.2433366726507612</v>
      </c>
      <c r="X775" s="16">
        <v>0.2432981386367476</v>
      </c>
      <c r="Y775" s="16">
        <v>0.25699951828675371</v>
      </c>
      <c r="AA775" s="16">
        <v>0.22901200863861129</v>
      </c>
      <c r="AB775" s="16">
        <v>0.2561871487202162</v>
      </c>
      <c r="AC775" s="16">
        <v>0.25746450246171881</v>
      </c>
      <c r="AD775" s="16">
        <v>0.25382294630879682</v>
      </c>
      <c r="AF775" s="16">
        <v>0.26181753855184409</v>
      </c>
      <c r="AH775" s="16">
        <v>0.17432634741895531</v>
      </c>
      <c r="AI775" s="16">
        <v>0.27756512758707902</v>
      </c>
      <c r="AJ775" s="16">
        <v>0.32408287788761742</v>
      </c>
      <c r="AK775" s="16">
        <v>3.6579815662924432E-2</v>
      </c>
    </row>
    <row r="776" spans="2:39" x14ac:dyDescent="0.35">
      <c r="B776" s="15" t="s">
        <v>309</v>
      </c>
      <c r="C776" s="16">
        <v>9.938313979779459E-2</v>
      </c>
      <c r="D776" s="16">
        <v>0.1039004632471149</v>
      </c>
      <c r="E776" s="16">
        <v>9.4966619798859703E-2</v>
      </c>
      <c r="G776" s="16">
        <v>6.0750878322404472E-2</v>
      </c>
      <c r="H776" s="16">
        <v>6.6152739740344316E-2</v>
      </c>
      <c r="I776" s="16">
        <v>7.3037900189264052E-2</v>
      </c>
      <c r="J776" s="16">
        <v>8.1477838284136808E-2</v>
      </c>
      <c r="K776" s="16">
        <v>0.11864891610392279</v>
      </c>
      <c r="L776" s="16">
        <v>0.1746172917429053</v>
      </c>
      <c r="N776" s="16">
        <v>0.1102882061464399</v>
      </c>
      <c r="O776" s="16">
        <v>0.11265395754336351</v>
      </c>
      <c r="P776" s="16">
        <v>8.8745661354097144E-2</v>
      </c>
      <c r="Q776" s="16">
        <v>0.1041540996294382</v>
      </c>
      <c r="R776" s="16">
        <v>9.0729628442636545E-2</v>
      </c>
      <c r="S776" s="16">
        <v>0.1208842403618525</v>
      </c>
      <c r="T776" s="16">
        <v>0.1056765268512274</v>
      </c>
      <c r="U776" s="16">
        <v>8.9185206138360548E-2</v>
      </c>
      <c r="V776" s="16">
        <v>7.0839686408912125E-2</v>
      </c>
      <c r="W776" s="16">
        <v>0.10325116561841249</v>
      </c>
      <c r="X776" s="16">
        <v>0.12499769779649</v>
      </c>
      <c r="Y776" s="16">
        <v>0.10068798421409771</v>
      </c>
      <c r="AA776" s="16">
        <v>8.265453687905723E-2</v>
      </c>
      <c r="AB776" s="16">
        <v>9.0550677770406263E-2</v>
      </c>
      <c r="AC776" s="16">
        <v>0.1060026751776002</v>
      </c>
      <c r="AD776" s="16">
        <v>0.1209851954718674</v>
      </c>
      <c r="AF776" s="16">
        <v>7.9173167055085591E-2</v>
      </c>
      <c r="AH776" s="16">
        <v>0.25047110747542339</v>
      </c>
      <c r="AI776" s="16">
        <v>0.1311876431044886</v>
      </c>
      <c r="AJ776" s="16">
        <v>6.188446216083459E-2</v>
      </c>
      <c r="AK776" s="16">
        <v>1.6588867282027318E-2</v>
      </c>
    </row>
    <row r="778" spans="2:39" x14ac:dyDescent="0.35">
      <c r="B778" s="25" t="s">
        <v>313</v>
      </c>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row>
    <row r="779" spans="2:39" x14ac:dyDescent="0.35">
      <c r="B779" s="26" t="s">
        <v>15</v>
      </c>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row>
    <row r="780" spans="2:39" x14ac:dyDescent="0.35">
      <c r="B780" s="15" t="s">
        <v>305</v>
      </c>
      <c r="C780" s="16">
        <v>0.13163343369841909</v>
      </c>
      <c r="D780" s="16">
        <v>0.15984075471824399</v>
      </c>
      <c r="E780" s="16">
        <v>0.1040555551608137</v>
      </c>
      <c r="G780" s="16">
        <v>0.14559309517001329</v>
      </c>
      <c r="H780" s="16">
        <v>0.20350283344890371</v>
      </c>
      <c r="I780" s="16">
        <v>0.17015691336855429</v>
      </c>
      <c r="J780" s="16">
        <v>0.1211575368786092</v>
      </c>
      <c r="K780" s="16">
        <v>0.10628056672409571</v>
      </c>
      <c r="L780" s="16">
        <v>5.8555880270660693E-2</v>
      </c>
      <c r="N780" s="16">
        <v>0.1248483639976343</v>
      </c>
      <c r="O780" s="16">
        <v>0.1690964098306357</v>
      </c>
      <c r="P780" s="16">
        <v>0.12931780025289369</v>
      </c>
      <c r="Q780" s="16">
        <v>0.1011591548060379</v>
      </c>
      <c r="R780" s="16">
        <v>0.1428611608135518</v>
      </c>
      <c r="S780" s="16">
        <v>0.10469078564245619</v>
      </c>
      <c r="T780" s="16">
        <v>0.16282570457498211</v>
      </c>
      <c r="U780" s="16">
        <v>0.12319648340047309</v>
      </c>
      <c r="V780" s="16">
        <v>0.17398223588086631</v>
      </c>
      <c r="W780" s="16">
        <v>0.1120738961872325</v>
      </c>
      <c r="X780" s="16">
        <v>0.1132925625972077</v>
      </c>
      <c r="Y780" s="16">
        <v>0.1136803494389611</v>
      </c>
      <c r="AA780" s="16">
        <v>0.1699653428107086</v>
      </c>
      <c r="AB780" s="16">
        <v>0.1245612531519418</v>
      </c>
      <c r="AC780" s="16">
        <v>0.13892183927120411</v>
      </c>
      <c r="AD780" s="16">
        <v>9.1316315940267262E-2</v>
      </c>
      <c r="AF780" s="16">
        <v>0.14484804090595621</v>
      </c>
      <c r="AH780" s="16">
        <v>3.1146694017138231E-2</v>
      </c>
      <c r="AI780" s="16">
        <v>6.3760217334213595E-2</v>
      </c>
      <c r="AJ780" s="16">
        <v>9.6446720535695141E-2</v>
      </c>
      <c r="AK780" s="16">
        <v>0.45205980396560158</v>
      </c>
    </row>
    <row r="781" spans="2:39" x14ac:dyDescent="0.35">
      <c r="B781" s="15" t="s">
        <v>306</v>
      </c>
      <c r="C781" s="16">
        <v>0.32149187737612689</v>
      </c>
      <c r="D781" s="16">
        <v>0.34373957713266512</v>
      </c>
      <c r="E781" s="16">
        <v>0.29974063197442041</v>
      </c>
      <c r="G781" s="16">
        <v>0.40485969450451798</v>
      </c>
      <c r="H781" s="16">
        <v>0.38112580046005362</v>
      </c>
      <c r="I781" s="16">
        <v>0.35932880021621899</v>
      </c>
      <c r="J781" s="16">
        <v>0.32591766219528062</v>
      </c>
      <c r="K781" s="16">
        <v>0.28798497340052859</v>
      </c>
      <c r="L781" s="16">
        <v>0.20660832110391081</v>
      </c>
      <c r="N781" s="16">
        <v>0.30335922241036689</v>
      </c>
      <c r="O781" s="16">
        <v>0.33093153122128299</v>
      </c>
      <c r="P781" s="16">
        <v>0.26088766401233671</v>
      </c>
      <c r="Q781" s="16">
        <v>0.33151029342843052</v>
      </c>
      <c r="R781" s="16">
        <v>0.36342823256825402</v>
      </c>
      <c r="S781" s="16">
        <v>0.30483479591894802</v>
      </c>
      <c r="T781" s="16">
        <v>0.2883773538565183</v>
      </c>
      <c r="U781" s="16">
        <v>0.31622262437422072</v>
      </c>
      <c r="V781" s="16">
        <v>0.38222325169023907</v>
      </c>
      <c r="W781" s="16">
        <v>0.319182593637583</v>
      </c>
      <c r="X781" s="16">
        <v>0.25451849176555791</v>
      </c>
      <c r="Y781" s="16">
        <v>0.32852216551684332</v>
      </c>
      <c r="AA781" s="16">
        <v>0.37185400982989092</v>
      </c>
      <c r="AB781" s="16">
        <v>0.32507395103391501</v>
      </c>
      <c r="AC781" s="16">
        <v>0.3144767798002272</v>
      </c>
      <c r="AD781" s="16">
        <v>0.26901964695698471</v>
      </c>
      <c r="AF781" s="16">
        <v>0.35202677314294822</v>
      </c>
      <c r="AH781" s="16">
        <v>0.14251476068453919</v>
      </c>
      <c r="AI781" s="16">
        <v>0.24221734801634029</v>
      </c>
      <c r="AJ781" s="16">
        <v>0.38624664557722133</v>
      </c>
      <c r="AK781" s="16">
        <v>0.47319736787100702</v>
      </c>
    </row>
    <row r="782" spans="2:39" x14ac:dyDescent="0.35">
      <c r="B782" s="15" t="s">
        <v>307</v>
      </c>
      <c r="C782" s="16">
        <v>0.14569337992838269</v>
      </c>
      <c r="D782" s="16">
        <v>0.1416017476979218</v>
      </c>
      <c r="E782" s="16">
        <v>0.1496937079493561</v>
      </c>
      <c r="G782" s="16">
        <v>0.1574581388575958</v>
      </c>
      <c r="H782" s="16">
        <v>0.13196175543858321</v>
      </c>
      <c r="I782" s="16">
        <v>0.14791922299092089</v>
      </c>
      <c r="J782" s="16">
        <v>0.1600874949069353</v>
      </c>
      <c r="K782" s="16">
        <v>0.151247451897629</v>
      </c>
      <c r="L782" s="16">
        <v>0.13188011452352749</v>
      </c>
      <c r="N782" s="16">
        <v>0.14737502505586009</v>
      </c>
      <c r="O782" s="16">
        <v>0.1172079021159473</v>
      </c>
      <c r="P782" s="16">
        <v>0.18900007044573791</v>
      </c>
      <c r="Q782" s="16">
        <v>0.1372784510623476</v>
      </c>
      <c r="R782" s="16">
        <v>0.13819979620727221</v>
      </c>
      <c r="S782" s="16">
        <v>0.12930615004522289</v>
      </c>
      <c r="T782" s="16">
        <v>0.1315038888467058</v>
      </c>
      <c r="U782" s="16">
        <v>0.1593138271942941</v>
      </c>
      <c r="V782" s="16">
        <v>0.13508592513962139</v>
      </c>
      <c r="W782" s="16">
        <v>0.13740438171650121</v>
      </c>
      <c r="X782" s="16">
        <v>0.1700532545306507</v>
      </c>
      <c r="Y782" s="16">
        <v>0.16124862072289911</v>
      </c>
      <c r="AA782" s="16">
        <v>0.1196308431618596</v>
      </c>
      <c r="AB782" s="16">
        <v>0.1517547511619485</v>
      </c>
      <c r="AC782" s="16">
        <v>0.14350899471886711</v>
      </c>
      <c r="AD782" s="16">
        <v>0.16929162224444849</v>
      </c>
      <c r="AF782" s="16">
        <v>0.14601800278173291</v>
      </c>
      <c r="AH782" s="16">
        <v>0.1275656964512332</v>
      </c>
      <c r="AI782" s="16">
        <v>0.1708895747460234</v>
      </c>
      <c r="AJ782" s="16">
        <v>0.1679919741037037</v>
      </c>
      <c r="AK782" s="16">
        <v>3.9152112342351747E-2</v>
      </c>
    </row>
    <row r="783" spans="2:39" x14ac:dyDescent="0.35">
      <c r="B783" s="15" t="s">
        <v>308</v>
      </c>
      <c r="C783" s="16">
        <v>0.25671529228940659</v>
      </c>
      <c r="D783" s="16">
        <v>0.23635907174306461</v>
      </c>
      <c r="E783" s="16">
        <v>0.27661726657888869</v>
      </c>
      <c r="G783" s="16">
        <v>0.2391369741976756</v>
      </c>
      <c r="H783" s="16">
        <v>0.22571738851949891</v>
      </c>
      <c r="I783" s="16">
        <v>0.23401639429634119</v>
      </c>
      <c r="J783" s="16">
        <v>0.27838932481776141</v>
      </c>
      <c r="K783" s="16">
        <v>0.27013928942244159</v>
      </c>
      <c r="L783" s="16">
        <v>0.28520119943136191</v>
      </c>
      <c r="N783" s="16">
        <v>0.25042378447447222</v>
      </c>
      <c r="O783" s="16">
        <v>0.2371846389326471</v>
      </c>
      <c r="P783" s="16">
        <v>0.26897500661224588</v>
      </c>
      <c r="Q783" s="16">
        <v>0.27861963780786092</v>
      </c>
      <c r="R783" s="16">
        <v>0.2300673598823679</v>
      </c>
      <c r="S783" s="16">
        <v>0.28481691975139628</v>
      </c>
      <c r="T783" s="16">
        <v>0.27635116612862121</v>
      </c>
      <c r="U783" s="16">
        <v>0.28100498776535909</v>
      </c>
      <c r="V783" s="16">
        <v>0.21405279932023691</v>
      </c>
      <c r="W783" s="16">
        <v>0.26952373700286658</v>
      </c>
      <c r="X783" s="16">
        <v>0.29538275304078648</v>
      </c>
      <c r="Y783" s="16">
        <v>0.23462552574338799</v>
      </c>
      <c r="AA783" s="16">
        <v>0.21720357626151329</v>
      </c>
      <c r="AB783" s="16">
        <v>0.25518173371816671</v>
      </c>
      <c r="AC783" s="16">
        <v>0.2576067476009164</v>
      </c>
      <c r="AD783" s="16">
        <v>0.30069525385503398</v>
      </c>
      <c r="AF783" s="16">
        <v>0.25279545876809362</v>
      </c>
      <c r="AH783" s="16">
        <v>0.27597344701338361</v>
      </c>
      <c r="AI783" s="16">
        <v>0.32196992310877343</v>
      </c>
      <c r="AJ783" s="16">
        <v>0.28019451197706929</v>
      </c>
      <c r="AK783" s="16">
        <v>2.342631877577963E-2</v>
      </c>
    </row>
    <row r="784" spans="2:39" x14ac:dyDescent="0.35">
      <c r="B784" s="15" t="s">
        <v>309</v>
      </c>
      <c r="C784" s="16">
        <v>0.14446601670766479</v>
      </c>
      <c r="D784" s="16">
        <v>0.1184588487081043</v>
      </c>
      <c r="E784" s="16">
        <v>0.16989283833652111</v>
      </c>
      <c r="G784" s="16">
        <v>5.2952097270197312E-2</v>
      </c>
      <c r="H784" s="16">
        <v>5.7692222132960769E-2</v>
      </c>
      <c r="I784" s="16">
        <v>8.8578669127964624E-2</v>
      </c>
      <c r="J784" s="16">
        <v>0.1144479812014136</v>
      </c>
      <c r="K784" s="16">
        <v>0.1843477185553051</v>
      </c>
      <c r="L784" s="16">
        <v>0.31775448467053907</v>
      </c>
      <c r="N784" s="16">
        <v>0.17399360406166639</v>
      </c>
      <c r="O784" s="16">
        <v>0.14557951789948709</v>
      </c>
      <c r="P784" s="16">
        <v>0.15181945867678581</v>
      </c>
      <c r="Q784" s="16">
        <v>0.15143246289532311</v>
      </c>
      <c r="R784" s="16">
        <v>0.12544345052855399</v>
      </c>
      <c r="S784" s="16">
        <v>0.17635134864197691</v>
      </c>
      <c r="T784" s="16">
        <v>0.1409418865931728</v>
      </c>
      <c r="U784" s="16">
        <v>0.12026207726565311</v>
      </c>
      <c r="V784" s="16">
        <v>9.465578796903637E-2</v>
      </c>
      <c r="W784" s="16">
        <v>0.16181539145581669</v>
      </c>
      <c r="X784" s="16">
        <v>0.16675293806579719</v>
      </c>
      <c r="Y784" s="16">
        <v>0.1619233385779083</v>
      </c>
      <c r="AA784" s="16">
        <v>0.1213462279360276</v>
      </c>
      <c r="AB784" s="16">
        <v>0.14342831093402791</v>
      </c>
      <c r="AC784" s="16">
        <v>0.14548563860878519</v>
      </c>
      <c r="AD784" s="16">
        <v>0.16967716100326549</v>
      </c>
      <c r="AF784" s="16">
        <v>0.1043117244012689</v>
      </c>
      <c r="AH784" s="16">
        <v>0.42279940183370579</v>
      </c>
      <c r="AI784" s="16">
        <v>0.20116293679464961</v>
      </c>
      <c r="AJ784" s="16">
        <v>6.9120147806310359E-2</v>
      </c>
      <c r="AK784" s="16">
        <v>1.216439704525997E-2</v>
      </c>
    </row>
    <row r="786" spans="2:39" x14ac:dyDescent="0.35">
      <c r="B786" s="25" t="s">
        <v>314</v>
      </c>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row>
    <row r="787" spans="2:39" x14ac:dyDescent="0.35">
      <c r="B787" s="26" t="s">
        <v>15</v>
      </c>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row>
    <row r="788" spans="2:39" x14ac:dyDescent="0.35">
      <c r="B788" s="15" t="s">
        <v>305</v>
      </c>
      <c r="C788" s="16">
        <v>0.13254524966946979</v>
      </c>
      <c r="D788" s="16">
        <v>0.13704588896525499</v>
      </c>
      <c r="E788" s="16">
        <v>0.12814504151948261</v>
      </c>
      <c r="G788" s="16">
        <v>0.14421883773535571</v>
      </c>
      <c r="H788" s="16">
        <v>0.16595469080356229</v>
      </c>
      <c r="I788" s="16">
        <v>0.13691629737673711</v>
      </c>
      <c r="J788" s="16">
        <v>0.11209043082241391</v>
      </c>
      <c r="K788" s="16">
        <v>0.1209180215904518</v>
      </c>
      <c r="L788" s="16">
        <v>0.11864149044979901</v>
      </c>
      <c r="N788" s="16">
        <v>0.12871929790463191</v>
      </c>
      <c r="O788" s="16">
        <v>0.14348658794902569</v>
      </c>
      <c r="P788" s="16">
        <v>0.13916592228813651</v>
      </c>
      <c r="Q788" s="16">
        <v>0.12884689314487219</v>
      </c>
      <c r="R788" s="16">
        <v>0.13503127773846901</v>
      </c>
      <c r="S788" s="16">
        <v>0.1045269705554577</v>
      </c>
      <c r="T788" s="16">
        <v>0.12960162488779589</v>
      </c>
      <c r="U788" s="16">
        <v>0.10177411454763501</v>
      </c>
      <c r="V788" s="16">
        <v>0.162839079490391</v>
      </c>
      <c r="W788" s="16">
        <v>0.14175594732485991</v>
      </c>
      <c r="X788" s="16">
        <v>0.1309652890114382</v>
      </c>
      <c r="Y788" s="16">
        <v>0.1264690037548355</v>
      </c>
      <c r="AA788" s="16">
        <v>0.13930138487371871</v>
      </c>
      <c r="AB788" s="16">
        <v>0.13030594290802269</v>
      </c>
      <c r="AC788" s="16">
        <v>0.1233590291040336</v>
      </c>
      <c r="AD788" s="16">
        <v>0.1347587281401447</v>
      </c>
      <c r="AF788" s="16">
        <v>0.13184842857862261</v>
      </c>
      <c r="AH788" s="16">
        <v>0.1521687106467112</v>
      </c>
      <c r="AI788" s="16">
        <v>0.10953243574156001</v>
      </c>
      <c r="AJ788" s="16">
        <v>8.3257688126520624E-2</v>
      </c>
      <c r="AK788" s="16">
        <v>0.29941261388455148</v>
      </c>
    </row>
    <row r="789" spans="2:39" x14ac:dyDescent="0.35">
      <c r="B789" s="15" t="s">
        <v>306</v>
      </c>
      <c r="C789" s="16">
        <v>0.34266885221922688</v>
      </c>
      <c r="D789" s="16">
        <v>0.35868082785480782</v>
      </c>
      <c r="E789" s="16">
        <v>0.32701418161386181</v>
      </c>
      <c r="G789" s="16">
        <v>0.38682321972037731</v>
      </c>
      <c r="H789" s="16">
        <v>0.34610319190109712</v>
      </c>
      <c r="I789" s="16">
        <v>0.34877075725508178</v>
      </c>
      <c r="J789" s="16">
        <v>0.35041312604913311</v>
      </c>
      <c r="K789" s="16">
        <v>0.33711896097082877</v>
      </c>
      <c r="L789" s="16">
        <v>0.30334200123964472</v>
      </c>
      <c r="N789" s="16">
        <v>0.33622432733125279</v>
      </c>
      <c r="O789" s="16">
        <v>0.29368645208550032</v>
      </c>
      <c r="P789" s="16">
        <v>0.36382087093908078</v>
      </c>
      <c r="Q789" s="16">
        <v>0.28597291916668688</v>
      </c>
      <c r="R789" s="16">
        <v>0.34444445653308597</v>
      </c>
      <c r="S789" s="16">
        <v>0.30717906764567399</v>
      </c>
      <c r="T789" s="16">
        <v>0.37464118789978862</v>
      </c>
      <c r="U789" s="16">
        <v>0.3451640781676501</v>
      </c>
      <c r="V789" s="16">
        <v>0.31765138969197598</v>
      </c>
      <c r="W789" s="16">
        <v>0.36347644983271049</v>
      </c>
      <c r="X789" s="16">
        <v>0.36813962542418271</v>
      </c>
      <c r="Y789" s="16">
        <v>0.36749736428363527</v>
      </c>
      <c r="AA789" s="16">
        <v>0.35580847570588148</v>
      </c>
      <c r="AB789" s="16">
        <v>0.33650767841085161</v>
      </c>
      <c r="AC789" s="16">
        <v>0.34501807416756519</v>
      </c>
      <c r="AD789" s="16">
        <v>0.33278578980545059</v>
      </c>
      <c r="AF789" s="16">
        <v>0.3567031627442076</v>
      </c>
      <c r="AH789" s="16">
        <v>0.26371113131173912</v>
      </c>
      <c r="AI789" s="16">
        <v>0.32998422327948279</v>
      </c>
      <c r="AJ789" s="16">
        <v>0.34788886073942199</v>
      </c>
      <c r="AK789" s="16">
        <v>0.41165131715800651</v>
      </c>
    </row>
    <row r="790" spans="2:39" x14ac:dyDescent="0.35">
      <c r="B790" s="15" t="s">
        <v>307</v>
      </c>
      <c r="C790" s="16">
        <v>0.1945269979973657</v>
      </c>
      <c r="D790" s="16">
        <v>0.188204948019848</v>
      </c>
      <c r="E790" s="16">
        <v>0.20070797230067211</v>
      </c>
      <c r="G790" s="16">
        <v>0.1553864717197955</v>
      </c>
      <c r="H790" s="16">
        <v>0.1886221635081711</v>
      </c>
      <c r="I790" s="16">
        <v>0.1828588815445476</v>
      </c>
      <c r="J790" s="16">
        <v>0.19311424997665411</v>
      </c>
      <c r="K790" s="16">
        <v>0.18389951059054879</v>
      </c>
      <c r="L790" s="16">
        <v>0.2428027081112227</v>
      </c>
      <c r="N790" s="16">
        <v>0.18755618057850301</v>
      </c>
      <c r="O790" s="16">
        <v>0.16216340628860529</v>
      </c>
      <c r="P790" s="16">
        <v>0.2248272646298331</v>
      </c>
      <c r="Q790" s="16">
        <v>0.21381302355470261</v>
      </c>
      <c r="R790" s="16">
        <v>0.19221636658286009</v>
      </c>
      <c r="S790" s="16">
        <v>0.21662590830312539</v>
      </c>
      <c r="T790" s="16">
        <v>0.17495894779104729</v>
      </c>
      <c r="U790" s="16">
        <v>0.2147663122942271</v>
      </c>
      <c r="V790" s="16">
        <v>0.17913328348384749</v>
      </c>
      <c r="W790" s="16">
        <v>0.17870971264498339</v>
      </c>
      <c r="X790" s="16">
        <v>0.20165316366566041</v>
      </c>
      <c r="Y790" s="16">
        <v>0.20552335505995251</v>
      </c>
      <c r="AA790" s="16">
        <v>0.18366510777504499</v>
      </c>
      <c r="AB790" s="16">
        <v>0.21284843283188731</v>
      </c>
      <c r="AC790" s="16">
        <v>0.1904117557372389</v>
      </c>
      <c r="AD790" s="16">
        <v>0.19127153134956371</v>
      </c>
      <c r="AF790" s="16">
        <v>0.18847325897248171</v>
      </c>
      <c r="AH790" s="16">
        <v>0.2485394469706208</v>
      </c>
      <c r="AI790" s="16">
        <v>0.22054699566334141</v>
      </c>
      <c r="AJ790" s="16">
        <v>0.1876882784469826</v>
      </c>
      <c r="AK790" s="16">
        <v>0.1120998479940673</v>
      </c>
    </row>
    <row r="791" spans="2:39" x14ac:dyDescent="0.35">
      <c r="B791" s="15" t="s">
        <v>308</v>
      </c>
      <c r="C791" s="16">
        <v>0.22931967489701571</v>
      </c>
      <c r="D791" s="16">
        <v>0.21992392256508961</v>
      </c>
      <c r="E791" s="16">
        <v>0.23850576231017939</v>
      </c>
      <c r="G791" s="16">
        <v>0.25582796865602392</v>
      </c>
      <c r="H791" s="16">
        <v>0.22246388733210351</v>
      </c>
      <c r="I791" s="16">
        <v>0.2304138883741596</v>
      </c>
      <c r="J791" s="16">
        <v>0.25750314815237357</v>
      </c>
      <c r="K791" s="16">
        <v>0.23367617948455741</v>
      </c>
      <c r="L791" s="16">
        <v>0.19078752235032989</v>
      </c>
      <c r="N791" s="16">
        <v>0.23141805174627489</v>
      </c>
      <c r="O791" s="16">
        <v>0.27889563252925681</v>
      </c>
      <c r="P791" s="16">
        <v>0.19277462680526569</v>
      </c>
      <c r="Q791" s="16">
        <v>0.28060978265701081</v>
      </c>
      <c r="R791" s="16">
        <v>0.22881836125848931</v>
      </c>
      <c r="S791" s="16">
        <v>0.25143062646920739</v>
      </c>
      <c r="T791" s="16">
        <v>0.2302581553769952</v>
      </c>
      <c r="U791" s="16">
        <v>0.23024879756557201</v>
      </c>
      <c r="V791" s="16">
        <v>0.25353832907293572</v>
      </c>
      <c r="W791" s="16">
        <v>0.2163447291962835</v>
      </c>
      <c r="X791" s="16">
        <v>0.19153058291952901</v>
      </c>
      <c r="Y791" s="16">
        <v>0.20188753595993919</v>
      </c>
      <c r="AA791" s="16">
        <v>0.22831856248806631</v>
      </c>
      <c r="AB791" s="16">
        <v>0.22575769915887919</v>
      </c>
      <c r="AC791" s="16">
        <v>0.23713556886435419</v>
      </c>
      <c r="AD791" s="16">
        <v>0.2278700811676207</v>
      </c>
      <c r="AF791" s="16">
        <v>0.23852943364124549</v>
      </c>
      <c r="AH791" s="16">
        <v>0.15486452186228311</v>
      </c>
      <c r="AI791" s="16">
        <v>0.22087540991841101</v>
      </c>
      <c r="AJ791" s="16">
        <v>0.3040457437172906</v>
      </c>
      <c r="AK791" s="16">
        <v>0.1129925782683343</v>
      </c>
    </row>
    <row r="792" spans="2:39" x14ac:dyDescent="0.35">
      <c r="B792" s="15" t="s">
        <v>309</v>
      </c>
      <c r="C792" s="16">
        <v>0.1009392252169219</v>
      </c>
      <c r="D792" s="16">
        <v>9.6144412594999507E-2</v>
      </c>
      <c r="E792" s="16">
        <v>0.10562704225580399</v>
      </c>
      <c r="G792" s="16">
        <v>5.7743502168447543E-2</v>
      </c>
      <c r="H792" s="16">
        <v>7.6856066455065986E-2</v>
      </c>
      <c r="I792" s="16">
        <v>0.1010401754494739</v>
      </c>
      <c r="J792" s="16">
        <v>8.6879044999425475E-2</v>
      </c>
      <c r="K792" s="16">
        <v>0.1243873273636132</v>
      </c>
      <c r="L792" s="16">
        <v>0.14442627784900369</v>
      </c>
      <c r="N792" s="16">
        <v>0.1160821424393372</v>
      </c>
      <c r="O792" s="16">
        <v>0.1217679211476121</v>
      </c>
      <c r="P792" s="16">
        <v>7.9411315337684099E-2</v>
      </c>
      <c r="Q792" s="16">
        <v>9.075738147672735E-2</v>
      </c>
      <c r="R792" s="16">
        <v>9.9489537887095608E-2</v>
      </c>
      <c r="S792" s="16">
        <v>0.1202374270265356</v>
      </c>
      <c r="T792" s="16">
        <v>9.0540084044372887E-2</v>
      </c>
      <c r="U792" s="16">
        <v>0.10804669742491579</v>
      </c>
      <c r="V792" s="16">
        <v>8.6837918260849814E-2</v>
      </c>
      <c r="W792" s="16">
        <v>9.9713161001162703E-2</v>
      </c>
      <c r="X792" s="16">
        <v>0.10771133897918971</v>
      </c>
      <c r="Y792" s="16">
        <v>9.8622740941637435E-2</v>
      </c>
      <c r="AA792" s="16">
        <v>9.2906469157288382E-2</v>
      </c>
      <c r="AB792" s="16">
        <v>9.4580246690359124E-2</v>
      </c>
      <c r="AC792" s="16">
        <v>0.1040755721268081</v>
      </c>
      <c r="AD792" s="16">
        <v>0.1133138695372202</v>
      </c>
      <c r="AF792" s="16">
        <v>8.444571606344263E-2</v>
      </c>
      <c r="AH792" s="16">
        <v>0.18071618920864591</v>
      </c>
      <c r="AI792" s="16">
        <v>0.119060935397205</v>
      </c>
      <c r="AJ792" s="16">
        <v>7.711942896978409E-2</v>
      </c>
      <c r="AK792" s="16">
        <v>6.3843642695040295E-2</v>
      </c>
    </row>
    <row r="794" spans="2:39" x14ac:dyDescent="0.35">
      <c r="B794" s="25" t="s">
        <v>315</v>
      </c>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row>
    <row r="795" spans="2:39" x14ac:dyDescent="0.35">
      <c r="B795" s="26" t="s">
        <v>15</v>
      </c>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row>
    <row r="796" spans="2:39" x14ac:dyDescent="0.35">
      <c r="B796" s="15" t="s">
        <v>305</v>
      </c>
      <c r="C796" s="16">
        <v>0.1217851797574583</v>
      </c>
      <c r="D796" s="16">
        <v>0.14655817484794889</v>
      </c>
      <c r="E796" s="16">
        <v>9.7564990639247312E-2</v>
      </c>
      <c r="G796" s="16">
        <v>0.15448093095165091</v>
      </c>
      <c r="H796" s="16">
        <v>0.18063606340749699</v>
      </c>
      <c r="I796" s="16">
        <v>0.14966297804374201</v>
      </c>
      <c r="J796" s="16">
        <v>0.1187144985278968</v>
      </c>
      <c r="K796" s="16">
        <v>9.5223043735665661E-2</v>
      </c>
      <c r="L796" s="16">
        <v>5.0356957972912023E-2</v>
      </c>
      <c r="N796" s="16">
        <v>0.1063012939651968</v>
      </c>
      <c r="O796" s="16">
        <v>9.2365945370684197E-2</v>
      </c>
      <c r="P796" s="16">
        <v>0.14434326304116779</v>
      </c>
      <c r="Q796" s="16">
        <v>8.9203999138496554E-2</v>
      </c>
      <c r="R796" s="16">
        <v>0.1388002819603979</v>
      </c>
      <c r="S796" s="16">
        <v>0.107851914681088</v>
      </c>
      <c r="T796" s="16">
        <v>0.1474689332579262</v>
      </c>
      <c r="U796" s="16">
        <v>0.1005195115966166</v>
      </c>
      <c r="V796" s="16">
        <v>0.16963160591126569</v>
      </c>
      <c r="W796" s="16">
        <v>0.1016807381939841</v>
      </c>
      <c r="X796" s="16">
        <v>0.1098729403923636</v>
      </c>
      <c r="Y796" s="16">
        <v>0.10695824820418851</v>
      </c>
      <c r="AA796" s="16">
        <v>0.1533910396922574</v>
      </c>
      <c r="AB796" s="16">
        <v>0.1221858800653437</v>
      </c>
      <c r="AC796" s="16">
        <v>0.1228099264518456</v>
      </c>
      <c r="AD796" s="16">
        <v>8.6185431949062197E-2</v>
      </c>
      <c r="AF796" s="16">
        <v>0.13620682527188591</v>
      </c>
      <c r="AH796" s="16">
        <v>1.9326724815148719E-2</v>
      </c>
      <c r="AI796" s="16">
        <v>5.7112258153956437E-2</v>
      </c>
      <c r="AJ796" s="16">
        <v>0.10030810316884479</v>
      </c>
      <c r="AK796" s="16">
        <v>0.40157434280900839</v>
      </c>
    </row>
    <row r="797" spans="2:39" x14ac:dyDescent="0.35">
      <c r="B797" s="15" t="s">
        <v>306</v>
      </c>
      <c r="C797" s="16">
        <v>0.27327480433397339</v>
      </c>
      <c r="D797" s="16">
        <v>0.29737116438930472</v>
      </c>
      <c r="E797" s="16">
        <v>0.2497161512333374</v>
      </c>
      <c r="G797" s="16">
        <v>0.32649027174609652</v>
      </c>
      <c r="H797" s="16">
        <v>0.33392294777505771</v>
      </c>
      <c r="I797" s="16">
        <v>0.31833246599252663</v>
      </c>
      <c r="J797" s="16">
        <v>0.29546448270943709</v>
      </c>
      <c r="K797" s="16">
        <v>0.23373623745763969</v>
      </c>
      <c r="L797" s="16">
        <v>0.1612315079423815</v>
      </c>
      <c r="N797" s="16">
        <v>0.25039968155267622</v>
      </c>
      <c r="O797" s="16">
        <v>0.33110348669024692</v>
      </c>
      <c r="P797" s="16">
        <v>0.21906224893213139</v>
      </c>
      <c r="Q797" s="16">
        <v>0.28544408945116218</v>
      </c>
      <c r="R797" s="16">
        <v>0.29727034737607072</v>
      </c>
      <c r="S797" s="16">
        <v>0.241002911777525</v>
      </c>
      <c r="T797" s="16">
        <v>0.30793719202528952</v>
      </c>
      <c r="U797" s="16">
        <v>0.290350545253104</v>
      </c>
      <c r="V797" s="16">
        <v>0.30013465016013452</v>
      </c>
      <c r="W797" s="16">
        <v>0.28008969627218028</v>
      </c>
      <c r="X797" s="16">
        <v>0.23328986113784811</v>
      </c>
      <c r="Y797" s="16">
        <v>0.24083333839932211</v>
      </c>
      <c r="AA797" s="16">
        <v>0.31041255917797977</v>
      </c>
      <c r="AB797" s="16">
        <v>0.26651822286328508</v>
      </c>
      <c r="AC797" s="16">
        <v>0.26886451447966547</v>
      </c>
      <c r="AD797" s="16">
        <v>0.2434647816437597</v>
      </c>
      <c r="AF797" s="16">
        <v>0.30161828848248973</v>
      </c>
      <c r="AH797" s="16">
        <v>7.2154160670757403E-2</v>
      </c>
      <c r="AI797" s="16">
        <v>0.1983158258415435</v>
      </c>
      <c r="AJ797" s="16">
        <v>0.33274439534590933</v>
      </c>
      <c r="AK797" s="16">
        <v>0.44134889200043109</v>
      </c>
    </row>
    <row r="798" spans="2:39" x14ac:dyDescent="0.35">
      <c r="B798" s="15" t="s">
        <v>307</v>
      </c>
      <c r="C798" s="16">
        <v>0.14364819035761831</v>
      </c>
      <c r="D798" s="16">
        <v>0.13996781993287899</v>
      </c>
      <c r="E798" s="16">
        <v>0.14724643382340241</v>
      </c>
      <c r="G798" s="16">
        <v>0.14234339260299869</v>
      </c>
      <c r="H798" s="16">
        <v>0.13827098087225159</v>
      </c>
      <c r="I798" s="16">
        <v>0.14925299020147681</v>
      </c>
      <c r="J798" s="16">
        <v>0.15047839294448689</v>
      </c>
      <c r="K798" s="16">
        <v>0.15048397546843989</v>
      </c>
      <c r="L798" s="16">
        <v>0.13419872550589701</v>
      </c>
      <c r="N798" s="16">
        <v>0.14947035134414111</v>
      </c>
      <c r="O798" s="16">
        <v>0.14389559926915671</v>
      </c>
      <c r="P798" s="16">
        <v>0.15766837075090029</v>
      </c>
      <c r="Q798" s="16">
        <v>0.13800724500602929</v>
      </c>
      <c r="R798" s="16">
        <v>0.14161160153280039</v>
      </c>
      <c r="S798" s="16">
        <v>0.1414448992947997</v>
      </c>
      <c r="T798" s="16">
        <v>0.13106000636165499</v>
      </c>
      <c r="U798" s="16">
        <v>0.17180643542064489</v>
      </c>
      <c r="V798" s="16">
        <v>0.1296090159419622</v>
      </c>
      <c r="W798" s="16">
        <v>0.1390846134089507</v>
      </c>
      <c r="X798" s="16">
        <v>0.14321436807263629</v>
      </c>
      <c r="Y798" s="16">
        <v>0.14744542898021881</v>
      </c>
      <c r="AA798" s="16">
        <v>0.12887369654161829</v>
      </c>
      <c r="AB798" s="16">
        <v>0.14117690569495589</v>
      </c>
      <c r="AC798" s="16">
        <v>0.14665701574897211</v>
      </c>
      <c r="AD798" s="16">
        <v>0.15996086311199531</v>
      </c>
      <c r="AF798" s="16">
        <v>0.1442419252354048</v>
      </c>
      <c r="AH798" s="16">
        <v>0.13331091781176449</v>
      </c>
      <c r="AI798" s="16">
        <v>0.1632425238767819</v>
      </c>
      <c r="AJ798" s="16">
        <v>0.16477870595214031</v>
      </c>
      <c r="AK798" s="16">
        <v>4.903356228341646E-2</v>
      </c>
    </row>
    <row r="799" spans="2:39" x14ac:dyDescent="0.35">
      <c r="B799" s="15" t="s">
        <v>308</v>
      </c>
      <c r="C799" s="16">
        <v>0.28877992754942339</v>
      </c>
      <c r="D799" s="16">
        <v>0.27260098613653699</v>
      </c>
      <c r="E799" s="16">
        <v>0.30459783811377739</v>
      </c>
      <c r="G799" s="16">
        <v>0.29835357227167347</v>
      </c>
      <c r="H799" s="16">
        <v>0.25262856067800338</v>
      </c>
      <c r="I799" s="16">
        <v>0.27154510784403418</v>
      </c>
      <c r="J799" s="16">
        <v>0.3004420032027581</v>
      </c>
      <c r="K799" s="16">
        <v>0.31436898630085841</v>
      </c>
      <c r="L799" s="16">
        <v>0.29908074268839852</v>
      </c>
      <c r="N799" s="16">
        <v>0.29467443141584282</v>
      </c>
      <c r="O799" s="16">
        <v>0.27666810320459428</v>
      </c>
      <c r="P799" s="16">
        <v>0.31673365559746158</v>
      </c>
      <c r="Q799" s="16">
        <v>0.32763024005414648</v>
      </c>
      <c r="R799" s="16">
        <v>0.28069693379479049</v>
      </c>
      <c r="S799" s="16">
        <v>0.30276637625368608</v>
      </c>
      <c r="T799" s="16">
        <v>0.2511596756583846</v>
      </c>
      <c r="U799" s="16">
        <v>0.2931770326271762</v>
      </c>
      <c r="V799" s="16">
        <v>0.27647113045552513</v>
      </c>
      <c r="W799" s="16">
        <v>0.26829090309684189</v>
      </c>
      <c r="X799" s="16">
        <v>0.31575116550289972</v>
      </c>
      <c r="Y799" s="16">
        <v>0.30113864351417557</v>
      </c>
      <c r="AA799" s="16">
        <v>0.25395158734922652</v>
      </c>
      <c r="AB799" s="16">
        <v>0.29965630080270972</v>
      </c>
      <c r="AC799" s="16">
        <v>0.29802847867509352</v>
      </c>
      <c r="AD799" s="16">
        <v>0.30736152246744791</v>
      </c>
      <c r="AF799" s="16">
        <v>0.29026558872272168</v>
      </c>
      <c r="AH799" s="16">
        <v>0.28563824826249817</v>
      </c>
      <c r="AI799" s="16">
        <v>0.35393308805122681</v>
      </c>
      <c r="AJ799" s="16">
        <v>0.31166106042096903</v>
      </c>
      <c r="AK799" s="16">
        <v>7.146627819963676E-2</v>
      </c>
    </row>
    <row r="800" spans="2:39" x14ac:dyDescent="0.35">
      <c r="B800" s="15" t="s">
        <v>309</v>
      </c>
      <c r="C800" s="16">
        <v>0.17251189800152661</v>
      </c>
      <c r="D800" s="16">
        <v>0.14350185469333029</v>
      </c>
      <c r="E800" s="16">
        <v>0.2008745861902354</v>
      </c>
      <c r="G800" s="16">
        <v>7.8331832427580309E-2</v>
      </c>
      <c r="H800" s="16">
        <v>9.4541447267190312E-2</v>
      </c>
      <c r="I800" s="16">
        <v>0.11120645791822049</v>
      </c>
      <c r="J800" s="16">
        <v>0.1349006226154211</v>
      </c>
      <c r="K800" s="16">
        <v>0.20618775703739639</v>
      </c>
      <c r="L800" s="16">
        <v>0.35513206589041102</v>
      </c>
      <c r="N800" s="16">
        <v>0.1991542417221431</v>
      </c>
      <c r="O800" s="16">
        <v>0.15596686546531821</v>
      </c>
      <c r="P800" s="16">
        <v>0.16219246167833909</v>
      </c>
      <c r="Q800" s="16">
        <v>0.15971442635016539</v>
      </c>
      <c r="R800" s="16">
        <v>0.14162083533594039</v>
      </c>
      <c r="S800" s="16">
        <v>0.20693389799290129</v>
      </c>
      <c r="T800" s="16">
        <v>0.1623741926967448</v>
      </c>
      <c r="U800" s="16">
        <v>0.1441464751024582</v>
      </c>
      <c r="V800" s="16">
        <v>0.12415359753111251</v>
      </c>
      <c r="W800" s="16">
        <v>0.21085404902804311</v>
      </c>
      <c r="X800" s="16">
        <v>0.1978716648942522</v>
      </c>
      <c r="Y800" s="16">
        <v>0.2036243409020948</v>
      </c>
      <c r="AA800" s="16">
        <v>0.153371117238918</v>
      </c>
      <c r="AB800" s="16">
        <v>0.1704626905737055</v>
      </c>
      <c r="AC800" s="16">
        <v>0.16364006464442321</v>
      </c>
      <c r="AD800" s="16">
        <v>0.20302740082773491</v>
      </c>
      <c r="AF800" s="16">
        <v>0.12766737228749769</v>
      </c>
      <c r="AH800" s="16">
        <v>0.48956994843983132</v>
      </c>
      <c r="AI800" s="16">
        <v>0.22739630407649161</v>
      </c>
      <c r="AJ800" s="16">
        <v>9.0507735112136431E-2</v>
      </c>
      <c r="AK800" s="16">
        <v>3.6576924707507348E-2</v>
      </c>
    </row>
    <row r="802" spans="2:39" x14ac:dyDescent="0.35">
      <c r="B802" s="25" t="s">
        <v>316</v>
      </c>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row>
    <row r="803" spans="2:39" x14ac:dyDescent="0.35">
      <c r="B803" s="26" t="s">
        <v>15</v>
      </c>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row>
    <row r="804" spans="2:39" x14ac:dyDescent="0.35">
      <c r="B804" s="15" t="s">
        <v>305</v>
      </c>
      <c r="C804" s="16">
        <v>0.1172323126993586</v>
      </c>
      <c r="D804" s="16">
        <v>0.13448747586840079</v>
      </c>
      <c r="E804" s="16">
        <v>0.1003621961190581</v>
      </c>
      <c r="G804" s="16">
        <v>0.15864641547672181</v>
      </c>
      <c r="H804" s="16">
        <v>0.18128699041949761</v>
      </c>
      <c r="I804" s="16">
        <v>0.15875058035083839</v>
      </c>
      <c r="J804" s="16">
        <v>9.0848128662260413E-2</v>
      </c>
      <c r="K804" s="16">
        <v>8.6627878148870491E-2</v>
      </c>
      <c r="L804" s="16">
        <v>4.6401343767570158E-2</v>
      </c>
      <c r="N804" s="16">
        <v>0.111936153235382</v>
      </c>
      <c r="O804" s="16">
        <v>0.1062771114289363</v>
      </c>
      <c r="P804" s="16">
        <v>9.2577670902207046E-2</v>
      </c>
      <c r="Q804" s="16">
        <v>0.1022082922760276</v>
      </c>
      <c r="R804" s="16">
        <v>0.14316074509702351</v>
      </c>
      <c r="S804" s="16">
        <v>0.10819157933096719</v>
      </c>
      <c r="T804" s="16">
        <v>0.1138339508737555</v>
      </c>
      <c r="U804" s="16">
        <v>0.1161791671557563</v>
      </c>
      <c r="V804" s="16">
        <v>0.1648548823328489</v>
      </c>
      <c r="W804" s="16">
        <v>9.8471646318119943E-2</v>
      </c>
      <c r="X804" s="16">
        <v>8.9220697856991119E-2</v>
      </c>
      <c r="Y804" s="16">
        <v>0.10439670517546</v>
      </c>
      <c r="AA804" s="16">
        <v>0.17205838993536349</v>
      </c>
      <c r="AB804" s="16">
        <v>0.1058096526425889</v>
      </c>
      <c r="AC804" s="16">
        <v>0.1180533917098141</v>
      </c>
      <c r="AD804" s="16">
        <v>6.9265943282376841E-2</v>
      </c>
      <c r="AF804" s="16">
        <v>0.13100301679591991</v>
      </c>
      <c r="AH804" s="16">
        <v>8.0534543859355646E-3</v>
      </c>
      <c r="AI804" s="16">
        <v>2.8090716413385571E-2</v>
      </c>
      <c r="AJ804" s="16">
        <v>9.6092154915083272E-2</v>
      </c>
      <c r="AK804" s="16">
        <v>0.46157863759125328</v>
      </c>
    </row>
    <row r="805" spans="2:39" x14ac:dyDescent="0.35">
      <c r="B805" s="15" t="s">
        <v>306</v>
      </c>
      <c r="C805" s="16">
        <v>0.28950285752953031</v>
      </c>
      <c r="D805" s="16">
        <v>0.30208424621511198</v>
      </c>
      <c r="E805" s="16">
        <v>0.27720222079903328</v>
      </c>
      <c r="G805" s="16">
        <v>0.3951969074877914</v>
      </c>
      <c r="H805" s="16">
        <v>0.36323487613802802</v>
      </c>
      <c r="I805" s="16">
        <v>0.32094922682586952</v>
      </c>
      <c r="J805" s="16">
        <v>0.29728723557319042</v>
      </c>
      <c r="K805" s="16">
        <v>0.25073996120393488</v>
      </c>
      <c r="L805" s="16">
        <v>0.15449400400873281</v>
      </c>
      <c r="N805" s="16">
        <v>0.26911403122792399</v>
      </c>
      <c r="O805" s="16">
        <v>0.23358661212823981</v>
      </c>
      <c r="P805" s="16">
        <v>0.26957704321268028</v>
      </c>
      <c r="Q805" s="16">
        <v>0.24890590324327441</v>
      </c>
      <c r="R805" s="16">
        <v>0.29951705390594618</v>
      </c>
      <c r="S805" s="16">
        <v>0.26120735627656189</v>
      </c>
      <c r="T805" s="16">
        <v>0.29802119890009637</v>
      </c>
      <c r="U805" s="16">
        <v>0.32933262995561108</v>
      </c>
      <c r="V805" s="16">
        <v>0.37407349754605312</v>
      </c>
      <c r="W805" s="16">
        <v>0.26705013959589619</v>
      </c>
      <c r="X805" s="16">
        <v>0.2785883610140541</v>
      </c>
      <c r="Y805" s="16">
        <v>0.2345594603879077</v>
      </c>
      <c r="AA805" s="16">
        <v>0.3163757730651876</v>
      </c>
      <c r="AB805" s="16">
        <v>0.30442054517198031</v>
      </c>
      <c r="AC805" s="16">
        <v>0.28662216097999188</v>
      </c>
      <c r="AD805" s="16">
        <v>0.2473047989347171</v>
      </c>
      <c r="AF805" s="16">
        <v>0.3250909888270016</v>
      </c>
      <c r="AH805" s="16">
        <v>2.9857601839796289E-2</v>
      </c>
      <c r="AI805" s="16">
        <v>0.17122874777782399</v>
      </c>
      <c r="AJ805" s="16">
        <v>0.40999632241309841</v>
      </c>
      <c r="AK805" s="16">
        <v>0.45209846344207039</v>
      </c>
    </row>
    <row r="806" spans="2:39" x14ac:dyDescent="0.35">
      <c r="B806" s="15" t="s">
        <v>307</v>
      </c>
      <c r="C806" s="16">
        <v>0.24860711651726339</v>
      </c>
      <c r="D806" s="16">
        <v>0.24106862189597009</v>
      </c>
      <c r="E806" s="16">
        <v>0.25597739066971842</v>
      </c>
      <c r="G806" s="16">
        <v>0.17269458980259869</v>
      </c>
      <c r="H806" s="16">
        <v>0.16202910940776161</v>
      </c>
      <c r="I806" s="16">
        <v>0.21836939077491141</v>
      </c>
      <c r="J806" s="16">
        <v>0.28337519958740798</v>
      </c>
      <c r="K806" s="16">
        <v>0.28242603326639332</v>
      </c>
      <c r="L806" s="16">
        <v>0.342298877937602</v>
      </c>
      <c r="N806" s="16">
        <v>0.28334181160383431</v>
      </c>
      <c r="O806" s="16">
        <v>0.23699779416099079</v>
      </c>
      <c r="P806" s="16">
        <v>0.29592400326223289</v>
      </c>
      <c r="Q806" s="16">
        <v>0.23735794976872851</v>
      </c>
      <c r="R806" s="16">
        <v>0.2430280270438652</v>
      </c>
      <c r="S806" s="16">
        <v>0.25953475056475722</v>
      </c>
      <c r="T806" s="16">
        <v>0.23819938187980519</v>
      </c>
      <c r="U806" s="16">
        <v>0.2284449709757394</v>
      </c>
      <c r="V806" s="16">
        <v>0.19799530446180741</v>
      </c>
      <c r="W806" s="16">
        <v>0.27727064135375862</v>
      </c>
      <c r="X806" s="16">
        <v>0.24552568282551149</v>
      </c>
      <c r="Y806" s="16">
        <v>0.26204852083817909</v>
      </c>
      <c r="AA806" s="16">
        <v>0.22197159710000039</v>
      </c>
      <c r="AB806" s="16">
        <v>0.25663809649024649</v>
      </c>
      <c r="AC806" s="16">
        <v>0.24058489373455941</v>
      </c>
      <c r="AD806" s="16">
        <v>0.2761419868572913</v>
      </c>
      <c r="AF806" s="16">
        <v>0.2288738758514697</v>
      </c>
      <c r="AH806" s="16">
        <v>0.36193544528435928</v>
      </c>
      <c r="AI806" s="16">
        <v>0.3407514802721528</v>
      </c>
      <c r="AJ806" s="16">
        <v>0.20901913286962459</v>
      </c>
      <c r="AK806" s="16">
        <v>4.4273675299728851E-2</v>
      </c>
    </row>
    <row r="807" spans="2:39" x14ac:dyDescent="0.35">
      <c r="B807" s="15" t="s">
        <v>308</v>
      </c>
      <c r="C807" s="16">
        <v>0.20570293234702181</v>
      </c>
      <c r="D807" s="16">
        <v>0.1957803086157639</v>
      </c>
      <c r="E807" s="16">
        <v>0.21540413409683229</v>
      </c>
      <c r="G807" s="16">
        <v>0.17203878416902621</v>
      </c>
      <c r="H807" s="16">
        <v>0.20695294239150411</v>
      </c>
      <c r="I807" s="16">
        <v>0.21472185628321261</v>
      </c>
      <c r="J807" s="16">
        <v>0.2210710116727283</v>
      </c>
      <c r="K807" s="16">
        <v>0.20785102578213649</v>
      </c>
      <c r="L807" s="16">
        <v>0.20565249088593399</v>
      </c>
      <c r="N807" s="16">
        <v>0.18594353593328661</v>
      </c>
      <c r="O807" s="16">
        <v>0.30204337440498358</v>
      </c>
      <c r="P807" s="16">
        <v>0.21620779742271279</v>
      </c>
      <c r="Q807" s="16">
        <v>0.25905434845343378</v>
      </c>
      <c r="R807" s="16">
        <v>0.18565550757958851</v>
      </c>
      <c r="S807" s="16">
        <v>0.19236762768758331</v>
      </c>
      <c r="T807" s="16">
        <v>0.21747462129003289</v>
      </c>
      <c r="U807" s="16">
        <v>0.20462979960925939</v>
      </c>
      <c r="V807" s="16">
        <v>0.18144460053647091</v>
      </c>
      <c r="W807" s="16">
        <v>0.18981343249702479</v>
      </c>
      <c r="X807" s="16">
        <v>0.21041692429646131</v>
      </c>
      <c r="Y807" s="16">
        <v>0.24847311969255281</v>
      </c>
      <c r="AA807" s="16">
        <v>0.175694519887031</v>
      </c>
      <c r="AB807" s="16">
        <v>0.19080883475771901</v>
      </c>
      <c r="AC807" s="16">
        <v>0.2148315238483938</v>
      </c>
      <c r="AD807" s="16">
        <v>0.2457768852377272</v>
      </c>
      <c r="AF807" s="16">
        <v>0.2100874772531775</v>
      </c>
      <c r="AH807" s="16">
        <v>0.1976409946204114</v>
      </c>
      <c r="AI807" s="16">
        <v>0.26019172314762512</v>
      </c>
      <c r="AJ807" s="16">
        <v>0.22553140444355471</v>
      </c>
      <c r="AK807" s="16">
        <v>2.5702712690341009E-2</v>
      </c>
    </row>
    <row r="808" spans="2:39" x14ac:dyDescent="0.35">
      <c r="B808" s="15" t="s">
        <v>309</v>
      </c>
      <c r="C808" s="16">
        <v>0.13895478090682589</v>
      </c>
      <c r="D808" s="16">
        <v>0.12657934740475321</v>
      </c>
      <c r="E808" s="16">
        <v>0.1510540583153579</v>
      </c>
      <c r="G808" s="16">
        <v>0.1014233030638618</v>
      </c>
      <c r="H808" s="16">
        <v>8.6496081643208766E-2</v>
      </c>
      <c r="I808" s="16">
        <v>8.7208945765168258E-2</v>
      </c>
      <c r="J808" s="16">
        <v>0.1074184245044129</v>
      </c>
      <c r="K808" s="16">
        <v>0.17235510159866479</v>
      </c>
      <c r="L808" s="16">
        <v>0.25115328340016091</v>
      </c>
      <c r="N808" s="16">
        <v>0.14966446799957289</v>
      </c>
      <c r="O808" s="16">
        <v>0.12109510787684979</v>
      </c>
      <c r="P808" s="16">
        <v>0.12571348520016709</v>
      </c>
      <c r="Q808" s="16">
        <v>0.1524735062585357</v>
      </c>
      <c r="R808" s="16">
        <v>0.1286386663735766</v>
      </c>
      <c r="S808" s="16">
        <v>0.17869868614013029</v>
      </c>
      <c r="T808" s="16">
        <v>0.1324708470563101</v>
      </c>
      <c r="U808" s="16">
        <v>0.1214134323036339</v>
      </c>
      <c r="V808" s="16">
        <v>8.1631715122819706E-2</v>
      </c>
      <c r="W808" s="16">
        <v>0.16739414023520041</v>
      </c>
      <c r="X808" s="16">
        <v>0.17624833400698189</v>
      </c>
      <c r="Y808" s="16">
        <v>0.15052219390590019</v>
      </c>
      <c r="AA808" s="16">
        <v>0.11389972001241749</v>
      </c>
      <c r="AB808" s="16">
        <v>0.14232287093746529</v>
      </c>
      <c r="AC808" s="16">
        <v>0.13990802972724081</v>
      </c>
      <c r="AD808" s="16">
        <v>0.16151038568788759</v>
      </c>
      <c r="AF808" s="16">
        <v>0.10494464127243119</v>
      </c>
      <c r="AH808" s="16">
        <v>0.40251250386949738</v>
      </c>
      <c r="AI808" s="16">
        <v>0.1997373323890127</v>
      </c>
      <c r="AJ808" s="16">
        <v>5.9360985358639103E-2</v>
      </c>
      <c r="AK808" s="16">
        <v>1.634651097660646E-2</v>
      </c>
    </row>
    <row r="810" spans="2:39" x14ac:dyDescent="0.35">
      <c r="B810" s="25" t="s">
        <v>317</v>
      </c>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row>
    <row r="811" spans="2:39" x14ac:dyDescent="0.35">
      <c r="B811" s="26" t="s">
        <v>15</v>
      </c>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row>
    <row r="812" spans="2:39" x14ac:dyDescent="0.35">
      <c r="B812" s="15" t="s">
        <v>305</v>
      </c>
      <c r="C812" s="16">
        <v>6.6203087554714768E-2</v>
      </c>
      <c r="D812" s="16">
        <v>7.6294803769469149E-2</v>
      </c>
      <c r="E812" s="16">
        <v>5.633656659687987E-2</v>
      </c>
      <c r="G812" s="16">
        <v>7.089854769434388E-2</v>
      </c>
      <c r="H812" s="16">
        <v>0.115150541082453</v>
      </c>
      <c r="I812" s="16">
        <v>0.1042556632041889</v>
      </c>
      <c r="J812" s="16">
        <v>5.1295452158341519E-2</v>
      </c>
      <c r="K812" s="16">
        <v>4.4398627829453322E-2</v>
      </c>
      <c r="L812" s="16">
        <v>1.9373787639673949E-2</v>
      </c>
      <c r="N812" s="16">
        <v>5.5318053718076722E-2</v>
      </c>
      <c r="O812" s="16">
        <v>7.4234825479390018E-2</v>
      </c>
      <c r="P812" s="16">
        <v>3.8158445684455818E-2</v>
      </c>
      <c r="Q812" s="16">
        <v>4.8445311354482601E-2</v>
      </c>
      <c r="R812" s="16">
        <v>9.2204270873119332E-2</v>
      </c>
      <c r="S812" s="16">
        <v>5.0822190524047822E-2</v>
      </c>
      <c r="T812" s="16">
        <v>7.2301016647785571E-2</v>
      </c>
      <c r="U812" s="16">
        <v>6.798121571847987E-2</v>
      </c>
      <c r="V812" s="16">
        <v>0.10900770265525001</v>
      </c>
      <c r="W812" s="16">
        <v>3.9011517187058968E-2</v>
      </c>
      <c r="X812" s="16">
        <v>5.2606705279196433E-2</v>
      </c>
      <c r="Y812" s="16">
        <v>5.7929218974188033E-2</v>
      </c>
      <c r="AA812" s="16">
        <v>0.111353718140171</v>
      </c>
      <c r="AB812" s="16">
        <v>5.9414662372932178E-2</v>
      </c>
      <c r="AC812" s="16">
        <v>5.3787873369633303E-2</v>
      </c>
      <c r="AD812" s="16">
        <v>3.5741980786549027E-2</v>
      </c>
      <c r="AF812" s="16">
        <v>7.4149692158001476E-2</v>
      </c>
      <c r="AH812" s="16">
        <v>3.6479774360777969E-3</v>
      </c>
      <c r="AI812" s="16">
        <v>1.057635895641423E-2</v>
      </c>
      <c r="AJ812" s="16">
        <v>4.0231681718244851E-2</v>
      </c>
      <c r="AK812" s="16">
        <v>0.30913648691836798</v>
      </c>
    </row>
    <row r="813" spans="2:39" x14ac:dyDescent="0.35">
      <c r="B813" s="15" t="s">
        <v>306</v>
      </c>
      <c r="C813" s="16">
        <v>0.1925053044744604</v>
      </c>
      <c r="D813" s="16">
        <v>0.2156249815335439</v>
      </c>
      <c r="E813" s="16">
        <v>0.169901539823576</v>
      </c>
      <c r="G813" s="16">
        <v>0.26553609820865659</v>
      </c>
      <c r="H813" s="16">
        <v>0.27570251080694791</v>
      </c>
      <c r="I813" s="16">
        <v>0.25822070219568433</v>
      </c>
      <c r="J813" s="16">
        <v>0.19599947255543029</v>
      </c>
      <c r="K813" s="16">
        <v>0.1227725202663887</v>
      </c>
      <c r="L813" s="16">
        <v>6.7853236344515608E-2</v>
      </c>
      <c r="N813" s="16">
        <v>0.1717496557787036</v>
      </c>
      <c r="O813" s="16">
        <v>0.1681622002964899</v>
      </c>
      <c r="P813" s="16">
        <v>0.21443844944117321</v>
      </c>
      <c r="Q813" s="16">
        <v>0.18999708400088741</v>
      </c>
      <c r="R813" s="16">
        <v>0.18827432770360211</v>
      </c>
      <c r="S813" s="16">
        <v>0.1212119126614169</v>
      </c>
      <c r="T813" s="16">
        <v>0.203501162224898</v>
      </c>
      <c r="U813" s="16">
        <v>0.1880682372320478</v>
      </c>
      <c r="V813" s="16">
        <v>0.26141775244756549</v>
      </c>
      <c r="W813" s="16">
        <v>0.18077443706230401</v>
      </c>
      <c r="X813" s="16">
        <v>0.19762065729046119</v>
      </c>
      <c r="Y813" s="16">
        <v>0.1798193821210517</v>
      </c>
      <c r="AA813" s="16">
        <v>0.2365911446627901</v>
      </c>
      <c r="AB813" s="16">
        <v>0.18959243735600029</v>
      </c>
      <c r="AC813" s="16">
        <v>0.18291249216717709</v>
      </c>
      <c r="AD813" s="16">
        <v>0.15707642549314441</v>
      </c>
      <c r="AF813" s="16">
        <v>0.21470967211259731</v>
      </c>
      <c r="AH813" s="16">
        <v>1.5280221620078071E-2</v>
      </c>
      <c r="AI813" s="16">
        <v>7.055189796099412E-2</v>
      </c>
      <c r="AJ813" s="16">
        <v>0.2307547040979</v>
      </c>
      <c r="AK813" s="16">
        <v>0.51523359185131046</v>
      </c>
    </row>
    <row r="814" spans="2:39" x14ac:dyDescent="0.35">
      <c r="B814" s="15" t="s">
        <v>307</v>
      </c>
      <c r="C814" s="16">
        <v>0.17711858722409099</v>
      </c>
      <c r="D814" s="16">
        <v>0.17609128513338751</v>
      </c>
      <c r="E814" s="16">
        <v>0.1781229652101797</v>
      </c>
      <c r="G814" s="16">
        <v>0.17401280428211791</v>
      </c>
      <c r="H814" s="16">
        <v>0.17333018702866529</v>
      </c>
      <c r="I814" s="16">
        <v>0.14947046503885791</v>
      </c>
      <c r="J814" s="16">
        <v>0.19547716135502871</v>
      </c>
      <c r="K814" s="16">
        <v>0.17570331421245941</v>
      </c>
      <c r="L814" s="16">
        <v>0.19070506737576351</v>
      </c>
      <c r="N814" s="16">
        <v>0.17292807249635991</v>
      </c>
      <c r="O814" s="16">
        <v>0.18686082398399001</v>
      </c>
      <c r="P814" s="16">
        <v>0.16907008380460911</v>
      </c>
      <c r="Q814" s="16">
        <v>0.19056003948254169</v>
      </c>
      <c r="R814" s="16">
        <v>0.17373522787007639</v>
      </c>
      <c r="S814" s="16">
        <v>0.1988444877606429</v>
      </c>
      <c r="T814" s="16">
        <v>0.16075866999646971</v>
      </c>
      <c r="U814" s="16">
        <v>0.18019610655749591</v>
      </c>
      <c r="V814" s="16">
        <v>0.17340865702500499</v>
      </c>
      <c r="W814" s="16">
        <v>0.1871319854052442</v>
      </c>
      <c r="X814" s="16">
        <v>0.18238778224220589</v>
      </c>
      <c r="Y814" s="16">
        <v>0.15757828789916209</v>
      </c>
      <c r="AA814" s="16">
        <v>0.15635947526333849</v>
      </c>
      <c r="AB814" s="16">
        <v>0.18070696987267651</v>
      </c>
      <c r="AC814" s="16">
        <v>0.1672102414320949</v>
      </c>
      <c r="AD814" s="16">
        <v>0.20538702169295101</v>
      </c>
      <c r="AF814" s="16">
        <v>0.16564087029830371</v>
      </c>
      <c r="AH814" s="16">
        <v>0.19516551459271569</v>
      </c>
      <c r="AI814" s="16">
        <v>0.18943205432754059</v>
      </c>
      <c r="AJ814" s="16">
        <v>0.19117184050355429</v>
      </c>
      <c r="AK814" s="16">
        <v>0.1001402274031306</v>
      </c>
    </row>
    <row r="815" spans="2:39" x14ac:dyDescent="0.35">
      <c r="B815" s="15" t="s">
        <v>308</v>
      </c>
      <c r="C815" s="16">
        <v>0.32576369016859918</v>
      </c>
      <c r="D815" s="16">
        <v>0.31209748697306189</v>
      </c>
      <c r="E815" s="16">
        <v>0.33912493392272519</v>
      </c>
      <c r="G815" s="16">
        <v>0.33037260326585471</v>
      </c>
      <c r="H815" s="16">
        <v>0.30574308972988329</v>
      </c>
      <c r="I815" s="16">
        <v>0.32444762807347521</v>
      </c>
      <c r="J815" s="16">
        <v>0.34841872297832138</v>
      </c>
      <c r="K815" s="16">
        <v>0.3607174836783173</v>
      </c>
      <c r="L815" s="16">
        <v>0.29818125737616108</v>
      </c>
      <c r="N815" s="16">
        <v>0.31780315603954512</v>
      </c>
      <c r="O815" s="16">
        <v>0.36385292380828171</v>
      </c>
      <c r="P815" s="16">
        <v>0.33258055185121332</v>
      </c>
      <c r="Q815" s="16">
        <v>0.29185633607787381</v>
      </c>
      <c r="R815" s="16">
        <v>0.32337213942905979</v>
      </c>
      <c r="S815" s="16">
        <v>0.36423532215971027</v>
      </c>
      <c r="T815" s="16">
        <v>0.34751459008027741</v>
      </c>
      <c r="U815" s="16">
        <v>0.35870171882910978</v>
      </c>
      <c r="V815" s="16">
        <v>0.29571940199775387</v>
      </c>
      <c r="W815" s="16">
        <v>0.30689220067071649</v>
      </c>
      <c r="X815" s="16">
        <v>0.30954675056474501</v>
      </c>
      <c r="Y815" s="16">
        <v>0.33960582951983498</v>
      </c>
      <c r="AA815" s="16">
        <v>0.28473295683084049</v>
      </c>
      <c r="AB815" s="16">
        <v>0.32877308303358432</v>
      </c>
      <c r="AC815" s="16">
        <v>0.36705401597436371</v>
      </c>
      <c r="AD815" s="16">
        <v>0.32952219493585178</v>
      </c>
      <c r="AF815" s="16">
        <v>0.34416007438516599</v>
      </c>
      <c r="AH815" s="16">
        <v>0.17873642764940681</v>
      </c>
      <c r="AI815" s="16">
        <v>0.37612992966390879</v>
      </c>
      <c r="AJ815" s="16">
        <v>0.42293675120038732</v>
      </c>
      <c r="AK815" s="16">
        <v>5.3186657978236011E-2</v>
      </c>
    </row>
    <row r="816" spans="2:39" x14ac:dyDescent="0.35">
      <c r="B816" s="15" t="s">
        <v>309</v>
      </c>
      <c r="C816" s="16">
        <v>0.23840933057813449</v>
      </c>
      <c r="D816" s="16">
        <v>0.21989144259053739</v>
      </c>
      <c r="E816" s="16">
        <v>0.25651399444663908</v>
      </c>
      <c r="G816" s="16">
        <v>0.1591799465490269</v>
      </c>
      <c r="H816" s="16">
        <v>0.1300736713520505</v>
      </c>
      <c r="I816" s="16">
        <v>0.16360554148779369</v>
      </c>
      <c r="J816" s="16">
        <v>0.208809190952878</v>
      </c>
      <c r="K816" s="16">
        <v>0.29640805401338127</v>
      </c>
      <c r="L816" s="16">
        <v>0.42388665126388581</v>
      </c>
      <c r="N816" s="16">
        <v>0.28220106196731459</v>
      </c>
      <c r="O816" s="16">
        <v>0.20688922643184871</v>
      </c>
      <c r="P816" s="16">
        <v>0.24575246921854871</v>
      </c>
      <c r="Q816" s="16">
        <v>0.27914122908421463</v>
      </c>
      <c r="R816" s="16">
        <v>0.22241403412414229</v>
      </c>
      <c r="S816" s="16">
        <v>0.26488608689418219</v>
      </c>
      <c r="T816" s="16">
        <v>0.21592456105056931</v>
      </c>
      <c r="U816" s="16">
        <v>0.20505272166286681</v>
      </c>
      <c r="V816" s="16">
        <v>0.1604464858744255</v>
      </c>
      <c r="W816" s="16">
        <v>0.28618985967467619</v>
      </c>
      <c r="X816" s="16">
        <v>0.2578381046233913</v>
      </c>
      <c r="Y816" s="16">
        <v>0.26506728148576308</v>
      </c>
      <c r="AA816" s="16">
        <v>0.21096270510285989</v>
      </c>
      <c r="AB816" s="16">
        <v>0.2415128473648066</v>
      </c>
      <c r="AC816" s="16">
        <v>0.22903537705673099</v>
      </c>
      <c r="AD816" s="16">
        <v>0.27227237709150381</v>
      </c>
      <c r="AF816" s="16">
        <v>0.2013396910459313</v>
      </c>
      <c r="AH816" s="16">
        <v>0.60716985870172158</v>
      </c>
      <c r="AI816" s="16">
        <v>0.35330975909114248</v>
      </c>
      <c r="AJ816" s="16">
        <v>0.11490502247991349</v>
      </c>
      <c r="AK816" s="16">
        <v>2.2303035848954982E-2</v>
      </c>
    </row>
    <row r="818" spans="2:39" x14ac:dyDescent="0.35">
      <c r="B818" s="25" t="s">
        <v>318</v>
      </c>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row>
    <row r="819" spans="2:39" x14ac:dyDescent="0.35">
      <c r="B819" s="26" t="s">
        <v>15</v>
      </c>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row>
    <row r="820" spans="2:39" x14ac:dyDescent="0.35">
      <c r="B820" s="15" t="s">
        <v>305</v>
      </c>
      <c r="C820" s="16">
        <v>0.11158856429086959</v>
      </c>
      <c r="D820" s="16">
        <v>0.11101621086344871</v>
      </c>
      <c r="E820" s="16">
        <v>0.11214814573041509</v>
      </c>
      <c r="G820" s="16">
        <v>0.14616373675244609</v>
      </c>
      <c r="H820" s="16">
        <v>0.1662292344515765</v>
      </c>
      <c r="I820" s="16">
        <v>0.13176772746444659</v>
      </c>
      <c r="J820" s="16">
        <v>8.1004195173684748E-2</v>
      </c>
      <c r="K820" s="16">
        <v>0.104040420641919</v>
      </c>
      <c r="L820" s="16">
        <v>5.8078100821684443E-2</v>
      </c>
      <c r="N820" s="16">
        <v>8.137678301558883E-2</v>
      </c>
      <c r="O820" s="16">
        <v>9.6087845957194579E-2</v>
      </c>
      <c r="P820" s="16">
        <v>9.500879497052761E-2</v>
      </c>
      <c r="Q820" s="16">
        <v>8.0855771342530469E-2</v>
      </c>
      <c r="R820" s="16">
        <v>0.1095532043765258</v>
      </c>
      <c r="S820" s="16">
        <v>0.11937285338702271</v>
      </c>
      <c r="T820" s="16">
        <v>0.1226824292555414</v>
      </c>
      <c r="U820" s="16">
        <v>0.1098071733726891</v>
      </c>
      <c r="V820" s="16">
        <v>0.16518333663314799</v>
      </c>
      <c r="W820" s="16">
        <v>0.1084353182634319</v>
      </c>
      <c r="X820" s="16">
        <v>9.5054279472590458E-2</v>
      </c>
      <c r="Y820" s="16">
        <v>9.4218865684174286E-2</v>
      </c>
      <c r="AA820" s="16">
        <v>0.12983509316812131</v>
      </c>
      <c r="AB820" s="16">
        <v>0.1063111453300849</v>
      </c>
      <c r="AC820" s="16">
        <v>0.1113070064263243</v>
      </c>
      <c r="AD820" s="16">
        <v>9.7653301114087196E-2</v>
      </c>
      <c r="AF820" s="16">
        <v>0.1174817706889324</v>
      </c>
      <c r="AH820" s="16">
        <v>5.3494696829569643E-2</v>
      </c>
      <c r="AI820" s="16">
        <v>6.9711118407348088E-2</v>
      </c>
      <c r="AJ820" s="16">
        <v>7.5789111099062709E-2</v>
      </c>
      <c r="AK820" s="16">
        <v>0.34164282825575271</v>
      </c>
    </row>
    <row r="821" spans="2:39" x14ac:dyDescent="0.35">
      <c r="B821" s="15" t="s">
        <v>306</v>
      </c>
      <c r="C821" s="16">
        <v>0.28006990348725108</v>
      </c>
      <c r="D821" s="16">
        <v>0.30960506840148549</v>
      </c>
      <c r="E821" s="16">
        <v>0.25119381170879279</v>
      </c>
      <c r="G821" s="16">
        <v>0.33528758529277047</v>
      </c>
      <c r="H821" s="16">
        <v>0.32204740524893172</v>
      </c>
      <c r="I821" s="16">
        <v>0.30143016702638309</v>
      </c>
      <c r="J821" s="16">
        <v>0.30447382658899408</v>
      </c>
      <c r="K821" s="16">
        <v>0.25184100269303</v>
      </c>
      <c r="L821" s="16">
        <v>0.19163137947811529</v>
      </c>
      <c r="N821" s="16">
        <v>0.28659483022068899</v>
      </c>
      <c r="O821" s="16">
        <v>0.26993325530851098</v>
      </c>
      <c r="P821" s="16">
        <v>0.2411248734670341</v>
      </c>
      <c r="Q821" s="16">
        <v>0.28792996859359149</v>
      </c>
      <c r="R821" s="16">
        <v>0.28724239797526713</v>
      </c>
      <c r="S821" s="16">
        <v>0.2387578684131548</v>
      </c>
      <c r="T821" s="16">
        <v>0.28858436249984021</v>
      </c>
      <c r="U821" s="16">
        <v>0.2881314117307513</v>
      </c>
      <c r="V821" s="16">
        <v>0.30179733297962391</v>
      </c>
      <c r="W821" s="16">
        <v>0.28014467301799367</v>
      </c>
      <c r="X821" s="16">
        <v>0.25450291869643921</v>
      </c>
      <c r="Y821" s="16">
        <v>0.29727763722775918</v>
      </c>
      <c r="AA821" s="16">
        <v>0.32045274372343602</v>
      </c>
      <c r="AB821" s="16">
        <v>0.2854656779260914</v>
      </c>
      <c r="AC821" s="16">
        <v>0.26390011169138111</v>
      </c>
      <c r="AD821" s="16">
        <v>0.2459828252620761</v>
      </c>
      <c r="AF821" s="16">
        <v>0.30371235455679019</v>
      </c>
      <c r="AH821" s="16">
        <v>0.10400547471945849</v>
      </c>
      <c r="AI821" s="16">
        <v>0.23717782251119451</v>
      </c>
      <c r="AJ821" s="16">
        <v>0.28832153232038482</v>
      </c>
      <c r="AK821" s="16">
        <v>0.4787537131967764</v>
      </c>
    </row>
    <row r="822" spans="2:39" x14ac:dyDescent="0.35">
      <c r="B822" s="15" t="s">
        <v>307</v>
      </c>
      <c r="C822" s="16">
        <v>0.20326921971536471</v>
      </c>
      <c r="D822" s="16">
        <v>0.18409206473819439</v>
      </c>
      <c r="E822" s="16">
        <v>0.22201843912140251</v>
      </c>
      <c r="G822" s="16">
        <v>0.15471389294395091</v>
      </c>
      <c r="H822" s="16">
        <v>0.14896210852299741</v>
      </c>
      <c r="I822" s="16">
        <v>0.1711675767338621</v>
      </c>
      <c r="J822" s="16">
        <v>0.20595144522463521</v>
      </c>
      <c r="K822" s="16">
        <v>0.2324468002849939</v>
      </c>
      <c r="L822" s="16">
        <v>0.28343378737399311</v>
      </c>
      <c r="N822" s="16">
        <v>0.2106883432518861</v>
      </c>
      <c r="O822" s="16">
        <v>0.17553764928182719</v>
      </c>
      <c r="P822" s="16">
        <v>0.22606554977512991</v>
      </c>
      <c r="Q822" s="16">
        <v>0.1742093741377265</v>
      </c>
      <c r="R822" s="16">
        <v>0.21245987942872799</v>
      </c>
      <c r="S822" s="16">
        <v>0.1898014512427548</v>
      </c>
      <c r="T822" s="16">
        <v>0.1890324289979696</v>
      </c>
      <c r="U822" s="16">
        <v>0.20204346183612709</v>
      </c>
      <c r="V822" s="16">
        <v>0.1541566316591711</v>
      </c>
      <c r="W822" s="16">
        <v>0.23930103134811601</v>
      </c>
      <c r="X822" s="16">
        <v>0.22799659353031551</v>
      </c>
      <c r="Y822" s="16">
        <v>0.22110848359533641</v>
      </c>
      <c r="AA822" s="16">
        <v>0.18457603047313831</v>
      </c>
      <c r="AB822" s="16">
        <v>0.20565466980335259</v>
      </c>
      <c r="AC822" s="16">
        <v>0.19420915462015431</v>
      </c>
      <c r="AD822" s="16">
        <v>0.22761685522128811</v>
      </c>
      <c r="AF822" s="16">
        <v>0.16754703430512799</v>
      </c>
      <c r="AH822" s="16">
        <v>0.44851659025003282</v>
      </c>
      <c r="AI822" s="16">
        <v>0.24512094387041591</v>
      </c>
      <c r="AJ822" s="16">
        <v>0.1608264069832688</v>
      </c>
      <c r="AK822" s="16">
        <v>4.7731906264029088E-2</v>
      </c>
    </row>
    <row r="823" spans="2:39" x14ac:dyDescent="0.35">
      <c r="B823" s="15" t="s">
        <v>308</v>
      </c>
      <c r="C823" s="16">
        <v>0.30004194539270218</v>
      </c>
      <c r="D823" s="16">
        <v>0.28729245125067698</v>
      </c>
      <c r="E823" s="16">
        <v>0.31250693632954329</v>
      </c>
      <c r="G823" s="16">
        <v>0.30016147349174588</v>
      </c>
      <c r="H823" s="16">
        <v>0.28231230552657272</v>
      </c>
      <c r="I823" s="16">
        <v>0.31361484735504869</v>
      </c>
      <c r="J823" s="16">
        <v>0.33240749482593102</v>
      </c>
      <c r="K823" s="16">
        <v>0.3009808599425971</v>
      </c>
      <c r="L823" s="16">
        <v>0.27648645063024901</v>
      </c>
      <c r="N823" s="16">
        <v>0.29745064997742071</v>
      </c>
      <c r="O823" s="16">
        <v>0.37039700559409627</v>
      </c>
      <c r="P823" s="16">
        <v>0.31623945386212898</v>
      </c>
      <c r="Q823" s="16">
        <v>0.30329829934137909</v>
      </c>
      <c r="R823" s="16">
        <v>0.30118090449890861</v>
      </c>
      <c r="S823" s="16">
        <v>0.33721126561441772</v>
      </c>
      <c r="T823" s="16">
        <v>0.28205844397128682</v>
      </c>
      <c r="U823" s="16">
        <v>0.30497128243273308</v>
      </c>
      <c r="V823" s="16">
        <v>0.29566666652095902</v>
      </c>
      <c r="W823" s="16">
        <v>0.2749287458304378</v>
      </c>
      <c r="X823" s="16">
        <v>0.29334117624627593</v>
      </c>
      <c r="Y823" s="16">
        <v>0.29212791941131883</v>
      </c>
      <c r="AA823" s="16">
        <v>0.26467868175009929</v>
      </c>
      <c r="AB823" s="16">
        <v>0.30453036919088172</v>
      </c>
      <c r="AC823" s="16">
        <v>0.31949757146340813</v>
      </c>
      <c r="AD823" s="16">
        <v>0.31683227250679658</v>
      </c>
      <c r="AF823" s="16">
        <v>0.31907706844029787</v>
      </c>
      <c r="AH823" s="16">
        <v>0.16880504249144759</v>
      </c>
      <c r="AI823" s="16">
        <v>0.32047267222955328</v>
      </c>
      <c r="AJ823" s="16">
        <v>0.39413245052627988</v>
      </c>
      <c r="AK823" s="16">
        <v>9.9818040271682784E-2</v>
      </c>
    </row>
    <row r="824" spans="2:39" x14ac:dyDescent="0.35">
      <c r="B824" s="15" t="s">
        <v>309</v>
      </c>
      <c r="C824" s="16">
        <v>0.1050303671138122</v>
      </c>
      <c r="D824" s="16">
        <v>0.1079942047461942</v>
      </c>
      <c r="E824" s="16">
        <v>0.1021326671098463</v>
      </c>
      <c r="G824" s="16">
        <v>6.3673311519086576E-2</v>
      </c>
      <c r="H824" s="16">
        <v>8.0448946249921785E-2</v>
      </c>
      <c r="I824" s="16">
        <v>8.2019681420259533E-2</v>
      </c>
      <c r="J824" s="16">
        <v>7.6163038186755155E-2</v>
      </c>
      <c r="K824" s="16">
        <v>0.1106909164374599</v>
      </c>
      <c r="L824" s="16">
        <v>0.19037028169595821</v>
      </c>
      <c r="N824" s="16">
        <v>0.1238893935344153</v>
      </c>
      <c r="O824" s="16">
        <v>8.8044243858371118E-2</v>
      </c>
      <c r="P824" s="16">
        <v>0.1215613279251796</v>
      </c>
      <c r="Q824" s="16">
        <v>0.15370658658477229</v>
      </c>
      <c r="R824" s="16">
        <v>8.9563613720570534E-2</v>
      </c>
      <c r="S824" s="16">
        <v>0.1148565613426499</v>
      </c>
      <c r="T824" s="16">
        <v>0.11764233527536209</v>
      </c>
      <c r="U824" s="16">
        <v>9.5046670627699406E-2</v>
      </c>
      <c r="V824" s="16">
        <v>8.3196032207097981E-2</v>
      </c>
      <c r="W824" s="16">
        <v>9.7190231540020641E-2</v>
      </c>
      <c r="X824" s="16">
        <v>0.1291050320543789</v>
      </c>
      <c r="Y824" s="16">
        <v>9.5267094081411138E-2</v>
      </c>
      <c r="AA824" s="16">
        <v>0.1004574508852052</v>
      </c>
      <c r="AB824" s="16">
        <v>9.803813774958918E-2</v>
      </c>
      <c r="AC824" s="16">
        <v>0.1110861557987322</v>
      </c>
      <c r="AD824" s="16">
        <v>0.111914745895752</v>
      </c>
      <c r="AF824" s="16">
        <v>9.2181772008851387E-2</v>
      </c>
      <c r="AH824" s="16">
        <v>0.22517819570949149</v>
      </c>
      <c r="AI824" s="16">
        <v>0.1275174429814884</v>
      </c>
      <c r="AJ824" s="16">
        <v>8.0930499071003678E-2</v>
      </c>
      <c r="AK824" s="16">
        <v>3.2053512011759162E-2</v>
      </c>
    </row>
    <row r="826" spans="2:39" x14ac:dyDescent="0.35">
      <c r="B826" s="25" t="s">
        <v>319</v>
      </c>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row>
    <row r="827" spans="2:39" x14ac:dyDescent="0.35">
      <c r="B827" s="26" t="s">
        <v>15</v>
      </c>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row>
    <row r="828" spans="2:39" x14ac:dyDescent="0.35">
      <c r="B828" s="15" t="s">
        <v>81</v>
      </c>
      <c r="C828" s="16">
        <v>0.28176314737551678</v>
      </c>
      <c r="D828" s="16">
        <v>0.32363967634229729</v>
      </c>
      <c r="E828" s="16">
        <v>0.24082108738298089</v>
      </c>
      <c r="G828" s="16">
        <v>0.35491326903074899</v>
      </c>
      <c r="H828" s="16">
        <v>0.46283835347788788</v>
      </c>
      <c r="I828" s="16">
        <v>0.38890517738627561</v>
      </c>
      <c r="J828" s="16">
        <v>0.26091319146335412</v>
      </c>
      <c r="K828" s="16">
        <v>0.18102096243634441</v>
      </c>
      <c r="L828" s="16">
        <v>8.4758817175483767E-2</v>
      </c>
      <c r="N828" s="16">
        <v>0.2252149592094575</v>
      </c>
      <c r="O828" s="16">
        <v>0.30677587298410258</v>
      </c>
      <c r="P828" s="16">
        <v>0.26729498186834338</v>
      </c>
      <c r="Q828" s="16">
        <v>0.27783616585724408</v>
      </c>
      <c r="R828" s="16">
        <v>0.29475981969606252</v>
      </c>
      <c r="S828" s="16">
        <v>0.24159270482401421</v>
      </c>
      <c r="T828" s="16">
        <v>0.2887448750228146</v>
      </c>
      <c r="U828" s="16">
        <v>0.35372770187980279</v>
      </c>
      <c r="V828" s="16">
        <v>0.40890617300388588</v>
      </c>
      <c r="W828" s="16">
        <v>0.22715647038494199</v>
      </c>
      <c r="X828" s="16">
        <v>0.208747953498952</v>
      </c>
      <c r="Y828" s="16">
        <v>0.2277496993515046</v>
      </c>
      <c r="AA828" s="16">
        <v>0.36920804446122962</v>
      </c>
      <c r="AB828" s="16">
        <v>0.25106296546781443</v>
      </c>
      <c r="AC828" s="16">
        <v>0.28980460643888711</v>
      </c>
      <c r="AD828" s="16">
        <v>0.21227889140718981</v>
      </c>
      <c r="AF828" s="16">
        <v>0.31880477904034588</v>
      </c>
      <c r="AH828" s="16">
        <v>0</v>
      </c>
      <c r="AI828" s="16">
        <v>2.4508190441295E-2</v>
      </c>
      <c r="AJ828" s="16">
        <v>0.42974907577402821</v>
      </c>
      <c r="AK828" s="16">
        <v>0.73758830947369247</v>
      </c>
    </row>
    <row r="829" spans="2:39" x14ac:dyDescent="0.35">
      <c r="B829" s="15" t="s">
        <v>82</v>
      </c>
      <c r="C829" s="16">
        <v>0.65977434483340613</v>
      </c>
      <c r="D829" s="16">
        <v>0.6205520360686273</v>
      </c>
      <c r="E829" s="16">
        <v>0.69812141318205556</v>
      </c>
      <c r="G829" s="16">
        <v>0.5759826742630122</v>
      </c>
      <c r="H829" s="16">
        <v>0.47018940543009768</v>
      </c>
      <c r="I829" s="16">
        <v>0.53950661506189024</v>
      </c>
      <c r="J829" s="16">
        <v>0.67934608739061997</v>
      </c>
      <c r="K829" s="16">
        <v>0.77007972377595213</v>
      </c>
      <c r="L829" s="16">
        <v>0.87591547176763018</v>
      </c>
      <c r="N829" s="16">
        <v>0.70403385346222347</v>
      </c>
      <c r="O829" s="16">
        <v>0.6249104074333246</v>
      </c>
      <c r="P829" s="16">
        <v>0.67311885422161366</v>
      </c>
      <c r="Q829" s="16">
        <v>0.67600890944310288</v>
      </c>
      <c r="R829" s="16">
        <v>0.65640398389432475</v>
      </c>
      <c r="S829" s="16">
        <v>0.71131759514651438</v>
      </c>
      <c r="T829" s="16">
        <v>0.64751463078629756</v>
      </c>
      <c r="U829" s="16">
        <v>0.57270984052889518</v>
      </c>
      <c r="V829" s="16">
        <v>0.52859904673171054</v>
      </c>
      <c r="W829" s="16">
        <v>0.72216122867721855</v>
      </c>
      <c r="X829" s="16">
        <v>0.74337570109346518</v>
      </c>
      <c r="Y829" s="16">
        <v>0.70746157291564438</v>
      </c>
      <c r="AA829" s="16">
        <v>0.5932553812721546</v>
      </c>
      <c r="AB829" s="16">
        <v>0.70689137973735017</v>
      </c>
      <c r="AC829" s="16">
        <v>0.63279396630007434</v>
      </c>
      <c r="AD829" s="16">
        <v>0.70594563164389768</v>
      </c>
      <c r="AF829" s="16">
        <v>0.62377054988380887</v>
      </c>
      <c r="AH829" s="16">
        <v>0.92482939540521447</v>
      </c>
      <c r="AI829" s="16">
        <v>0.90437290413827143</v>
      </c>
      <c r="AJ829" s="16">
        <v>0.51159536710804032</v>
      </c>
      <c r="AK829" s="16">
        <v>0.24666316232216551</v>
      </c>
    </row>
    <row r="830" spans="2:39" x14ac:dyDescent="0.35">
      <c r="B830" s="15" t="s">
        <v>93</v>
      </c>
      <c r="C830" s="16">
        <v>5.8462507791077138E-2</v>
      </c>
      <c r="D830" s="16">
        <v>5.5808287589075183E-2</v>
      </c>
      <c r="E830" s="16">
        <v>6.1057499434963587E-2</v>
      </c>
      <c r="G830" s="16">
        <v>6.9104056706238801E-2</v>
      </c>
      <c r="H830" s="16">
        <v>6.6972241092014453E-2</v>
      </c>
      <c r="I830" s="16">
        <v>7.158820755183426E-2</v>
      </c>
      <c r="J830" s="16">
        <v>5.9740721146025987E-2</v>
      </c>
      <c r="K830" s="16">
        <v>4.8899313787703312E-2</v>
      </c>
      <c r="L830" s="16">
        <v>3.9325711056886023E-2</v>
      </c>
      <c r="N830" s="16">
        <v>7.0751187328319018E-2</v>
      </c>
      <c r="O830" s="16">
        <v>6.8313719582572846E-2</v>
      </c>
      <c r="P830" s="16">
        <v>5.9586163910043011E-2</v>
      </c>
      <c r="Q830" s="16">
        <v>4.6154924699652863E-2</v>
      </c>
      <c r="R830" s="16">
        <v>4.8836196409612648E-2</v>
      </c>
      <c r="S830" s="16">
        <v>4.7089700029471521E-2</v>
      </c>
      <c r="T830" s="16">
        <v>6.374049419088805E-2</v>
      </c>
      <c r="U830" s="16">
        <v>7.3562457591302116E-2</v>
      </c>
      <c r="V830" s="16">
        <v>6.2494780264403471E-2</v>
      </c>
      <c r="W830" s="16">
        <v>5.0682300937839563E-2</v>
      </c>
      <c r="X830" s="16">
        <v>4.7876345407582788E-2</v>
      </c>
      <c r="Y830" s="16">
        <v>6.4788727732850868E-2</v>
      </c>
      <c r="AA830" s="16">
        <v>3.7536574266615781E-2</v>
      </c>
      <c r="AB830" s="16">
        <v>4.2045654794835408E-2</v>
      </c>
      <c r="AC830" s="16">
        <v>7.7401427261038422E-2</v>
      </c>
      <c r="AD830" s="16">
        <v>8.1775476948912573E-2</v>
      </c>
      <c r="AF830" s="16">
        <v>5.7424671075845063E-2</v>
      </c>
      <c r="AH830" s="16">
        <v>7.5170604594785528E-2</v>
      </c>
      <c r="AI830" s="16">
        <v>7.1118905420433837E-2</v>
      </c>
      <c r="AJ830" s="16">
        <v>5.865555711793128E-2</v>
      </c>
      <c r="AK830" s="16">
        <v>1.5748528204142111E-2</v>
      </c>
    </row>
    <row r="832" spans="2:39" x14ac:dyDescent="0.35">
      <c r="B832" s="25" t="s">
        <v>320</v>
      </c>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row>
    <row r="833" spans="2:39" x14ac:dyDescent="0.35">
      <c r="B833" s="26" t="s">
        <v>15</v>
      </c>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row>
    <row r="834" spans="2:39" x14ac:dyDescent="0.35">
      <c r="B834" s="15" t="s">
        <v>81</v>
      </c>
      <c r="C834" s="16">
        <v>0.31264382631360899</v>
      </c>
      <c r="D834" s="16">
        <v>0.35474100714658657</v>
      </c>
      <c r="E834" s="16">
        <v>0.27148603827086942</v>
      </c>
      <c r="G834" s="16">
        <v>0.44108884509936441</v>
      </c>
      <c r="H834" s="16">
        <v>0.52442838407971204</v>
      </c>
      <c r="I834" s="16">
        <v>0.41277079890225871</v>
      </c>
      <c r="J834" s="16">
        <v>0.2888050902399712</v>
      </c>
      <c r="K834" s="16">
        <v>0.1857645974005564</v>
      </c>
      <c r="L834" s="16">
        <v>8.0036838163875551E-2</v>
      </c>
      <c r="N834" s="16">
        <v>0.24518535360440069</v>
      </c>
      <c r="O834" s="16">
        <v>0.33768731774652189</v>
      </c>
      <c r="P834" s="16">
        <v>0.29649201708428619</v>
      </c>
      <c r="Q834" s="16">
        <v>0.30288188410789268</v>
      </c>
      <c r="R834" s="16">
        <v>0.33431767099495402</v>
      </c>
      <c r="S834" s="16">
        <v>0.25855937706622539</v>
      </c>
      <c r="T834" s="16">
        <v>0.30401941934066901</v>
      </c>
      <c r="U834" s="16">
        <v>0.37043670024361502</v>
      </c>
      <c r="V834" s="16">
        <v>0.46028100534444721</v>
      </c>
      <c r="W834" s="16">
        <v>0.26098299713346429</v>
      </c>
      <c r="X834" s="16">
        <v>0.22448479556290649</v>
      </c>
      <c r="Y834" s="16">
        <v>0.27839812929623731</v>
      </c>
      <c r="AA834" s="16">
        <v>0.39898655366508579</v>
      </c>
      <c r="AB834" s="16">
        <v>0.30229632663717981</v>
      </c>
      <c r="AC834" s="16">
        <v>0.32100078752547789</v>
      </c>
      <c r="AD834" s="16">
        <v>0.2233600742690891</v>
      </c>
      <c r="AF834" s="16">
        <v>0.3540488210360983</v>
      </c>
      <c r="AH834" s="16">
        <v>0</v>
      </c>
      <c r="AI834" s="16">
        <v>3.1060015962399521E-2</v>
      </c>
      <c r="AJ834" s="16">
        <v>0.48494623604383352</v>
      </c>
      <c r="AK834" s="16">
        <v>0.78874943840155787</v>
      </c>
    </row>
    <row r="835" spans="2:39" x14ac:dyDescent="0.35">
      <c r="B835" s="15" t="s">
        <v>82</v>
      </c>
      <c r="C835" s="16">
        <v>0.61348291304833624</v>
      </c>
      <c r="D835" s="16">
        <v>0.57379700261037636</v>
      </c>
      <c r="E835" s="16">
        <v>0.65228323786270359</v>
      </c>
      <c r="G835" s="16">
        <v>0.47993317492813808</v>
      </c>
      <c r="H835" s="16">
        <v>0.40647584524146918</v>
      </c>
      <c r="I835" s="16">
        <v>0.50487874453965487</v>
      </c>
      <c r="J835" s="16">
        <v>0.63796253343458542</v>
      </c>
      <c r="K835" s="16">
        <v>0.7424196933469952</v>
      </c>
      <c r="L835" s="16">
        <v>0.85054461573323792</v>
      </c>
      <c r="N835" s="16">
        <v>0.67026383770775133</v>
      </c>
      <c r="O835" s="16">
        <v>0.61206066937497916</v>
      </c>
      <c r="P835" s="16">
        <v>0.64303013110008</v>
      </c>
      <c r="Q835" s="16">
        <v>0.62146525791201412</v>
      </c>
      <c r="R835" s="16">
        <v>0.60673166031932269</v>
      </c>
      <c r="S835" s="16">
        <v>0.651335011758987</v>
      </c>
      <c r="T835" s="16">
        <v>0.60618648281706311</v>
      </c>
      <c r="U835" s="16">
        <v>0.54769807703511952</v>
      </c>
      <c r="V835" s="16">
        <v>0.47801588370229392</v>
      </c>
      <c r="W835" s="16">
        <v>0.66288917632544464</v>
      </c>
      <c r="X835" s="16">
        <v>0.70163075751891812</v>
      </c>
      <c r="Y835" s="16">
        <v>0.64471332581577778</v>
      </c>
      <c r="AA835" s="16">
        <v>0.54552581708417802</v>
      </c>
      <c r="AB835" s="16">
        <v>0.6286521236170628</v>
      </c>
      <c r="AC835" s="16">
        <v>0.59875220147520858</v>
      </c>
      <c r="AD835" s="16">
        <v>0.68468646867038063</v>
      </c>
      <c r="AF835" s="16">
        <v>0.5758033086561839</v>
      </c>
      <c r="AH835" s="16">
        <v>0.87448118293047006</v>
      </c>
      <c r="AI835" s="16">
        <v>0.87083997394738855</v>
      </c>
      <c r="AJ835" s="16">
        <v>0.46036072601758538</v>
      </c>
      <c r="AK835" s="16">
        <v>0.18330571753734229</v>
      </c>
    </row>
    <row r="836" spans="2:39" x14ac:dyDescent="0.35">
      <c r="B836" s="15" t="s">
        <v>93</v>
      </c>
      <c r="C836" s="16">
        <v>7.3873260638054772E-2</v>
      </c>
      <c r="D836" s="16">
        <v>7.1461990243036802E-2</v>
      </c>
      <c r="E836" s="16">
        <v>7.6230723866427E-2</v>
      </c>
      <c r="G836" s="16">
        <v>7.8977979972497434E-2</v>
      </c>
      <c r="H836" s="16">
        <v>6.9095770678818794E-2</v>
      </c>
      <c r="I836" s="16">
        <v>8.2350456558086427E-2</v>
      </c>
      <c r="J836" s="16">
        <v>7.3232376325443535E-2</v>
      </c>
      <c r="K836" s="16">
        <v>7.1815709252448193E-2</v>
      </c>
      <c r="L836" s="16">
        <v>6.9418546102886489E-2</v>
      </c>
      <c r="N836" s="16">
        <v>8.4550808687847784E-2</v>
      </c>
      <c r="O836" s="16">
        <v>5.025201287849896E-2</v>
      </c>
      <c r="P836" s="16">
        <v>6.0477851815633851E-2</v>
      </c>
      <c r="Q836" s="16">
        <v>7.5652857980093011E-2</v>
      </c>
      <c r="R836" s="16">
        <v>5.8950668685723247E-2</v>
      </c>
      <c r="S836" s="16">
        <v>9.01056111747877E-2</v>
      </c>
      <c r="T836" s="16">
        <v>8.9794097842268022E-2</v>
      </c>
      <c r="U836" s="16">
        <v>8.1865222721265438E-2</v>
      </c>
      <c r="V836" s="16">
        <v>6.1703110953258831E-2</v>
      </c>
      <c r="W836" s="16">
        <v>7.6127826541091015E-2</v>
      </c>
      <c r="X836" s="16">
        <v>7.3884446918175278E-2</v>
      </c>
      <c r="Y836" s="16">
        <v>7.6888544887984758E-2</v>
      </c>
      <c r="AA836" s="16">
        <v>5.5487629250736151E-2</v>
      </c>
      <c r="AB836" s="16">
        <v>6.9051549745757307E-2</v>
      </c>
      <c r="AC836" s="16">
        <v>8.0247010999313556E-2</v>
      </c>
      <c r="AD836" s="16">
        <v>9.1953457060530319E-2</v>
      </c>
      <c r="AF836" s="16">
        <v>7.0147870307717783E-2</v>
      </c>
      <c r="AH836" s="16">
        <v>0.12551881706952989</v>
      </c>
      <c r="AI836" s="16">
        <v>9.8100010090212186E-2</v>
      </c>
      <c r="AJ836" s="16">
        <v>5.4693037938580998E-2</v>
      </c>
      <c r="AK836" s="16">
        <v>2.794484406109991E-2</v>
      </c>
    </row>
    <row r="838" spans="2:39" x14ac:dyDescent="0.35">
      <c r="B838" s="25" t="s">
        <v>321</v>
      </c>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row>
    <row r="839" spans="2:39" x14ac:dyDescent="0.35">
      <c r="B839" s="26" t="s">
        <v>15</v>
      </c>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row>
    <row r="840" spans="2:39" x14ac:dyDescent="0.35">
      <c r="B840" s="15" t="s">
        <v>81</v>
      </c>
      <c r="C840" s="16">
        <v>0.26501168119862978</v>
      </c>
      <c r="D840" s="16">
        <v>0.31116778334806711</v>
      </c>
      <c r="E840" s="16">
        <v>0.21988554610937869</v>
      </c>
      <c r="G840" s="16">
        <v>0.34272712054946369</v>
      </c>
      <c r="H840" s="16">
        <v>0.47434267515955753</v>
      </c>
      <c r="I840" s="16">
        <v>0.33791008873196432</v>
      </c>
      <c r="J840" s="16">
        <v>0.25742983081107101</v>
      </c>
      <c r="K840" s="16">
        <v>0.14336548190180029</v>
      </c>
      <c r="L840" s="16">
        <v>7.3149453992588848E-2</v>
      </c>
      <c r="N840" s="16">
        <v>0.20329783324389081</v>
      </c>
      <c r="O840" s="16">
        <v>0.29185441658584538</v>
      </c>
      <c r="P840" s="16">
        <v>0.25952044082082271</v>
      </c>
      <c r="Q840" s="16">
        <v>0.25278996533050252</v>
      </c>
      <c r="R840" s="16">
        <v>0.28168758481434453</v>
      </c>
      <c r="S840" s="16">
        <v>0.2291499744168711</v>
      </c>
      <c r="T840" s="16">
        <v>0.26221563900715572</v>
      </c>
      <c r="U840" s="16">
        <v>0.32553027277119578</v>
      </c>
      <c r="V840" s="16">
        <v>0.40666719228358023</v>
      </c>
      <c r="W840" s="16">
        <v>0.20729044255639309</v>
      </c>
      <c r="X840" s="16">
        <v>0.19153971054008651</v>
      </c>
      <c r="Y840" s="16">
        <v>0.20719349280238969</v>
      </c>
      <c r="AA840" s="16">
        <v>0.35017844317305991</v>
      </c>
      <c r="AB840" s="16">
        <v>0.2339095223916248</v>
      </c>
      <c r="AC840" s="16">
        <v>0.26619133576714471</v>
      </c>
      <c r="AD840" s="16">
        <v>0.20487420456160749</v>
      </c>
      <c r="AF840" s="16">
        <v>0.29991790143125968</v>
      </c>
      <c r="AH840" s="16">
        <v>0</v>
      </c>
      <c r="AI840" s="16">
        <v>1.9621483794999981E-2</v>
      </c>
      <c r="AJ840" s="16">
        <v>0.40580153485025372</v>
      </c>
      <c r="AK840" s="16">
        <v>0.69834237135422572</v>
      </c>
    </row>
    <row r="841" spans="2:39" x14ac:dyDescent="0.35">
      <c r="B841" s="15" t="s">
        <v>82</v>
      </c>
      <c r="C841" s="16">
        <v>0.68026343624261865</v>
      </c>
      <c r="D841" s="16">
        <v>0.64046511043751164</v>
      </c>
      <c r="E841" s="16">
        <v>0.71917366789070347</v>
      </c>
      <c r="G841" s="16">
        <v>0.58005275099232823</v>
      </c>
      <c r="H841" s="16">
        <v>0.46757410727871862</v>
      </c>
      <c r="I841" s="16">
        <v>0.59852380862266952</v>
      </c>
      <c r="J841" s="16">
        <v>0.68739937086893965</v>
      </c>
      <c r="K841" s="16">
        <v>0.81214980344499854</v>
      </c>
      <c r="L841" s="16">
        <v>0.89029300485965246</v>
      </c>
      <c r="N841" s="16">
        <v>0.74353771880095731</v>
      </c>
      <c r="O841" s="16">
        <v>0.66516954872562717</v>
      </c>
      <c r="P841" s="16">
        <v>0.70021897104004427</v>
      </c>
      <c r="Q841" s="16">
        <v>0.68471965847848859</v>
      </c>
      <c r="R841" s="16">
        <v>0.66700966684668461</v>
      </c>
      <c r="S841" s="16">
        <v>0.72188858412712453</v>
      </c>
      <c r="T841" s="16">
        <v>0.6818975952591052</v>
      </c>
      <c r="U841" s="16">
        <v>0.61746350768407254</v>
      </c>
      <c r="V841" s="16">
        <v>0.53518477656289221</v>
      </c>
      <c r="W841" s="16">
        <v>0.74484609814615044</v>
      </c>
      <c r="X841" s="16">
        <v>0.73687321986651333</v>
      </c>
      <c r="Y841" s="16">
        <v>0.73227512147551233</v>
      </c>
      <c r="AA841" s="16">
        <v>0.61797714337749721</v>
      </c>
      <c r="AB841" s="16">
        <v>0.72158186453450224</v>
      </c>
      <c r="AC841" s="16">
        <v>0.67146070775288758</v>
      </c>
      <c r="AD841" s="16">
        <v>0.71211275097728777</v>
      </c>
      <c r="AF841" s="16">
        <v>0.6457552677782219</v>
      </c>
      <c r="AH841" s="16">
        <v>0.91548907335232532</v>
      </c>
      <c r="AI841" s="16">
        <v>0.91199740902551318</v>
      </c>
      <c r="AJ841" s="16">
        <v>0.54740284973580533</v>
      </c>
      <c r="AK841" s="16">
        <v>0.28037717156654351</v>
      </c>
    </row>
    <row r="842" spans="2:39" x14ac:dyDescent="0.35">
      <c r="B842" s="15" t="s">
        <v>93</v>
      </c>
      <c r="C842" s="16">
        <v>5.4724882558751617E-2</v>
      </c>
      <c r="D842" s="16">
        <v>4.8367106214421057E-2</v>
      </c>
      <c r="E842" s="16">
        <v>6.0940785999917813E-2</v>
      </c>
      <c r="G842" s="16">
        <v>7.7220128458208095E-2</v>
      </c>
      <c r="H842" s="16">
        <v>5.8083217561723993E-2</v>
      </c>
      <c r="I842" s="16">
        <v>6.3566102645366232E-2</v>
      </c>
      <c r="J842" s="16">
        <v>5.517079831998941E-2</v>
      </c>
      <c r="K842" s="16">
        <v>4.4484714653201113E-2</v>
      </c>
      <c r="L842" s="16">
        <v>3.6557541147758742E-2</v>
      </c>
      <c r="N842" s="16">
        <v>5.316444795515167E-2</v>
      </c>
      <c r="O842" s="16">
        <v>4.2976034688527398E-2</v>
      </c>
      <c r="P842" s="16">
        <v>4.0260588139133163E-2</v>
      </c>
      <c r="Q842" s="16">
        <v>6.2490376191008758E-2</v>
      </c>
      <c r="R842" s="16">
        <v>5.1302748338970867E-2</v>
      </c>
      <c r="S842" s="16">
        <v>4.8961441456004527E-2</v>
      </c>
      <c r="T842" s="16">
        <v>5.5886765733739227E-2</v>
      </c>
      <c r="U842" s="16">
        <v>5.7006219544731757E-2</v>
      </c>
      <c r="V842" s="16">
        <v>5.8148031153527513E-2</v>
      </c>
      <c r="W842" s="16">
        <v>4.7863459297456508E-2</v>
      </c>
      <c r="X842" s="16">
        <v>7.1587069593400082E-2</v>
      </c>
      <c r="Y842" s="16">
        <v>6.0531385722097777E-2</v>
      </c>
      <c r="AA842" s="16">
        <v>3.1844413449442888E-2</v>
      </c>
      <c r="AB842" s="16">
        <v>4.4508613073872959E-2</v>
      </c>
      <c r="AC842" s="16">
        <v>6.234795647996768E-2</v>
      </c>
      <c r="AD842" s="16">
        <v>8.3013044461104746E-2</v>
      </c>
      <c r="AF842" s="16">
        <v>5.4326830790518199E-2</v>
      </c>
      <c r="AH842" s="16">
        <v>8.4510926647674706E-2</v>
      </c>
      <c r="AI842" s="16">
        <v>6.8381107179487102E-2</v>
      </c>
      <c r="AJ842" s="16">
        <v>4.6795615413940908E-2</v>
      </c>
      <c r="AK842" s="16">
        <v>2.1280457079230701E-2</v>
      </c>
    </row>
    <row r="844" spans="2:39" x14ac:dyDescent="0.35">
      <c r="B844" s="25" t="s">
        <v>322</v>
      </c>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row>
    <row r="845" spans="2:39" x14ac:dyDescent="0.35">
      <c r="B845" s="26" t="s">
        <v>15</v>
      </c>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row>
    <row r="846" spans="2:39" x14ac:dyDescent="0.35">
      <c r="B846" s="15" t="s">
        <v>81</v>
      </c>
      <c r="C846" s="16">
        <v>0.28503378940025992</v>
      </c>
      <c r="D846" s="16">
        <v>0.33157760155307542</v>
      </c>
      <c r="E846" s="16">
        <v>0.2395285960029383</v>
      </c>
      <c r="G846" s="16">
        <v>0.42070428048993191</v>
      </c>
      <c r="H846" s="16">
        <v>0.48633383314018491</v>
      </c>
      <c r="I846" s="16">
        <v>0.37586719999325802</v>
      </c>
      <c r="J846" s="16">
        <v>0.26322665057658989</v>
      </c>
      <c r="K846" s="16">
        <v>0.16950174123338471</v>
      </c>
      <c r="L846" s="16">
        <v>5.4421267831094883E-2</v>
      </c>
      <c r="N846" s="16">
        <v>0.22803840997372099</v>
      </c>
      <c r="O846" s="16">
        <v>0.26204038921072081</v>
      </c>
      <c r="P846" s="16">
        <v>0.24390194308694529</v>
      </c>
      <c r="Q846" s="16">
        <v>0.29901093644144899</v>
      </c>
      <c r="R846" s="16">
        <v>0.31943879542604298</v>
      </c>
      <c r="S846" s="16">
        <v>0.2221371887197307</v>
      </c>
      <c r="T846" s="16">
        <v>0.28023967578281977</v>
      </c>
      <c r="U846" s="16">
        <v>0.32250698745126999</v>
      </c>
      <c r="V846" s="16">
        <v>0.42937566114530401</v>
      </c>
      <c r="W846" s="16">
        <v>0.22054924469538839</v>
      </c>
      <c r="X846" s="16">
        <v>0.2388372509919322</v>
      </c>
      <c r="Y846" s="16">
        <v>0.25575692666136107</v>
      </c>
      <c r="AA846" s="16">
        <v>0.3609022903757273</v>
      </c>
      <c r="AB846" s="16">
        <v>0.25857813414411701</v>
      </c>
      <c r="AC846" s="16">
        <v>0.29683765878595753</v>
      </c>
      <c r="AD846" s="16">
        <v>0.220640377215644</v>
      </c>
      <c r="AF846" s="16">
        <v>0.3227019643441485</v>
      </c>
      <c r="AH846" s="16">
        <v>0</v>
      </c>
      <c r="AI846" s="16">
        <v>1.983024652715952E-2</v>
      </c>
      <c r="AJ846" s="16">
        <v>0.44419083395519338</v>
      </c>
      <c r="AK846" s="16">
        <v>0.73517149639605128</v>
      </c>
    </row>
    <row r="847" spans="2:39" x14ac:dyDescent="0.35">
      <c r="B847" s="15" t="s">
        <v>82</v>
      </c>
      <c r="C847" s="16">
        <v>0.66423029281148926</v>
      </c>
      <c r="D847" s="16">
        <v>0.62025881284826978</v>
      </c>
      <c r="E847" s="16">
        <v>0.70722055525761585</v>
      </c>
      <c r="G847" s="16">
        <v>0.51086983335755953</v>
      </c>
      <c r="H847" s="16">
        <v>0.46211320289396318</v>
      </c>
      <c r="I847" s="16">
        <v>0.56778723659662422</v>
      </c>
      <c r="J847" s="16">
        <v>0.68245086729056803</v>
      </c>
      <c r="K847" s="16">
        <v>0.78857678525257879</v>
      </c>
      <c r="L847" s="16">
        <v>0.90867357716190467</v>
      </c>
      <c r="N847" s="16">
        <v>0.72011950207312936</v>
      </c>
      <c r="O847" s="16">
        <v>0.71859614514398129</v>
      </c>
      <c r="P847" s="16">
        <v>0.70082148743208528</v>
      </c>
      <c r="Q847" s="16">
        <v>0.64131662982325854</v>
      </c>
      <c r="R847" s="16">
        <v>0.64045461364920719</v>
      </c>
      <c r="S847" s="16">
        <v>0.72609542817647388</v>
      </c>
      <c r="T847" s="16">
        <v>0.648263675809576</v>
      </c>
      <c r="U847" s="16">
        <v>0.61744946101464293</v>
      </c>
      <c r="V847" s="16">
        <v>0.51512658916392273</v>
      </c>
      <c r="W847" s="16">
        <v>0.74945586713881585</v>
      </c>
      <c r="X847" s="16">
        <v>0.69712139847530918</v>
      </c>
      <c r="Y847" s="16">
        <v>0.69329175801192355</v>
      </c>
      <c r="AA847" s="16">
        <v>0.6075904801434211</v>
      </c>
      <c r="AB847" s="16">
        <v>0.69932171785115893</v>
      </c>
      <c r="AC847" s="16">
        <v>0.63753649445913563</v>
      </c>
      <c r="AD847" s="16">
        <v>0.71225551464035786</v>
      </c>
      <c r="AF847" s="16">
        <v>0.62688494648200621</v>
      </c>
      <c r="AH847" s="16">
        <v>0.93061131111194784</v>
      </c>
      <c r="AI847" s="16">
        <v>0.91592969346202602</v>
      </c>
      <c r="AJ847" s="16">
        <v>0.51241570359916555</v>
      </c>
      <c r="AK847" s="16">
        <v>0.24152887870664111</v>
      </c>
    </row>
    <row r="848" spans="2:39" x14ac:dyDescent="0.35">
      <c r="B848" s="15" t="s">
        <v>93</v>
      </c>
      <c r="C848" s="16">
        <v>5.0735917788250748E-2</v>
      </c>
      <c r="D848" s="16">
        <v>4.8163585598654662E-2</v>
      </c>
      <c r="E848" s="16">
        <v>5.3250848739445827E-2</v>
      </c>
      <c r="G848" s="16">
        <v>6.8425886152508469E-2</v>
      </c>
      <c r="H848" s="16">
        <v>5.1552963965851809E-2</v>
      </c>
      <c r="I848" s="16">
        <v>5.6345563410117698E-2</v>
      </c>
      <c r="J848" s="16">
        <v>5.4322482132842263E-2</v>
      </c>
      <c r="K848" s="16">
        <v>4.1921473514036432E-2</v>
      </c>
      <c r="L848" s="16">
        <v>3.6905155007000409E-2</v>
      </c>
      <c r="N848" s="16">
        <v>5.1842087953149527E-2</v>
      </c>
      <c r="O848" s="16">
        <v>1.9363465645298009E-2</v>
      </c>
      <c r="P848" s="16">
        <v>5.5276569480969588E-2</v>
      </c>
      <c r="Q848" s="16">
        <v>5.9672433735292317E-2</v>
      </c>
      <c r="R848" s="16">
        <v>4.0106590924749858E-2</v>
      </c>
      <c r="S848" s="16">
        <v>5.1767383103795479E-2</v>
      </c>
      <c r="T848" s="16">
        <v>7.1496648407604294E-2</v>
      </c>
      <c r="U848" s="16">
        <v>6.0043551534087122E-2</v>
      </c>
      <c r="V848" s="16">
        <v>5.5497749690773202E-2</v>
      </c>
      <c r="W848" s="16">
        <v>2.9994888165795711E-2</v>
      </c>
      <c r="X848" s="16">
        <v>6.4041350532758626E-2</v>
      </c>
      <c r="Y848" s="16">
        <v>5.0951315326715159E-2</v>
      </c>
      <c r="AA848" s="16">
        <v>3.1507229480851627E-2</v>
      </c>
      <c r="AB848" s="16">
        <v>4.2100148004724093E-2</v>
      </c>
      <c r="AC848" s="16">
        <v>6.5625846754906791E-2</v>
      </c>
      <c r="AD848" s="16">
        <v>6.7104108143998156E-2</v>
      </c>
      <c r="AF848" s="16">
        <v>5.0413089173845217E-2</v>
      </c>
      <c r="AH848" s="16">
        <v>6.9388688888052177E-2</v>
      </c>
      <c r="AI848" s="16">
        <v>6.4240060010814684E-2</v>
      </c>
      <c r="AJ848" s="16">
        <v>4.3393462445641018E-2</v>
      </c>
      <c r="AK848" s="16">
        <v>2.329962489730756E-2</v>
      </c>
    </row>
    <row r="850" spans="2:39" x14ac:dyDescent="0.35">
      <c r="B850" s="25" t="s">
        <v>323</v>
      </c>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row>
    <row r="851" spans="2:39" x14ac:dyDescent="0.35">
      <c r="B851" s="26" t="s">
        <v>15</v>
      </c>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row>
    <row r="852" spans="2:39" x14ac:dyDescent="0.35">
      <c r="B852" s="15" t="s">
        <v>81</v>
      </c>
      <c r="C852" s="16">
        <v>0.32955222463026917</v>
      </c>
      <c r="D852" s="16">
        <v>0.35487059119230119</v>
      </c>
      <c r="E852" s="16">
        <v>0.30479883392976431</v>
      </c>
      <c r="G852" s="16">
        <v>0.47748883798969127</v>
      </c>
      <c r="H852" s="16">
        <v>0.52695820947740468</v>
      </c>
      <c r="I852" s="16">
        <v>0.42952738279242991</v>
      </c>
      <c r="J852" s="16">
        <v>0.31694821125156492</v>
      </c>
      <c r="K852" s="16">
        <v>0.19694589314279601</v>
      </c>
      <c r="L852" s="16">
        <v>9.0633472537645185E-2</v>
      </c>
      <c r="N852" s="16">
        <v>0.26513830460098192</v>
      </c>
      <c r="O852" s="16">
        <v>0.30046597606869863</v>
      </c>
      <c r="P852" s="16">
        <v>0.29913897656754462</v>
      </c>
      <c r="Q852" s="16">
        <v>0.36410965597667849</v>
      </c>
      <c r="R852" s="16">
        <v>0.3544681266129775</v>
      </c>
      <c r="S852" s="16">
        <v>0.28017490301137299</v>
      </c>
      <c r="T852" s="16">
        <v>0.37240235898442797</v>
      </c>
      <c r="U852" s="16">
        <v>0.3964042411415124</v>
      </c>
      <c r="V852" s="16">
        <v>0.46189438567656232</v>
      </c>
      <c r="W852" s="16">
        <v>0.25646987536094479</v>
      </c>
      <c r="X852" s="16">
        <v>0.25077072937193151</v>
      </c>
      <c r="Y852" s="16">
        <v>0.28787787371085222</v>
      </c>
      <c r="AA852" s="16">
        <v>0.41832475383291878</v>
      </c>
      <c r="AB852" s="16">
        <v>0.29944911989065359</v>
      </c>
      <c r="AC852" s="16">
        <v>0.34749506085887433</v>
      </c>
      <c r="AD852" s="16">
        <v>0.2498621572598648</v>
      </c>
      <c r="AF852" s="16">
        <v>0.37220876129514102</v>
      </c>
      <c r="AH852" s="16">
        <v>0</v>
      </c>
      <c r="AI852" s="16">
        <v>4.3248266065382908E-2</v>
      </c>
      <c r="AJ852" s="16">
        <v>0.51050398714461842</v>
      </c>
      <c r="AK852" s="16">
        <v>0.80681327998971197</v>
      </c>
    </row>
    <row r="853" spans="2:39" x14ac:dyDescent="0.35">
      <c r="B853" s="15" t="s">
        <v>82</v>
      </c>
      <c r="C853" s="16">
        <v>0.6285903899549139</v>
      </c>
      <c r="D853" s="16">
        <v>0.60361622456978359</v>
      </c>
      <c r="E853" s="16">
        <v>0.65300726028035638</v>
      </c>
      <c r="G853" s="16">
        <v>0.46611392414699182</v>
      </c>
      <c r="H853" s="16">
        <v>0.41196714986209049</v>
      </c>
      <c r="I853" s="16">
        <v>0.52818589967230056</v>
      </c>
      <c r="J853" s="16">
        <v>0.64270733397948576</v>
      </c>
      <c r="K853" s="16">
        <v>0.77211264760006038</v>
      </c>
      <c r="L853" s="16">
        <v>0.88443155918372507</v>
      </c>
      <c r="N853" s="16">
        <v>0.69033795980418045</v>
      </c>
      <c r="O853" s="16">
        <v>0.65434483528413057</v>
      </c>
      <c r="P853" s="16">
        <v>0.68439840199151414</v>
      </c>
      <c r="Q853" s="16">
        <v>0.58442699661007436</v>
      </c>
      <c r="R853" s="16">
        <v>0.60884882130069862</v>
      </c>
      <c r="S853" s="16">
        <v>0.67188659433332987</v>
      </c>
      <c r="T853" s="16">
        <v>0.57342881272635438</v>
      </c>
      <c r="U853" s="16">
        <v>0.55308979319309792</v>
      </c>
      <c r="V853" s="16">
        <v>0.49265051444621533</v>
      </c>
      <c r="W853" s="16">
        <v>0.71373633581710305</v>
      </c>
      <c r="X853" s="16">
        <v>0.70612461133694837</v>
      </c>
      <c r="Y853" s="16">
        <v>0.67080391638876202</v>
      </c>
      <c r="AA853" s="16">
        <v>0.55517343225012183</v>
      </c>
      <c r="AB853" s="16">
        <v>0.67130603121544263</v>
      </c>
      <c r="AC853" s="16">
        <v>0.59929160323195163</v>
      </c>
      <c r="AD853" s="16">
        <v>0.68892789908777685</v>
      </c>
      <c r="AF853" s="16">
        <v>0.58657858264711638</v>
      </c>
      <c r="AH853" s="16">
        <v>0.94170891165159332</v>
      </c>
      <c r="AI853" s="16">
        <v>0.90295461158543044</v>
      </c>
      <c r="AJ853" s="16">
        <v>0.45160197420617038</v>
      </c>
      <c r="AK853" s="16">
        <v>0.18180201581649799</v>
      </c>
    </row>
    <row r="854" spans="2:39" x14ac:dyDescent="0.35">
      <c r="B854" s="15" t="s">
        <v>93</v>
      </c>
      <c r="C854" s="16">
        <v>4.1857385414816893E-2</v>
      </c>
      <c r="D854" s="16">
        <v>4.1513184237915127E-2</v>
      </c>
      <c r="E854" s="16">
        <v>4.2193905789879312E-2</v>
      </c>
      <c r="G854" s="16">
        <v>5.6397237863316838E-2</v>
      </c>
      <c r="H854" s="16">
        <v>6.1074640660504789E-2</v>
      </c>
      <c r="I854" s="16">
        <v>4.2286717535269629E-2</v>
      </c>
      <c r="J854" s="16">
        <v>4.0344454768949427E-2</v>
      </c>
      <c r="K854" s="16">
        <v>3.0941459257143651E-2</v>
      </c>
      <c r="L854" s="16">
        <v>2.4934968278629711E-2</v>
      </c>
      <c r="N854" s="16">
        <v>4.4523735594837473E-2</v>
      </c>
      <c r="O854" s="16">
        <v>4.5189188647170898E-2</v>
      </c>
      <c r="P854" s="16">
        <v>1.646262144094137E-2</v>
      </c>
      <c r="Q854" s="16">
        <v>5.1463347413247061E-2</v>
      </c>
      <c r="R854" s="16">
        <v>3.6683052086323803E-2</v>
      </c>
      <c r="S854" s="16">
        <v>4.7938502655297179E-2</v>
      </c>
      <c r="T854" s="16">
        <v>5.416882828921768E-2</v>
      </c>
      <c r="U854" s="16">
        <v>5.0505965665389708E-2</v>
      </c>
      <c r="V854" s="16">
        <v>4.5455099877222377E-2</v>
      </c>
      <c r="W854" s="16">
        <v>2.9793788821952039E-2</v>
      </c>
      <c r="X854" s="16">
        <v>4.3104659291120187E-2</v>
      </c>
      <c r="Y854" s="16">
        <v>4.1318209900385518E-2</v>
      </c>
      <c r="AA854" s="16">
        <v>2.650181391695941E-2</v>
      </c>
      <c r="AB854" s="16">
        <v>2.924484889390375E-2</v>
      </c>
      <c r="AC854" s="16">
        <v>5.3213335909173952E-2</v>
      </c>
      <c r="AD854" s="16">
        <v>6.1209943652358323E-2</v>
      </c>
      <c r="AF854" s="16">
        <v>4.1212656057742533E-2</v>
      </c>
      <c r="AH854" s="16">
        <v>5.8291088348406558E-2</v>
      </c>
      <c r="AI854" s="16">
        <v>5.3797122349186981E-2</v>
      </c>
      <c r="AJ854" s="16">
        <v>3.7894038649211023E-2</v>
      </c>
      <c r="AK854" s="16">
        <v>1.138470419378994E-2</v>
      </c>
    </row>
    <row r="856" spans="2:39" x14ac:dyDescent="0.35">
      <c r="B856" s="25" t="s">
        <v>324</v>
      </c>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row>
    <row r="857" spans="2:39" x14ac:dyDescent="0.35">
      <c r="B857" s="26" t="s">
        <v>15</v>
      </c>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row>
    <row r="858" spans="2:39" x14ac:dyDescent="0.35">
      <c r="B858" s="15" t="s">
        <v>81</v>
      </c>
      <c r="C858" s="16">
        <v>0.26234516861490581</v>
      </c>
      <c r="D858" s="16">
        <v>0.30128264075107047</v>
      </c>
      <c r="E858" s="16">
        <v>0.22427658080474691</v>
      </c>
      <c r="G858" s="16">
        <v>0.3672260174308854</v>
      </c>
      <c r="H858" s="16">
        <v>0.43851087517075571</v>
      </c>
      <c r="I858" s="16">
        <v>0.3443560250225749</v>
      </c>
      <c r="J858" s="16">
        <v>0.22360868488967589</v>
      </c>
      <c r="K858" s="16">
        <v>0.16464902673148399</v>
      </c>
      <c r="L858" s="16">
        <v>8.1227018892725947E-2</v>
      </c>
      <c r="N858" s="16">
        <v>0.21108206151372619</v>
      </c>
      <c r="O858" s="16">
        <v>0.22104449258549841</v>
      </c>
      <c r="P858" s="16">
        <v>0.207019205057033</v>
      </c>
      <c r="Q858" s="16">
        <v>0.28199972391226502</v>
      </c>
      <c r="R858" s="16">
        <v>0.29982476515088269</v>
      </c>
      <c r="S858" s="16">
        <v>0.20877834549433399</v>
      </c>
      <c r="T858" s="16">
        <v>0.26555891967037693</v>
      </c>
      <c r="U858" s="16">
        <v>0.31645440883090409</v>
      </c>
      <c r="V858" s="16">
        <v>0.40026369427636171</v>
      </c>
      <c r="W858" s="16">
        <v>0.2030497663822057</v>
      </c>
      <c r="X858" s="16">
        <v>0.21205724809709461</v>
      </c>
      <c r="Y858" s="16">
        <v>0.21010482652813969</v>
      </c>
      <c r="AA858" s="16">
        <v>0.34953596552574878</v>
      </c>
      <c r="AB858" s="16">
        <v>0.2268539238169418</v>
      </c>
      <c r="AC858" s="16">
        <v>0.2672414400149255</v>
      </c>
      <c r="AD858" s="16">
        <v>0.2010590671963807</v>
      </c>
      <c r="AF858" s="16">
        <v>0.29609725783669699</v>
      </c>
      <c r="AH858" s="16">
        <v>0</v>
      </c>
      <c r="AI858" s="16">
        <v>2.0434378713264929E-2</v>
      </c>
      <c r="AJ858" s="16">
        <v>0.41932300504634012</v>
      </c>
      <c r="AK858" s="16">
        <v>0.64526448240654355</v>
      </c>
    </row>
    <row r="859" spans="2:39" x14ac:dyDescent="0.35">
      <c r="B859" s="15" t="s">
        <v>82</v>
      </c>
      <c r="C859" s="16">
        <v>0.69493514318841809</v>
      </c>
      <c r="D859" s="16">
        <v>0.65874488409399379</v>
      </c>
      <c r="E859" s="16">
        <v>0.73031782163735826</v>
      </c>
      <c r="G859" s="16">
        <v>0.56065712918458499</v>
      </c>
      <c r="H859" s="16">
        <v>0.51430238013501439</v>
      </c>
      <c r="I859" s="16">
        <v>0.59994794000736718</v>
      </c>
      <c r="J859" s="16">
        <v>0.73972607953975655</v>
      </c>
      <c r="K859" s="16">
        <v>0.8160971113032599</v>
      </c>
      <c r="L859" s="16">
        <v>0.88886066180958767</v>
      </c>
      <c r="N859" s="16">
        <v>0.74652147904159005</v>
      </c>
      <c r="O859" s="16">
        <v>0.73677277254942652</v>
      </c>
      <c r="P859" s="16">
        <v>0.75921914544414038</v>
      </c>
      <c r="Q859" s="16">
        <v>0.67445672806351897</v>
      </c>
      <c r="R859" s="16">
        <v>0.66803934347971095</v>
      </c>
      <c r="S859" s="16">
        <v>0.74899509698249822</v>
      </c>
      <c r="T859" s="16">
        <v>0.67628132420628295</v>
      </c>
      <c r="U859" s="16">
        <v>0.63136113519717474</v>
      </c>
      <c r="V859" s="16">
        <v>0.55476871076823231</v>
      </c>
      <c r="W859" s="16">
        <v>0.75895867735164591</v>
      </c>
      <c r="X859" s="16">
        <v>0.74825362586588473</v>
      </c>
      <c r="Y859" s="16">
        <v>0.74413073434266919</v>
      </c>
      <c r="AA859" s="16">
        <v>0.62445942436520774</v>
      </c>
      <c r="AB859" s="16">
        <v>0.74345816178920798</v>
      </c>
      <c r="AC859" s="16">
        <v>0.68402638492919654</v>
      </c>
      <c r="AD859" s="16">
        <v>0.72999201876810771</v>
      </c>
      <c r="AF859" s="16">
        <v>0.66385786367515265</v>
      </c>
      <c r="AH859" s="16">
        <v>0.93325532452424054</v>
      </c>
      <c r="AI859" s="16">
        <v>0.92701899229755225</v>
      </c>
      <c r="AJ859" s="16">
        <v>0.54227450578571912</v>
      </c>
      <c r="AK859" s="16">
        <v>0.34116330880567097</v>
      </c>
    </row>
    <row r="860" spans="2:39" x14ac:dyDescent="0.35">
      <c r="B860" s="15" t="s">
        <v>93</v>
      </c>
      <c r="C860" s="16">
        <v>4.2719688196676112E-2</v>
      </c>
      <c r="D860" s="16">
        <v>3.9972475154935579E-2</v>
      </c>
      <c r="E860" s="16">
        <v>4.5405597557894702E-2</v>
      </c>
      <c r="G860" s="16">
        <v>7.2116853384529625E-2</v>
      </c>
      <c r="H860" s="16">
        <v>4.7186744694229912E-2</v>
      </c>
      <c r="I860" s="16">
        <v>5.5696034970057998E-2</v>
      </c>
      <c r="J860" s="16">
        <v>3.6665235570567688E-2</v>
      </c>
      <c r="K860" s="16">
        <v>1.9253861965256108E-2</v>
      </c>
      <c r="L860" s="16">
        <v>2.9912319297686361E-2</v>
      </c>
      <c r="N860" s="16">
        <v>4.23964594446836E-2</v>
      </c>
      <c r="O860" s="16">
        <v>4.2182734865075212E-2</v>
      </c>
      <c r="P860" s="16">
        <v>3.3761649498826783E-2</v>
      </c>
      <c r="Q860" s="16">
        <v>4.3543548024216013E-2</v>
      </c>
      <c r="R860" s="16">
        <v>3.2135891369406318E-2</v>
      </c>
      <c r="S860" s="16">
        <v>4.2226557523167833E-2</v>
      </c>
      <c r="T860" s="16">
        <v>5.8159756123340178E-2</v>
      </c>
      <c r="U860" s="16">
        <v>5.2184455971921159E-2</v>
      </c>
      <c r="V860" s="16">
        <v>4.4967594955405837E-2</v>
      </c>
      <c r="W860" s="16">
        <v>3.7991556266148391E-2</v>
      </c>
      <c r="X860" s="16">
        <v>3.9689126037020572E-2</v>
      </c>
      <c r="Y860" s="16">
        <v>4.5764439129191009E-2</v>
      </c>
      <c r="AA860" s="16">
        <v>2.6004610109043438E-2</v>
      </c>
      <c r="AB860" s="16">
        <v>2.9687914393850129E-2</v>
      </c>
      <c r="AC860" s="16">
        <v>4.8732175055877902E-2</v>
      </c>
      <c r="AD860" s="16">
        <v>6.8948914035511663E-2</v>
      </c>
      <c r="AF860" s="16">
        <v>4.0044878488150297E-2</v>
      </c>
      <c r="AH860" s="16">
        <v>6.6744675475759491E-2</v>
      </c>
      <c r="AI860" s="16">
        <v>5.2546628989183018E-2</v>
      </c>
      <c r="AJ860" s="16">
        <v>3.8402489167940632E-2</v>
      </c>
      <c r="AK860" s="16">
        <v>1.3572208787785501E-2</v>
      </c>
    </row>
    <row r="862" spans="2:39" x14ac:dyDescent="0.35">
      <c r="B862" s="25" t="s">
        <v>325</v>
      </c>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row>
    <row r="863" spans="2:39" x14ac:dyDescent="0.35">
      <c r="B863" s="26" t="s">
        <v>15</v>
      </c>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row>
    <row r="864" spans="2:39" x14ac:dyDescent="0.35">
      <c r="B864" s="15" t="s">
        <v>81</v>
      </c>
      <c r="C864" s="16">
        <v>0.27984406722557709</v>
      </c>
      <c r="D864" s="16">
        <v>0.31351561098357628</v>
      </c>
      <c r="E864" s="16">
        <v>0.2469238993273522</v>
      </c>
      <c r="G864" s="16">
        <v>0.40744504182544949</v>
      </c>
      <c r="H864" s="16">
        <v>0.46479736722792719</v>
      </c>
      <c r="I864" s="16">
        <v>0.38815170820518768</v>
      </c>
      <c r="J864" s="16">
        <v>0.25098970734583692</v>
      </c>
      <c r="K864" s="16">
        <v>0.1516675053380015</v>
      </c>
      <c r="L864" s="16">
        <v>6.7831127933000612E-2</v>
      </c>
      <c r="N864" s="16">
        <v>0.2184148538702318</v>
      </c>
      <c r="O864" s="16">
        <v>0.30319668769333807</v>
      </c>
      <c r="P864" s="16">
        <v>0.24002705595214399</v>
      </c>
      <c r="Q864" s="16">
        <v>0.29086439481131487</v>
      </c>
      <c r="R864" s="16">
        <v>0.29393969308547579</v>
      </c>
      <c r="S864" s="16">
        <v>0.23363607925396829</v>
      </c>
      <c r="T864" s="16">
        <v>0.3027347693185411</v>
      </c>
      <c r="U864" s="16">
        <v>0.33790294886498479</v>
      </c>
      <c r="V864" s="16">
        <v>0.42187914749954247</v>
      </c>
      <c r="W864" s="16">
        <v>0.2101449110436189</v>
      </c>
      <c r="X864" s="16">
        <v>0.21460031322707229</v>
      </c>
      <c r="Y864" s="16">
        <v>0.23593906141515039</v>
      </c>
      <c r="AA864" s="16">
        <v>0.3582143269427383</v>
      </c>
      <c r="AB864" s="16">
        <v>0.25127122979939331</v>
      </c>
      <c r="AC864" s="16">
        <v>0.28562833483833561</v>
      </c>
      <c r="AD864" s="16">
        <v>0.22073691668163239</v>
      </c>
      <c r="AF864" s="16">
        <v>0.31557432125088197</v>
      </c>
      <c r="AH864" s="16">
        <v>0</v>
      </c>
      <c r="AI864" s="16">
        <v>2.5919792219588018E-2</v>
      </c>
      <c r="AJ864" s="16">
        <v>0.43089633790165122</v>
      </c>
      <c r="AK864" s="16">
        <v>0.71854811650228245</v>
      </c>
    </row>
    <row r="865" spans="2:39" x14ac:dyDescent="0.35">
      <c r="B865" s="15" t="s">
        <v>82</v>
      </c>
      <c r="C865" s="16">
        <v>0.6764868238228241</v>
      </c>
      <c r="D865" s="16">
        <v>0.64498387854978489</v>
      </c>
      <c r="E865" s="16">
        <v>0.70728678521249644</v>
      </c>
      <c r="G865" s="16">
        <v>0.52795136515400998</v>
      </c>
      <c r="H865" s="16">
        <v>0.47448625748725631</v>
      </c>
      <c r="I865" s="16">
        <v>0.56157403806340855</v>
      </c>
      <c r="J865" s="16">
        <v>0.70666255761108987</v>
      </c>
      <c r="K865" s="16">
        <v>0.82192481095619452</v>
      </c>
      <c r="L865" s="16">
        <v>0.90876737947907327</v>
      </c>
      <c r="N865" s="16">
        <v>0.72966455527168905</v>
      </c>
      <c r="O865" s="16">
        <v>0.66058691225415911</v>
      </c>
      <c r="P865" s="16">
        <v>0.72742175740306936</v>
      </c>
      <c r="Q865" s="16">
        <v>0.65781082255529655</v>
      </c>
      <c r="R865" s="16">
        <v>0.67594762243351836</v>
      </c>
      <c r="S865" s="16">
        <v>0.72115373835237195</v>
      </c>
      <c r="T865" s="16">
        <v>0.63396592256144313</v>
      </c>
      <c r="U865" s="16">
        <v>0.61214372834880293</v>
      </c>
      <c r="V865" s="16">
        <v>0.53073933260477668</v>
      </c>
      <c r="W865" s="16">
        <v>0.7624606929594574</v>
      </c>
      <c r="X865" s="16">
        <v>0.73177114923030018</v>
      </c>
      <c r="Y865" s="16">
        <v>0.72087301660077041</v>
      </c>
      <c r="AA865" s="16">
        <v>0.61350166486697144</v>
      </c>
      <c r="AB865" s="16">
        <v>0.71471956950090509</v>
      </c>
      <c r="AC865" s="16">
        <v>0.66307397946433644</v>
      </c>
      <c r="AD865" s="16">
        <v>0.71571490904841661</v>
      </c>
      <c r="AF865" s="16">
        <v>0.64225133199639983</v>
      </c>
      <c r="AH865" s="16">
        <v>0.93580746151692318</v>
      </c>
      <c r="AI865" s="16">
        <v>0.92641080445354462</v>
      </c>
      <c r="AJ865" s="16">
        <v>0.52233769175333788</v>
      </c>
      <c r="AK865" s="16">
        <v>0.26848158823344243</v>
      </c>
    </row>
    <row r="866" spans="2:39" x14ac:dyDescent="0.35">
      <c r="B866" s="15" t="s">
        <v>93</v>
      </c>
      <c r="C866" s="16">
        <v>4.3669108951598729E-2</v>
      </c>
      <c r="D866" s="16">
        <v>4.1500510466638683E-2</v>
      </c>
      <c r="E866" s="16">
        <v>4.5789315460151248E-2</v>
      </c>
      <c r="G866" s="16">
        <v>6.4603593020540445E-2</v>
      </c>
      <c r="H866" s="16">
        <v>6.0716375284816687E-2</v>
      </c>
      <c r="I866" s="16">
        <v>5.0274253731403762E-2</v>
      </c>
      <c r="J866" s="16">
        <v>4.2347735043073327E-2</v>
      </c>
      <c r="K866" s="16">
        <v>2.6407683705804021E-2</v>
      </c>
      <c r="L866" s="16">
        <v>2.3401492587926169E-2</v>
      </c>
      <c r="N866" s="16">
        <v>5.1920590858078999E-2</v>
      </c>
      <c r="O866" s="16">
        <v>3.621640005250281E-2</v>
      </c>
      <c r="P866" s="16">
        <v>3.2551186644786748E-2</v>
      </c>
      <c r="Q866" s="16">
        <v>5.1324782633388487E-2</v>
      </c>
      <c r="R866" s="16">
        <v>3.0112684481005882E-2</v>
      </c>
      <c r="S866" s="16">
        <v>4.5210182393659787E-2</v>
      </c>
      <c r="T866" s="16">
        <v>6.3299308120015801E-2</v>
      </c>
      <c r="U866" s="16">
        <v>4.9953322786212333E-2</v>
      </c>
      <c r="V866" s="16">
        <v>4.7381519895680853E-2</v>
      </c>
      <c r="W866" s="16">
        <v>2.7394395996923629E-2</v>
      </c>
      <c r="X866" s="16">
        <v>5.36285375426276E-2</v>
      </c>
      <c r="Y866" s="16">
        <v>4.3187921984079052E-2</v>
      </c>
      <c r="AA866" s="16">
        <v>2.8284008190290189E-2</v>
      </c>
      <c r="AB866" s="16">
        <v>3.4009200699701411E-2</v>
      </c>
      <c r="AC866" s="16">
        <v>5.1297685697328052E-2</v>
      </c>
      <c r="AD866" s="16">
        <v>6.3548174269950908E-2</v>
      </c>
      <c r="AF866" s="16">
        <v>4.2174346752718063E-2</v>
      </c>
      <c r="AH866" s="16">
        <v>6.4192538483076822E-2</v>
      </c>
      <c r="AI866" s="16">
        <v>4.766940332686749E-2</v>
      </c>
      <c r="AJ866" s="16">
        <v>4.6765970345010781E-2</v>
      </c>
      <c r="AK866" s="16">
        <v>1.297029526427515E-2</v>
      </c>
    </row>
    <row r="868" spans="2:39" x14ac:dyDescent="0.35">
      <c r="B868" s="25" t="s">
        <v>326</v>
      </c>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row>
    <row r="869" spans="2:39" x14ac:dyDescent="0.35">
      <c r="B869" s="26" t="s">
        <v>15</v>
      </c>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row>
    <row r="870" spans="2:39" x14ac:dyDescent="0.35">
      <c r="B870" s="15" t="s">
        <v>81</v>
      </c>
      <c r="C870" s="16">
        <v>0.38784200830064453</v>
      </c>
      <c r="D870" s="16">
        <v>0.41546068206627917</v>
      </c>
      <c r="E870" s="16">
        <v>0.36083964143485442</v>
      </c>
      <c r="G870" s="16">
        <v>0.57392209994383692</v>
      </c>
      <c r="H870" s="16">
        <v>0.57037937347259571</v>
      </c>
      <c r="I870" s="16">
        <v>0.48658389870992652</v>
      </c>
      <c r="J870" s="16">
        <v>0.36852114815537867</v>
      </c>
      <c r="K870" s="16">
        <v>0.27205332603807342</v>
      </c>
      <c r="L870" s="16">
        <v>0.1310022973859562</v>
      </c>
      <c r="N870" s="16">
        <v>0.34704151903785913</v>
      </c>
      <c r="O870" s="16">
        <v>0.38608788207565919</v>
      </c>
      <c r="P870" s="16">
        <v>0.37388586734440388</v>
      </c>
      <c r="Q870" s="16">
        <v>0.36319785948692312</v>
      </c>
      <c r="R870" s="16">
        <v>0.41401405330560997</v>
      </c>
      <c r="S870" s="16">
        <v>0.32510217096372351</v>
      </c>
      <c r="T870" s="16">
        <v>0.40038586445397151</v>
      </c>
      <c r="U870" s="16">
        <v>0.43347334784114228</v>
      </c>
      <c r="V870" s="16">
        <v>0.5308029573216918</v>
      </c>
      <c r="W870" s="16">
        <v>0.3453791261632963</v>
      </c>
      <c r="X870" s="16">
        <v>0.32157078489620627</v>
      </c>
      <c r="Y870" s="16">
        <v>0.31379705931452773</v>
      </c>
      <c r="AA870" s="16">
        <v>0.49662830348166559</v>
      </c>
      <c r="AB870" s="16">
        <v>0.35676125619164251</v>
      </c>
      <c r="AC870" s="16">
        <v>0.3735786704462557</v>
      </c>
      <c r="AD870" s="16">
        <v>0.31460158438387947</v>
      </c>
      <c r="AF870" s="16">
        <v>0.43928755555817428</v>
      </c>
      <c r="AH870" s="16">
        <v>0</v>
      </c>
      <c r="AI870" s="16">
        <v>8.6743297103260772E-2</v>
      </c>
      <c r="AJ870" s="16">
        <v>0.60190038957119463</v>
      </c>
      <c r="AK870" s="16">
        <v>0.85726405724416099</v>
      </c>
    </row>
    <row r="871" spans="2:39" x14ac:dyDescent="0.35">
      <c r="B871" s="15" t="s">
        <v>82</v>
      </c>
      <c r="C871" s="16">
        <v>0.57086437295797965</v>
      </c>
      <c r="D871" s="16">
        <v>0.54415568016166449</v>
      </c>
      <c r="E871" s="16">
        <v>0.5969770649544055</v>
      </c>
      <c r="G871" s="16">
        <v>0.3651273358980896</v>
      </c>
      <c r="H871" s="16">
        <v>0.37430755777306318</v>
      </c>
      <c r="I871" s="16">
        <v>0.46329816511206329</v>
      </c>
      <c r="J871" s="16">
        <v>0.59940966585847433</v>
      </c>
      <c r="K871" s="16">
        <v>0.69919979285845779</v>
      </c>
      <c r="L871" s="16">
        <v>0.84324261395967204</v>
      </c>
      <c r="N871" s="16">
        <v>0.61838106921938496</v>
      </c>
      <c r="O871" s="16">
        <v>0.58223188135513471</v>
      </c>
      <c r="P871" s="16">
        <v>0.60031916523988027</v>
      </c>
      <c r="Q871" s="16">
        <v>0.60431953912229364</v>
      </c>
      <c r="R871" s="16">
        <v>0.5506307630104933</v>
      </c>
      <c r="S871" s="16">
        <v>0.63567920168866754</v>
      </c>
      <c r="T871" s="16">
        <v>0.53851094826327028</v>
      </c>
      <c r="U871" s="16">
        <v>0.50000877321673753</v>
      </c>
      <c r="V871" s="16">
        <v>0.42279911233111911</v>
      </c>
      <c r="W871" s="16">
        <v>0.62459550129149577</v>
      </c>
      <c r="X871" s="16">
        <v>0.64039518846550969</v>
      </c>
      <c r="Y871" s="16">
        <v>0.64270305893006341</v>
      </c>
      <c r="AA871" s="16">
        <v>0.48064666910959758</v>
      </c>
      <c r="AB871" s="16">
        <v>0.61343228210428702</v>
      </c>
      <c r="AC871" s="16">
        <v>0.56982493619697927</v>
      </c>
      <c r="AD871" s="16">
        <v>0.62563733438969393</v>
      </c>
      <c r="AF871" s="16">
        <v>0.52136435919218582</v>
      </c>
      <c r="AH871" s="16">
        <v>0.93496804210868234</v>
      </c>
      <c r="AI871" s="16">
        <v>0.86257964427549494</v>
      </c>
      <c r="AJ871" s="16">
        <v>0.36080305878475338</v>
      </c>
      <c r="AK871" s="16">
        <v>0.1300913080742922</v>
      </c>
    </row>
    <row r="872" spans="2:39" x14ac:dyDescent="0.35">
      <c r="B872" s="15" t="s">
        <v>93</v>
      </c>
      <c r="C872" s="16">
        <v>4.1293618741375833E-2</v>
      </c>
      <c r="D872" s="16">
        <v>4.038363777205619E-2</v>
      </c>
      <c r="E872" s="16">
        <v>4.2183293610740122E-2</v>
      </c>
      <c r="G872" s="16">
        <v>6.0950564158073442E-2</v>
      </c>
      <c r="H872" s="16">
        <v>5.5313068754341027E-2</v>
      </c>
      <c r="I872" s="16">
        <v>5.0117936178010199E-2</v>
      </c>
      <c r="J872" s="16">
        <v>3.2069185986147157E-2</v>
      </c>
      <c r="K872" s="16">
        <v>2.8746881103468881E-2</v>
      </c>
      <c r="L872" s="16">
        <v>2.5755088654371951E-2</v>
      </c>
      <c r="N872" s="16">
        <v>3.4577411742755811E-2</v>
      </c>
      <c r="O872" s="16">
        <v>3.168023656920628E-2</v>
      </c>
      <c r="P872" s="16">
        <v>2.5794967415715919E-2</v>
      </c>
      <c r="Q872" s="16">
        <v>3.2482601390783267E-2</v>
      </c>
      <c r="R872" s="16">
        <v>3.5355183683896743E-2</v>
      </c>
      <c r="S872" s="16">
        <v>3.9218627347609093E-2</v>
      </c>
      <c r="T872" s="16">
        <v>6.1103187282758202E-2</v>
      </c>
      <c r="U872" s="16">
        <v>6.6517878942120162E-2</v>
      </c>
      <c r="V872" s="16">
        <v>4.6397930347189142E-2</v>
      </c>
      <c r="W872" s="16">
        <v>3.0025372545207919E-2</v>
      </c>
      <c r="X872" s="16">
        <v>3.8034026638283973E-2</v>
      </c>
      <c r="Y872" s="16">
        <v>4.3499881755408747E-2</v>
      </c>
      <c r="AA872" s="16">
        <v>2.2725027408736821E-2</v>
      </c>
      <c r="AB872" s="16">
        <v>2.980646170407036E-2</v>
      </c>
      <c r="AC872" s="16">
        <v>5.6596393356765043E-2</v>
      </c>
      <c r="AD872" s="16">
        <v>5.9761081226426517E-2</v>
      </c>
      <c r="AF872" s="16">
        <v>3.9348085249639821E-2</v>
      </c>
      <c r="AH872" s="16">
        <v>6.5031957891317646E-2</v>
      </c>
      <c r="AI872" s="16">
        <v>5.0677058621244532E-2</v>
      </c>
      <c r="AJ872" s="16">
        <v>3.7296551644051802E-2</v>
      </c>
      <c r="AK872" s="16">
        <v>1.264463468154672E-2</v>
      </c>
    </row>
    <row r="874" spans="2:39" x14ac:dyDescent="0.35">
      <c r="B874" s="25" t="s">
        <v>327</v>
      </c>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row>
    <row r="875" spans="2:39" x14ac:dyDescent="0.35">
      <c r="B875" s="26" t="s">
        <v>15</v>
      </c>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row>
    <row r="876" spans="2:39" x14ac:dyDescent="0.35">
      <c r="B876" s="15" t="s">
        <v>81</v>
      </c>
      <c r="C876" s="16">
        <v>0.27506544410111622</v>
      </c>
      <c r="D876" s="16">
        <v>0.28985758714487442</v>
      </c>
      <c r="E876" s="16">
        <v>0.26060338569135288</v>
      </c>
      <c r="G876" s="16">
        <v>0.42987186520142462</v>
      </c>
      <c r="H876" s="16">
        <v>0.43852820680365728</v>
      </c>
      <c r="I876" s="16">
        <v>0.35554422124903751</v>
      </c>
      <c r="J876" s="16">
        <v>0.23573084835292529</v>
      </c>
      <c r="K876" s="16">
        <v>0.15989945339245271</v>
      </c>
      <c r="L876" s="16">
        <v>8.4838319151207653E-2</v>
      </c>
      <c r="N876" s="16">
        <v>0.24268575417111121</v>
      </c>
      <c r="O876" s="16">
        <v>0.25168510688514772</v>
      </c>
      <c r="P876" s="16">
        <v>0.27537366518591511</v>
      </c>
      <c r="Q876" s="16">
        <v>0.25918501490729062</v>
      </c>
      <c r="R876" s="16">
        <v>0.29476456389508138</v>
      </c>
      <c r="S876" s="16">
        <v>0.228596519990627</v>
      </c>
      <c r="T876" s="16">
        <v>0.26737855562590329</v>
      </c>
      <c r="U876" s="16">
        <v>0.29263278903275503</v>
      </c>
      <c r="V876" s="16">
        <v>0.36542714718994551</v>
      </c>
      <c r="W876" s="16">
        <v>0.24485055757950849</v>
      </c>
      <c r="X876" s="16">
        <v>0.25887428391773443</v>
      </c>
      <c r="Y876" s="16">
        <v>0.24502070738083881</v>
      </c>
      <c r="AA876" s="16">
        <v>0.30752650183209418</v>
      </c>
      <c r="AB876" s="16">
        <v>0.26267467339004369</v>
      </c>
      <c r="AC876" s="16">
        <v>0.28606974992652617</v>
      </c>
      <c r="AD876" s="16">
        <v>0.24385215864969789</v>
      </c>
      <c r="AF876" s="16">
        <v>0.30773887272876432</v>
      </c>
      <c r="AH876" s="16">
        <v>0</v>
      </c>
      <c r="AI876" s="16">
        <v>7.5520278511531841E-2</v>
      </c>
      <c r="AJ876" s="16">
        <v>0.43906120132078352</v>
      </c>
      <c r="AK876" s="16">
        <v>0.54290173643032624</v>
      </c>
    </row>
    <row r="877" spans="2:39" x14ac:dyDescent="0.35">
      <c r="B877" s="15" t="s">
        <v>82</v>
      </c>
      <c r="C877" s="16">
        <v>0.64988197851636842</v>
      </c>
      <c r="D877" s="16">
        <v>0.64626350737409743</v>
      </c>
      <c r="E877" s="16">
        <v>0.65341970397364402</v>
      </c>
      <c r="G877" s="16">
        <v>0.48791340325549948</v>
      </c>
      <c r="H877" s="16">
        <v>0.48907751894269758</v>
      </c>
      <c r="I877" s="16">
        <v>0.56644482748979896</v>
      </c>
      <c r="J877" s="16">
        <v>0.69382041299193975</v>
      </c>
      <c r="K877" s="16">
        <v>0.78201197637651565</v>
      </c>
      <c r="L877" s="16">
        <v>0.82994111388908565</v>
      </c>
      <c r="N877" s="16">
        <v>0.68182531430883009</v>
      </c>
      <c r="O877" s="16">
        <v>0.66077649922646919</v>
      </c>
      <c r="P877" s="16">
        <v>0.67355672608031925</v>
      </c>
      <c r="Q877" s="16">
        <v>0.67079706579444442</v>
      </c>
      <c r="R877" s="16">
        <v>0.64368932623067043</v>
      </c>
      <c r="S877" s="16">
        <v>0.69869778695595408</v>
      </c>
      <c r="T877" s="16">
        <v>0.63245800787992279</v>
      </c>
      <c r="U877" s="16">
        <v>0.62624657950640039</v>
      </c>
      <c r="V877" s="16">
        <v>0.56996588778913515</v>
      </c>
      <c r="W877" s="16">
        <v>0.68276202748474213</v>
      </c>
      <c r="X877" s="16">
        <v>0.658694614516938</v>
      </c>
      <c r="Y877" s="16">
        <v>0.6623603481867727</v>
      </c>
      <c r="AA877" s="16">
        <v>0.63934368923931317</v>
      </c>
      <c r="AB877" s="16">
        <v>0.66218255227261924</v>
      </c>
      <c r="AC877" s="16">
        <v>0.63782540125910003</v>
      </c>
      <c r="AD877" s="16">
        <v>0.65888844935821533</v>
      </c>
      <c r="AF877" s="16">
        <v>0.62430621424138244</v>
      </c>
      <c r="AH877" s="16">
        <v>0.82283115140660168</v>
      </c>
      <c r="AI877" s="16">
        <v>0.84189044118385581</v>
      </c>
      <c r="AJ877" s="16">
        <v>0.50156954674876031</v>
      </c>
      <c r="AK877" s="16">
        <v>0.42702461042647261</v>
      </c>
    </row>
    <row r="878" spans="2:39" x14ac:dyDescent="0.35">
      <c r="B878" s="15" t="s">
        <v>93</v>
      </c>
      <c r="C878" s="16">
        <v>7.505257738251539E-2</v>
      </c>
      <c r="D878" s="16">
        <v>6.3878905481028078E-2</v>
      </c>
      <c r="E878" s="16">
        <v>8.5976910335003015E-2</v>
      </c>
      <c r="G878" s="16">
        <v>8.221473154307582E-2</v>
      </c>
      <c r="H878" s="16">
        <v>7.2394274253645169E-2</v>
      </c>
      <c r="I878" s="16">
        <v>7.8010951261163614E-2</v>
      </c>
      <c r="J878" s="16">
        <v>7.0448738655135013E-2</v>
      </c>
      <c r="K878" s="16">
        <v>5.8088570231031728E-2</v>
      </c>
      <c r="L878" s="16">
        <v>8.5220566959706701E-2</v>
      </c>
      <c r="N878" s="16">
        <v>7.5488931520058533E-2</v>
      </c>
      <c r="O878" s="16">
        <v>8.7538393888383151E-2</v>
      </c>
      <c r="P878" s="16">
        <v>5.106960873376571E-2</v>
      </c>
      <c r="Q878" s="16">
        <v>7.0017919298265036E-2</v>
      </c>
      <c r="R878" s="16">
        <v>6.1546109874248182E-2</v>
      </c>
      <c r="S878" s="16">
        <v>7.2705693053419021E-2</v>
      </c>
      <c r="T878" s="16">
        <v>0.100163436494174</v>
      </c>
      <c r="U878" s="16">
        <v>8.1120631460844667E-2</v>
      </c>
      <c r="V878" s="16">
        <v>6.4606965020919324E-2</v>
      </c>
      <c r="W878" s="16">
        <v>7.2387414935749211E-2</v>
      </c>
      <c r="X878" s="16">
        <v>8.2431101565327514E-2</v>
      </c>
      <c r="Y878" s="16">
        <v>9.2618944432388384E-2</v>
      </c>
      <c r="AA878" s="16">
        <v>5.3129808928592683E-2</v>
      </c>
      <c r="AB878" s="16">
        <v>7.5142774337336918E-2</v>
      </c>
      <c r="AC878" s="16">
        <v>7.6104848814373696E-2</v>
      </c>
      <c r="AD878" s="16">
        <v>9.7259391992086705E-2</v>
      </c>
      <c r="AF878" s="16">
        <v>6.7954913029853223E-2</v>
      </c>
      <c r="AH878" s="16">
        <v>0.17716884859339829</v>
      </c>
      <c r="AI878" s="16">
        <v>8.2589280304612572E-2</v>
      </c>
      <c r="AJ878" s="16">
        <v>5.9369251930456203E-2</v>
      </c>
      <c r="AK878" s="16">
        <v>3.0073653143201168E-2</v>
      </c>
    </row>
    <row r="880" spans="2:39" x14ac:dyDescent="0.35">
      <c r="B880" s="25" t="s">
        <v>328</v>
      </c>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row>
    <row r="881" spans="2:39" x14ac:dyDescent="0.35">
      <c r="B881" s="26" t="s">
        <v>15</v>
      </c>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row>
    <row r="882" spans="2:39" x14ac:dyDescent="0.35">
      <c r="B882" s="15" t="s">
        <v>81</v>
      </c>
      <c r="C882" s="16">
        <v>0.36738771927845743</v>
      </c>
      <c r="D882" s="16">
        <v>0.37138773661108521</v>
      </c>
      <c r="E882" s="16">
        <v>0.36347696178149419</v>
      </c>
      <c r="G882" s="16">
        <v>0.33075134258236122</v>
      </c>
      <c r="H882" s="16">
        <v>0.3268755074476602</v>
      </c>
      <c r="I882" s="16">
        <v>0.3369143761886183</v>
      </c>
      <c r="J882" s="16">
        <v>0.32364194570261801</v>
      </c>
      <c r="K882" s="16">
        <v>0.40719534562970972</v>
      </c>
      <c r="L882" s="16">
        <v>0.45767738654321283</v>
      </c>
      <c r="N882" s="16">
        <v>0.35509774341100298</v>
      </c>
      <c r="O882" s="16">
        <v>0.33604095672162781</v>
      </c>
      <c r="P882" s="16">
        <v>0.36703865277046982</v>
      </c>
      <c r="Q882" s="16">
        <v>0.39046831236407148</v>
      </c>
      <c r="R882" s="16">
        <v>0.35800893962326857</v>
      </c>
      <c r="S882" s="16">
        <v>0.36566161750763859</v>
      </c>
      <c r="T882" s="16">
        <v>0.33752605518416551</v>
      </c>
      <c r="U882" s="16">
        <v>0.35998457563657449</v>
      </c>
      <c r="V882" s="16">
        <v>0.3726114402503356</v>
      </c>
      <c r="W882" s="16">
        <v>0.39706176531666698</v>
      </c>
      <c r="X882" s="16">
        <v>0.40460408055523178</v>
      </c>
      <c r="Y882" s="16">
        <v>0.33961094002350689</v>
      </c>
      <c r="AA882" s="16">
        <v>0.37726308925325192</v>
      </c>
      <c r="AB882" s="16">
        <v>0.35233509537285967</v>
      </c>
      <c r="AC882" s="16">
        <v>0.3690747964520798</v>
      </c>
      <c r="AD882" s="16">
        <v>0.37081011198808511</v>
      </c>
      <c r="AF882" s="16">
        <v>0.34956989968447888</v>
      </c>
      <c r="AH882" s="16">
        <v>0.90023628496750219</v>
      </c>
      <c r="AI882" s="16">
        <v>0.30661394269291192</v>
      </c>
      <c r="AJ882" s="16">
        <v>0.33045340249287541</v>
      </c>
      <c r="AK882" s="16">
        <v>0.27169159762781259</v>
      </c>
    </row>
    <row r="883" spans="2:39" x14ac:dyDescent="0.35">
      <c r="B883" s="15" t="s">
        <v>82</v>
      </c>
      <c r="C883" s="16">
        <v>0.58496968474351785</v>
      </c>
      <c r="D883" s="16">
        <v>0.58477638629102202</v>
      </c>
      <c r="E883" s="16">
        <v>0.58515866976767816</v>
      </c>
      <c r="G883" s="16">
        <v>0.62334775915570761</v>
      </c>
      <c r="H883" s="16">
        <v>0.61664830430094741</v>
      </c>
      <c r="I883" s="16">
        <v>0.60101190938411542</v>
      </c>
      <c r="J883" s="16">
        <v>0.62553285531405189</v>
      </c>
      <c r="K883" s="16">
        <v>0.55873377762047249</v>
      </c>
      <c r="L883" s="16">
        <v>0.50583590717383697</v>
      </c>
      <c r="N883" s="16">
        <v>0.61179827175962032</v>
      </c>
      <c r="O883" s="16">
        <v>0.62218007786265195</v>
      </c>
      <c r="P883" s="16">
        <v>0.5806907710611604</v>
      </c>
      <c r="Q883" s="16">
        <v>0.57974333872509753</v>
      </c>
      <c r="R883" s="16">
        <v>0.60344664335110387</v>
      </c>
      <c r="S883" s="16">
        <v>0.584555371803406</v>
      </c>
      <c r="T883" s="16">
        <v>0.59849129165657911</v>
      </c>
      <c r="U883" s="16">
        <v>0.57300661338923431</v>
      </c>
      <c r="V883" s="16">
        <v>0.56732059178234651</v>
      </c>
      <c r="W883" s="16">
        <v>0.56727403787939479</v>
      </c>
      <c r="X883" s="16">
        <v>0.55807565142016369</v>
      </c>
      <c r="Y883" s="16">
        <v>0.60663260547313891</v>
      </c>
      <c r="AA883" s="16">
        <v>0.58716052838182842</v>
      </c>
      <c r="AB883" s="16">
        <v>0.60442836434610958</v>
      </c>
      <c r="AC883" s="16">
        <v>0.58044414293714575</v>
      </c>
      <c r="AD883" s="16">
        <v>0.56648343516125488</v>
      </c>
      <c r="AF883" s="16">
        <v>0.6028283329548576</v>
      </c>
      <c r="AH883" s="16">
        <v>0</v>
      </c>
      <c r="AI883" s="16">
        <v>0.64365942797736053</v>
      </c>
      <c r="AJ883" s="16">
        <v>0.62626664928735443</v>
      </c>
      <c r="AK883" s="16">
        <v>0.70822607926017289</v>
      </c>
    </row>
    <row r="884" spans="2:39" x14ac:dyDescent="0.35">
      <c r="B884" s="15" t="s">
        <v>93</v>
      </c>
      <c r="C884" s="16">
        <v>4.7642595978024782E-2</v>
      </c>
      <c r="D884" s="16">
        <v>4.3835877097892662E-2</v>
      </c>
      <c r="E884" s="16">
        <v>5.1364368450827459E-2</v>
      </c>
      <c r="G884" s="16">
        <v>4.5900898261931097E-2</v>
      </c>
      <c r="H884" s="16">
        <v>5.6476188251392438E-2</v>
      </c>
      <c r="I884" s="16">
        <v>6.2073714427266391E-2</v>
      </c>
      <c r="J884" s="16">
        <v>5.0825198983330142E-2</v>
      </c>
      <c r="K884" s="16">
        <v>3.4070876749817763E-2</v>
      </c>
      <c r="L884" s="16">
        <v>3.6486706282950122E-2</v>
      </c>
      <c r="N884" s="16">
        <v>3.3103984829376577E-2</v>
      </c>
      <c r="O884" s="16">
        <v>4.1778965415720321E-2</v>
      </c>
      <c r="P884" s="16">
        <v>5.2270576168369942E-2</v>
      </c>
      <c r="Q884" s="16">
        <v>2.9788348910830788E-2</v>
      </c>
      <c r="R884" s="16">
        <v>3.8544417025627623E-2</v>
      </c>
      <c r="S884" s="16">
        <v>4.9783010688955437E-2</v>
      </c>
      <c r="T884" s="16">
        <v>6.3982653159255415E-2</v>
      </c>
      <c r="U884" s="16">
        <v>6.7008810974191313E-2</v>
      </c>
      <c r="V884" s="16">
        <v>6.0067967967317837E-2</v>
      </c>
      <c r="W884" s="16">
        <v>3.5664196803938168E-2</v>
      </c>
      <c r="X884" s="16">
        <v>3.7320268024604517E-2</v>
      </c>
      <c r="Y884" s="16">
        <v>5.3756454503354159E-2</v>
      </c>
      <c r="AA884" s="16">
        <v>3.5576382364919647E-2</v>
      </c>
      <c r="AB884" s="16">
        <v>4.323654028103071E-2</v>
      </c>
      <c r="AC884" s="16">
        <v>5.0481060610774328E-2</v>
      </c>
      <c r="AD884" s="16">
        <v>6.2706452850660011E-2</v>
      </c>
      <c r="AF884" s="16">
        <v>4.7601767360663363E-2</v>
      </c>
      <c r="AH884" s="16">
        <v>9.9763715032497868E-2</v>
      </c>
      <c r="AI884" s="16">
        <v>4.9726629329727892E-2</v>
      </c>
      <c r="AJ884" s="16">
        <v>4.3279948219770097E-2</v>
      </c>
      <c r="AK884" s="16">
        <v>2.008232311201431E-2</v>
      </c>
    </row>
    <row r="886" spans="2:39" x14ac:dyDescent="0.35">
      <c r="B886" s="25" t="s">
        <v>329</v>
      </c>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row>
    <row r="887" spans="2:39" x14ac:dyDescent="0.35">
      <c r="B887" s="26" t="s">
        <v>15</v>
      </c>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row>
    <row r="888" spans="2:39" x14ac:dyDescent="0.35">
      <c r="B888" s="15" t="s">
        <v>81</v>
      </c>
      <c r="C888" s="16">
        <v>0.2673951296047537</v>
      </c>
      <c r="D888" s="16">
        <v>0.31316254688722561</v>
      </c>
      <c r="E888" s="16">
        <v>0.22264900593321371</v>
      </c>
      <c r="G888" s="16">
        <v>0.41774851291959658</v>
      </c>
      <c r="H888" s="16">
        <v>0.46089828801217869</v>
      </c>
      <c r="I888" s="16">
        <v>0.3223323852946231</v>
      </c>
      <c r="J888" s="16">
        <v>0.22136340567641841</v>
      </c>
      <c r="K888" s="16">
        <v>0.1623713034836668</v>
      </c>
      <c r="L888" s="16">
        <v>7.5065775920047539E-2</v>
      </c>
      <c r="N888" s="16">
        <v>0.20657181116022411</v>
      </c>
      <c r="O888" s="16">
        <v>0.28273203699566563</v>
      </c>
      <c r="P888" s="16">
        <v>0.21754700933312751</v>
      </c>
      <c r="Q888" s="16">
        <v>0.32674408731414317</v>
      </c>
      <c r="R888" s="16">
        <v>0.271563616566461</v>
      </c>
      <c r="S888" s="16">
        <v>0.24525709015507141</v>
      </c>
      <c r="T888" s="16">
        <v>0.27657785221449133</v>
      </c>
      <c r="U888" s="16">
        <v>0.31998389592438869</v>
      </c>
      <c r="V888" s="16">
        <v>0.39049565151598559</v>
      </c>
      <c r="W888" s="16">
        <v>0.20318067114315341</v>
      </c>
      <c r="X888" s="16">
        <v>0.21886516065477321</v>
      </c>
      <c r="Y888" s="16">
        <v>0.22318018008558169</v>
      </c>
      <c r="AA888" s="16">
        <v>0.34904415601787309</v>
      </c>
      <c r="AB888" s="16">
        <v>0.24728934124253199</v>
      </c>
      <c r="AC888" s="16">
        <v>0.27843440481311571</v>
      </c>
      <c r="AD888" s="16">
        <v>0.1912860655835546</v>
      </c>
      <c r="AF888" s="16">
        <v>0.30238336698738433</v>
      </c>
      <c r="AH888" s="16">
        <v>0</v>
      </c>
      <c r="AI888" s="16">
        <v>1.6800449250403589E-2</v>
      </c>
      <c r="AJ888" s="16">
        <v>0.40377485785596051</v>
      </c>
      <c r="AK888" s="16">
        <v>0.72614504888183373</v>
      </c>
    </row>
    <row r="889" spans="2:39" x14ac:dyDescent="0.35">
      <c r="B889" s="15" t="s">
        <v>82</v>
      </c>
      <c r="C889" s="16">
        <v>0.69006069972468853</v>
      </c>
      <c r="D889" s="16">
        <v>0.65324887887268179</v>
      </c>
      <c r="E889" s="16">
        <v>0.72605106986622814</v>
      </c>
      <c r="G889" s="16">
        <v>0.51544146306238547</v>
      </c>
      <c r="H889" s="16">
        <v>0.48307092491050357</v>
      </c>
      <c r="I889" s="16">
        <v>0.62596978764854105</v>
      </c>
      <c r="J889" s="16">
        <v>0.73635062049322375</v>
      </c>
      <c r="K889" s="16">
        <v>0.81135557677437775</v>
      </c>
      <c r="L889" s="16">
        <v>0.90555683864032865</v>
      </c>
      <c r="N889" s="16">
        <v>0.75790566041517327</v>
      </c>
      <c r="O889" s="16">
        <v>0.67967911358775224</v>
      </c>
      <c r="P889" s="16">
        <v>0.73200957238917774</v>
      </c>
      <c r="Q889" s="16">
        <v>0.64024029463488208</v>
      </c>
      <c r="R889" s="16">
        <v>0.68344430377214016</v>
      </c>
      <c r="S889" s="16">
        <v>0.72103065799302768</v>
      </c>
      <c r="T889" s="16">
        <v>0.6591896437599386</v>
      </c>
      <c r="U889" s="16">
        <v>0.64372324284970184</v>
      </c>
      <c r="V889" s="16">
        <v>0.56052472787802188</v>
      </c>
      <c r="W889" s="16">
        <v>0.76350299719150561</v>
      </c>
      <c r="X889" s="16">
        <v>0.73294292229044322</v>
      </c>
      <c r="Y889" s="16">
        <v>0.73321330120282813</v>
      </c>
      <c r="AA889" s="16">
        <v>0.62261591532030491</v>
      </c>
      <c r="AB889" s="16">
        <v>0.71573318287901988</v>
      </c>
      <c r="AC889" s="16">
        <v>0.6695372889939365</v>
      </c>
      <c r="AD889" s="16">
        <v>0.75344951257746151</v>
      </c>
      <c r="AF889" s="16">
        <v>0.65436728441767034</v>
      </c>
      <c r="AH889" s="16">
        <v>0.93554923036589377</v>
      </c>
      <c r="AI889" s="16">
        <v>0.94097648403819356</v>
      </c>
      <c r="AJ889" s="16">
        <v>0.54728025957406734</v>
      </c>
      <c r="AK889" s="16">
        <v>0.26026409466000772</v>
      </c>
    </row>
    <row r="890" spans="2:39" x14ac:dyDescent="0.35">
      <c r="B890" s="15" t="s">
        <v>93</v>
      </c>
      <c r="C890" s="16">
        <v>4.2544170670557831E-2</v>
      </c>
      <c r="D890" s="16">
        <v>3.3588574240092511E-2</v>
      </c>
      <c r="E890" s="16">
        <v>5.1299924200558171E-2</v>
      </c>
      <c r="G890" s="16">
        <v>6.6810024018017874E-2</v>
      </c>
      <c r="H890" s="16">
        <v>5.6030787077317769E-2</v>
      </c>
      <c r="I890" s="16">
        <v>5.1697827056835829E-2</v>
      </c>
      <c r="J890" s="16">
        <v>4.2285973830357843E-2</v>
      </c>
      <c r="K890" s="16">
        <v>2.6273119741955429E-2</v>
      </c>
      <c r="L890" s="16">
        <v>1.9377385439623751E-2</v>
      </c>
      <c r="N890" s="16">
        <v>3.5522528424602497E-2</v>
      </c>
      <c r="O890" s="16">
        <v>3.7588849416582429E-2</v>
      </c>
      <c r="P890" s="16">
        <v>5.0443418277694947E-2</v>
      </c>
      <c r="Q890" s="16">
        <v>3.3015618050974693E-2</v>
      </c>
      <c r="R890" s="16">
        <v>4.4992079661398857E-2</v>
      </c>
      <c r="S890" s="16">
        <v>3.3712251851900937E-2</v>
      </c>
      <c r="T890" s="16">
        <v>6.4232504025570306E-2</v>
      </c>
      <c r="U890" s="16">
        <v>3.6292861225909613E-2</v>
      </c>
      <c r="V890" s="16">
        <v>4.8979620605992612E-2</v>
      </c>
      <c r="W890" s="16">
        <v>3.3316331665340863E-2</v>
      </c>
      <c r="X890" s="16">
        <v>4.8191917054783449E-2</v>
      </c>
      <c r="Y890" s="16">
        <v>4.3606518711589937E-2</v>
      </c>
      <c r="AA890" s="16">
        <v>2.8339928661822101E-2</v>
      </c>
      <c r="AB890" s="16">
        <v>3.6977475878447942E-2</v>
      </c>
      <c r="AC890" s="16">
        <v>5.2028306192947731E-2</v>
      </c>
      <c r="AD890" s="16">
        <v>5.5264421838983849E-2</v>
      </c>
      <c r="AF890" s="16">
        <v>4.3249348594945253E-2</v>
      </c>
      <c r="AH890" s="16">
        <v>6.4450769634106342E-2</v>
      </c>
      <c r="AI890" s="16">
        <v>4.2223066711403107E-2</v>
      </c>
      <c r="AJ890" s="16">
        <v>4.8944882569972072E-2</v>
      </c>
      <c r="AK890" s="16">
        <v>1.35908564581586E-2</v>
      </c>
    </row>
    <row r="892" spans="2:39" x14ac:dyDescent="0.35">
      <c r="B892" s="25" t="s">
        <v>330</v>
      </c>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row>
    <row r="893" spans="2:39" x14ac:dyDescent="0.35">
      <c r="B893" s="26" t="s">
        <v>15</v>
      </c>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row>
    <row r="894" spans="2:39" x14ac:dyDescent="0.35">
      <c r="B894" s="15" t="s">
        <v>81</v>
      </c>
      <c r="C894" s="16">
        <v>0.32618771500040589</v>
      </c>
      <c r="D894" s="16">
        <v>0.37705787878860902</v>
      </c>
      <c r="E894" s="16">
        <v>0.27645271190836568</v>
      </c>
      <c r="G894" s="16">
        <v>0.44909869369664102</v>
      </c>
      <c r="H894" s="16">
        <v>0.51125548440840474</v>
      </c>
      <c r="I894" s="16">
        <v>0.40184830457886822</v>
      </c>
      <c r="J894" s="16">
        <v>0.3187639228867285</v>
      </c>
      <c r="K894" s="16">
        <v>0.20845307166698179</v>
      </c>
      <c r="L894" s="16">
        <v>0.11923814980709541</v>
      </c>
      <c r="N894" s="16">
        <v>0.25577280227789928</v>
      </c>
      <c r="O894" s="16">
        <v>0.35145425303866412</v>
      </c>
      <c r="P894" s="16">
        <v>0.28707092231677861</v>
      </c>
      <c r="Q894" s="16">
        <v>0.28708299305405072</v>
      </c>
      <c r="R894" s="16">
        <v>0.3721607554670977</v>
      </c>
      <c r="S894" s="16">
        <v>0.27556177030343781</v>
      </c>
      <c r="T894" s="16">
        <v>0.32742798041170201</v>
      </c>
      <c r="U894" s="16">
        <v>0.382616668504274</v>
      </c>
      <c r="V894" s="16">
        <v>0.4829161687018757</v>
      </c>
      <c r="W894" s="16">
        <v>0.26423851758571137</v>
      </c>
      <c r="X894" s="16">
        <v>0.22883181920027029</v>
      </c>
      <c r="Y894" s="16">
        <v>0.29046300724948038</v>
      </c>
      <c r="AA894" s="16">
        <v>0.42573665339536221</v>
      </c>
      <c r="AB894" s="16">
        <v>0.29479385688770893</v>
      </c>
      <c r="AC894" s="16">
        <v>0.33958153195887242</v>
      </c>
      <c r="AD894" s="16">
        <v>0.24018489337628521</v>
      </c>
      <c r="AF894" s="16">
        <v>0.36877045660684199</v>
      </c>
      <c r="AH894" s="16">
        <v>0</v>
      </c>
      <c r="AI894" s="16">
        <v>4.3802148129569993E-2</v>
      </c>
      <c r="AJ894" s="16">
        <v>0.50488742211153659</v>
      </c>
      <c r="AK894" s="16">
        <v>0.79709045639512244</v>
      </c>
    </row>
    <row r="895" spans="2:39" x14ac:dyDescent="0.35">
      <c r="B895" s="15" t="s">
        <v>82</v>
      </c>
      <c r="C895" s="16">
        <v>0.63382913205004343</v>
      </c>
      <c r="D895" s="16">
        <v>0.58826638833617739</v>
      </c>
      <c r="E895" s="16">
        <v>0.67837514941546129</v>
      </c>
      <c r="G895" s="16">
        <v>0.48944710761596028</v>
      </c>
      <c r="H895" s="16">
        <v>0.43543034800941738</v>
      </c>
      <c r="I895" s="16">
        <v>0.54508833796457479</v>
      </c>
      <c r="J895" s="16">
        <v>0.64531323888186976</v>
      </c>
      <c r="K895" s="16">
        <v>0.76926088260406089</v>
      </c>
      <c r="L895" s="16">
        <v>0.8611228531651256</v>
      </c>
      <c r="N895" s="16">
        <v>0.70376035408458826</v>
      </c>
      <c r="O895" s="16">
        <v>0.62659944371427434</v>
      </c>
      <c r="P895" s="16">
        <v>0.68215696044482843</v>
      </c>
      <c r="Q895" s="16">
        <v>0.67059379747298875</v>
      </c>
      <c r="R895" s="16">
        <v>0.59788280819899309</v>
      </c>
      <c r="S895" s="16">
        <v>0.68964290378035187</v>
      </c>
      <c r="T895" s="16">
        <v>0.61195417711055833</v>
      </c>
      <c r="U895" s="16">
        <v>0.57453999784113829</v>
      </c>
      <c r="V895" s="16">
        <v>0.46720242438208959</v>
      </c>
      <c r="W895" s="16">
        <v>0.71049469988432634</v>
      </c>
      <c r="X895" s="16">
        <v>0.71883895884152282</v>
      </c>
      <c r="Y895" s="16">
        <v>0.66710647345730334</v>
      </c>
      <c r="AA895" s="16">
        <v>0.54834463333541472</v>
      </c>
      <c r="AB895" s="16">
        <v>0.67702361501307473</v>
      </c>
      <c r="AC895" s="16">
        <v>0.61570821784258256</v>
      </c>
      <c r="AD895" s="16">
        <v>0.69724577536256327</v>
      </c>
      <c r="AF895" s="16">
        <v>0.59185628798759926</v>
      </c>
      <c r="AH895" s="16">
        <v>0.93016147151519779</v>
      </c>
      <c r="AI895" s="16">
        <v>0.91213552525842467</v>
      </c>
      <c r="AJ895" s="16">
        <v>0.45519409440036068</v>
      </c>
      <c r="AK895" s="16">
        <v>0.19193906125673149</v>
      </c>
    </row>
    <row r="896" spans="2:39" x14ac:dyDescent="0.35">
      <c r="B896" s="15" t="s">
        <v>93</v>
      </c>
      <c r="C896" s="16">
        <v>3.9983152949550738E-2</v>
      </c>
      <c r="D896" s="16">
        <v>3.46757328752135E-2</v>
      </c>
      <c r="E896" s="16">
        <v>4.5172138676172903E-2</v>
      </c>
      <c r="G896" s="16">
        <v>6.1454198687398702E-2</v>
      </c>
      <c r="H896" s="16">
        <v>5.3314167582177822E-2</v>
      </c>
      <c r="I896" s="16">
        <v>5.3063357456557013E-2</v>
      </c>
      <c r="J896" s="16">
        <v>3.5922838231401771E-2</v>
      </c>
      <c r="K896" s="16">
        <v>2.2286045728957309E-2</v>
      </c>
      <c r="L896" s="16">
        <v>1.9638997027779041E-2</v>
      </c>
      <c r="N896" s="16">
        <v>4.0466843637512191E-2</v>
      </c>
      <c r="O896" s="16">
        <v>2.194630324706166E-2</v>
      </c>
      <c r="P896" s="16">
        <v>3.0772117238393151E-2</v>
      </c>
      <c r="Q896" s="16">
        <v>4.2323209472960421E-2</v>
      </c>
      <c r="R896" s="16">
        <v>2.9956436333909191E-2</v>
      </c>
      <c r="S896" s="16">
        <v>3.4795325916210568E-2</v>
      </c>
      <c r="T896" s="16">
        <v>6.0617842477739728E-2</v>
      </c>
      <c r="U896" s="16">
        <v>4.2843333654587833E-2</v>
      </c>
      <c r="V896" s="16">
        <v>4.9881406916034647E-2</v>
      </c>
      <c r="W896" s="16">
        <v>2.5266782529962228E-2</v>
      </c>
      <c r="X896" s="16">
        <v>5.2329221958206822E-2</v>
      </c>
      <c r="Y896" s="16">
        <v>4.2430519293216222E-2</v>
      </c>
      <c r="AA896" s="16">
        <v>2.5918713269223119E-2</v>
      </c>
      <c r="AB896" s="16">
        <v>2.8182528099216259E-2</v>
      </c>
      <c r="AC896" s="16">
        <v>4.4710250198545118E-2</v>
      </c>
      <c r="AD896" s="16">
        <v>6.2569331261151606E-2</v>
      </c>
      <c r="AF896" s="16">
        <v>3.9373255405558659E-2</v>
      </c>
      <c r="AH896" s="16">
        <v>6.9838528484802181E-2</v>
      </c>
      <c r="AI896" s="16">
        <v>4.4062326612005563E-2</v>
      </c>
      <c r="AJ896" s="16">
        <v>3.9918483488102723E-2</v>
      </c>
      <c r="AK896" s="16">
        <v>1.097048234814612E-2</v>
      </c>
    </row>
    <row r="898" spans="2:39" x14ac:dyDescent="0.35">
      <c r="B898" s="25" t="s">
        <v>331</v>
      </c>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row>
    <row r="899" spans="2:39" x14ac:dyDescent="0.35">
      <c r="B899" s="26" t="s">
        <v>15</v>
      </c>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row>
    <row r="900" spans="2:39" x14ac:dyDescent="0.35">
      <c r="B900" s="15" t="s">
        <v>81</v>
      </c>
      <c r="C900" s="16">
        <v>0.25466629100628668</v>
      </c>
      <c r="D900" s="16">
        <v>0.31134616624738332</v>
      </c>
      <c r="E900" s="16">
        <v>0.19925121937197629</v>
      </c>
      <c r="G900" s="16">
        <v>0.33658825660133679</v>
      </c>
      <c r="H900" s="16">
        <v>0.40522348127942992</v>
      </c>
      <c r="I900" s="16">
        <v>0.33828752773434873</v>
      </c>
      <c r="J900" s="16">
        <v>0.25196535708872497</v>
      </c>
      <c r="K900" s="16">
        <v>0.17767702020462869</v>
      </c>
      <c r="L900" s="16">
        <v>6.4998799218763559E-2</v>
      </c>
      <c r="N900" s="16">
        <v>0.21047642663128499</v>
      </c>
      <c r="O900" s="16">
        <v>0.26208387089227508</v>
      </c>
      <c r="P900" s="16">
        <v>0.2347990204153354</v>
      </c>
      <c r="Q900" s="16">
        <v>0.27682308719985599</v>
      </c>
      <c r="R900" s="16">
        <v>0.2763616462208372</v>
      </c>
      <c r="S900" s="16">
        <v>0.20621540861560661</v>
      </c>
      <c r="T900" s="16">
        <v>0.25254504440407488</v>
      </c>
      <c r="U900" s="16">
        <v>0.28447222911906428</v>
      </c>
      <c r="V900" s="16">
        <v>0.37886565923187232</v>
      </c>
      <c r="W900" s="16">
        <v>0.2062077179100705</v>
      </c>
      <c r="X900" s="16">
        <v>0.1963003638751705</v>
      </c>
      <c r="Y900" s="16">
        <v>0.21422881218635759</v>
      </c>
      <c r="AA900" s="16">
        <v>0.3471431628035182</v>
      </c>
      <c r="AB900" s="16">
        <v>0.22248534929705199</v>
      </c>
      <c r="AC900" s="16">
        <v>0.27438161624114599</v>
      </c>
      <c r="AD900" s="16">
        <v>0.17171339665125129</v>
      </c>
      <c r="AF900" s="16">
        <v>0.28657879223602462</v>
      </c>
      <c r="AH900" s="16">
        <v>0</v>
      </c>
      <c r="AI900" s="16">
        <v>4.0321028946973703E-2</v>
      </c>
      <c r="AJ900" s="16">
        <v>0.38418591703992988</v>
      </c>
      <c r="AK900" s="16">
        <v>0.63174172350326641</v>
      </c>
    </row>
    <row r="901" spans="2:39" x14ac:dyDescent="0.35">
      <c r="B901" s="15" t="s">
        <v>82</v>
      </c>
      <c r="C901" s="16">
        <v>0.69049360085933387</v>
      </c>
      <c r="D901" s="16">
        <v>0.6389522413117944</v>
      </c>
      <c r="E901" s="16">
        <v>0.74088482206981621</v>
      </c>
      <c r="G901" s="16">
        <v>0.60864375542442228</v>
      </c>
      <c r="H901" s="16">
        <v>0.54005289602221818</v>
      </c>
      <c r="I901" s="16">
        <v>0.59350596990557958</v>
      </c>
      <c r="J901" s="16">
        <v>0.68959359840953205</v>
      </c>
      <c r="K901" s="16">
        <v>0.7774600256942199</v>
      </c>
      <c r="L901" s="16">
        <v>0.88705848751392369</v>
      </c>
      <c r="N901" s="16">
        <v>0.72866106146968279</v>
      </c>
      <c r="O901" s="16">
        <v>0.68060214603179214</v>
      </c>
      <c r="P901" s="16">
        <v>0.75170588634136981</v>
      </c>
      <c r="Q901" s="16">
        <v>0.65678775990611149</v>
      </c>
      <c r="R901" s="16">
        <v>0.67478507197026927</v>
      </c>
      <c r="S901" s="16">
        <v>0.74634714901336452</v>
      </c>
      <c r="T901" s="16">
        <v>0.68018499657705422</v>
      </c>
      <c r="U901" s="16">
        <v>0.65353430798413503</v>
      </c>
      <c r="V901" s="16">
        <v>0.5725836442939477</v>
      </c>
      <c r="W901" s="16">
        <v>0.73911140919418306</v>
      </c>
      <c r="X901" s="16">
        <v>0.74748767861869381</v>
      </c>
      <c r="Y901" s="16">
        <v>0.71396843756500217</v>
      </c>
      <c r="AA901" s="16">
        <v>0.61069224329995031</v>
      </c>
      <c r="AB901" s="16">
        <v>0.72906378053195109</v>
      </c>
      <c r="AC901" s="16">
        <v>0.6704762842877291</v>
      </c>
      <c r="AD901" s="16">
        <v>0.75372374127674979</v>
      </c>
      <c r="AF901" s="16">
        <v>0.65976022999757478</v>
      </c>
      <c r="AH901" s="16">
        <v>0.90827380380795608</v>
      </c>
      <c r="AI901" s="16">
        <v>0.89333580975889826</v>
      </c>
      <c r="AJ901" s="16">
        <v>0.56837007341986112</v>
      </c>
      <c r="AK901" s="16">
        <v>0.34731736224114002</v>
      </c>
    </row>
    <row r="902" spans="2:39" x14ac:dyDescent="0.35">
      <c r="B902" s="15" t="s">
        <v>93</v>
      </c>
      <c r="C902" s="16">
        <v>5.4840108134379409E-2</v>
      </c>
      <c r="D902" s="16">
        <v>4.9701592440822152E-2</v>
      </c>
      <c r="E902" s="16">
        <v>5.986395855820742E-2</v>
      </c>
      <c r="G902" s="16">
        <v>5.4767987974240817E-2</v>
      </c>
      <c r="H902" s="16">
        <v>5.4723622698352001E-2</v>
      </c>
      <c r="I902" s="16">
        <v>6.820650236007185E-2</v>
      </c>
      <c r="J902" s="16">
        <v>5.8441044501743061E-2</v>
      </c>
      <c r="K902" s="16">
        <v>4.4862954101151382E-2</v>
      </c>
      <c r="L902" s="16">
        <v>4.794271326731276E-2</v>
      </c>
      <c r="N902" s="16">
        <v>6.08625118990321E-2</v>
      </c>
      <c r="O902" s="16">
        <v>5.7313983075932821E-2</v>
      </c>
      <c r="P902" s="16">
        <v>1.3495093243294891E-2</v>
      </c>
      <c r="Q902" s="16">
        <v>6.6389152894032383E-2</v>
      </c>
      <c r="R902" s="16">
        <v>4.8853281808893527E-2</v>
      </c>
      <c r="S902" s="16">
        <v>4.743744237102885E-2</v>
      </c>
      <c r="T902" s="16">
        <v>6.7269959018870895E-2</v>
      </c>
      <c r="U902" s="16">
        <v>6.1993462896800737E-2</v>
      </c>
      <c r="V902" s="16">
        <v>4.8550696474179998E-2</v>
      </c>
      <c r="W902" s="16">
        <v>5.4680872895746371E-2</v>
      </c>
      <c r="X902" s="16">
        <v>5.6211957506135751E-2</v>
      </c>
      <c r="Y902" s="16">
        <v>7.1802750248640135E-2</v>
      </c>
      <c r="AA902" s="16">
        <v>4.2164593896531481E-2</v>
      </c>
      <c r="AB902" s="16">
        <v>4.8450870170996731E-2</v>
      </c>
      <c r="AC902" s="16">
        <v>5.5142099471124958E-2</v>
      </c>
      <c r="AD902" s="16">
        <v>7.4562862071998789E-2</v>
      </c>
      <c r="AF902" s="16">
        <v>5.3660977766400518E-2</v>
      </c>
      <c r="AH902" s="16">
        <v>9.1726196192043821E-2</v>
      </c>
      <c r="AI902" s="16">
        <v>6.634316129412815E-2</v>
      </c>
      <c r="AJ902" s="16">
        <v>4.7444009540209033E-2</v>
      </c>
      <c r="AK902" s="16">
        <v>2.0940914255593759E-2</v>
      </c>
    </row>
    <row r="904" spans="2:39" x14ac:dyDescent="0.35">
      <c r="B904" s="25" t="s">
        <v>332</v>
      </c>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row>
    <row r="905" spans="2:39" x14ac:dyDescent="0.35">
      <c r="B905" s="26" t="s">
        <v>17</v>
      </c>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row>
    <row r="906" spans="2:39" x14ac:dyDescent="0.35">
      <c r="B906" s="15" t="s">
        <v>81</v>
      </c>
      <c r="C906" s="16">
        <v>0.40123155636619212</v>
      </c>
      <c r="D906" s="16">
        <v>0.45408009148129108</v>
      </c>
      <c r="E906" s="16">
        <v>0.34205958592937741</v>
      </c>
      <c r="G906" s="16">
        <v>0.40047463925518678</v>
      </c>
      <c r="H906" s="16">
        <v>0.51877085201089068</v>
      </c>
      <c r="I906" s="16">
        <v>0.45892665245681807</v>
      </c>
      <c r="J906" s="16">
        <v>0.37215560045668122</v>
      </c>
      <c r="K906" s="16">
        <v>0.2638480267454909</v>
      </c>
      <c r="L906" s="16">
        <v>0.2506157956857426</v>
      </c>
      <c r="N906" s="16">
        <v>0.36650546920339888</v>
      </c>
      <c r="O906" s="16">
        <v>0.37375408673372429</v>
      </c>
      <c r="P906" s="16">
        <v>0.39938480485631489</v>
      </c>
      <c r="Q906" s="16">
        <v>0.39799266752584472</v>
      </c>
      <c r="R906" s="16">
        <v>0.45224785474123791</v>
      </c>
      <c r="S906" s="16">
        <v>0.36272973254312718</v>
      </c>
      <c r="T906" s="16">
        <v>0.37678138495797442</v>
      </c>
      <c r="U906" s="16">
        <v>0.4214537208746057</v>
      </c>
      <c r="V906" s="16">
        <v>0.50237088751306858</v>
      </c>
      <c r="W906" s="16">
        <v>0.33829890207175972</v>
      </c>
      <c r="X906" s="16">
        <v>0.36150980165939228</v>
      </c>
      <c r="Y906" s="16">
        <v>0.34857052759051482</v>
      </c>
      <c r="AA906" s="16">
        <v>0.55015220281894872</v>
      </c>
      <c r="AB906" s="16">
        <v>0.36936618825542811</v>
      </c>
      <c r="AC906" s="16">
        <v>0.36730964920962539</v>
      </c>
      <c r="AD906" s="16">
        <v>0.26073422109237931</v>
      </c>
      <c r="AF906" s="16">
        <v>0.42568744431464878</v>
      </c>
      <c r="AH906" s="16">
        <v>3.685074172828573E-2</v>
      </c>
      <c r="AI906" s="16">
        <v>0.1242802406355252</v>
      </c>
      <c r="AJ906" s="16">
        <v>0.49504084891556799</v>
      </c>
      <c r="AK906" s="16">
        <v>0.74438161000571368</v>
      </c>
    </row>
    <row r="907" spans="2:39" x14ac:dyDescent="0.35">
      <c r="B907" s="15" t="s">
        <v>82</v>
      </c>
      <c r="C907" s="16">
        <v>0.55705122077548963</v>
      </c>
      <c r="D907" s="16">
        <v>0.50649705494858421</v>
      </c>
      <c r="E907" s="16">
        <v>0.61365429594592769</v>
      </c>
      <c r="G907" s="16">
        <v>0.54819449104515972</v>
      </c>
      <c r="H907" s="16">
        <v>0.43249913397131529</v>
      </c>
      <c r="I907" s="16">
        <v>0.47689146672714322</v>
      </c>
      <c r="J907" s="16">
        <v>0.60094840718754228</v>
      </c>
      <c r="K907" s="16">
        <v>0.71120957925308637</v>
      </c>
      <c r="L907" s="16">
        <v>0.73298251304798312</v>
      </c>
      <c r="N907" s="16">
        <v>0.57808207032096959</v>
      </c>
      <c r="O907" s="16">
        <v>0.54307600182102256</v>
      </c>
      <c r="P907" s="16">
        <v>0.57973806980985154</v>
      </c>
      <c r="Q907" s="16">
        <v>0.57424628419011059</v>
      </c>
      <c r="R907" s="16">
        <v>0.51867898105551158</v>
      </c>
      <c r="S907" s="16">
        <v>0.60144525335073362</v>
      </c>
      <c r="T907" s="16">
        <v>0.56230631451927382</v>
      </c>
      <c r="U907" s="16">
        <v>0.52316929522054567</v>
      </c>
      <c r="V907" s="16">
        <v>0.45872534763561967</v>
      </c>
      <c r="W907" s="16">
        <v>0.63411429856142387</v>
      </c>
      <c r="X907" s="16">
        <v>0.60138643071812792</v>
      </c>
      <c r="Y907" s="16">
        <v>0.59931347174709171</v>
      </c>
      <c r="AA907" s="16">
        <v>0.41508915058579149</v>
      </c>
      <c r="AB907" s="16">
        <v>0.5978752161681723</v>
      </c>
      <c r="AC907" s="16">
        <v>0.58645900973150389</v>
      </c>
      <c r="AD907" s="16">
        <v>0.68028478222005662</v>
      </c>
      <c r="AF907" s="16">
        <v>0.53365321209536576</v>
      </c>
      <c r="AH907" s="16">
        <v>0.87036197650779179</v>
      </c>
      <c r="AI907" s="16">
        <v>0.8241394942140482</v>
      </c>
      <c r="AJ907" s="16">
        <v>0.46863127127770149</v>
      </c>
      <c r="AK907" s="16">
        <v>0.2319014143376843</v>
      </c>
    </row>
    <row r="908" spans="2:39" x14ac:dyDescent="0.35">
      <c r="B908" s="15" t="s">
        <v>93</v>
      </c>
      <c r="C908" s="16">
        <v>4.1717222858318227E-2</v>
      </c>
      <c r="D908" s="16">
        <v>3.9422853570124761E-2</v>
      </c>
      <c r="E908" s="16">
        <v>4.428611812469492E-2</v>
      </c>
      <c r="G908" s="16">
        <v>5.1330869699653427E-2</v>
      </c>
      <c r="H908" s="16">
        <v>4.8730014017793907E-2</v>
      </c>
      <c r="I908" s="16">
        <v>6.4181880816038844E-2</v>
      </c>
      <c r="J908" s="16">
        <v>2.6895992355776711E-2</v>
      </c>
      <c r="K908" s="16">
        <v>2.4942394001422521E-2</v>
      </c>
      <c r="L908" s="16">
        <v>1.6401691266274221E-2</v>
      </c>
      <c r="N908" s="16">
        <v>5.5412460475631538E-2</v>
      </c>
      <c r="O908" s="16">
        <v>8.316991144525307E-2</v>
      </c>
      <c r="P908" s="16">
        <v>2.0877125333833579E-2</v>
      </c>
      <c r="Q908" s="16">
        <v>2.7761048284044611E-2</v>
      </c>
      <c r="R908" s="16">
        <v>2.907316420325055E-2</v>
      </c>
      <c r="S908" s="16">
        <v>3.582501410613901E-2</v>
      </c>
      <c r="T908" s="16">
        <v>6.0912300522751747E-2</v>
      </c>
      <c r="U908" s="16">
        <v>5.537698390484877E-2</v>
      </c>
      <c r="V908" s="16">
        <v>3.8903764851311792E-2</v>
      </c>
      <c r="W908" s="16">
        <v>2.758679936681642E-2</v>
      </c>
      <c r="X908" s="16">
        <v>3.7103767622479862E-2</v>
      </c>
      <c r="Y908" s="16">
        <v>5.2116000662393608E-2</v>
      </c>
      <c r="AA908" s="16">
        <v>3.4758646595259693E-2</v>
      </c>
      <c r="AB908" s="16">
        <v>3.275859557639943E-2</v>
      </c>
      <c r="AC908" s="16">
        <v>4.6231341058870661E-2</v>
      </c>
      <c r="AD908" s="16">
        <v>5.8980996687564173E-2</v>
      </c>
      <c r="AF908" s="16">
        <v>4.0659343589985318E-2</v>
      </c>
      <c r="AH908" s="16">
        <v>9.278728176392273E-2</v>
      </c>
      <c r="AI908" s="16">
        <v>5.1580265150426699E-2</v>
      </c>
      <c r="AJ908" s="16">
        <v>3.6327879806730301E-2</v>
      </c>
      <c r="AK908" s="16">
        <v>2.3716975656601951E-2</v>
      </c>
    </row>
    <row r="910" spans="2:39" x14ac:dyDescent="0.35">
      <c r="B910" s="25" t="s">
        <v>333</v>
      </c>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row>
    <row r="911" spans="2:39" x14ac:dyDescent="0.35">
      <c r="B911" s="26" t="s">
        <v>15</v>
      </c>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row>
    <row r="912" spans="2:39" x14ac:dyDescent="0.35">
      <c r="B912" s="15" t="s">
        <v>81</v>
      </c>
      <c r="C912" s="16">
        <v>0.35045135060253457</v>
      </c>
      <c r="D912" s="16">
        <v>0.39323609913102792</v>
      </c>
      <c r="E912" s="16">
        <v>0.30862133784267332</v>
      </c>
      <c r="G912" s="16">
        <v>0.40808494515025112</v>
      </c>
      <c r="H912" s="16">
        <v>0.51099563164298278</v>
      </c>
      <c r="I912" s="16">
        <v>0.41717071048059368</v>
      </c>
      <c r="J912" s="16">
        <v>0.34389891805021039</v>
      </c>
      <c r="K912" s="16">
        <v>0.25509370261130249</v>
      </c>
      <c r="L912" s="16">
        <v>0.1978281246603959</v>
      </c>
      <c r="N912" s="16">
        <v>0.30421793730966068</v>
      </c>
      <c r="O912" s="16">
        <v>0.3176651147483644</v>
      </c>
      <c r="P912" s="16">
        <v>0.27664570464025251</v>
      </c>
      <c r="Q912" s="16">
        <v>0.36368248643598972</v>
      </c>
      <c r="R912" s="16">
        <v>0.38468105696722249</v>
      </c>
      <c r="S912" s="16">
        <v>0.32122179807316859</v>
      </c>
      <c r="T912" s="16">
        <v>0.33781395910077472</v>
      </c>
      <c r="U912" s="16">
        <v>0.4108607108619704</v>
      </c>
      <c r="V912" s="16">
        <v>0.47773719524517189</v>
      </c>
      <c r="W912" s="16">
        <v>0.29015887543387459</v>
      </c>
      <c r="X912" s="16">
        <v>0.31170429124178239</v>
      </c>
      <c r="Y912" s="16">
        <v>0.29952970065628021</v>
      </c>
      <c r="AA912" s="16">
        <v>0.45904430568722637</v>
      </c>
      <c r="AB912" s="16">
        <v>0.32292977364115572</v>
      </c>
      <c r="AC912" s="16">
        <v>0.34438412785568467</v>
      </c>
      <c r="AD912" s="16">
        <v>0.26714824558903633</v>
      </c>
      <c r="AF912" s="16">
        <v>0.39073876699630039</v>
      </c>
      <c r="AH912" s="16">
        <v>5.801804265700243E-2</v>
      </c>
      <c r="AI912" s="16">
        <v>0.14828268912476719</v>
      </c>
      <c r="AJ912" s="16">
        <v>0.48022684216112499</v>
      </c>
      <c r="AK912" s="16">
        <v>0.72049429691496858</v>
      </c>
    </row>
    <row r="913" spans="2:39" x14ac:dyDescent="0.35">
      <c r="B913" s="15" t="s">
        <v>82</v>
      </c>
      <c r="C913" s="16">
        <v>0.61390582075853795</v>
      </c>
      <c r="D913" s="16">
        <v>0.57406868956368762</v>
      </c>
      <c r="E913" s="16">
        <v>0.65285399185944071</v>
      </c>
      <c r="G913" s="16">
        <v>0.53817884487036827</v>
      </c>
      <c r="H913" s="16">
        <v>0.43572690664852531</v>
      </c>
      <c r="I913" s="16">
        <v>0.52431809569241306</v>
      </c>
      <c r="J913" s="16">
        <v>0.63193369344449668</v>
      </c>
      <c r="K913" s="16">
        <v>0.7289704672885865</v>
      </c>
      <c r="L913" s="16">
        <v>0.78870735552095506</v>
      </c>
      <c r="N913" s="16">
        <v>0.6763592300671436</v>
      </c>
      <c r="O913" s="16">
        <v>0.63144861580542411</v>
      </c>
      <c r="P913" s="16">
        <v>0.68513713697919643</v>
      </c>
      <c r="Q913" s="16">
        <v>0.6173708402752982</v>
      </c>
      <c r="R913" s="16">
        <v>0.59517972154985277</v>
      </c>
      <c r="S913" s="16">
        <v>0.64846345876085321</v>
      </c>
      <c r="T913" s="16">
        <v>0.61198641961533395</v>
      </c>
      <c r="U913" s="16">
        <v>0.52515085735204137</v>
      </c>
      <c r="V913" s="16">
        <v>0.47986771599751571</v>
      </c>
      <c r="W913" s="16">
        <v>0.68800994768982249</v>
      </c>
      <c r="X913" s="16">
        <v>0.6555638933260669</v>
      </c>
      <c r="Y913" s="16">
        <v>0.65166973150878227</v>
      </c>
      <c r="AA913" s="16">
        <v>0.51674435371636784</v>
      </c>
      <c r="AB913" s="16">
        <v>0.64866910863937943</v>
      </c>
      <c r="AC913" s="16">
        <v>0.62126798241909909</v>
      </c>
      <c r="AD913" s="16">
        <v>0.67631946597258652</v>
      </c>
      <c r="AF913" s="16">
        <v>0.57314169215907651</v>
      </c>
      <c r="AH913" s="16">
        <v>0.88494370425612223</v>
      </c>
      <c r="AI913" s="16">
        <v>0.81377143510846983</v>
      </c>
      <c r="AJ913" s="16">
        <v>0.48409315008222548</v>
      </c>
      <c r="AK913" s="16">
        <v>0.26331170216823802</v>
      </c>
    </row>
    <row r="914" spans="2:39" x14ac:dyDescent="0.35">
      <c r="B914" s="15" t="s">
        <v>93</v>
      </c>
      <c r="C914" s="16">
        <v>3.5642828638927412E-2</v>
      </c>
      <c r="D914" s="16">
        <v>3.2695211305284327E-2</v>
      </c>
      <c r="E914" s="16">
        <v>3.8524670297885977E-2</v>
      </c>
      <c r="G914" s="16">
        <v>5.373620997938057E-2</v>
      </c>
      <c r="H914" s="16">
        <v>5.3277461708491902E-2</v>
      </c>
      <c r="I914" s="16">
        <v>5.8511193826993262E-2</v>
      </c>
      <c r="J914" s="16">
        <v>2.4167388505292969E-2</v>
      </c>
      <c r="K914" s="16">
        <v>1.5935830100111029E-2</v>
      </c>
      <c r="L914" s="16">
        <v>1.3464519818649051E-2</v>
      </c>
      <c r="N914" s="16">
        <v>1.942283262319567E-2</v>
      </c>
      <c r="O914" s="16">
        <v>5.0886269446211448E-2</v>
      </c>
      <c r="P914" s="16">
        <v>3.8217158380551147E-2</v>
      </c>
      <c r="Q914" s="16">
        <v>1.894667328871202E-2</v>
      </c>
      <c r="R914" s="16">
        <v>2.0139221482924689E-2</v>
      </c>
      <c r="S914" s="16">
        <v>3.0314743165978309E-2</v>
      </c>
      <c r="T914" s="16">
        <v>5.0199621283891382E-2</v>
      </c>
      <c r="U914" s="16">
        <v>6.3988431785988231E-2</v>
      </c>
      <c r="V914" s="16">
        <v>4.2395088757312377E-2</v>
      </c>
      <c r="W914" s="16">
        <v>2.1831176876302871E-2</v>
      </c>
      <c r="X914" s="16">
        <v>3.2731815432150577E-2</v>
      </c>
      <c r="Y914" s="16">
        <v>4.8800567834937511E-2</v>
      </c>
      <c r="AA914" s="16">
        <v>2.4211340596405801E-2</v>
      </c>
      <c r="AB914" s="16">
        <v>2.840111771946472E-2</v>
      </c>
      <c r="AC914" s="16">
        <v>3.4347889725216171E-2</v>
      </c>
      <c r="AD914" s="16">
        <v>5.6532288438377223E-2</v>
      </c>
      <c r="AF914" s="16">
        <v>3.6119540844622933E-2</v>
      </c>
      <c r="AH914" s="16">
        <v>5.7038253086875483E-2</v>
      </c>
      <c r="AI914" s="16">
        <v>3.794587576676324E-2</v>
      </c>
      <c r="AJ914" s="16">
        <v>3.5680007756649403E-2</v>
      </c>
      <c r="AK914" s="16">
        <v>1.6194000916793329E-2</v>
      </c>
    </row>
    <row r="916" spans="2:39" x14ac:dyDescent="0.35">
      <c r="B916" s="25" t="s">
        <v>334</v>
      </c>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row>
    <row r="917" spans="2:39" x14ac:dyDescent="0.35">
      <c r="B917" s="26" t="s">
        <v>29</v>
      </c>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row>
    <row r="918" spans="2:39" x14ac:dyDescent="0.35">
      <c r="B918" s="15" t="s">
        <v>335</v>
      </c>
      <c r="C918" s="16">
        <v>0.30740192696061769</v>
      </c>
      <c r="D918" s="16">
        <v>0.34190288129082702</v>
      </c>
      <c r="E918" s="16">
        <v>0.26877286287732988</v>
      </c>
      <c r="G918" s="16">
        <v>0.26454798080009162</v>
      </c>
      <c r="H918" s="16">
        <v>0.37104322354741781</v>
      </c>
      <c r="I918" s="16">
        <v>0.36043221779860091</v>
      </c>
      <c r="J918" s="16">
        <v>0.30063710997473392</v>
      </c>
      <c r="K918" s="16">
        <v>0.2214492759358028</v>
      </c>
      <c r="L918" s="16">
        <v>0.22918777281276001</v>
      </c>
      <c r="N918" s="16">
        <v>0.26852813775715278</v>
      </c>
      <c r="O918" s="16">
        <v>0.28850677753448678</v>
      </c>
      <c r="P918" s="16">
        <v>0.26376410128876898</v>
      </c>
      <c r="Q918" s="16">
        <v>0.28664036505471557</v>
      </c>
      <c r="R918" s="16">
        <v>0.31459904167501312</v>
      </c>
      <c r="S918" s="16">
        <v>0.27634840516737941</v>
      </c>
      <c r="T918" s="16">
        <v>0.28916440134012938</v>
      </c>
      <c r="U918" s="16">
        <v>0.36144901327524898</v>
      </c>
      <c r="V918" s="16">
        <v>0.40547540115350661</v>
      </c>
      <c r="W918" s="16">
        <v>0.2473338125763728</v>
      </c>
      <c r="X918" s="16">
        <v>0.2997257500432291</v>
      </c>
      <c r="Y918" s="16">
        <v>0.27068222275299653</v>
      </c>
      <c r="AA918" s="16">
        <v>0.44746112601924087</v>
      </c>
      <c r="AB918" s="16">
        <v>0.29401915853359711</v>
      </c>
      <c r="AC918" s="16">
        <v>0.23096684400662759</v>
      </c>
      <c r="AD918" s="16">
        <v>0.20686372946675169</v>
      </c>
      <c r="AF918" s="16">
        <v>0.32603525520092558</v>
      </c>
      <c r="AH918" s="16">
        <v>3.316670495583264E-2</v>
      </c>
      <c r="AI918" s="16">
        <v>0.1240694648850698</v>
      </c>
      <c r="AJ918" s="16">
        <v>0.34913586082650178</v>
      </c>
      <c r="AK918" s="16">
        <v>0.58930403202014792</v>
      </c>
    </row>
    <row r="919" spans="2:39" x14ac:dyDescent="0.35">
      <c r="B919" s="15" t="s">
        <v>336</v>
      </c>
      <c r="C919" s="16">
        <v>0.2419953820778129</v>
      </c>
      <c r="D919" s="16">
        <v>0.23920021823280241</v>
      </c>
      <c r="E919" s="16">
        <v>0.24512499299404369</v>
      </c>
      <c r="G919" s="16">
        <v>0.2222296252016133</v>
      </c>
      <c r="H919" s="16">
        <v>0.22228412542920151</v>
      </c>
      <c r="I919" s="16">
        <v>0.25772728238434522</v>
      </c>
      <c r="J919" s="16">
        <v>0.24650816164951411</v>
      </c>
      <c r="K919" s="16">
        <v>0.27891105116530862</v>
      </c>
      <c r="L919" s="16">
        <v>0.20123156539887979</v>
      </c>
      <c r="N919" s="16">
        <v>0.29341206577723827</v>
      </c>
      <c r="O919" s="16">
        <v>0.26658097677794018</v>
      </c>
      <c r="P919" s="16">
        <v>0.23650509464181141</v>
      </c>
      <c r="Q919" s="16">
        <v>0.19506233427281389</v>
      </c>
      <c r="R919" s="16">
        <v>0.2381670512922883</v>
      </c>
      <c r="S919" s="16">
        <v>0.2599670513140418</v>
      </c>
      <c r="T919" s="16">
        <v>0.23127248811758949</v>
      </c>
      <c r="U919" s="16">
        <v>0.24699933895443149</v>
      </c>
      <c r="V919" s="16">
        <v>0.22861790543018459</v>
      </c>
      <c r="W919" s="16">
        <v>0.25161610307336829</v>
      </c>
      <c r="X919" s="16">
        <v>0.19337970435175639</v>
      </c>
      <c r="Y919" s="16">
        <v>0.24937300080428751</v>
      </c>
      <c r="AA919" s="16">
        <v>0.25798341441706307</v>
      </c>
      <c r="AB919" s="16">
        <v>0.27203357477091822</v>
      </c>
      <c r="AC919" s="16">
        <v>0.23464888326113431</v>
      </c>
      <c r="AD919" s="16">
        <v>0.18401893037141179</v>
      </c>
      <c r="AF919" s="16">
        <v>0.25058387586640962</v>
      </c>
      <c r="AH919" s="16">
        <v>0.1104594542459186</v>
      </c>
      <c r="AI919" s="16">
        <v>0.20347260699920791</v>
      </c>
      <c r="AJ919" s="16">
        <v>0.28525450329901569</v>
      </c>
      <c r="AK919" s="16">
        <v>0.2438949833685117</v>
      </c>
    </row>
    <row r="920" spans="2:39" ht="29" x14ac:dyDescent="0.35">
      <c r="B920" s="15" t="s">
        <v>337</v>
      </c>
      <c r="C920" s="16">
        <v>0.1044987119616433</v>
      </c>
      <c r="D920" s="16">
        <v>9.8004292640884602E-2</v>
      </c>
      <c r="E920" s="16">
        <v>0.1117702018376687</v>
      </c>
      <c r="G920" s="16">
        <v>0.1165187817507882</v>
      </c>
      <c r="H920" s="16">
        <v>0.12440949299828</v>
      </c>
      <c r="I920" s="16">
        <v>9.3131239831214019E-2</v>
      </c>
      <c r="J920" s="16">
        <v>0.10380235275863819</v>
      </c>
      <c r="K920" s="16">
        <v>9.5257958369349333E-2</v>
      </c>
      <c r="L920" s="16">
        <v>8.0650181617623398E-2</v>
      </c>
      <c r="N920" s="16">
        <v>0.1005377694977081</v>
      </c>
      <c r="O920" s="16">
        <v>6.3312293255786425E-2</v>
      </c>
      <c r="P920" s="16">
        <v>0.10407201367462431</v>
      </c>
      <c r="Q920" s="16">
        <v>0.12613660443524319</v>
      </c>
      <c r="R920" s="16">
        <v>0.10298804604473399</v>
      </c>
      <c r="S920" s="16">
        <v>7.3416643850462884E-2</v>
      </c>
      <c r="T920" s="16">
        <v>0.1101975536135134</v>
      </c>
      <c r="U920" s="16">
        <v>9.8237723290117512E-2</v>
      </c>
      <c r="V920" s="16">
        <v>9.1862820202977744E-2</v>
      </c>
      <c r="W920" s="16">
        <v>0.11714507252444931</v>
      </c>
      <c r="X920" s="16">
        <v>0.12549237229907009</v>
      </c>
      <c r="Y920" s="16">
        <v>0.13539146349790429</v>
      </c>
      <c r="AA920" s="16">
        <v>7.6855692128673173E-2</v>
      </c>
      <c r="AB920" s="16">
        <v>9.9113307428015801E-2</v>
      </c>
      <c r="AC920" s="16">
        <v>0.1273914155976078</v>
      </c>
      <c r="AD920" s="16">
        <v>0.12639362196372689</v>
      </c>
      <c r="AF920" s="16">
        <v>0.10444374651588439</v>
      </c>
      <c r="AH920" s="16">
        <v>0.10170111806252741</v>
      </c>
      <c r="AI920" s="16">
        <v>0.138417122921733</v>
      </c>
      <c r="AJ920" s="16">
        <v>0.10508156233336061</v>
      </c>
      <c r="AK920" s="16">
        <v>4.8279021017031312E-2</v>
      </c>
    </row>
    <row r="921" spans="2:39" x14ac:dyDescent="0.35">
      <c r="B921" s="15" t="s">
        <v>338</v>
      </c>
      <c r="C921" s="16">
        <v>0.1375288695921151</v>
      </c>
      <c r="D921" s="16">
        <v>0.13053067470990259</v>
      </c>
      <c r="E921" s="16">
        <v>0.14536441280593329</v>
      </c>
      <c r="G921" s="16">
        <v>0.15445060375773309</v>
      </c>
      <c r="H921" s="16">
        <v>0.1144827963475593</v>
      </c>
      <c r="I921" s="16">
        <v>0.1246925365197511</v>
      </c>
      <c r="J921" s="16">
        <v>0.13497134505370811</v>
      </c>
      <c r="K921" s="16">
        <v>0.1409419387504782</v>
      </c>
      <c r="L921" s="16">
        <v>0.21298524588028009</v>
      </c>
      <c r="N921" s="16">
        <v>0.14344411835523019</v>
      </c>
      <c r="O921" s="16">
        <v>0.17575498213425511</v>
      </c>
      <c r="P921" s="16">
        <v>0.2228230803947184</v>
      </c>
      <c r="Q921" s="16">
        <v>0.13458450614793141</v>
      </c>
      <c r="R921" s="16">
        <v>0.13722305900378109</v>
      </c>
      <c r="S921" s="16">
        <v>0.1701263322869645</v>
      </c>
      <c r="T921" s="16">
        <v>0.16389741530212831</v>
      </c>
      <c r="U921" s="16">
        <v>0.10876167355503399</v>
      </c>
      <c r="V921" s="16">
        <v>9.9612674813203961E-2</v>
      </c>
      <c r="W921" s="16">
        <v>0.13147118423659829</v>
      </c>
      <c r="X921" s="16">
        <v>0.15108324552305991</v>
      </c>
      <c r="Y921" s="16">
        <v>0.12172160995708831</v>
      </c>
      <c r="AA921" s="16">
        <v>8.9154895981464019E-2</v>
      </c>
      <c r="AB921" s="16">
        <v>0.13609416512216499</v>
      </c>
      <c r="AC921" s="16">
        <v>0.15742759371684781</v>
      </c>
      <c r="AD921" s="16">
        <v>0.18943309292969221</v>
      </c>
      <c r="AF921" s="16">
        <v>0.1241778946777938</v>
      </c>
      <c r="AH921" s="16">
        <v>0.34384958707944152</v>
      </c>
      <c r="AI921" s="16">
        <v>0.1983149192302032</v>
      </c>
      <c r="AJ921" s="16">
        <v>0.1059617194737735</v>
      </c>
      <c r="AK921" s="16">
        <v>5.2441011594466923E-2</v>
      </c>
    </row>
    <row r="922" spans="2:39" x14ac:dyDescent="0.35">
      <c r="B922" s="15" t="s">
        <v>339</v>
      </c>
      <c r="C922" s="16">
        <v>0.1164620972210083</v>
      </c>
      <c r="D922" s="16">
        <v>0.1118467060387263</v>
      </c>
      <c r="E922" s="16">
        <v>0.1216297293984667</v>
      </c>
      <c r="G922" s="16">
        <v>0.13845682257971681</v>
      </c>
      <c r="H922" s="16">
        <v>0.10737793030915591</v>
      </c>
      <c r="I922" s="16">
        <v>8.1716540490189421E-2</v>
      </c>
      <c r="J922" s="16">
        <v>0.1099502336106928</v>
      </c>
      <c r="K922" s="16">
        <v>0.1535242000938368</v>
      </c>
      <c r="L922" s="16">
        <v>0.15266279083802831</v>
      </c>
      <c r="N922" s="16">
        <v>0.11277574837914491</v>
      </c>
      <c r="O922" s="16">
        <v>0.1119241245300381</v>
      </c>
      <c r="P922" s="16">
        <v>0.10006320568561849</v>
      </c>
      <c r="Q922" s="16">
        <v>0.13463563221196431</v>
      </c>
      <c r="R922" s="16">
        <v>7.7678604091642373E-2</v>
      </c>
      <c r="S922" s="16">
        <v>0.12230485238133119</v>
      </c>
      <c r="T922" s="16">
        <v>0.12932606942490751</v>
      </c>
      <c r="U922" s="16">
        <v>0.112890206254339</v>
      </c>
      <c r="V922" s="16">
        <v>0.10899807027503509</v>
      </c>
      <c r="W922" s="16">
        <v>0.14183666083363849</v>
      </c>
      <c r="X922" s="16">
        <v>0.1298504758118548</v>
      </c>
      <c r="Y922" s="16">
        <v>0.12548849374395499</v>
      </c>
      <c r="AA922" s="16">
        <v>7.173442294971169E-2</v>
      </c>
      <c r="AB922" s="16">
        <v>0.10525218629001321</v>
      </c>
      <c r="AC922" s="16">
        <v>0.14587189179425991</v>
      </c>
      <c r="AD922" s="16">
        <v>0.16470210184005479</v>
      </c>
      <c r="AF922" s="16">
        <v>0.10812352150114039</v>
      </c>
      <c r="AH922" s="16">
        <v>0.26420802059274479</v>
      </c>
      <c r="AI922" s="16">
        <v>0.18600660424778229</v>
      </c>
      <c r="AJ922" s="16">
        <v>8.2257956083419806E-2</v>
      </c>
      <c r="AK922" s="16">
        <v>3.8885349123268909E-2</v>
      </c>
    </row>
    <row r="923" spans="2:39" x14ac:dyDescent="0.35">
      <c r="B923" s="15" t="s">
        <v>164</v>
      </c>
      <c r="C923" s="16">
        <v>9.2113012186802706E-2</v>
      </c>
      <c r="D923" s="16">
        <v>7.8515227086857195E-2</v>
      </c>
      <c r="E923" s="16">
        <v>0.1073378000865578</v>
      </c>
      <c r="G923" s="16">
        <v>0.103796185910057</v>
      </c>
      <c r="H923" s="16">
        <v>6.0402431368385523E-2</v>
      </c>
      <c r="I923" s="16">
        <v>8.2300182975899458E-2</v>
      </c>
      <c r="J923" s="16">
        <v>0.10413079695271291</v>
      </c>
      <c r="K923" s="16">
        <v>0.109915575685224</v>
      </c>
      <c r="L923" s="16">
        <v>0.12328244345242829</v>
      </c>
      <c r="N923" s="16">
        <v>8.1302160233525655E-2</v>
      </c>
      <c r="O923" s="16">
        <v>9.3920845767493613E-2</v>
      </c>
      <c r="P923" s="16">
        <v>7.2772504314458517E-2</v>
      </c>
      <c r="Q923" s="16">
        <v>0.1229405578773316</v>
      </c>
      <c r="R923" s="16">
        <v>0.12934419789254109</v>
      </c>
      <c r="S923" s="16">
        <v>9.7836714999820246E-2</v>
      </c>
      <c r="T923" s="16">
        <v>7.6142072201731859E-2</v>
      </c>
      <c r="U923" s="16">
        <v>7.1662044670829067E-2</v>
      </c>
      <c r="V923" s="16">
        <v>6.5433128125091972E-2</v>
      </c>
      <c r="W923" s="16">
        <v>0.1105971667555728</v>
      </c>
      <c r="X923" s="16">
        <v>0.1004684519710298</v>
      </c>
      <c r="Y923" s="16">
        <v>9.7343209243768311E-2</v>
      </c>
      <c r="AA923" s="16">
        <v>5.6810448503847102E-2</v>
      </c>
      <c r="AB923" s="16">
        <v>9.34876078552907E-2</v>
      </c>
      <c r="AC923" s="16">
        <v>0.1036933716235226</v>
      </c>
      <c r="AD923" s="16">
        <v>0.12858852342836269</v>
      </c>
      <c r="AF923" s="16">
        <v>8.6635706237846138E-2</v>
      </c>
      <c r="AH923" s="16">
        <v>0.1466151150635352</v>
      </c>
      <c r="AI923" s="16">
        <v>0.1497192817160039</v>
      </c>
      <c r="AJ923" s="16">
        <v>7.2308397983928213E-2</v>
      </c>
      <c r="AK923" s="16">
        <v>2.7195602876573081E-2</v>
      </c>
    </row>
    <row r="925" spans="2:39" x14ac:dyDescent="0.35">
      <c r="B925" s="25" t="s">
        <v>340</v>
      </c>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row>
    <row r="926" spans="2:39" x14ac:dyDescent="0.35">
      <c r="B926" s="26" t="s">
        <v>15</v>
      </c>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row>
    <row r="927" spans="2:39" x14ac:dyDescent="0.35">
      <c r="B927" s="15" t="s">
        <v>341</v>
      </c>
      <c r="C927" s="16">
        <v>0.29301635750664101</v>
      </c>
      <c r="D927" s="16">
        <v>0.33148558722519111</v>
      </c>
      <c r="E927" s="16">
        <v>0.25540556334906089</v>
      </c>
      <c r="G927" s="16">
        <v>0.32347515118549602</v>
      </c>
      <c r="H927" s="16">
        <v>0.46474900855723678</v>
      </c>
      <c r="I927" s="16">
        <v>0.39545401651855822</v>
      </c>
      <c r="J927" s="16">
        <v>0.31217474482351931</v>
      </c>
      <c r="K927" s="16">
        <v>0.22089257969213641</v>
      </c>
      <c r="L927" s="16">
        <v>8.3857697035007159E-2</v>
      </c>
      <c r="N927" s="16">
        <v>0.26936840402477119</v>
      </c>
      <c r="O927" s="16">
        <v>0.28309525099778832</v>
      </c>
      <c r="P927" s="16">
        <v>0.20824693357689511</v>
      </c>
      <c r="Q927" s="16">
        <v>0.29149105743257592</v>
      </c>
      <c r="R927" s="16">
        <v>0.31597311918317822</v>
      </c>
      <c r="S927" s="16">
        <v>0.22986712001825271</v>
      </c>
      <c r="T927" s="16">
        <v>0.29762823134779609</v>
      </c>
      <c r="U927" s="16">
        <v>0.34169746520379662</v>
      </c>
      <c r="V927" s="16">
        <v>0.42150488791540291</v>
      </c>
      <c r="W927" s="16">
        <v>0.25301387163609462</v>
      </c>
      <c r="X927" s="16">
        <v>0.26150987722003838</v>
      </c>
      <c r="Y927" s="16">
        <v>0.2292266961121652</v>
      </c>
      <c r="AA927" s="16">
        <v>0.41037721401263427</v>
      </c>
      <c r="AB927" s="16">
        <v>0.28751376909608461</v>
      </c>
      <c r="AC927" s="16">
        <v>0.27675107772435792</v>
      </c>
      <c r="AD927" s="16">
        <v>0.1862090433469149</v>
      </c>
      <c r="AF927" s="16">
        <v>0.32928169361143578</v>
      </c>
      <c r="AH927" s="16">
        <v>3.1831205621336442E-2</v>
      </c>
      <c r="AI927" s="16">
        <v>0.10287622205727889</v>
      </c>
      <c r="AJ927" s="16">
        <v>0.37784044574142372</v>
      </c>
      <c r="AK927" s="16">
        <v>0.7242887731195532</v>
      </c>
    </row>
    <row r="928" spans="2:39" x14ac:dyDescent="0.35">
      <c r="B928" s="15" t="s">
        <v>342</v>
      </c>
      <c r="C928" s="16">
        <v>0.43959561496178479</v>
      </c>
      <c r="D928" s="16">
        <v>0.4312709694743796</v>
      </c>
      <c r="E928" s="16">
        <v>0.44773449713208852</v>
      </c>
      <c r="G928" s="16">
        <v>0.35263143543709458</v>
      </c>
      <c r="H928" s="16">
        <v>0.32675907001773752</v>
      </c>
      <c r="I928" s="16">
        <v>0.35050977604709321</v>
      </c>
      <c r="J928" s="16">
        <v>0.40300294035155487</v>
      </c>
      <c r="K928" s="16">
        <v>0.53007890231018751</v>
      </c>
      <c r="L928" s="16">
        <v>0.62921627473418196</v>
      </c>
      <c r="N928" s="16">
        <v>0.48043646451534983</v>
      </c>
      <c r="O928" s="16">
        <v>0.498694662857189</v>
      </c>
      <c r="P928" s="16">
        <v>0.47117195655626398</v>
      </c>
      <c r="Q928" s="16">
        <v>0.47521163088358492</v>
      </c>
      <c r="R928" s="16">
        <v>0.4153434922011231</v>
      </c>
      <c r="S928" s="16">
        <v>0.47316752820136759</v>
      </c>
      <c r="T928" s="16">
        <v>0.43441455893846548</v>
      </c>
      <c r="U928" s="16">
        <v>0.41008428753608628</v>
      </c>
      <c r="V928" s="16">
        <v>0.33199893470219072</v>
      </c>
      <c r="W928" s="16">
        <v>0.47141442130417449</v>
      </c>
      <c r="X928" s="16">
        <v>0.4650438854923129</v>
      </c>
      <c r="Y928" s="16">
        <v>0.4780089659941309</v>
      </c>
      <c r="AA928" s="16">
        <v>0.36476874777224672</v>
      </c>
      <c r="AB928" s="16">
        <v>0.42083471209919632</v>
      </c>
      <c r="AC928" s="16">
        <v>0.47207395008211622</v>
      </c>
      <c r="AD928" s="16">
        <v>0.51161001792016925</v>
      </c>
      <c r="AF928" s="16">
        <v>0.41912588399659551</v>
      </c>
      <c r="AH928" s="16">
        <v>0.63152330712525528</v>
      </c>
      <c r="AI928" s="16">
        <v>0.5411943537836621</v>
      </c>
      <c r="AJ928" s="16">
        <v>0.39889181280430452</v>
      </c>
      <c r="AK928" s="16">
        <v>0.16442829313821661</v>
      </c>
    </row>
    <row r="929" spans="2:39" x14ac:dyDescent="0.35">
      <c r="B929" s="15" t="s">
        <v>343</v>
      </c>
      <c r="C929" s="16">
        <v>0.13365384630497709</v>
      </c>
      <c r="D929" s="16">
        <v>0.13633952233687849</v>
      </c>
      <c r="E929" s="16">
        <v>0.13102810076370161</v>
      </c>
      <c r="G929" s="16">
        <v>0.23382723560217569</v>
      </c>
      <c r="H929" s="16">
        <v>0.13233606139773049</v>
      </c>
      <c r="I929" s="16">
        <v>0.1257339362762219</v>
      </c>
      <c r="J929" s="16">
        <v>0.13791967059086341</v>
      </c>
      <c r="K929" s="16">
        <v>0.12562550655876331</v>
      </c>
      <c r="L929" s="16">
        <v>7.7145494280338262E-2</v>
      </c>
      <c r="N929" s="16">
        <v>0.1327398722797008</v>
      </c>
      <c r="O929" s="16">
        <v>0.11231183674597441</v>
      </c>
      <c r="P929" s="16">
        <v>0.18881377872438501</v>
      </c>
      <c r="Q929" s="16">
        <v>0.1127506828513495</v>
      </c>
      <c r="R929" s="16">
        <v>0.1425848997179906</v>
      </c>
      <c r="S929" s="16">
        <v>0.13155735016258671</v>
      </c>
      <c r="T929" s="16">
        <v>0.1383388429099208</v>
      </c>
      <c r="U929" s="16">
        <v>0.1282829771654824</v>
      </c>
      <c r="V929" s="16">
        <v>0.13043931917571411</v>
      </c>
      <c r="W929" s="16">
        <v>0.12593887242200841</v>
      </c>
      <c r="X929" s="16">
        <v>0.13093007374683571</v>
      </c>
      <c r="Y929" s="16">
        <v>0.13158183230059819</v>
      </c>
      <c r="AA929" s="16">
        <v>0.1216336356988534</v>
      </c>
      <c r="AB929" s="16">
        <v>0.15366158665491819</v>
      </c>
      <c r="AC929" s="16">
        <v>0.1181931842244917</v>
      </c>
      <c r="AD929" s="16">
        <v>0.13956601031849269</v>
      </c>
      <c r="AF929" s="16">
        <v>0.13105239818248179</v>
      </c>
      <c r="AH929" s="16">
        <v>0.1225616285697949</v>
      </c>
      <c r="AI929" s="16">
        <v>0.1551911714456912</v>
      </c>
      <c r="AJ929" s="16">
        <v>0.13818160884156311</v>
      </c>
      <c r="AK929" s="16">
        <v>7.571676338763024E-2</v>
      </c>
    </row>
    <row r="930" spans="2:39" x14ac:dyDescent="0.35">
      <c r="B930" s="15" t="s">
        <v>93</v>
      </c>
      <c r="C930" s="16">
        <v>0.133734181226597</v>
      </c>
      <c r="D930" s="16">
        <v>0.10090392096355071</v>
      </c>
      <c r="E930" s="16">
        <v>0.1658318387551489</v>
      </c>
      <c r="G930" s="16">
        <v>9.0066177775233638E-2</v>
      </c>
      <c r="H930" s="16">
        <v>7.6155860027295214E-2</v>
      </c>
      <c r="I930" s="16">
        <v>0.1283022711581267</v>
      </c>
      <c r="J930" s="16">
        <v>0.14690264423406249</v>
      </c>
      <c r="K930" s="16">
        <v>0.1234030114389128</v>
      </c>
      <c r="L930" s="16">
        <v>0.20978053395047261</v>
      </c>
      <c r="N930" s="16">
        <v>0.1174552591801781</v>
      </c>
      <c r="O930" s="16">
        <v>0.1058982493990486</v>
      </c>
      <c r="P930" s="16">
        <v>0.1317673311424559</v>
      </c>
      <c r="Q930" s="16">
        <v>0.1205466288324895</v>
      </c>
      <c r="R930" s="16">
        <v>0.126098488897708</v>
      </c>
      <c r="S930" s="16">
        <v>0.16540800161779309</v>
      </c>
      <c r="T930" s="16">
        <v>0.12961836680381761</v>
      </c>
      <c r="U930" s="16">
        <v>0.1199352700946348</v>
      </c>
      <c r="V930" s="16">
        <v>0.1160568582066923</v>
      </c>
      <c r="W930" s="16">
        <v>0.14963283463772259</v>
      </c>
      <c r="X930" s="16">
        <v>0.14251616354081301</v>
      </c>
      <c r="Y930" s="16">
        <v>0.16118250559310571</v>
      </c>
      <c r="AA930" s="16">
        <v>0.1032204025162656</v>
      </c>
      <c r="AB930" s="16">
        <v>0.13798993214980099</v>
      </c>
      <c r="AC930" s="16">
        <v>0.13298178796903409</v>
      </c>
      <c r="AD930" s="16">
        <v>0.1626149284144231</v>
      </c>
      <c r="AF930" s="16">
        <v>0.1205400242094867</v>
      </c>
      <c r="AH930" s="16">
        <v>0.2140838586836134</v>
      </c>
      <c r="AI930" s="16">
        <v>0.2007382527133679</v>
      </c>
      <c r="AJ930" s="16">
        <v>8.5086132612708795E-2</v>
      </c>
      <c r="AK930" s="16">
        <v>3.5566170354599989E-2</v>
      </c>
    </row>
    <row r="932" spans="2:39" x14ac:dyDescent="0.35">
      <c r="B932" s="25" t="s">
        <v>344</v>
      </c>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row>
    <row r="933" spans="2:39" x14ac:dyDescent="0.35">
      <c r="B933" s="26" t="s">
        <v>15</v>
      </c>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row>
    <row r="934" spans="2:39" x14ac:dyDescent="0.35">
      <c r="B934" s="15" t="s">
        <v>341</v>
      </c>
      <c r="C934" s="16">
        <v>0.36696249286785282</v>
      </c>
      <c r="D934" s="16">
        <v>0.4271136432909719</v>
      </c>
      <c r="E934" s="16">
        <v>0.30815360707894263</v>
      </c>
      <c r="G934" s="16">
        <v>0.29898800075402809</v>
      </c>
      <c r="H934" s="16">
        <v>0.42558814561656971</v>
      </c>
      <c r="I934" s="16">
        <v>0.40698989220950249</v>
      </c>
      <c r="J934" s="16">
        <v>0.4010020627378672</v>
      </c>
      <c r="K934" s="16">
        <v>0.34358623437391478</v>
      </c>
      <c r="L934" s="16">
        <v>0.31993667311878088</v>
      </c>
      <c r="N934" s="16">
        <v>0.318195572137909</v>
      </c>
      <c r="O934" s="16">
        <v>0.32645678521975169</v>
      </c>
      <c r="P934" s="16">
        <v>0.32797539873996712</v>
      </c>
      <c r="Q934" s="16">
        <v>0.35813870401387748</v>
      </c>
      <c r="R934" s="16">
        <v>0.39127079809521031</v>
      </c>
      <c r="S934" s="16">
        <v>0.33311912142031508</v>
      </c>
      <c r="T934" s="16">
        <v>0.3579896387947808</v>
      </c>
      <c r="U934" s="16">
        <v>0.38119236459985018</v>
      </c>
      <c r="V934" s="16">
        <v>0.446162434837172</v>
      </c>
      <c r="W934" s="16">
        <v>0.33730665314210623</v>
      </c>
      <c r="X934" s="16">
        <v>0.35749360363685101</v>
      </c>
      <c r="Y934" s="16">
        <v>0.37586913178929299</v>
      </c>
      <c r="AA934" s="16">
        <v>0.44908834747094872</v>
      </c>
      <c r="AB934" s="16">
        <v>0.358428653165349</v>
      </c>
      <c r="AC934" s="16">
        <v>0.36267612692036738</v>
      </c>
      <c r="AD934" s="16">
        <v>0.29078825097884348</v>
      </c>
      <c r="AF934" s="16">
        <v>0.40040796671022388</v>
      </c>
      <c r="AH934" s="16">
        <v>0.11996544407641251</v>
      </c>
      <c r="AI934" s="16">
        <v>0.26293957443979588</v>
      </c>
      <c r="AJ934" s="16">
        <v>0.41505669894822322</v>
      </c>
      <c r="AK934" s="16">
        <v>0.66492816211090766</v>
      </c>
    </row>
    <row r="935" spans="2:39" x14ac:dyDescent="0.35">
      <c r="B935" s="15" t="s">
        <v>342</v>
      </c>
      <c r="C935" s="16">
        <v>0.2074504905701367</v>
      </c>
      <c r="D935" s="16">
        <v>0.2171441632982519</v>
      </c>
      <c r="E935" s="16">
        <v>0.19797313081337811</v>
      </c>
      <c r="G935" s="16">
        <v>0.2353417290518702</v>
      </c>
      <c r="H935" s="16">
        <v>0.2152842264114829</v>
      </c>
      <c r="I935" s="16">
        <v>0.2197256368137504</v>
      </c>
      <c r="J935" s="16">
        <v>0.19349530900339809</v>
      </c>
      <c r="K935" s="16">
        <v>0.21046669789925501</v>
      </c>
      <c r="L935" s="16">
        <v>0.18208405918269169</v>
      </c>
      <c r="N935" s="16">
        <v>0.22630295835905201</v>
      </c>
      <c r="O935" s="16">
        <v>0.25394791207839962</v>
      </c>
      <c r="P935" s="16">
        <v>0.2351696377468975</v>
      </c>
      <c r="Q935" s="16">
        <v>0.26432515448158922</v>
      </c>
      <c r="R935" s="16">
        <v>0.19972172546888781</v>
      </c>
      <c r="S935" s="16">
        <v>0.2003070055525607</v>
      </c>
      <c r="T935" s="16">
        <v>0.17710571146135759</v>
      </c>
      <c r="U935" s="16">
        <v>0.21868023908861611</v>
      </c>
      <c r="V935" s="16">
        <v>0.2048186198812873</v>
      </c>
      <c r="W935" s="16">
        <v>0.19643389102006109</v>
      </c>
      <c r="X935" s="16">
        <v>0.2001111655890854</v>
      </c>
      <c r="Y935" s="16">
        <v>0.18697410272118159</v>
      </c>
      <c r="AA935" s="16">
        <v>0.17916347300940141</v>
      </c>
      <c r="AB935" s="16">
        <v>0.19048446084922349</v>
      </c>
      <c r="AC935" s="16">
        <v>0.22289969313029639</v>
      </c>
      <c r="AD935" s="16">
        <v>0.242593594476504</v>
      </c>
      <c r="AF935" s="16">
        <v>0.21274512283144831</v>
      </c>
      <c r="AH935" s="16">
        <v>0.17157074260604341</v>
      </c>
      <c r="AI935" s="16">
        <v>0.21346851899765371</v>
      </c>
      <c r="AJ935" s="16">
        <v>0.2416248149181697</v>
      </c>
      <c r="AK935" s="16">
        <v>0.1307365568534874</v>
      </c>
    </row>
    <row r="936" spans="2:39" x14ac:dyDescent="0.35">
      <c r="B936" s="15" t="s">
        <v>343</v>
      </c>
      <c r="C936" s="16">
        <v>0.22388440178955021</v>
      </c>
      <c r="D936" s="16">
        <v>0.19505679544858601</v>
      </c>
      <c r="E936" s="16">
        <v>0.25206872406681502</v>
      </c>
      <c r="G936" s="16">
        <v>0.32926469073414871</v>
      </c>
      <c r="H936" s="16">
        <v>0.23280182148488371</v>
      </c>
      <c r="I936" s="16">
        <v>0.20349101459268501</v>
      </c>
      <c r="J936" s="16">
        <v>0.2016369947601345</v>
      </c>
      <c r="K936" s="16">
        <v>0.1980641366572502</v>
      </c>
      <c r="L936" s="16">
        <v>0.19918706538392761</v>
      </c>
      <c r="N936" s="16">
        <v>0.23054319368650081</v>
      </c>
      <c r="O936" s="16">
        <v>0.22793085623720899</v>
      </c>
      <c r="P936" s="16">
        <v>0.28294934739606542</v>
      </c>
      <c r="Q936" s="16">
        <v>0.19318904036552051</v>
      </c>
      <c r="R936" s="16">
        <v>0.21317838566696509</v>
      </c>
      <c r="S936" s="16">
        <v>0.23819895362991481</v>
      </c>
      <c r="T936" s="16">
        <v>0.23953710692297531</v>
      </c>
      <c r="U936" s="16">
        <v>0.22348723472393439</v>
      </c>
      <c r="V936" s="16">
        <v>0.1881643117531322</v>
      </c>
      <c r="W936" s="16">
        <v>0.23067111050566039</v>
      </c>
      <c r="X936" s="16">
        <v>0.24329058746843271</v>
      </c>
      <c r="Y936" s="16">
        <v>0.21386237738892969</v>
      </c>
      <c r="AA936" s="16">
        <v>0.18337820645889399</v>
      </c>
      <c r="AB936" s="16">
        <v>0.23518797221504731</v>
      </c>
      <c r="AC936" s="16">
        <v>0.2207174337659405</v>
      </c>
      <c r="AD936" s="16">
        <v>0.25863235422523301</v>
      </c>
      <c r="AF936" s="16">
        <v>0.2094959154505959</v>
      </c>
      <c r="AH936" s="16">
        <v>0.31510974000013109</v>
      </c>
      <c r="AI936" s="16">
        <v>0.24903876999151359</v>
      </c>
      <c r="AJ936" s="16">
        <v>0.21899809997661171</v>
      </c>
      <c r="AK936" s="16">
        <v>0.1151299180737725</v>
      </c>
    </row>
    <row r="937" spans="2:39" x14ac:dyDescent="0.35">
      <c r="B937" s="15" t="s">
        <v>93</v>
      </c>
      <c r="C937" s="16">
        <v>0.20170261477246029</v>
      </c>
      <c r="D937" s="16">
        <v>0.16068539796219011</v>
      </c>
      <c r="E937" s="16">
        <v>0.2418045380408643</v>
      </c>
      <c r="G937" s="16">
        <v>0.1364055794599528</v>
      </c>
      <c r="H937" s="16">
        <v>0.12632580648706379</v>
      </c>
      <c r="I937" s="16">
        <v>0.16979345638406221</v>
      </c>
      <c r="J937" s="16">
        <v>0.20386563349860029</v>
      </c>
      <c r="K937" s="16">
        <v>0.24788293106958001</v>
      </c>
      <c r="L937" s="16">
        <v>0.29879220231459991</v>
      </c>
      <c r="N937" s="16">
        <v>0.2249582758165381</v>
      </c>
      <c r="O937" s="16">
        <v>0.19166444646464001</v>
      </c>
      <c r="P937" s="16">
        <v>0.15390561611707029</v>
      </c>
      <c r="Q937" s="16">
        <v>0.18434710113901279</v>
      </c>
      <c r="R937" s="16">
        <v>0.19582909076893679</v>
      </c>
      <c r="S937" s="16">
        <v>0.22837491939720941</v>
      </c>
      <c r="T937" s="16">
        <v>0.2253675428208865</v>
      </c>
      <c r="U937" s="16">
        <v>0.17664016158759949</v>
      </c>
      <c r="V937" s="16">
        <v>0.16085463352840859</v>
      </c>
      <c r="W937" s="16">
        <v>0.23558834533217229</v>
      </c>
      <c r="X937" s="16">
        <v>0.1991046433056308</v>
      </c>
      <c r="Y937" s="16">
        <v>0.2232943881005954</v>
      </c>
      <c r="AA937" s="16">
        <v>0.1883699730607559</v>
      </c>
      <c r="AB937" s="16">
        <v>0.2158989137703802</v>
      </c>
      <c r="AC937" s="16">
        <v>0.19370674618339581</v>
      </c>
      <c r="AD937" s="16">
        <v>0.20798580031941949</v>
      </c>
      <c r="AF937" s="16">
        <v>0.1773509950077318</v>
      </c>
      <c r="AH937" s="16">
        <v>0.3933540733174129</v>
      </c>
      <c r="AI937" s="16">
        <v>0.27455313657103692</v>
      </c>
      <c r="AJ937" s="16">
        <v>0.12432038615699539</v>
      </c>
      <c r="AK937" s="16">
        <v>8.9205362961832388E-2</v>
      </c>
    </row>
    <row r="939" spans="2:39" x14ac:dyDescent="0.35">
      <c r="B939" s="25" t="s">
        <v>345</v>
      </c>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row>
    <row r="940" spans="2:39" x14ac:dyDescent="0.35">
      <c r="B940" s="26" t="s">
        <v>15</v>
      </c>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row>
    <row r="941" spans="2:39" x14ac:dyDescent="0.35">
      <c r="B941" s="15" t="s">
        <v>341</v>
      </c>
      <c r="C941" s="16">
        <v>0.40395658978289961</v>
      </c>
      <c r="D941" s="16">
        <v>0.44429751110998028</v>
      </c>
      <c r="E941" s="16">
        <v>0.36451587055715612</v>
      </c>
      <c r="G941" s="16">
        <v>0.41805685778172003</v>
      </c>
      <c r="H941" s="16">
        <v>0.53345223287176335</v>
      </c>
      <c r="I941" s="16">
        <v>0.43767278550905819</v>
      </c>
      <c r="J941" s="16">
        <v>0.4193998224794413</v>
      </c>
      <c r="K941" s="16">
        <v>0.36665313508620961</v>
      </c>
      <c r="L941" s="16">
        <v>0.27504549647193482</v>
      </c>
      <c r="N941" s="16">
        <v>0.37924977644364971</v>
      </c>
      <c r="O941" s="16">
        <v>0.40492999688203318</v>
      </c>
      <c r="P941" s="16">
        <v>0.35986447793470749</v>
      </c>
      <c r="Q941" s="16">
        <v>0.40045783927723749</v>
      </c>
      <c r="R941" s="16">
        <v>0.42437906194782848</v>
      </c>
      <c r="S941" s="16">
        <v>0.32522125497729709</v>
      </c>
      <c r="T941" s="16">
        <v>0.41753022306423809</v>
      </c>
      <c r="U941" s="16">
        <v>0.43617377043647232</v>
      </c>
      <c r="V941" s="16">
        <v>0.51685418002757133</v>
      </c>
      <c r="W941" s="16">
        <v>0.38395926179881529</v>
      </c>
      <c r="X941" s="16">
        <v>0.35662039385320771</v>
      </c>
      <c r="Y941" s="16">
        <v>0.35180056417304761</v>
      </c>
      <c r="AA941" s="16">
        <v>0.50382745968612663</v>
      </c>
      <c r="AB941" s="16">
        <v>0.39017693907018802</v>
      </c>
      <c r="AC941" s="16">
        <v>0.39871651308046119</v>
      </c>
      <c r="AD941" s="16">
        <v>0.31455646261948988</v>
      </c>
      <c r="AF941" s="16">
        <v>0.45074819424228718</v>
      </c>
      <c r="AH941" s="16">
        <v>5.5937501560717688E-2</v>
      </c>
      <c r="AI941" s="16">
        <v>0.229661062920713</v>
      </c>
      <c r="AJ941" s="16">
        <v>0.51220324870916545</v>
      </c>
      <c r="AK941" s="16">
        <v>0.79295410072733197</v>
      </c>
    </row>
    <row r="942" spans="2:39" x14ac:dyDescent="0.35">
      <c r="B942" s="15" t="s">
        <v>342</v>
      </c>
      <c r="C942" s="16">
        <v>0.31973358779710748</v>
      </c>
      <c r="D942" s="16">
        <v>0.3127930542063394</v>
      </c>
      <c r="E942" s="16">
        <v>0.32651924433704771</v>
      </c>
      <c r="G942" s="16">
        <v>0.29631361260848138</v>
      </c>
      <c r="H942" s="16">
        <v>0.26309135494425129</v>
      </c>
      <c r="I942" s="16">
        <v>0.29596585116293977</v>
      </c>
      <c r="J942" s="16">
        <v>0.28516649413182571</v>
      </c>
      <c r="K942" s="16">
        <v>0.36222962024056632</v>
      </c>
      <c r="L942" s="16">
        <v>0.3997179618073548</v>
      </c>
      <c r="N942" s="16">
        <v>0.3168747769896571</v>
      </c>
      <c r="O942" s="16">
        <v>0.38667325138641001</v>
      </c>
      <c r="P942" s="16">
        <v>0.33589296564512588</v>
      </c>
      <c r="Q942" s="16">
        <v>0.33721842417077491</v>
      </c>
      <c r="R942" s="16">
        <v>0.31952575619897211</v>
      </c>
      <c r="S942" s="16">
        <v>0.36226342947799101</v>
      </c>
      <c r="T942" s="16">
        <v>0.3130695008306329</v>
      </c>
      <c r="U942" s="16">
        <v>0.31862520603786498</v>
      </c>
      <c r="V942" s="16">
        <v>0.24077068225242859</v>
      </c>
      <c r="W942" s="16">
        <v>0.33175001373391722</v>
      </c>
      <c r="X942" s="16">
        <v>0.34827049547824351</v>
      </c>
      <c r="Y942" s="16">
        <v>0.3324795594277552</v>
      </c>
      <c r="AA942" s="16">
        <v>0.26232931346728372</v>
      </c>
      <c r="AB942" s="16">
        <v>0.31806429809189102</v>
      </c>
      <c r="AC942" s="16">
        <v>0.34736969222457809</v>
      </c>
      <c r="AD942" s="16">
        <v>0.35941231126672812</v>
      </c>
      <c r="AF942" s="16">
        <v>0.30873577330526758</v>
      </c>
      <c r="AH942" s="16">
        <v>0.44249792457926618</v>
      </c>
      <c r="AI942" s="16">
        <v>0.408716139305632</v>
      </c>
      <c r="AJ942" s="16">
        <v>0.28185752987835683</v>
      </c>
      <c r="AK942" s="16">
        <v>0.1130648848980412</v>
      </c>
    </row>
    <row r="943" spans="2:39" x14ac:dyDescent="0.35">
      <c r="B943" s="15" t="s">
        <v>343</v>
      </c>
      <c r="C943" s="16">
        <v>0.15014432926052779</v>
      </c>
      <c r="D943" s="16">
        <v>0.13889949980786631</v>
      </c>
      <c r="E943" s="16">
        <v>0.16113823189323909</v>
      </c>
      <c r="G943" s="16">
        <v>0.194540202444486</v>
      </c>
      <c r="H943" s="16">
        <v>0.1233755569209886</v>
      </c>
      <c r="I943" s="16">
        <v>0.142179856190257</v>
      </c>
      <c r="J943" s="16">
        <v>0.15657262771092739</v>
      </c>
      <c r="K943" s="16">
        <v>0.13871588650160199</v>
      </c>
      <c r="L943" s="16">
        <v>0.15152684252670059</v>
      </c>
      <c r="N943" s="16">
        <v>0.18472312370236341</v>
      </c>
      <c r="O943" s="16">
        <v>0.1049355937172706</v>
      </c>
      <c r="P943" s="16">
        <v>0.17149224952779801</v>
      </c>
      <c r="Q943" s="16">
        <v>0.1462342480652781</v>
      </c>
      <c r="R943" s="16">
        <v>0.14184293575522111</v>
      </c>
      <c r="S943" s="16">
        <v>0.15885769341906281</v>
      </c>
      <c r="T943" s="16">
        <v>0.147600154208852</v>
      </c>
      <c r="U943" s="16">
        <v>0.1256201978029142</v>
      </c>
      <c r="V943" s="16">
        <v>0.13078712432880391</v>
      </c>
      <c r="W943" s="16">
        <v>0.15468706513782199</v>
      </c>
      <c r="X943" s="16">
        <v>0.1747078097302458</v>
      </c>
      <c r="Y943" s="16">
        <v>0.1512107936061966</v>
      </c>
      <c r="AA943" s="16">
        <v>0.13472995205510779</v>
      </c>
      <c r="AB943" s="16">
        <v>0.1546635699394357</v>
      </c>
      <c r="AC943" s="16">
        <v>0.14129894248275859</v>
      </c>
      <c r="AD943" s="16">
        <v>0.17009429414518801</v>
      </c>
      <c r="AF943" s="16">
        <v>0.13352883801283971</v>
      </c>
      <c r="AH943" s="16">
        <v>0.25653075365624539</v>
      </c>
      <c r="AI943" s="16">
        <v>0.17977795374745789</v>
      </c>
      <c r="AJ943" s="16">
        <v>0.13016346261270359</v>
      </c>
      <c r="AK943" s="16">
        <v>5.7883051699966832E-2</v>
      </c>
    </row>
    <row r="944" spans="2:39" x14ac:dyDescent="0.35">
      <c r="B944" s="15" t="s">
        <v>93</v>
      </c>
      <c r="C944" s="16">
        <v>0.12616549315946521</v>
      </c>
      <c r="D944" s="16">
        <v>0.10400993487581391</v>
      </c>
      <c r="E944" s="16">
        <v>0.14782665321255711</v>
      </c>
      <c r="G944" s="16">
        <v>9.1089327165312553E-2</v>
      </c>
      <c r="H944" s="16">
        <v>8.0080855262996672E-2</v>
      </c>
      <c r="I944" s="16">
        <v>0.1241815071377449</v>
      </c>
      <c r="J944" s="16">
        <v>0.13886105567780571</v>
      </c>
      <c r="K944" s="16">
        <v>0.13240135817162221</v>
      </c>
      <c r="L944" s="16">
        <v>0.17370969919400989</v>
      </c>
      <c r="N944" s="16">
        <v>0.11915232286432979</v>
      </c>
      <c r="O944" s="16">
        <v>0.1034611580142865</v>
      </c>
      <c r="P944" s="16">
        <v>0.13275030689236869</v>
      </c>
      <c r="Q944" s="16">
        <v>0.1160894884867095</v>
      </c>
      <c r="R944" s="16">
        <v>0.1142522460979784</v>
      </c>
      <c r="S944" s="16">
        <v>0.15365762212564921</v>
      </c>
      <c r="T944" s="16">
        <v>0.12180012189627711</v>
      </c>
      <c r="U944" s="16">
        <v>0.1195808257227485</v>
      </c>
      <c r="V944" s="16">
        <v>0.1115880133911961</v>
      </c>
      <c r="W944" s="16">
        <v>0.12960365932944551</v>
      </c>
      <c r="X944" s="16">
        <v>0.12040130093830299</v>
      </c>
      <c r="Y944" s="16">
        <v>0.1645090827930005</v>
      </c>
      <c r="AA944" s="16">
        <v>9.9113274791481951E-2</v>
      </c>
      <c r="AB944" s="16">
        <v>0.13709519289848521</v>
      </c>
      <c r="AC944" s="16">
        <v>0.1126148522122021</v>
      </c>
      <c r="AD944" s="16">
        <v>0.15593693196859401</v>
      </c>
      <c r="AF944" s="16">
        <v>0.1069871944396054</v>
      </c>
      <c r="AH944" s="16">
        <v>0.24503382020377071</v>
      </c>
      <c r="AI944" s="16">
        <v>0.18184484402619741</v>
      </c>
      <c r="AJ944" s="16">
        <v>7.5775758799774121E-2</v>
      </c>
      <c r="AK944" s="16">
        <v>3.6097962674659943E-2</v>
      </c>
    </row>
    <row r="946" spans="2:39" x14ac:dyDescent="0.35">
      <c r="B946" s="25" t="s">
        <v>346</v>
      </c>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row>
    <row r="947" spans="2:39" x14ac:dyDescent="0.35">
      <c r="B947" s="26" t="s">
        <v>15</v>
      </c>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row>
    <row r="948" spans="2:39" x14ac:dyDescent="0.35">
      <c r="B948" s="15" t="s">
        <v>341</v>
      </c>
      <c r="C948" s="16">
        <v>0.39772035312038978</v>
      </c>
      <c r="D948" s="16">
        <v>0.44354248885463587</v>
      </c>
      <c r="E948" s="16">
        <v>0.35292073203178809</v>
      </c>
      <c r="G948" s="16">
        <v>0.31149053916007868</v>
      </c>
      <c r="H948" s="16">
        <v>0.4736849255515802</v>
      </c>
      <c r="I948" s="16">
        <v>0.42091831224823412</v>
      </c>
      <c r="J948" s="16">
        <v>0.43409259830509722</v>
      </c>
      <c r="K948" s="16">
        <v>0.39434943312827009</v>
      </c>
      <c r="L948" s="16">
        <v>0.34696806678593028</v>
      </c>
      <c r="N948" s="16">
        <v>0.3573821148803184</v>
      </c>
      <c r="O948" s="16">
        <v>0.35893972182210498</v>
      </c>
      <c r="P948" s="16">
        <v>0.36664543640380448</v>
      </c>
      <c r="Q948" s="16">
        <v>0.38304242417155832</v>
      </c>
      <c r="R948" s="16">
        <v>0.42819758115678042</v>
      </c>
      <c r="S948" s="16">
        <v>0.3439499605205199</v>
      </c>
      <c r="T948" s="16">
        <v>0.42702755288317179</v>
      </c>
      <c r="U948" s="16">
        <v>0.41596697035951219</v>
      </c>
      <c r="V948" s="16">
        <v>0.47651317946521943</v>
      </c>
      <c r="W948" s="16">
        <v>0.38793174890292692</v>
      </c>
      <c r="X948" s="16">
        <v>0.35928501998202428</v>
      </c>
      <c r="Y948" s="16">
        <v>0.37000622244228321</v>
      </c>
      <c r="AA948" s="16">
        <v>0.47514661208770781</v>
      </c>
      <c r="AB948" s="16">
        <v>0.38203482437092018</v>
      </c>
      <c r="AC948" s="16">
        <v>0.40473726438946112</v>
      </c>
      <c r="AD948" s="16">
        <v>0.3242827804166078</v>
      </c>
      <c r="AF948" s="16">
        <v>0.43560429321248262</v>
      </c>
      <c r="AH948" s="16">
        <v>0.129066876293366</v>
      </c>
      <c r="AI948" s="16">
        <v>0.28445680390713501</v>
      </c>
      <c r="AJ948" s="16">
        <v>0.46002470898987757</v>
      </c>
      <c r="AK948" s="16">
        <v>0.69740245120092337</v>
      </c>
    </row>
    <row r="949" spans="2:39" x14ac:dyDescent="0.35">
      <c r="B949" s="15" t="s">
        <v>342</v>
      </c>
      <c r="C949" s="16">
        <v>0.1522325250484465</v>
      </c>
      <c r="D949" s="16">
        <v>0.1605190069551399</v>
      </c>
      <c r="E949" s="16">
        <v>0.14413095484380931</v>
      </c>
      <c r="G949" s="16">
        <v>0.1831757670640437</v>
      </c>
      <c r="H949" s="16">
        <v>0.18225047227044119</v>
      </c>
      <c r="I949" s="16">
        <v>0.19731941265075359</v>
      </c>
      <c r="J949" s="16">
        <v>0.1279079695951913</v>
      </c>
      <c r="K949" s="16">
        <v>0.13195876927085001</v>
      </c>
      <c r="L949" s="16">
        <v>0.1043606284178305</v>
      </c>
      <c r="N949" s="16">
        <v>0.16456368168216071</v>
      </c>
      <c r="O949" s="16">
        <v>0.17781255183564779</v>
      </c>
      <c r="P949" s="16">
        <v>0.14584488799586831</v>
      </c>
      <c r="Q949" s="16">
        <v>0.19815331477703901</v>
      </c>
      <c r="R949" s="16">
        <v>0.15600969172236059</v>
      </c>
      <c r="S949" s="16">
        <v>0.14362707226085769</v>
      </c>
      <c r="T949" s="16">
        <v>0.13785506629390509</v>
      </c>
      <c r="U949" s="16">
        <v>0.17348497047107411</v>
      </c>
      <c r="V949" s="16">
        <v>0.1493855251629555</v>
      </c>
      <c r="W949" s="16">
        <v>0.13451066907649689</v>
      </c>
      <c r="X949" s="16">
        <v>0.15068087812354469</v>
      </c>
      <c r="Y949" s="16">
        <v>0.13886869575715771</v>
      </c>
      <c r="AA949" s="16">
        <v>0.12257152521241341</v>
      </c>
      <c r="AB949" s="16">
        <v>0.13542897324395289</v>
      </c>
      <c r="AC949" s="16">
        <v>0.16683859303103471</v>
      </c>
      <c r="AD949" s="16">
        <v>0.18965034383929541</v>
      </c>
      <c r="AF949" s="16">
        <v>0.15912450740502071</v>
      </c>
      <c r="AH949" s="16">
        <v>8.729540607493666E-2</v>
      </c>
      <c r="AI949" s="16">
        <v>0.15558959940781389</v>
      </c>
      <c r="AJ949" s="16">
        <v>0.18435840937086259</v>
      </c>
      <c r="AK949" s="16">
        <v>0.1057061726970164</v>
      </c>
    </row>
    <row r="950" spans="2:39" x14ac:dyDescent="0.35">
      <c r="B950" s="15" t="s">
        <v>343</v>
      </c>
      <c r="C950" s="16">
        <v>0.3038910992867726</v>
      </c>
      <c r="D950" s="16">
        <v>0.26974894678886818</v>
      </c>
      <c r="E950" s="16">
        <v>0.3372713743557112</v>
      </c>
      <c r="G950" s="16">
        <v>0.40747875941818312</v>
      </c>
      <c r="H950" s="16">
        <v>0.26320282714794768</v>
      </c>
      <c r="I950" s="16">
        <v>0.25577666114199382</v>
      </c>
      <c r="J950" s="16">
        <v>0.28608317294956359</v>
      </c>
      <c r="K950" s="16">
        <v>0.30163936446272882</v>
      </c>
      <c r="L950" s="16">
        <v>0.32357128317410949</v>
      </c>
      <c r="N950" s="16">
        <v>0.32783475984068272</v>
      </c>
      <c r="O950" s="16">
        <v>0.27646293883451328</v>
      </c>
      <c r="P950" s="16">
        <v>0.35170453645136729</v>
      </c>
      <c r="Q950" s="16">
        <v>0.28729011511174601</v>
      </c>
      <c r="R950" s="16">
        <v>0.28779746060914241</v>
      </c>
      <c r="S950" s="16">
        <v>0.31799535627771303</v>
      </c>
      <c r="T950" s="16">
        <v>0.31327574545673392</v>
      </c>
      <c r="U950" s="16">
        <v>0.28208484988098143</v>
      </c>
      <c r="V950" s="16">
        <v>0.25168400500319599</v>
      </c>
      <c r="W950" s="16">
        <v>0.34005545866834502</v>
      </c>
      <c r="X950" s="16">
        <v>0.32927302495923999</v>
      </c>
      <c r="Y950" s="16">
        <v>0.29814368041608219</v>
      </c>
      <c r="AA950" s="16">
        <v>0.27598100631977679</v>
      </c>
      <c r="AB950" s="16">
        <v>0.32101851291479178</v>
      </c>
      <c r="AC950" s="16">
        <v>0.29592709476342771</v>
      </c>
      <c r="AD950" s="16">
        <v>0.32342823340317989</v>
      </c>
      <c r="AF950" s="16">
        <v>0.27662469917261662</v>
      </c>
      <c r="AH950" s="16">
        <v>0.50134721472680221</v>
      </c>
      <c r="AI950" s="16">
        <v>0.35787341124909922</v>
      </c>
      <c r="AJ950" s="16">
        <v>0.26504210654894722</v>
      </c>
      <c r="AK950" s="16">
        <v>0.1395570516783676</v>
      </c>
    </row>
    <row r="951" spans="2:39" x14ac:dyDescent="0.35">
      <c r="B951" s="15" t="s">
        <v>93</v>
      </c>
      <c r="C951" s="16">
        <v>0.146156022544391</v>
      </c>
      <c r="D951" s="16">
        <v>0.12618955740135601</v>
      </c>
      <c r="E951" s="16">
        <v>0.16567693876869141</v>
      </c>
      <c r="G951" s="16">
        <v>9.7854934357694365E-2</v>
      </c>
      <c r="H951" s="16">
        <v>8.0861775030030947E-2</v>
      </c>
      <c r="I951" s="16">
        <v>0.12598561395901861</v>
      </c>
      <c r="J951" s="16">
        <v>0.15191625915014789</v>
      </c>
      <c r="K951" s="16">
        <v>0.17205243313815111</v>
      </c>
      <c r="L951" s="16">
        <v>0.22510002162212969</v>
      </c>
      <c r="N951" s="16">
        <v>0.15021944359683809</v>
      </c>
      <c r="O951" s="16">
        <v>0.1867847875077342</v>
      </c>
      <c r="P951" s="16">
        <v>0.13580513914895989</v>
      </c>
      <c r="Q951" s="16">
        <v>0.13151414593965641</v>
      </c>
      <c r="R951" s="16">
        <v>0.12799526651171661</v>
      </c>
      <c r="S951" s="16">
        <v>0.19442761094090941</v>
      </c>
      <c r="T951" s="16">
        <v>0.1218416353661894</v>
      </c>
      <c r="U951" s="16">
        <v>0.12846320928843241</v>
      </c>
      <c r="V951" s="16">
        <v>0.1224172903686289</v>
      </c>
      <c r="W951" s="16">
        <v>0.13750212335223111</v>
      </c>
      <c r="X951" s="16">
        <v>0.16076107693519101</v>
      </c>
      <c r="Y951" s="16">
        <v>0.19298140138447681</v>
      </c>
      <c r="AA951" s="16">
        <v>0.12630085638010191</v>
      </c>
      <c r="AB951" s="16">
        <v>0.1615176894703351</v>
      </c>
      <c r="AC951" s="16">
        <v>0.13249704781607649</v>
      </c>
      <c r="AD951" s="16">
        <v>0.16263864234091691</v>
      </c>
      <c r="AF951" s="16">
        <v>0.12864650020988011</v>
      </c>
      <c r="AH951" s="16">
        <v>0.28229050290489532</v>
      </c>
      <c r="AI951" s="16">
        <v>0.20208018543595219</v>
      </c>
      <c r="AJ951" s="16">
        <v>9.0574775090312531E-2</v>
      </c>
      <c r="AK951" s="16">
        <v>5.7334324423692608E-2</v>
      </c>
    </row>
    <row r="953" spans="2:39" x14ac:dyDescent="0.35">
      <c r="B953" s="25" t="s">
        <v>347</v>
      </c>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row>
    <row r="954" spans="2:39" x14ac:dyDescent="0.35">
      <c r="B954" s="26" t="s">
        <v>15</v>
      </c>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row>
    <row r="955" spans="2:39" x14ac:dyDescent="0.35">
      <c r="B955" s="15" t="s">
        <v>341</v>
      </c>
      <c r="C955" s="16">
        <v>0.28921848703654202</v>
      </c>
      <c r="D955" s="16">
        <v>0.32521099968054978</v>
      </c>
      <c r="E955" s="16">
        <v>0.25402914235322199</v>
      </c>
      <c r="G955" s="16">
        <v>0.28475242835180858</v>
      </c>
      <c r="H955" s="16">
        <v>0.40618965238947791</v>
      </c>
      <c r="I955" s="16">
        <v>0.37455843964846153</v>
      </c>
      <c r="J955" s="16">
        <v>0.32227868543270671</v>
      </c>
      <c r="K955" s="16">
        <v>0.24478868480774069</v>
      </c>
      <c r="L955" s="16">
        <v>0.13138007663029011</v>
      </c>
      <c r="N955" s="16">
        <v>0.25702489352120222</v>
      </c>
      <c r="O955" s="16">
        <v>0.27971854314735528</v>
      </c>
      <c r="P955" s="16">
        <v>0.23094346516808739</v>
      </c>
      <c r="Q955" s="16">
        <v>0.29639919714177632</v>
      </c>
      <c r="R955" s="16">
        <v>0.31428446814464678</v>
      </c>
      <c r="S955" s="16">
        <v>0.25666740238060187</v>
      </c>
      <c r="T955" s="16">
        <v>0.28293639399993242</v>
      </c>
      <c r="U955" s="16">
        <v>0.30667577345789487</v>
      </c>
      <c r="V955" s="16">
        <v>0.39972971485923042</v>
      </c>
      <c r="W955" s="16">
        <v>0.26263488129559781</v>
      </c>
      <c r="X955" s="16">
        <v>0.2490587376389338</v>
      </c>
      <c r="Y955" s="16">
        <v>0.24136293510817161</v>
      </c>
      <c r="AA955" s="16">
        <v>0.38557702848329728</v>
      </c>
      <c r="AB955" s="16">
        <v>0.2794319463553539</v>
      </c>
      <c r="AC955" s="16">
        <v>0.28534731393758528</v>
      </c>
      <c r="AD955" s="16">
        <v>0.19866904732812299</v>
      </c>
      <c r="AF955" s="16">
        <v>0.32302274890900179</v>
      </c>
      <c r="AH955" s="16">
        <v>3.7208664300847592E-2</v>
      </c>
      <c r="AI955" s="16">
        <v>0.14293728237137959</v>
      </c>
      <c r="AJ955" s="16">
        <v>0.35641028697101629</v>
      </c>
      <c r="AK955" s="16">
        <v>0.6487036190259643</v>
      </c>
    </row>
    <row r="956" spans="2:39" x14ac:dyDescent="0.35">
      <c r="B956" s="15" t="s">
        <v>342</v>
      </c>
      <c r="C956" s="16">
        <v>0.34887998262407982</v>
      </c>
      <c r="D956" s="16">
        <v>0.35358923911268142</v>
      </c>
      <c r="E956" s="16">
        <v>0.34427581254519107</v>
      </c>
      <c r="G956" s="16">
        <v>0.33527486327306288</v>
      </c>
      <c r="H956" s="16">
        <v>0.33500391832505538</v>
      </c>
      <c r="I956" s="16">
        <v>0.32275861981602461</v>
      </c>
      <c r="J956" s="16">
        <v>0.34195715211470951</v>
      </c>
      <c r="K956" s="16">
        <v>0.39165196014789438</v>
      </c>
      <c r="L956" s="16">
        <v>0.36710087337506658</v>
      </c>
      <c r="N956" s="16">
        <v>0.33399979865160012</v>
      </c>
      <c r="O956" s="16">
        <v>0.40834610469366223</v>
      </c>
      <c r="P956" s="16">
        <v>0.37313297648845251</v>
      </c>
      <c r="Q956" s="16">
        <v>0.34362007791215099</v>
      </c>
      <c r="R956" s="16">
        <v>0.33458590188614939</v>
      </c>
      <c r="S956" s="16">
        <v>0.3856342822636169</v>
      </c>
      <c r="T956" s="16">
        <v>0.33391664258609988</v>
      </c>
      <c r="U956" s="16">
        <v>0.35960254770275019</v>
      </c>
      <c r="V956" s="16">
        <v>0.28184595284950048</v>
      </c>
      <c r="W956" s="16">
        <v>0.37734533140558552</v>
      </c>
      <c r="X956" s="16">
        <v>0.36806761928887199</v>
      </c>
      <c r="Y956" s="16">
        <v>0.36469894637932238</v>
      </c>
      <c r="AA956" s="16">
        <v>0.27644694812603499</v>
      </c>
      <c r="AB956" s="16">
        <v>0.32466992264434041</v>
      </c>
      <c r="AC956" s="16">
        <v>0.39980050034307901</v>
      </c>
      <c r="AD956" s="16">
        <v>0.40849319600329009</v>
      </c>
      <c r="AF956" s="16">
        <v>0.3473718077948959</v>
      </c>
      <c r="AH956" s="16">
        <v>0.40276094905705828</v>
      </c>
      <c r="AI956" s="16">
        <v>0.40043848834269252</v>
      </c>
      <c r="AJ956" s="16">
        <v>0.35271662638044371</v>
      </c>
      <c r="AK956" s="16">
        <v>0.17635220883924971</v>
      </c>
    </row>
    <row r="957" spans="2:39" x14ac:dyDescent="0.35">
      <c r="B957" s="15" t="s">
        <v>343</v>
      </c>
      <c r="C957" s="16">
        <v>0.19336912633397871</v>
      </c>
      <c r="D957" s="16">
        <v>0.18641044399254311</v>
      </c>
      <c r="E957" s="16">
        <v>0.2001725266377159</v>
      </c>
      <c r="G957" s="16">
        <v>0.27597930014382072</v>
      </c>
      <c r="H957" s="16">
        <v>0.1704285207581111</v>
      </c>
      <c r="I957" s="16">
        <v>0.17988880685174211</v>
      </c>
      <c r="J957" s="16">
        <v>0.1915834463172979</v>
      </c>
      <c r="K957" s="16">
        <v>0.19016642568248421</v>
      </c>
      <c r="L957" s="16">
        <v>0.17209456136113929</v>
      </c>
      <c r="N957" s="16">
        <v>0.2167058305114638</v>
      </c>
      <c r="O957" s="16">
        <v>0.18232059695625699</v>
      </c>
      <c r="P957" s="16">
        <v>0.23960803355877411</v>
      </c>
      <c r="Q957" s="16">
        <v>0.18840342996655179</v>
      </c>
      <c r="R957" s="16">
        <v>0.20122938034495369</v>
      </c>
      <c r="S957" s="16">
        <v>0.16484336205617769</v>
      </c>
      <c r="T957" s="16">
        <v>0.20602084115356861</v>
      </c>
      <c r="U957" s="16">
        <v>0.18236239665859741</v>
      </c>
      <c r="V957" s="16">
        <v>0.1880407689117331</v>
      </c>
      <c r="W957" s="16">
        <v>0.1771247102976832</v>
      </c>
      <c r="X957" s="16">
        <v>0.21245196061538429</v>
      </c>
      <c r="Y957" s="16">
        <v>0.18201103820880851</v>
      </c>
      <c r="AA957" s="16">
        <v>0.19067159064381209</v>
      </c>
      <c r="AB957" s="16">
        <v>0.22049380653037201</v>
      </c>
      <c r="AC957" s="16">
        <v>0.16510853744992299</v>
      </c>
      <c r="AD957" s="16">
        <v>0.19303967690840779</v>
      </c>
      <c r="AF957" s="16">
        <v>0.1872661747711977</v>
      </c>
      <c r="AH957" s="16">
        <v>0.22641412535369579</v>
      </c>
      <c r="AI957" s="16">
        <v>0.218136974231702</v>
      </c>
      <c r="AJ957" s="16">
        <v>0.19157346272095011</v>
      </c>
      <c r="AK957" s="16">
        <v>0.1149327953743768</v>
      </c>
    </row>
    <row r="958" spans="2:39" x14ac:dyDescent="0.35">
      <c r="B958" s="15" t="s">
        <v>93</v>
      </c>
      <c r="C958" s="16">
        <v>0.16853240400539959</v>
      </c>
      <c r="D958" s="16">
        <v>0.1347893172142256</v>
      </c>
      <c r="E958" s="16">
        <v>0.20152251846387101</v>
      </c>
      <c r="G958" s="16">
        <v>0.1039934082313078</v>
      </c>
      <c r="H958" s="16">
        <v>8.8377908527355692E-2</v>
      </c>
      <c r="I958" s="16">
        <v>0.1227941336837719</v>
      </c>
      <c r="J958" s="16">
        <v>0.14418071613528599</v>
      </c>
      <c r="K958" s="16">
        <v>0.17339292936188069</v>
      </c>
      <c r="L958" s="16">
        <v>0.32942448863350388</v>
      </c>
      <c r="N958" s="16">
        <v>0.19226947731573379</v>
      </c>
      <c r="O958" s="16">
        <v>0.12961475520272561</v>
      </c>
      <c r="P958" s="16">
        <v>0.15631552478468611</v>
      </c>
      <c r="Q958" s="16">
        <v>0.1715772949795209</v>
      </c>
      <c r="R958" s="16">
        <v>0.14990024962425011</v>
      </c>
      <c r="S958" s="16">
        <v>0.19285495329960359</v>
      </c>
      <c r="T958" s="16">
        <v>0.17712612226039939</v>
      </c>
      <c r="U958" s="16">
        <v>0.15135928218075759</v>
      </c>
      <c r="V958" s="16">
        <v>0.13038356337953591</v>
      </c>
      <c r="W958" s="16">
        <v>0.1828950770011335</v>
      </c>
      <c r="X958" s="16">
        <v>0.17042168245680989</v>
      </c>
      <c r="Y958" s="16">
        <v>0.21192708030369739</v>
      </c>
      <c r="AA958" s="16">
        <v>0.14730443274685551</v>
      </c>
      <c r="AB958" s="16">
        <v>0.17540432446993359</v>
      </c>
      <c r="AC958" s="16">
        <v>0.14974364826941261</v>
      </c>
      <c r="AD958" s="16">
        <v>0.1997980797601791</v>
      </c>
      <c r="AF958" s="16">
        <v>0.1423392685249045</v>
      </c>
      <c r="AH958" s="16">
        <v>0.33361626128839822</v>
      </c>
      <c r="AI958" s="16">
        <v>0.23848725505422619</v>
      </c>
      <c r="AJ958" s="16">
        <v>9.9299623927589897E-2</v>
      </c>
      <c r="AK958" s="16">
        <v>6.0011376760409303E-2</v>
      </c>
    </row>
    <row r="960" spans="2:39" x14ac:dyDescent="0.35">
      <c r="B960" s="25" t="s">
        <v>348</v>
      </c>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row>
    <row r="961" spans="2:39" x14ac:dyDescent="0.35">
      <c r="B961" s="26" t="s">
        <v>15</v>
      </c>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row>
    <row r="962" spans="2:39" x14ac:dyDescent="0.35">
      <c r="B962" s="15" t="s">
        <v>349</v>
      </c>
      <c r="C962" s="16">
        <v>0.1134265300878661</v>
      </c>
      <c r="D962" s="16">
        <v>0.1336445201712575</v>
      </c>
      <c r="E962" s="16">
        <v>9.365970166759871E-2</v>
      </c>
      <c r="G962" s="16">
        <v>0.13328056988684131</v>
      </c>
      <c r="H962" s="16">
        <v>0.18148393547505881</v>
      </c>
      <c r="I962" s="16">
        <v>0.15139501045054249</v>
      </c>
      <c r="J962" s="16">
        <v>0.1127170355356928</v>
      </c>
      <c r="K962" s="16">
        <v>7.2067435752152589E-2</v>
      </c>
      <c r="L962" s="16">
        <v>4.2849400198686133E-2</v>
      </c>
      <c r="N962" s="16">
        <v>7.8005324876417093E-2</v>
      </c>
      <c r="O962" s="16">
        <v>0.1002306309872278</v>
      </c>
      <c r="P962" s="16">
        <v>9.082927346927494E-2</v>
      </c>
      <c r="Q962" s="16">
        <v>9.999098271934051E-2</v>
      </c>
      <c r="R962" s="16">
        <v>0.12745622959948871</v>
      </c>
      <c r="S962" s="16">
        <v>9.3915430967488722E-2</v>
      </c>
      <c r="T962" s="16">
        <v>0.1397485469071619</v>
      </c>
      <c r="U962" s="16">
        <v>0.1300630853985825</v>
      </c>
      <c r="V962" s="16">
        <v>0.16283635646684469</v>
      </c>
      <c r="W962" s="16">
        <v>9.6162211495490937E-2</v>
      </c>
      <c r="X962" s="16">
        <v>9.3030857387570082E-2</v>
      </c>
      <c r="Y962" s="16">
        <v>0.1009968267135557</v>
      </c>
      <c r="AA962" s="16">
        <v>0.15253404166477141</v>
      </c>
      <c r="AB962" s="16">
        <v>0.1016904261006822</v>
      </c>
      <c r="AC962" s="16">
        <v>0.10503960652828979</v>
      </c>
      <c r="AD962" s="16">
        <v>9.0488047541517069E-2</v>
      </c>
      <c r="AF962" s="16">
        <v>0.1284639016233414</v>
      </c>
      <c r="AH962" s="16">
        <v>3.87001544031902E-3</v>
      </c>
      <c r="AI962" s="16">
        <v>3.6488666219081999E-2</v>
      </c>
      <c r="AJ962" s="16">
        <v>0.14447535301941969</v>
      </c>
      <c r="AK962" s="16">
        <v>0.29849263046302188</v>
      </c>
    </row>
    <row r="963" spans="2:39" x14ac:dyDescent="0.35">
      <c r="B963" s="15" t="s">
        <v>350</v>
      </c>
      <c r="C963" s="16">
        <v>0.18400378293588271</v>
      </c>
      <c r="D963" s="16">
        <v>0.2012396009649563</v>
      </c>
      <c r="E963" s="16">
        <v>0.16715257981141771</v>
      </c>
      <c r="G963" s="16">
        <v>0.186061433580027</v>
      </c>
      <c r="H963" s="16">
        <v>0.25977240989937977</v>
      </c>
      <c r="I963" s="16">
        <v>0.23394498640610301</v>
      </c>
      <c r="J963" s="16">
        <v>0.19336561996574031</v>
      </c>
      <c r="K963" s="16">
        <v>0.1486483105571399</v>
      </c>
      <c r="L963" s="16">
        <v>9.7007566045301072E-2</v>
      </c>
      <c r="N963" s="16">
        <v>0.16755259544613371</v>
      </c>
      <c r="O963" s="16">
        <v>0.20404822330460839</v>
      </c>
      <c r="P963" s="16">
        <v>0.1801037207757975</v>
      </c>
      <c r="Q963" s="16">
        <v>0.1873490741667285</v>
      </c>
      <c r="R963" s="16">
        <v>0.19410181419415079</v>
      </c>
      <c r="S963" s="16">
        <v>0.15828739658916499</v>
      </c>
      <c r="T963" s="16">
        <v>0.16755286129600189</v>
      </c>
      <c r="U963" s="16">
        <v>0.1950586695008838</v>
      </c>
      <c r="V963" s="16">
        <v>0.24137783078839159</v>
      </c>
      <c r="W963" s="16">
        <v>0.15638672987814209</v>
      </c>
      <c r="X963" s="16">
        <v>0.161263610512109</v>
      </c>
      <c r="Y963" s="16">
        <v>0.1773336375688325</v>
      </c>
      <c r="AA963" s="16">
        <v>0.21163184339707411</v>
      </c>
      <c r="AB963" s="16">
        <v>0.1707009505276916</v>
      </c>
      <c r="AC963" s="16">
        <v>0.20877183245191491</v>
      </c>
      <c r="AD963" s="16">
        <v>0.14577851637011621</v>
      </c>
      <c r="AF963" s="16">
        <v>0.20559659267517391</v>
      </c>
      <c r="AH963" s="16">
        <v>2.65093029913278E-2</v>
      </c>
      <c r="AI963" s="16">
        <v>9.5475356007043849E-2</v>
      </c>
      <c r="AJ963" s="16">
        <v>0.26054888664107428</v>
      </c>
      <c r="AK963" s="16">
        <v>0.31601159884548791</v>
      </c>
    </row>
    <row r="964" spans="2:39" ht="29" x14ac:dyDescent="0.35">
      <c r="B964" s="15" t="s">
        <v>351</v>
      </c>
      <c r="C964" s="16">
        <v>0.15253277973400439</v>
      </c>
      <c r="D964" s="16">
        <v>0.1620660371483057</v>
      </c>
      <c r="E964" s="16">
        <v>0.14321225564543369</v>
      </c>
      <c r="G964" s="16">
        <v>0.19665020359095051</v>
      </c>
      <c r="H964" s="16">
        <v>0.19218497383394539</v>
      </c>
      <c r="I964" s="16">
        <v>0.16060657522837399</v>
      </c>
      <c r="J964" s="16">
        <v>0.14347110407805519</v>
      </c>
      <c r="K964" s="16">
        <v>0.12970506658237471</v>
      </c>
      <c r="L964" s="16">
        <v>0.1075186934401311</v>
      </c>
      <c r="N964" s="16">
        <v>0.13235591222346241</v>
      </c>
      <c r="O964" s="16">
        <v>0.2035010800559314</v>
      </c>
      <c r="P964" s="16">
        <v>0.13538020832329609</v>
      </c>
      <c r="Q964" s="16">
        <v>0.1740885051449037</v>
      </c>
      <c r="R964" s="16">
        <v>0.15051167298410739</v>
      </c>
      <c r="S964" s="16">
        <v>0.14701238524227889</v>
      </c>
      <c r="T964" s="16">
        <v>0.16887510627477861</v>
      </c>
      <c r="U964" s="16">
        <v>0.19241056606097851</v>
      </c>
      <c r="V964" s="16">
        <v>0.16675760233337539</v>
      </c>
      <c r="W964" s="16">
        <v>0.1389140403285227</v>
      </c>
      <c r="X964" s="16">
        <v>0.12727625279335081</v>
      </c>
      <c r="Y964" s="16">
        <v>0.130365883326653</v>
      </c>
      <c r="AA964" s="16">
        <v>0.13869822479128571</v>
      </c>
      <c r="AB964" s="16">
        <v>0.13996681971503649</v>
      </c>
      <c r="AC964" s="16">
        <v>0.17082462098850459</v>
      </c>
      <c r="AD964" s="16">
        <v>0.1646954649995962</v>
      </c>
      <c r="AF964" s="16">
        <v>0.16825266328403601</v>
      </c>
      <c r="AH964" s="16">
        <v>6.9565657573516779E-2</v>
      </c>
      <c r="AI964" s="16">
        <v>0.12635032797750501</v>
      </c>
      <c r="AJ964" s="16">
        <v>0.20135978313084851</v>
      </c>
      <c r="AK964" s="16">
        <v>0.14995985408843299</v>
      </c>
    </row>
    <row r="965" spans="2:39" ht="29" x14ac:dyDescent="0.35">
      <c r="B965" s="15" t="s">
        <v>352</v>
      </c>
      <c r="C965" s="16">
        <v>0.26917800759593391</v>
      </c>
      <c r="D965" s="16">
        <v>0.26609731678100512</v>
      </c>
      <c r="E965" s="16">
        <v>0.27218995321977779</v>
      </c>
      <c r="G965" s="16">
        <v>0.30080554036304152</v>
      </c>
      <c r="H965" s="16">
        <v>0.18774102055579411</v>
      </c>
      <c r="I965" s="16">
        <v>0.24732499510348979</v>
      </c>
      <c r="J965" s="16">
        <v>0.26772561088362568</v>
      </c>
      <c r="K965" s="16">
        <v>0.32105875708808151</v>
      </c>
      <c r="L965" s="16">
        <v>0.29833981309183583</v>
      </c>
      <c r="N965" s="16">
        <v>0.29267345301434228</v>
      </c>
      <c r="O965" s="16">
        <v>0.23807121215155369</v>
      </c>
      <c r="P965" s="16">
        <v>0.26879492620727602</v>
      </c>
      <c r="Q965" s="16">
        <v>0.2081404189563088</v>
      </c>
      <c r="R965" s="16">
        <v>0.28811397564215951</v>
      </c>
      <c r="S965" s="16">
        <v>0.27054446610925792</v>
      </c>
      <c r="T965" s="16">
        <v>0.24236153505180491</v>
      </c>
      <c r="U965" s="16">
        <v>0.24431593308997901</v>
      </c>
      <c r="V965" s="16">
        <v>0.23481674007616909</v>
      </c>
      <c r="W965" s="16">
        <v>0.30412479264712372</v>
      </c>
      <c r="X965" s="16">
        <v>0.2818534571090916</v>
      </c>
      <c r="Y965" s="16">
        <v>0.29672326834712959</v>
      </c>
      <c r="AA965" s="16">
        <v>0.271216420136078</v>
      </c>
      <c r="AB965" s="16">
        <v>0.30649611799089971</v>
      </c>
      <c r="AC965" s="16">
        <v>0.23251381348915531</v>
      </c>
      <c r="AD965" s="16">
        <v>0.26101866464791079</v>
      </c>
      <c r="AF965" s="16">
        <v>0.27694007960498662</v>
      </c>
      <c r="AH965" s="16">
        <v>0.28476455174252452</v>
      </c>
      <c r="AI965" s="16">
        <v>0.3173953336000786</v>
      </c>
      <c r="AJ965" s="16">
        <v>0.25425970883258542</v>
      </c>
      <c r="AK965" s="16">
        <v>0.17571746894952289</v>
      </c>
    </row>
    <row r="966" spans="2:39" ht="29" x14ac:dyDescent="0.35">
      <c r="B966" s="15" t="s">
        <v>353</v>
      </c>
      <c r="C966" s="16">
        <v>0.11668415159649061</v>
      </c>
      <c r="D966" s="16">
        <v>9.8928576391626361E-2</v>
      </c>
      <c r="E966" s="16">
        <v>0.1340435135869795</v>
      </c>
      <c r="G966" s="16">
        <v>7.2534833637042551E-2</v>
      </c>
      <c r="H966" s="16">
        <v>8.8497018172415121E-2</v>
      </c>
      <c r="I966" s="16">
        <v>9.9622082548442847E-2</v>
      </c>
      <c r="J966" s="16">
        <v>0.1414582405989529</v>
      </c>
      <c r="K966" s="16">
        <v>0.1320355936785591</v>
      </c>
      <c r="L966" s="16">
        <v>0.15201039174122341</v>
      </c>
      <c r="N966" s="16">
        <v>0.13888970098643069</v>
      </c>
      <c r="O966" s="16">
        <v>0.118858729166048</v>
      </c>
      <c r="P966" s="16">
        <v>0.1118342488305025</v>
      </c>
      <c r="Q966" s="16">
        <v>0.14956992798613511</v>
      </c>
      <c r="R966" s="16">
        <v>0.1026697095272375</v>
      </c>
      <c r="S966" s="16">
        <v>0.13958650995060609</v>
      </c>
      <c r="T966" s="16">
        <v>0.13804288931077099</v>
      </c>
      <c r="U966" s="16">
        <v>0.11565776383608729</v>
      </c>
      <c r="V966" s="16">
        <v>7.684455565207024E-2</v>
      </c>
      <c r="W966" s="16">
        <v>0.125838640600172</v>
      </c>
      <c r="X966" s="16">
        <v>0.1166868405917614</v>
      </c>
      <c r="Y966" s="16">
        <v>0.11186742620658641</v>
      </c>
      <c r="AA966" s="16">
        <v>0.1099852059181339</v>
      </c>
      <c r="AB966" s="16">
        <v>0.1183615484993788</v>
      </c>
      <c r="AC966" s="16">
        <v>0.11405932211782439</v>
      </c>
      <c r="AD966" s="16">
        <v>0.1244083326318496</v>
      </c>
      <c r="AF966" s="16">
        <v>0.1125448582597533</v>
      </c>
      <c r="AH966" s="16">
        <v>0.1358034733562036</v>
      </c>
      <c r="AI966" s="16">
        <v>0.1748291982145016</v>
      </c>
      <c r="AJ966" s="16">
        <v>8.7848163777079227E-2</v>
      </c>
      <c r="AK966" s="16">
        <v>3.0591932287666709E-2</v>
      </c>
    </row>
    <row r="967" spans="2:39" x14ac:dyDescent="0.35">
      <c r="B967" s="15" t="s">
        <v>354</v>
      </c>
      <c r="C967" s="16">
        <v>0.16417474804982229</v>
      </c>
      <c r="D967" s="16">
        <v>0.13802394854284891</v>
      </c>
      <c r="E967" s="16">
        <v>0.18974199606879269</v>
      </c>
      <c r="G967" s="16">
        <v>0.110667418942097</v>
      </c>
      <c r="H967" s="16">
        <v>9.0320642063406717E-2</v>
      </c>
      <c r="I967" s="16">
        <v>0.10710635026304791</v>
      </c>
      <c r="J967" s="16">
        <v>0.14126238893793311</v>
      </c>
      <c r="K967" s="16">
        <v>0.1964848363416922</v>
      </c>
      <c r="L967" s="16">
        <v>0.30227413548282239</v>
      </c>
      <c r="N967" s="16">
        <v>0.19052301345321379</v>
      </c>
      <c r="O967" s="16">
        <v>0.13529012433463089</v>
      </c>
      <c r="P967" s="16">
        <v>0.21305762239385309</v>
      </c>
      <c r="Q967" s="16">
        <v>0.1808610910265834</v>
      </c>
      <c r="R967" s="16">
        <v>0.13714659805285581</v>
      </c>
      <c r="S967" s="16">
        <v>0.19065381114120339</v>
      </c>
      <c r="T967" s="16">
        <v>0.1434190611594818</v>
      </c>
      <c r="U967" s="16">
        <v>0.122493982113489</v>
      </c>
      <c r="V967" s="16">
        <v>0.117366914683149</v>
      </c>
      <c r="W967" s="16">
        <v>0.17857358505054849</v>
      </c>
      <c r="X967" s="16">
        <v>0.21988898160611711</v>
      </c>
      <c r="Y967" s="16">
        <v>0.18271295783724259</v>
      </c>
      <c r="AA967" s="16">
        <v>0.1159342640926567</v>
      </c>
      <c r="AB967" s="16">
        <v>0.16278413716631121</v>
      </c>
      <c r="AC967" s="16">
        <v>0.16879080442431099</v>
      </c>
      <c r="AD967" s="16">
        <v>0.21361097380901001</v>
      </c>
      <c r="AF967" s="16">
        <v>0.1082019045527086</v>
      </c>
      <c r="AH967" s="16">
        <v>0.47948699889610841</v>
      </c>
      <c r="AI967" s="16">
        <v>0.2494611179817891</v>
      </c>
      <c r="AJ967" s="16">
        <v>5.1508104598992903E-2</v>
      </c>
      <c r="AK967" s="16">
        <v>2.9226515365867772E-2</v>
      </c>
    </row>
    <row r="969" spans="2:39" x14ac:dyDescent="0.35">
      <c r="B969" s="25" t="s">
        <v>355</v>
      </c>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row>
    <row r="970" spans="2:39" x14ac:dyDescent="0.35">
      <c r="B970" s="26" t="s">
        <v>15</v>
      </c>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row>
    <row r="971" spans="2:39" x14ac:dyDescent="0.35">
      <c r="B971" s="15" t="s">
        <v>349</v>
      </c>
      <c r="C971" s="16">
        <v>0.1387065123627988</v>
      </c>
      <c r="D971" s="16">
        <v>0.1621644067747634</v>
      </c>
      <c r="E971" s="16">
        <v>0.11577207763266401</v>
      </c>
      <c r="G971" s="16">
        <v>0.21965269662925549</v>
      </c>
      <c r="H971" s="16">
        <v>0.22013095974845201</v>
      </c>
      <c r="I971" s="16">
        <v>0.2015902414614405</v>
      </c>
      <c r="J971" s="16">
        <v>0.13545733674415211</v>
      </c>
      <c r="K971" s="16">
        <v>6.2434569812260372E-2</v>
      </c>
      <c r="L971" s="16">
        <v>2.2428338797126239E-2</v>
      </c>
      <c r="N971" s="16">
        <v>0.1044525718716808</v>
      </c>
      <c r="O971" s="16">
        <v>0.136123750915707</v>
      </c>
      <c r="P971" s="16">
        <v>0.10895678540702031</v>
      </c>
      <c r="Q971" s="16">
        <v>0.13317931865907129</v>
      </c>
      <c r="R971" s="16">
        <v>0.14553695830472779</v>
      </c>
      <c r="S971" s="16">
        <v>0.10674058770457021</v>
      </c>
      <c r="T971" s="16">
        <v>0.1435447426041597</v>
      </c>
      <c r="U971" s="16">
        <v>0.1548122684046232</v>
      </c>
      <c r="V971" s="16">
        <v>0.23807318550104739</v>
      </c>
      <c r="W971" s="16">
        <v>0.1010054571002605</v>
      </c>
      <c r="X971" s="16">
        <v>9.4613986415345602E-2</v>
      </c>
      <c r="Y971" s="16">
        <v>0.13175352914720109</v>
      </c>
      <c r="AA971" s="16">
        <v>0.21307689676924901</v>
      </c>
      <c r="AB971" s="16">
        <v>0.12711630525523171</v>
      </c>
      <c r="AC971" s="16">
        <v>0.12557253496306001</v>
      </c>
      <c r="AD971" s="16">
        <v>8.2425854729746437E-2</v>
      </c>
      <c r="AF971" s="16">
        <v>0.1572341214824301</v>
      </c>
      <c r="AH971" s="16">
        <v>0</v>
      </c>
      <c r="AI971" s="16">
        <v>1.144189348454209E-2</v>
      </c>
      <c r="AJ971" s="16">
        <v>0.17143805869031931</v>
      </c>
      <c r="AK971" s="16">
        <v>0.46385165440185361</v>
      </c>
    </row>
    <row r="972" spans="2:39" x14ac:dyDescent="0.35">
      <c r="B972" s="15" t="s">
        <v>350</v>
      </c>
      <c r="C972" s="16">
        <v>0.1935106912682458</v>
      </c>
      <c r="D972" s="16">
        <v>0.2139826698368803</v>
      </c>
      <c r="E972" s="16">
        <v>0.17349554208078971</v>
      </c>
      <c r="G972" s="16">
        <v>0.2496696579676998</v>
      </c>
      <c r="H972" s="16">
        <v>0.29710334969882801</v>
      </c>
      <c r="I972" s="16">
        <v>0.24693523450162891</v>
      </c>
      <c r="J972" s="16">
        <v>0.20186791102655721</v>
      </c>
      <c r="K972" s="16">
        <v>0.13809582107554211</v>
      </c>
      <c r="L972" s="16">
        <v>5.9841793358499089E-2</v>
      </c>
      <c r="N972" s="16">
        <v>0.15668641685774121</v>
      </c>
      <c r="O972" s="16">
        <v>0.23460421254757829</v>
      </c>
      <c r="P972" s="16">
        <v>0.17956952708628349</v>
      </c>
      <c r="Q972" s="16">
        <v>0.25647251430193652</v>
      </c>
      <c r="R972" s="16">
        <v>0.20159208470161949</v>
      </c>
      <c r="S972" s="16">
        <v>0.1584007488220931</v>
      </c>
      <c r="T972" s="16">
        <v>0.20252244984974929</v>
      </c>
      <c r="U972" s="16">
        <v>0.2367220057430513</v>
      </c>
      <c r="V972" s="16">
        <v>0.23659569371242831</v>
      </c>
      <c r="W972" s="16">
        <v>0.14446935120925231</v>
      </c>
      <c r="X972" s="16">
        <v>0.1913282007352054</v>
      </c>
      <c r="Y972" s="16">
        <v>0.17310916644314739</v>
      </c>
      <c r="AA972" s="16">
        <v>0.2272044938752652</v>
      </c>
      <c r="AB972" s="16">
        <v>0.1848538703388129</v>
      </c>
      <c r="AC972" s="16">
        <v>0.19858983862129909</v>
      </c>
      <c r="AD972" s="16">
        <v>0.16208867904688401</v>
      </c>
      <c r="AF972" s="16">
        <v>0.21826438936540141</v>
      </c>
      <c r="AH972" s="16">
        <v>9.1185008820683054E-3</v>
      </c>
      <c r="AI972" s="16">
        <v>6.0968323546315498E-2</v>
      </c>
      <c r="AJ972" s="16">
        <v>0.30868306265271478</v>
      </c>
      <c r="AK972" s="16">
        <v>0.35705135951480887</v>
      </c>
    </row>
    <row r="973" spans="2:39" ht="29" x14ac:dyDescent="0.35">
      <c r="B973" s="15" t="s">
        <v>351</v>
      </c>
      <c r="C973" s="16">
        <v>0.14150112238253229</v>
      </c>
      <c r="D973" s="16">
        <v>0.15542575298882161</v>
      </c>
      <c r="E973" s="16">
        <v>0.12788721798971969</v>
      </c>
      <c r="G973" s="16">
        <v>0.21174441274398689</v>
      </c>
      <c r="H973" s="16">
        <v>0.17387203719665881</v>
      </c>
      <c r="I973" s="16">
        <v>0.15891838250507201</v>
      </c>
      <c r="J973" s="16">
        <v>0.14304747689638009</v>
      </c>
      <c r="K973" s="16">
        <v>0.12598494843252811</v>
      </c>
      <c r="L973" s="16">
        <v>6.4119245759267515E-2</v>
      </c>
      <c r="N973" s="16">
        <v>0.13966990176583691</v>
      </c>
      <c r="O973" s="16">
        <v>0.11101514900332141</v>
      </c>
      <c r="P973" s="16">
        <v>0.13428557769525659</v>
      </c>
      <c r="Q973" s="16">
        <v>0.1146383637859545</v>
      </c>
      <c r="R973" s="16">
        <v>0.16327366057113021</v>
      </c>
      <c r="S973" s="16">
        <v>0.14175028247611449</v>
      </c>
      <c r="T973" s="16">
        <v>0.14273086773766641</v>
      </c>
      <c r="U973" s="16">
        <v>0.1623142009291027</v>
      </c>
      <c r="V973" s="16">
        <v>0.17076867579339289</v>
      </c>
      <c r="W973" s="16">
        <v>0.12732089147805731</v>
      </c>
      <c r="X973" s="16">
        <v>0.13880297216774651</v>
      </c>
      <c r="Y973" s="16">
        <v>9.8180293520505252E-2</v>
      </c>
      <c r="AA973" s="16">
        <v>0.13599747684507321</v>
      </c>
      <c r="AB973" s="16">
        <v>0.1347983653039207</v>
      </c>
      <c r="AC973" s="16">
        <v>0.15126235938392199</v>
      </c>
      <c r="AD973" s="16">
        <v>0.14578695239305689</v>
      </c>
      <c r="AF973" s="16">
        <v>0.159172247117466</v>
      </c>
      <c r="AH973" s="16">
        <v>1.2923477234864421E-2</v>
      </c>
      <c r="AI973" s="16">
        <v>0.11543237500183209</v>
      </c>
      <c r="AJ973" s="16">
        <v>0.2192627848691365</v>
      </c>
      <c r="AK973" s="16">
        <v>9.6104434200693062E-2</v>
      </c>
    </row>
    <row r="974" spans="2:39" ht="29" x14ac:dyDescent="0.35">
      <c r="B974" s="15" t="s">
        <v>352</v>
      </c>
      <c r="C974" s="16">
        <v>0.20748274923622789</v>
      </c>
      <c r="D974" s="16">
        <v>0.20690134993470269</v>
      </c>
      <c r="E974" s="16">
        <v>0.20805117469244341</v>
      </c>
      <c r="G974" s="16">
        <v>0.16902475550952711</v>
      </c>
      <c r="H974" s="16">
        <v>0.15590222469793061</v>
      </c>
      <c r="I974" s="16">
        <v>0.17833942435703401</v>
      </c>
      <c r="J974" s="16">
        <v>0.21948400761840831</v>
      </c>
      <c r="K974" s="16">
        <v>0.26498949368823199</v>
      </c>
      <c r="L974" s="16">
        <v>0.2498192556071358</v>
      </c>
      <c r="N974" s="16">
        <v>0.22270850112890861</v>
      </c>
      <c r="O974" s="16">
        <v>0.22748837764654201</v>
      </c>
      <c r="P974" s="16">
        <v>0.23465628499453831</v>
      </c>
      <c r="Q974" s="16">
        <v>0.1450709878102675</v>
      </c>
      <c r="R974" s="16">
        <v>0.23284322508238489</v>
      </c>
      <c r="S974" s="16">
        <v>0.227284159871224</v>
      </c>
      <c r="T974" s="16">
        <v>0.18054877163159019</v>
      </c>
      <c r="U974" s="16">
        <v>0.19157083342753911</v>
      </c>
      <c r="V974" s="16">
        <v>0.16682155549897831</v>
      </c>
      <c r="W974" s="16">
        <v>0.24716387195911299</v>
      </c>
      <c r="X974" s="16">
        <v>0.19032643224881921</v>
      </c>
      <c r="Y974" s="16">
        <v>0.20781517241312941</v>
      </c>
      <c r="AA974" s="16">
        <v>0.19232774456643639</v>
      </c>
      <c r="AB974" s="16">
        <v>0.22066738631456859</v>
      </c>
      <c r="AC974" s="16">
        <v>0.2031281757960027</v>
      </c>
      <c r="AD974" s="16">
        <v>0.21451982308047879</v>
      </c>
      <c r="AF974" s="16">
        <v>0.21638265020627059</v>
      </c>
      <c r="AH974" s="16">
        <v>0.20455663137176081</v>
      </c>
      <c r="AI974" s="16">
        <v>0.28730560753937451</v>
      </c>
      <c r="AJ974" s="16">
        <v>0.19003649508384521</v>
      </c>
      <c r="AK974" s="16">
        <v>5.3100866018815973E-2</v>
      </c>
    </row>
    <row r="975" spans="2:39" ht="29" x14ac:dyDescent="0.35">
      <c r="B975" s="15" t="s">
        <v>353</v>
      </c>
      <c r="C975" s="16">
        <v>0.1333128172053899</v>
      </c>
      <c r="D975" s="16">
        <v>0.11428035384367551</v>
      </c>
      <c r="E975" s="16">
        <v>0.1519205737694353</v>
      </c>
      <c r="G975" s="16">
        <v>6.7034850040207705E-2</v>
      </c>
      <c r="H975" s="16">
        <v>5.7936006125825328E-2</v>
      </c>
      <c r="I975" s="16">
        <v>9.5811345777905885E-2</v>
      </c>
      <c r="J975" s="16">
        <v>0.14116522163883921</v>
      </c>
      <c r="K975" s="16">
        <v>0.18596477907218131</v>
      </c>
      <c r="L975" s="16">
        <v>0.2266218374956554</v>
      </c>
      <c r="N975" s="16">
        <v>0.15686737187033639</v>
      </c>
      <c r="O975" s="16">
        <v>0.14292894450284849</v>
      </c>
      <c r="P975" s="16">
        <v>0.12845373160627971</v>
      </c>
      <c r="Q975" s="16">
        <v>0.133074018282618</v>
      </c>
      <c r="R975" s="16">
        <v>0.1145984148896782</v>
      </c>
      <c r="S975" s="16">
        <v>0.16978009523432691</v>
      </c>
      <c r="T975" s="16">
        <v>0.16146899697675701</v>
      </c>
      <c r="U975" s="16">
        <v>0.1146891944963648</v>
      </c>
      <c r="V975" s="16">
        <v>7.8233021030579233E-2</v>
      </c>
      <c r="W975" s="16">
        <v>0.1520795891512082</v>
      </c>
      <c r="X975" s="16">
        <v>0.14468145791946299</v>
      </c>
      <c r="Y975" s="16">
        <v>0.1451266044936671</v>
      </c>
      <c r="AA975" s="16">
        <v>0.10310820730455481</v>
      </c>
      <c r="AB975" s="16">
        <v>0.1554276489550013</v>
      </c>
      <c r="AC975" s="16">
        <v>0.1212438497099579</v>
      </c>
      <c r="AD975" s="16">
        <v>0.15269394599674571</v>
      </c>
      <c r="AF975" s="16">
        <v>0.12232194767307659</v>
      </c>
      <c r="AH975" s="16">
        <v>0.2392633900184491</v>
      </c>
      <c r="AI975" s="16">
        <v>0.2181428607646122</v>
      </c>
      <c r="AJ975" s="16">
        <v>6.716093776892211E-2</v>
      </c>
      <c r="AK975" s="16">
        <v>1.7619793292567389E-2</v>
      </c>
    </row>
    <row r="976" spans="2:39" x14ac:dyDescent="0.35">
      <c r="B976" s="15" t="s">
        <v>354</v>
      </c>
      <c r="C976" s="16">
        <v>0.1854861075448053</v>
      </c>
      <c r="D976" s="16">
        <v>0.1472454666211564</v>
      </c>
      <c r="E976" s="16">
        <v>0.2228734138349478</v>
      </c>
      <c r="G976" s="16">
        <v>8.2873627109323028E-2</v>
      </c>
      <c r="H976" s="16">
        <v>9.5055422532305409E-2</v>
      </c>
      <c r="I976" s="16">
        <v>0.1184053713969187</v>
      </c>
      <c r="J976" s="16">
        <v>0.15897804607566321</v>
      </c>
      <c r="K976" s="16">
        <v>0.22253038791925631</v>
      </c>
      <c r="L976" s="16">
        <v>0.37716952898231598</v>
      </c>
      <c r="N976" s="16">
        <v>0.2196152365054958</v>
      </c>
      <c r="O976" s="16">
        <v>0.147839565384003</v>
      </c>
      <c r="P976" s="16">
        <v>0.2140780932106216</v>
      </c>
      <c r="Q976" s="16">
        <v>0.21756479716015209</v>
      </c>
      <c r="R976" s="16">
        <v>0.1421556564504593</v>
      </c>
      <c r="S976" s="16">
        <v>0.19604412589167131</v>
      </c>
      <c r="T976" s="16">
        <v>0.1691841712000775</v>
      </c>
      <c r="U976" s="16">
        <v>0.13989149699931891</v>
      </c>
      <c r="V976" s="16">
        <v>0.10950786846357401</v>
      </c>
      <c r="W976" s="16">
        <v>0.22796083910210879</v>
      </c>
      <c r="X976" s="16">
        <v>0.24024695051342021</v>
      </c>
      <c r="Y976" s="16">
        <v>0.24401523398234939</v>
      </c>
      <c r="AA976" s="16">
        <v>0.12828518063942149</v>
      </c>
      <c r="AB976" s="16">
        <v>0.1771364238324647</v>
      </c>
      <c r="AC976" s="16">
        <v>0.20020324152575819</v>
      </c>
      <c r="AD976" s="16">
        <v>0.2424847447530882</v>
      </c>
      <c r="AF976" s="16">
        <v>0.1266246441553551</v>
      </c>
      <c r="AH976" s="16">
        <v>0.53413800049285731</v>
      </c>
      <c r="AI976" s="16">
        <v>0.30670893966332391</v>
      </c>
      <c r="AJ976" s="16">
        <v>4.3418660935062081E-2</v>
      </c>
      <c r="AK976" s="16">
        <v>1.2271892571261151E-2</v>
      </c>
    </row>
    <row r="978" spans="2:39" x14ac:dyDescent="0.35">
      <c r="B978" s="25" t="s">
        <v>356</v>
      </c>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row>
    <row r="979" spans="2:39" x14ac:dyDescent="0.35">
      <c r="B979" s="26" t="s">
        <v>15</v>
      </c>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row>
    <row r="980" spans="2:39" x14ac:dyDescent="0.35">
      <c r="B980" s="15" t="s">
        <v>349</v>
      </c>
      <c r="C980" s="16">
        <v>9.9192571031098617E-2</v>
      </c>
      <c r="D980" s="16">
        <v>0.1203793793175795</v>
      </c>
      <c r="E980" s="16">
        <v>7.8478543452462274E-2</v>
      </c>
      <c r="G980" s="16">
        <v>0.1585471247907648</v>
      </c>
      <c r="H980" s="16">
        <v>0.17110164819452331</v>
      </c>
      <c r="I980" s="16">
        <v>0.13592092037454179</v>
      </c>
      <c r="J980" s="16">
        <v>8.9517479539371086E-2</v>
      </c>
      <c r="K980" s="16">
        <v>4.8515456382287103E-2</v>
      </c>
      <c r="L980" s="16">
        <v>1.402427571889811E-2</v>
      </c>
      <c r="N980" s="16">
        <v>6.3760609231876056E-2</v>
      </c>
      <c r="O980" s="16">
        <v>8.0839810129801723E-2</v>
      </c>
      <c r="P980" s="16">
        <v>8.6732926932990589E-2</v>
      </c>
      <c r="Q980" s="16">
        <v>0.1121454409691952</v>
      </c>
      <c r="R980" s="16">
        <v>0.10484183005705371</v>
      </c>
      <c r="S980" s="16">
        <v>9.2768493949389019E-2</v>
      </c>
      <c r="T980" s="16">
        <v>0.11482109511930801</v>
      </c>
      <c r="U980" s="16">
        <v>0.14586781807828619</v>
      </c>
      <c r="V980" s="16">
        <v>0.16436885614272739</v>
      </c>
      <c r="W980" s="16">
        <v>5.4611259735422572E-2</v>
      </c>
      <c r="X980" s="16">
        <v>6.5849227345494699E-2</v>
      </c>
      <c r="Y980" s="16">
        <v>7.4328411058539573E-2</v>
      </c>
      <c r="AA980" s="16">
        <v>0.1502243131240262</v>
      </c>
      <c r="AB980" s="16">
        <v>8.5217414560034135E-2</v>
      </c>
      <c r="AC980" s="16">
        <v>0.1026834778588417</v>
      </c>
      <c r="AD980" s="16">
        <v>5.5794972433483019E-2</v>
      </c>
      <c r="AF980" s="16">
        <v>0.11220486739397111</v>
      </c>
      <c r="AH980" s="16">
        <v>1.703282505972817E-3</v>
      </c>
      <c r="AI980" s="16">
        <v>3.7361213634319818E-3</v>
      </c>
      <c r="AJ980" s="16">
        <v>0.12706295763739861</v>
      </c>
      <c r="AK980" s="16">
        <v>0.33069945231365427</v>
      </c>
    </row>
    <row r="981" spans="2:39" x14ac:dyDescent="0.35">
      <c r="B981" s="15" t="s">
        <v>350</v>
      </c>
      <c r="C981" s="16">
        <v>0.159233441826865</v>
      </c>
      <c r="D981" s="16">
        <v>0.19223405281988179</v>
      </c>
      <c r="E981" s="16">
        <v>0.12696923492141129</v>
      </c>
      <c r="G981" s="16">
        <v>0.20898830770853391</v>
      </c>
      <c r="H981" s="16">
        <v>0.2492183643361193</v>
      </c>
      <c r="I981" s="16">
        <v>0.21199215047450401</v>
      </c>
      <c r="J981" s="16">
        <v>0.16330719409753561</v>
      </c>
      <c r="K981" s="16">
        <v>9.8679099262810543E-2</v>
      </c>
      <c r="L981" s="16">
        <v>4.8261117043584503E-2</v>
      </c>
      <c r="N981" s="16">
        <v>0.12250933158744171</v>
      </c>
      <c r="O981" s="16">
        <v>0.183627192263177</v>
      </c>
      <c r="P981" s="16">
        <v>0.18152249412868809</v>
      </c>
      <c r="Q981" s="16">
        <v>0.18675606928966701</v>
      </c>
      <c r="R981" s="16">
        <v>0.18080374397410581</v>
      </c>
      <c r="S981" s="16">
        <v>0.1102735395000691</v>
      </c>
      <c r="T981" s="16">
        <v>0.15698064567625281</v>
      </c>
      <c r="U981" s="16">
        <v>0.19496132398634211</v>
      </c>
      <c r="V981" s="16">
        <v>0.21337921772966281</v>
      </c>
      <c r="W981" s="16">
        <v>0.1353060457205415</v>
      </c>
      <c r="X981" s="16">
        <v>0.1471008732677242</v>
      </c>
      <c r="Y981" s="16">
        <v>0.10737064947695681</v>
      </c>
      <c r="AA981" s="16">
        <v>0.21005572734493419</v>
      </c>
      <c r="AB981" s="16">
        <v>0.14294646656352941</v>
      </c>
      <c r="AC981" s="16">
        <v>0.1661117139535904</v>
      </c>
      <c r="AD981" s="16">
        <v>0.1160541156205043</v>
      </c>
      <c r="AF981" s="16">
        <v>0.1805166203436141</v>
      </c>
      <c r="AH981" s="16">
        <v>3.854472731162279E-3</v>
      </c>
      <c r="AI981" s="16">
        <v>3.3513579128766117E-2</v>
      </c>
      <c r="AJ981" s="16">
        <v>0.2487938645194547</v>
      </c>
      <c r="AK981" s="16">
        <v>0.35061089913296611</v>
      </c>
    </row>
    <row r="982" spans="2:39" ht="29" x14ac:dyDescent="0.35">
      <c r="B982" s="15" t="s">
        <v>351</v>
      </c>
      <c r="C982" s="16">
        <v>0.1181030168459401</v>
      </c>
      <c r="D982" s="16">
        <v>0.1276251064538628</v>
      </c>
      <c r="E982" s="16">
        <v>0.10879341135568719</v>
      </c>
      <c r="G982" s="16">
        <v>0.15290632354537059</v>
      </c>
      <c r="H982" s="16">
        <v>0.14025286150961361</v>
      </c>
      <c r="I982" s="16">
        <v>0.13916977103589959</v>
      </c>
      <c r="J982" s="16">
        <v>0.1085441888384712</v>
      </c>
      <c r="K982" s="16">
        <v>9.9738117846630864E-2</v>
      </c>
      <c r="L982" s="16">
        <v>8.0275642791550791E-2</v>
      </c>
      <c r="N982" s="16">
        <v>0.10992064709828631</v>
      </c>
      <c r="O982" s="16">
        <v>0.11890661642593139</v>
      </c>
      <c r="P982" s="16">
        <v>0.1080766844684906</v>
      </c>
      <c r="Q982" s="16">
        <v>0.115494342654413</v>
      </c>
      <c r="R982" s="16">
        <v>0.1095664203061365</v>
      </c>
      <c r="S982" s="16">
        <v>0.13404017093793219</v>
      </c>
      <c r="T982" s="16">
        <v>0.10478283174272079</v>
      </c>
      <c r="U982" s="16">
        <v>0.1302798514887277</v>
      </c>
      <c r="V982" s="16">
        <v>0.1580353039644502</v>
      </c>
      <c r="W982" s="16">
        <v>8.4935124309347729E-2</v>
      </c>
      <c r="X982" s="16">
        <v>0.1178951633234004</v>
      </c>
      <c r="Y982" s="16">
        <v>0.1129091672481513</v>
      </c>
      <c r="AA982" s="16">
        <v>0.11752917568689419</v>
      </c>
      <c r="AB982" s="16">
        <v>0.1155032498217064</v>
      </c>
      <c r="AC982" s="16">
        <v>0.124327555965113</v>
      </c>
      <c r="AD982" s="16">
        <v>0.11655590867545081</v>
      </c>
      <c r="AF982" s="16">
        <v>0.13107841193167011</v>
      </c>
      <c r="AH982" s="16">
        <v>9.4410072634597744E-3</v>
      </c>
      <c r="AI982" s="16">
        <v>8.5623934763820755E-2</v>
      </c>
      <c r="AJ982" s="16">
        <v>0.1820557865426905</v>
      </c>
      <c r="AK982" s="16">
        <v>0.11019710323460299</v>
      </c>
    </row>
    <row r="983" spans="2:39" ht="29" x14ac:dyDescent="0.35">
      <c r="B983" s="15" t="s">
        <v>352</v>
      </c>
      <c r="C983" s="16">
        <v>0.20933672315744661</v>
      </c>
      <c r="D983" s="16">
        <v>0.22142682701023511</v>
      </c>
      <c r="E983" s="16">
        <v>0.19751640830638709</v>
      </c>
      <c r="G983" s="16">
        <v>0.20918029360194271</v>
      </c>
      <c r="H983" s="16">
        <v>0.1879071399003093</v>
      </c>
      <c r="I983" s="16">
        <v>0.20308071450152099</v>
      </c>
      <c r="J983" s="16">
        <v>0.23109890925762111</v>
      </c>
      <c r="K983" s="16">
        <v>0.23362468730734781</v>
      </c>
      <c r="L983" s="16">
        <v>0.1979207216475341</v>
      </c>
      <c r="N983" s="16">
        <v>0.23155224672498309</v>
      </c>
      <c r="O983" s="16">
        <v>0.24829673920616979</v>
      </c>
      <c r="P983" s="16">
        <v>0.1902924093614293</v>
      </c>
      <c r="Q983" s="16">
        <v>0.1265226449300503</v>
      </c>
      <c r="R983" s="16">
        <v>0.22999242259788161</v>
      </c>
      <c r="S983" s="16">
        <v>0.24431512916670839</v>
      </c>
      <c r="T983" s="16">
        <v>0.18643252104959279</v>
      </c>
      <c r="U983" s="16">
        <v>0.16089797570109071</v>
      </c>
      <c r="V983" s="16">
        <v>0.18277192342770071</v>
      </c>
      <c r="W983" s="16">
        <v>0.2412832621811348</v>
      </c>
      <c r="X983" s="16">
        <v>0.19765427135585081</v>
      </c>
      <c r="Y983" s="16">
        <v>0.2369961302218776</v>
      </c>
      <c r="AA983" s="16">
        <v>0.1973382109141659</v>
      </c>
      <c r="AB983" s="16">
        <v>0.2247477070630006</v>
      </c>
      <c r="AC983" s="16">
        <v>0.19052512568862831</v>
      </c>
      <c r="AD983" s="16">
        <v>0.22256857189581039</v>
      </c>
      <c r="AF983" s="16">
        <v>0.21995242888148511</v>
      </c>
      <c r="AH983" s="16">
        <v>0.1870933201870052</v>
      </c>
      <c r="AI983" s="16">
        <v>0.2483214325579923</v>
      </c>
      <c r="AJ983" s="16">
        <v>0.2149117414765826</v>
      </c>
      <c r="AK983" s="16">
        <v>0.11232138434077001</v>
      </c>
    </row>
    <row r="984" spans="2:39" ht="29" x14ac:dyDescent="0.35">
      <c r="B984" s="15" t="s">
        <v>353</v>
      </c>
      <c r="C984" s="16">
        <v>0.2159781047867986</v>
      </c>
      <c r="D984" s="16">
        <v>0.1748046484796798</v>
      </c>
      <c r="E984" s="16">
        <v>0.25623278108920527</v>
      </c>
      <c r="G984" s="16">
        <v>0.16612953922933721</v>
      </c>
      <c r="H984" s="16">
        <v>0.13447551724916831</v>
      </c>
      <c r="I984" s="16">
        <v>0.1747946388478511</v>
      </c>
      <c r="J984" s="16">
        <v>0.23187880089650609</v>
      </c>
      <c r="K984" s="16">
        <v>0.28561094352244831</v>
      </c>
      <c r="L984" s="16">
        <v>0.28849176487093992</v>
      </c>
      <c r="N984" s="16">
        <v>0.24512428145749129</v>
      </c>
      <c r="O984" s="16">
        <v>0.2298857952968337</v>
      </c>
      <c r="P984" s="16">
        <v>0.217636567015038</v>
      </c>
      <c r="Q984" s="16">
        <v>0.2333565880575037</v>
      </c>
      <c r="R984" s="16">
        <v>0.2086017127620004</v>
      </c>
      <c r="S984" s="16">
        <v>0.21549475884946659</v>
      </c>
      <c r="T984" s="16">
        <v>0.24213805329113161</v>
      </c>
      <c r="U984" s="16">
        <v>0.1958933011493143</v>
      </c>
      <c r="V984" s="16">
        <v>0.15399284495719701</v>
      </c>
      <c r="W984" s="16">
        <v>0.2469899409834328</v>
      </c>
      <c r="X984" s="16">
        <v>0.20929085099880551</v>
      </c>
      <c r="Y984" s="16">
        <v>0.24057777724645371</v>
      </c>
      <c r="AA984" s="16">
        <v>0.19430313708816069</v>
      </c>
      <c r="AB984" s="16">
        <v>0.24132540611512671</v>
      </c>
      <c r="AC984" s="16">
        <v>0.20790257385523769</v>
      </c>
      <c r="AD984" s="16">
        <v>0.21996747880942119</v>
      </c>
      <c r="AF984" s="16">
        <v>0.21559270083826421</v>
      </c>
      <c r="AH984" s="16">
        <v>0.26654981390104637</v>
      </c>
      <c r="AI984" s="16">
        <v>0.31620996315642158</v>
      </c>
      <c r="AJ984" s="16">
        <v>0.15900040653886929</v>
      </c>
      <c r="AK984" s="16">
        <v>7.4344671128386358E-2</v>
      </c>
    </row>
    <row r="985" spans="2:39" x14ac:dyDescent="0.35">
      <c r="B985" s="15" t="s">
        <v>354</v>
      </c>
      <c r="C985" s="16">
        <v>0.19815614235185119</v>
      </c>
      <c r="D985" s="16">
        <v>0.16352998591876089</v>
      </c>
      <c r="E985" s="16">
        <v>0.23200962087484681</v>
      </c>
      <c r="G985" s="16">
        <v>0.10424841112405089</v>
      </c>
      <c r="H985" s="16">
        <v>0.11704446881026639</v>
      </c>
      <c r="I985" s="16">
        <v>0.13504180476568259</v>
      </c>
      <c r="J985" s="16">
        <v>0.175653427370495</v>
      </c>
      <c r="K985" s="16">
        <v>0.23383169567847539</v>
      </c>
      <c r="L985" s="16">
        <v>0.37102647792749249</v>
      </c>
      <c r="N985" s="16">
        <v>0.2271328838999214</v>
      </c>
      <c r="O985" s="16">
        <v>0.1384438466780866</v>
      </c>
      <c r="P985" s="16">
        <v>0.2157389180933636</v>
      </c>
      <c r="Q985" s="16">
        <v>0.2257249140991707</v>
      </c>
      <c r="R985" s="16">
        <v>0.16619387030282201</v>
      </c>
      <c r="S985" s="16">
        <v>0.20310790759643479</v>
      </c>
      <c r="T985" s="16">
        <v>0.19484485312099409</v>
      </c>
      <c r="U985" s="16">
        <v>0.1720997295962392</v>
      </c>
      <c r="V985" s="16">
        <v>0.12745185377826199</v>
      </c>
      <c r="W985" s="16">
        <v>0.23687436707012061</v>
      </c>
      <c r="X985" s="16">
        <v>0.26220961370872448</v>
      </c>
      <c r="Y985" s="16">
        <v>0.22781786474802099</v>
      </c>
      <c r="AA985" s="16">
        <v>0.1305494358418188</v>
      </c>
      <c r="AB985" s="16">
        <v>0.19025975587660271</v>
      </c>
      <c r="AC985" s="16">
        <v>0.20844955267858889</v>
      </c>
      <c r="AD985" s="16">
        <v>0.26905895256533019</v>
      </c>
      <c r="AF985" s="16">
        <v>0.14065497061099519</v>
      </c>
      <c r="AH985" s="16">
        <v>0.53135810341135337</v>
      </c>
      <c r="AI985" s="16">
        <v>0.31259496902956752</v>
      </c>
      <c r="AJ985" s="16">
        <v>6.8175243285004225E-2</v>
      </c>
      <c r="AK985" s="16">
        <v>2.1826489849620288E-2</v>
      </c>
    </row>
    <row r="987" spans="2:39" x14ac:dyDescent="0.35">
      <c r="B987" s="25" t="s">
        <v>357</v>
      </c>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row>
    <row r="988" spans="2:39" x14ac:dyDescent="0.35">
      <c r="B988" s="26" t="s">
        <v>15</v>
      </c>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row>
    <row r="989" spans="2:39" x14ac:dyDescent="0.35">
      <c r="B989" s="15" t="s">
        <v>349</v>
      </c>
      <c r="C989" s="16">
        <v>9.2796970749162308E-2</v>
      </c>
      <c r="D989" s="16">
        <v>0.11012925023885629</v>
      </c>
      <c r="E989" s="16">
        <v>7.5851458688280429E-2</v>
      </c>
      <c r="G989" s="16">
        <v>0.15519733959790349</v>
      </c>
      <c r="H989" s="16">
        <v>0.17661760954709471</v>
      </c>
      <c r="I989" s="16">
        <v>0.12868159872663021</v>
      </c>
      <c r="J989" s="16">
        <v>7.5068728447242966E-2</v>
      </c>
      <c r="K989" s="16">
        <v>3.254609527614883E-2</v>
      </c>
      <c r="L989" s="16">
        <v>9.6140287465517147E-3</v>
      </c>
      <c r="N989" s="16">
        <v>5.7576287379528607E-2</v>
      </c>
      <c r="O989" s="16">
        <v>0.10637647000155161</v>
      </c>
      <c r="P989" s="16">
        <v>8.0006431251725352E-2</v>
      </c>
      <c r="Q989" s="16">
        <v>9.9527378400922434E-2</v>
      </c>
      <c r="R989" s="16">
        <v>0.1091398989591702</v>
      </c>
      <c r="S989" s="16">
        <v>7.1987563669261206E-2</v>
      </c>
      <c r="T989" s="16">
        <v>0.1034064826598101</v>
      </c>
      <c r="U989" s="16">
        <v>0.12466415219137569</v>
      </c>
      <c r="V989" s="16">
        <v>0.16311141373836199</v>
      </c>
      <c r="W989" s="16">
        <v>4.7117746630752938E-2</v>
      </c>
      <c r="X989" s="16">
        <v>6.7877041189312884E-2</v>
      </c>
      <c r="Y989" s="16">
        <v>6.4514027559176956E-2</v>
      </c>
      <c r="AA989" s="16">
        <v>0.13957233439051869</v>
      </c>
      <c r="AB989" s="16">
        <v>7.8841804548914957E-2</v>
      </c>
      <c r="AC989" s="16">
        <v>8.9914016108771311E-2</v>
      </c>
      <c r="AD989" s="16">
        <v>5.9794380509207469E-2</v>
      </c>
      <c r="AF989" s="16">
        <v>0.1051327470732968</v>
      </c>
      <c r="AH989" s="16">
        <v>0</v>
      </c>
      <c r="AI989" s="16">
        <v>3.6275831633717039E-3</v>
      </c>
      <c r="AJ989" s="16">
        <v>0.12529650010521279</v>
      </c>
      <c r="AK989" s="16">
        <v>0.29417095950094069</v>
      </c>
    </row>
    <row r="990" spans="2:39" x14ac:dyDescent="0.35">
      <c r="B990" s="15" t="s">
        <v>350</v>
      </c>
      <c r="C990" s="16">
        <v>0.1551937893915501</v>
      </c>
      <c r="D990" s="16">
        <v>0.18018826638379301</v>
      </c>
      <c r="E990" s="16">
        <v>0.1307570607097093</v>
      </c>
      <c r="G990" s="16">
        <v>0.19345233316933591</v>
      </c>
      <c r="H990" s="16">
        <v>0.2556519817830103</v>
      </c>
      <c r="I990" s="16">
        <v>0.205001258650375</v>
      </c>
      <c r="J990" s="16">
        <v>0.1490666984757229</v>
      </c>
      <c r="K990" s="16">
        <v>0.1035806604553345</v>
      </c>
      <c r="L990" s="16">
        <v>4.7950687657864477E-2</v>
      </c>
      <c r="N990" s="16">
        <v>0.12999476818351641</v>
      </c>
      <c r="O990" s="16">
        <v>0.1850944720176147</v>
      </c>
      <c r="P990" s="16">
        <v>0.149681742116759</v>
      </c>
      <c r="Q990" s="16">
        <v>0.1672376562514945</v>
      </c>
      <c r="R990" s="16">
        <v>0.18723394877320049</v>
      </c>
      <c r="S990" s="16">
        <v>0.1435111601915133</v>
      </c>
      <c r="T990" s="16">
        <v>0.1387249554866441</v>
      </c>
      <c r="U990" s="16">
        <v>0.16980046487917441</v>
      </c>
      <c r="V990" s="16">
        <v>0.21433758233155409</v>
      </c>
      <c r="W990" s="16">
        <v>0.12708535107255531</v>
      </c>
      <c r="X990" s="16">
        <v>0.13449865738189659</v>
      </c>
      <c r="Y990" s="16">
        <v>0.1042842832701709</v>
      </c>
      <c r="AA990" s="16">
        <v>0.2064784332836804</v>
      </c>
      <c r="AB990" s="16">
        <v>0.13311623489927599</v>
      </c>
      <c r="AC990" s="16">
        <v>0.14582681325650179</v>
      </c>
      <c r="AD990" s="16">
        <v>0.13122645408438999</v>
      </c>
      <c r="AF990" s="16">
        <v>0.17554582254897469</v>
      </c>
      <c r="AH990" s="16">
        <v>3.728630112692938E-3</v>
      </c>
      <c r="AI990" s="16">
        <v>4.0481188297646513E-2</v>
      </c>
      <c r="AJ990" s="16">
        <v>0.23704581690447449</v>
      </c>
      <c r="AK990" s="16">
        <v>0.33564824010322097</v>
      </c>
    </row>
    <row r="991" spans="2:39" ht="29" x14ac:dyDescent="0.35">
      <c r="B991" s="15" t="s">
        <v>351</v>
      </c>
      <c r="C991" s="16">
        <v>0.1038746217356447</v>
      </c>
      <c r="D991" s="16">
        <v>0.1205913117060041</v>
      </c>
      <c r="E991" s="16">
        <v>8.7530962398787798E-2</v>
      </c>
      <c r="G991" s="16">
        <v>0.16025807436101719</v>
      </c>
      <c r="H991" s="16">
        <v>0.1579121624461223</v>
      </c>
      <c r="I991" s="16">
        <v>0.1219075100853875</v>
      </c>
      <c r="J991" s="16">
        <v>0.1087024824025634</v>
      </c>
      <c r="K991" s="16">
        <v>5.2634991209489133E-2</v>
      </c>
      <c r="L991" s="16">
        <v>3.8909047138106542E-2</v>
      </c>
      <c r="N991" s="16">
        <v>9.8357617425068003E-2</v>
      </c>
      <c r="O991" s="16">
        <v>0.10574014264834759</v>
      </c>
      <c r="P991" s="16">
        <v>8.7089337026435912E-2</v>
      </c>
      <c r="Q991" s="16">
        <v>0.12021709542425491</v>
      </c>
      <c r="R991" s="16">
        <v>7.9401366588161174E-2</v>
      </c>
      <c r="S991" s="16">
        <v>9.5396255575097816E-2</v>
      </c>
      <c r="T991" s="16">
        <v>0.1232096456749002</v>
      </c>
      <c r="U991" s="16">
        <v>0.1243755383607324</v>
      </c>
      <c r="V991" s="16">
        <v>0.14864364887813161</v>
      </c>
      <c r="W991" s="16">
        <v>8.8427109516086469E-2</v>
      </c>
      <c r="X991" s="16">
        <v>7.9383472913473072E-2</v>
      </c>
      <c r="Y991" s="16">
        <v>8.6986858046098708E-2</v>
      </c>
      <c r="AA991" s="16">
        <v>9.8265684639082196E-2</v>
      </c>
      <c r="AB991" s="16">
        <v>9.9869086418283154E-2</v>
      </c>
      <c r="AC991" s="16">
        <v>0.1202687636883973</v>
      </c>
      <c r="AD991" s="16">
        <v>9.963525075173689E-2</v>
      </c>
      <c r="AF991" s="16">
        <v>0.1161611793551682</v>
      </c>
      <c r="AH991" s="16">
        <v>7.7709172102209904E-3</v>
      </c>
      <c r="AI991" s="16">
        <v>5.6754153574887688E-2</v>
      </c>
      <c r="AJ991" s="16">
        <v>0.16588971297547739</v>
      </c>
      <c r="AK991" s="16">
        <v>0.12934510266504981</v>
      </c>
    </row>
    <row r="992" spans="2:39" ht="29" x14ac:dyDescent="0.35">
      <c r="B992" s="15" t="s">
        <v>352</v>
      </c>
      <c r="C992" s="16">
        <v>0.2291983016612695</v>
      </c>
      <c r="D992" s="16">
        <v>0.23806617621573131</v>
      </c>
      <c r="E992" s="16">
        <v>0.22052831250569579</v>
      </c>
      <c r="G992" s="16">
        <v>0.25177103758227948</v>
      </c>
      <c r="H992" s="16">
        <v>0.18958604112635641</v>
      </c>
      <c r="I992" s="16">
        <v>0.21822420513521601</v>
      </c>
      <c r="J992" s="16">
        <v>0.25650260122573748</v>
      </c>
      <c r="K992" s="16">
        <v>0.26859627837613043</v>
      </c>
      <c r="L992" s="16">
        <v>0.20673122594049859</v>
      </c>
      <c r="N992" s="16">
        <v>0.23550877656442051</v>
      </c>
      <c r="O992" s="16">
        <v>0.21531091472059169</v>
      </c>
      <c r="P992" s="16">
        <v>0.26078843110205502</v>
      </c>
      <c r="Q992" s="16">
        <v>0.15952291456742321</v>
      </c>
      <c r="R992" s="16">
        <v>0.26217007930700731</v>
      </c>
      <c r="S992" s="16">
        <v>0.2292105148208857</v>
      </c>
      <c r="T992" s="16">
        <v>0.19113130659285729</v>
      </c>
      <c r="U992" s="16">
        <v>0.19993431457018751</v>
      </c>
      <c r="V992" s="16">
        <v>0.2103227934945669</v>
      </c>
      <c r="W992" s="16">
        <v>0.2490841553491327</v>
      </c>
      <c r="X992" s="16">
        <v>0.21806414267407909</v>
      </c>
      <c r="Y992" s="16">
        <v>0.27016375343979843</v>
      </c>
      <c r="AA992" s="16">
        <v>0.23526349371854349</v>
      </c>
      <c r="AB992" s="16">
        <v>0.2399950329558343</v>
      </c>
      <c r="AC992" s="16">
        <v>0.2065377216017501</v>
      </c>
      <c r="AD992" s="16">
        <v>0.23147273637405949</v>
      </c>
      <c r="AF992" s="16">
        <v>0.24369718301970081</v>
      </c>
      <c r="AH992" s="16">
        <v>0.14910106846551341</v>
      </c>
      <c r="AI992" s="16">
        <v>0.26035686786264439</v>
      </c>
      <c r="AJ992" s="16">
        <v>0.25277958410312928</v>
      </c>
      <c r="AK992" s="16">
        <v>0.14399674051104311</v>
      </c>
    </row>
    <row r="993" spans="2:39" ht="29" x14ac:dyDescent="0.35">
      <c r="B993" s="15" t="s">
        <v>353</v>
      </c>
      <c r="C993" s="16">
        <v>0.20127148991694679</v>
      </c>
      <c r="D993" s="16">
        <v>0.17412199544114629</v>
      </c>
      <c r="E993" s="16">
        <v>0.22781514716411291</v>
      </c>
      <c r="G993" s="16">
        <v>0.14110661684396289</v>
      </c>
      <c r="H993" s="16">
        <v>0.1100380117173808</v>
      </c>
      <c r="I993" s="16">
        <v>0.184649204061962</v>
      </c>
      <c r="J993" s="16">
        <v>0.22123003202065941</v>
      </c>
      <c r="K993" s="16">
        <v>0.25753149462640967</v>
      </c>
      <c r="L993" s="16">
        <v>0.27426105597679068</v>
      </c>
      <c r="N993" s="16">
        <v>0.23902265490363611</v>
      </c>
      <c r="O993" s="16">
        <v>0.22639260799701219</v>
      </c>
      <c r="P993" s="16">
        <v>0.17761480360729259</v>
      </c>
      <c r="Q993" s="16">
        <v>0.2198397125756921</v>
      </c>
      <c r="R993" s="16">
        <v>0.18852940927253159</v>
      </c>
      <c r="S993" s="16">
        <v>0.21626838892766889</v>
      </c>
      <c r="T993" s="16">
        <v>0.229379668868951</v>
      </c>
      <c r="U993" s="16">
        <v>0.20962864959698529</v>
      </c>
      <c r="V993" s="16">
        <v>0.1219076370160817</v>
      </c>
      <c r="W993" s="16">
        <v>0.23590072925245589</v>
      </c>
      <c r="X993" s="16">
        <v>0.20292634607505919</v>
      </c>
      <c r="Y993" s="16">
        <v>0.2043726727876502</v>
      </c>
      <c r="AA993" s="16">
        <v>0.16670510083370299</v>
      </c>
      <c r="AB993" s="16">
        <v>0.23621264128446451</v>
      </c>
      <c r="AC993" s="16">
        <v>0.21602012812834029</v>
      </c>
      <c r="AD993" s="16">
        <v>0.1895407992515043</v>
      </c>
      <c r="AF993" s="16">
        <v>0.20092920940370379</v>
      </c>
      <c r="AH993" s="16">
        <v>0.24349652045226741</v>
      </c>
      <c r="AI993" s="16">
        <v>0.29473940769194967</v>
      </c>
      <c r="AJ993" s="16">
        <v>0.1464551710048437</v>
      </c>
      <c r="AK993" s="16">
        <v>7.6496026832255759E-2</v>
      </c>
    </row>
    <row r="994" spans="2:39" x14ac:dyDescent="0.35">
      <c r="B994" s="15" t="s">
        <v>354</v>
      </c>
      <c r="C994" s="16">
        <v>0.2176648265454266</v>
      </c>
      <c r="D994" s="16">
        <v>0.1769030000144689</v>
      </c>
      <c r="E994" s="16">
        <v>0.25751705853341389</v>
      </c>
      <c r="G994" s="16">
        <v>9.82145984455009E-2</v>
      </c>
      <c r="H994" s="16">
        <v>0.1101941933800355</v>
      </c>
      <c r="I994" s="16">
        <v>0.14153622334042931</v>
      </c>
      <c r="J994" s="16">
        <v>0.18942945742807379</v>
      </c>
      <c r="K994" s="16">
        <v>0.28511048005648759</v>
      </c>
      <c r="L994" s="16">
        <v>0.42253395454018788</v>
      </c>
      <c r="N994" s="16">
        <v>0.23953989554383029</v>
      </c>
      <c r="O994" s="16">
        <v>0.16108539261488239</v>
      </c>
      <c r="P994" s="16">
        <v>0.24481925489573239</v>
      </c>
      <c r="Q994" s="16">
        <v>0.23365524278021291</v>
      </c>
      <c r="R994" s="16">
        <v>0.17352529709992931</v>
      </c>
      <c r="S994" s="16">
        <v>0.24362611681557311</v>
      </c>
      <c r="T994" s="16">
        <v>0.2141479407168374</v>
      </c>
      <c r="U994" s="16">
        <v>0.17159688040154489</v>
      </c>
      <c r="V994" s="16">
        <v>0.14167692454130359</v>
      </c>
      <c r="W994" s="16">
        <v>0.2523849081790166</v>
      </c>
      <c r="X994" s="16">
        <v>0.29725033976617909</v>
      </c>
      <c r="Y994" s="16">
        <v>0.26967840489710482</v>
      </c>
      <c r="AA994" s="16">
        <v>0.1537149531344722</v>
      </c>
      <c r="AB994" s="16">
        <v>0.21196519989322701</v>
      </c>
      <c r="AC994" s="16">
        <v>0.22143255721623911</v>
      </c>
      <c r="AD994" s="16">
        <v>0.28833037902910169</v>
      </c>
      <c r="AF994" s="16">
        <v>0.1585338585991555</v>
      </c>
      <c r="AH994" s="16">
        <v>0.59590286375930535</v>
      </c>
      <c r="AI994" s="16">
        <v>0.34404079940950022</v>
      </c>
      <c r="AJ994" s="16">
        <v>7.2533214906862167E-2</v>
      </c>
      <c r="AK994" s="16">
        <v>2.034293038748955E-2</v>
      </c>
    </row>
    <row r="996" spans="2:39" x14ac:dyDescent="0.35">
      <c r="B996" s="25" t="s">
        <v>358</v>
      </c>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row>
    <row r="997" spans="2:39" x14ac:dyDescent="0.35">
      <c r="B997" s="26" t="s">
        <v>15</v>
      </c>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row>
    <row r="998" spans="2:39" x14ac:dyDescent="0.35">
      <c r="B998" s="15" t="s">
        <v>349</v>
      </c>
      <c r="C998" s="16">
        <v>8.697669459869864E-2</v>
      </c>
      <c r="D998" s="16">
        <v>0.1052282740479646</v>
      </c>
      <c r="E998" s="16">
        <v>6.913239663018371E-2</v>
      </c>
      <c r="G998" s="16">
        <v>0.1279327815507024</v>
      </c>
      <c r="H998" s="16">
        <v>0.1662718989518879</v>
      </c>
      <c r="I998" s="16">
        <v>0.1196034906537727</v>
      </c>
      <c r="J998" s="16">
        <v>8.2974674768472895E-2</v>
      </c>
      <c r="K998" s="16">
        <v>3.4699440985691832E-2</v>
      </c>
      <c r="L998" s="16">
        <v>7.7374372191384251E-3</v>
      </c>
      <c r="N998" s="16">
        <v>6.8665183805971711E-2</v>
      </c>
      <c r="O998" s="16">
        <v>6.9255368609577622E-2</v>
      </c>
      <c r="P998" s="16">
        <v>5.3869785856297217E-2</v>
      </c>
      <c r="Q998" s="16">
        <v>6.2851217548601887E-2</v>
      </c>
      <c r="R998" s="16">
        <v>9.2088019771923948E-2</v>
      </c>
      <c r="S998" s="16">
        <v>8.2755568707541305E-2</v>
      </c>
      <c r="T998" s="16">
        <v>9.3227445170787099E-2</v>
      </c>
      <c r="U998" s="16">
        <v>0.1213003520954289</v>
      </c>
      <c r="V998" s="16">
        <v>0.15512278346794409</v>
      </c>
      <c r="W998" s="16">
        <v>4.1786226845547683E-2</v>
      </c>
      <c r="X998" s="16">
        <v>6.9226509364172462E-2</v>
      </c>
      <c r="Y998" s="16">
        <v>7.3471643504535E-2</v>
      </c>
      <c r="AA998" s="16">
        <v>0.12120436335257551</v>
      </c>
      <c r="AB998" s="16">
        <v>7.4517693181456679E-2</v>
      </c>
      <c r="AC998" s="16">
        <v>9.7371332862669205E-2</v>
      </c>
      <c r="AD998" s="16">
        <v>5.3743563603431438E-2</v>
      </c>
      <c r="AF998" s="16">
        <v>9.8310347492780323E-2</v>
      </c>
      <c r="AH998" s="16">
        <v>0</v>
      </c>
      <c r="AI998" s="16">
        <v>6.4598477291591856E-3</v>
      </c>
      <c r="AJ998" s="16">
        <v>0.1129962236558794</v>
      </c>
      <c r="AK998" s="16">
        <v>0.27905974336059841</v>
      </c>
    </row>
    <row r="999" spans="2:39" x14ac:dyDescent="0.35">
      <c r="B999" s="15" t="s">
        <v>350</v>
      </c>
      <c r="C999" s="16">
        <v>0.13591544914328391</v>
      </c>
      <c r="D999" s="16">
        <v>0.16079981081239089</v>
      </c>
      <c r="E999" s="16">
        <v>0.1115863785763147</v>
      </c>
      <c r="G999" s="16">
        <v>0.1827046187382052</v>
      </c>
      <c r="H999" s="16">
        <v>0.22748153123092379</v>
      </c>
      <c r="I999" s="16">
        <v>0.1905137604902471</v>
      </c>
      <c r="J999" s="16">
        <v>0.12748559623345321</v>
      </c>
      <c r="K999" s="16">
        <v>7.3313248111473203E-2</v>
      </c>
      <c r="L999" s="16">
        <v>3.5626807867236057E-2</v>
      </c>
      <c r="N999" s="16">
        <v>0.1050153383109982</v>
      </c>
      <c r="O999" s="16">
        <v>0.15421948400038871</v>
      </c>
      <c r="P999" s="16">
        <v>0.13090569754889439</v>
      </c>
      <c r="Q999" s="16">
        <v>0.16958272372425559</v>
      </c>
      <c r="R999" s="16">
        <v>0.1417103998749539</v>
      </c>
      <c r="S999" s="16">
        <v>0.1163880540622991</v>
      </c>
      <c r="T999" s="16">
        <v>0.12454289751314419</v>
      </c>
      <c r="U999" s="16">
        <v>0.1726137602552337</v>
      </c>
      <c r="V999" s="16">
        <v>0.2023813493084754</v>
      </c>
      <c r="W999" s="16">
        <v>0.10247088849610821</v>
      </c>
      <c r="X999" s="16">
        <v>0.10999839744432929</v>
      </c>
      <c r="Y999" s="16">
        <v>9.8625591777062385E-2</v>
      </c>
      <c r="AA999" s="16">
        <v>0.18127417968126169</v>
      </c>
      <c r="AB999" s="16">
        <v>0.11559122281675641</v>
      </c>
      <c r="AC999" s="16">
        <v>0.1428397212713865</v>
      </c>
      <c r="AD999" s="16">
        <v>0.1026680581890681</v>
      </c>
      <c r="AF999" s="16">
        <v>0.1540469536183097</v>
      </c>
      <c r="AH999" s="16">
        <v>0</v>
      </c>
      <c r="AI999" s="16">
        <v>2.732471797388181E-2</v>
      </c>
      <c r="AJ999" s="16">
        <v>0.21171052727235429</v>
      </c>
      <c r="AK999" s="16">
        <v>0.30616744762886328</v>
      </c>
    </row>
    <row r="1000" spans="2:39" ht="29" x14ac:dyDescent="0.35">
      <c r="B1000" s="15" t="s">
        <v>351</v>
      </c>
      <c r="C1000" s="16">
        <v>0.1035664095834563</v>
      </c>
      <c r="D1000" s="16">
        <v>0.1113733093384838</v>
      </c>
      <c r="E1000" s="16">
        <v>9.5933719720845911E-2</v>
      </c>
      <c r="G1000" s="16">
        <v>0.16610668370678061</v>
      </c>
      <c r="H1000" s="16">
        <v>0.17009531308127271</v>
      </c>
      <c r="I1000" s="16">
        <v>0.1071552350938226</v>
      </c>
      <c r="J1000" s="16">
        <v>9.5777928465989814E-2</v>
      </c>
      <c r="K1000" s="16">
        <v>6.2216447468803789E-2</v>
      </c>
      <c r="L1000" s="16">
        <v>3.9704410465850562E-2</v>
      </c>
      <c r="N1000" s="16">
        <v>7.8435403886629382E-2</v>
      </c>
      <c r="O1000" s="16">
        <v>0.1053030492113807</v>
      </c>
      <c r="P1000" s="16">
        <v>0.1020487577952252</v>
      </c>
      <c r="Q1000" s="16">
        <v>0.1175926950620876</v>
      </c>
      <c r="R1000" s="16">
        <v>0.1156040840645923</v>
      </c>
      <c r="S1000" s="16">
        <v>9.4518555146525629E-2</v>
      </c>
      <c r="T1000" s="16">
        <v>9.5625074913651062E-2</v>
      </c>
      <c r="U1000" s="16">
        <v>0.1149656106428769</v>
      </c>
      <c r="V1000" s="16">
        <v>0.1495985286863904</v>
      </c>
      <c r="W1000" s="16">
        <v>8.0075629599572803E-2</v>
      </c>
      <c r="X1000" s="16">
        <v>0.113061491489476</v>
      </c>
      <c r="Y1000" s="16">
        <v>6.4518688083860368E-2</v>
      </c>
      <c r="AA1000" s="16">
        <v>0.10039292876020341</v>
      </c>
      <c r="AB1000" s="16">
        <v>8.8391553585393967E-2</v>
      </c>
      <c r="AC1000" s="16">
        <v>0.112563973217641</v>
      </c>
      <c r="AD1000" s="16">
        <v>0.1151210056124877</v>
      </c>
      <c r="AF1000" s="16">
        <v>0.115728584842788</v>
      </c>
      <c r="AH1000" s="16">
        <v>7.5353013324580337E-3</v>
      </c>
      <c r="AI1000" s="16">
        <v>5.4665689408089892E-2</v>
      </c>
      <c r="AJ1000" s="16">
        <v>0.17542617756879891</v>
      </c>
      <c r="AK1000" s="16">
        <v>0.10909621711003691</v>
      </c>
    </row>
    <row r="1001" spans="2:39" ht="29" x14ac:dyDescent="0.35">
      <c r="B1001" s="15" t="s">
        <v>352</v>
      </c>
      <c r="C1001" s="16">
        <v>0.22021567765833089</v>
      </c>
      <c r="D1001" s="16">
        <v>0.2331765767791312</v>
      </c>
      <c r="E1001" s="16">
        <v>0.2075439992156892</v>
      </c>
      <c r="G1001" s="16">
        <v>0.23901088520423669</v>
      </c>
      <c r="H1001" s="16">
        <v>0.1831701790890029</v>
      </c>
      <c r="I1001" s="16">
        <v>0.2276995888579097</v>
      </c>
      <c r="J1001" s="16">
        <v>0.23778353071494959</v>
      </c>
      <c r="K1001" s="16">
        <v>0.25462274069836949</v>
      </c>
      <c r="L1001" s="16">
        <v>0.19444527080999049</v>
      </c>
      <c r="N1001" s="16">
        <v>0.2198952368702598</v>
      </c>
      <c r="O1001" s="16">
        <v>0.26789371767105252</v>
      </c>
      <c r="P1001" s="16">
        <v>0.23446280351369789</v>
      </c>
      <c r="Q1001" s="16">
        <v>0.16537404447545481</v>
      </c>
      <c r="R1001" s="16">
        <v>0.23257857108641039</v>
      </c>
      <c r="S1001" s="16">
        <v>0.20850834937004911</v>
      </c>
      <c r="T1001" s="16">
        <v>0.23135459573816089</v>
      </c>
      <c r="U1001" s="16">
        <v>0.21373594647268709</v>
      </c>
      <c r="V1001" s="16">
        <v>0.1807101173176632</v>
      </c>
      <c r="W1001" s="16">
        <v>0.24820229243203459</v>
      </c>
      <c r="X1001" s="16">
        <v>0.19875451256530571</v>
      </c>
      <c r="Y1001" s="16">
        <v>0.25452248074457601</v>
      </c>
      <c r="AA1001" s="16">
        <v>0.20816966788690999</v>
      </c>
      <c r="AB1001" s="16">
        <v>0.22127539902654189</v>
      </c>
      <c r="AC1001" s="16">
        <v>0.21979827300965349</v>
      </c>
      <c r="AD1001" s="16">
        <v>0.23284396980391081</v>
      </c>
      <c r="AF1001" s="16">
        <v>0.2335619899942</v>
      </c>
      <c r="AH1001" s="16">
        <v>0.1481999247447984</v>
      </c>
      <c r="AI1001" s="16">
        <v>0.2376916659365533</v>
      </c>
      <c r="AJ1001" s="16">
        <v>0.24086549304419511</v>
      </c>
      <c r="AK1001" s="16">
        <v>0.17129941743172411</v>
      </c>
    </row>
    <row r="1002" spans="2:39" ht="29" x14ac:dyDescent="0.35">
      <c r="B1002" s="15" t="s">
        <v>353</v>
      </c>
      <c r="C1002" s="16">
        <v>0.2498522253056408</v>
      </c>
      <c r="D1002" s="16">
        <v>0.2169941784742877</v>
      </c>
      <c r="E1002" s="16">
        <v>0.28197704934905599</v>
      </c>
      <c r="G1002" s="16">
        <v>0.1690482630407002</v>
      </c>
      <c r="H1002" s="16">
        <v>0.13853870111041849</v>
      </c>
      <c r="I1002" s="16">
        <v>0.21609911198985271</v>
      </c>
      <c r="J1002" s="16">
        <v>0.27986416832336353</v>
      </c>
      <c r="K1002" s="16">
        <v>0.32596322803484579</v>
      </c>
      <c r="L1002" s="16">
        <v>0.34508423752170908</v>
      </c>
      <c r="N1002" s="16">
        <v>0.3016965900473722</v>
      </c>
      <c r="O1002" s="16">
        <v>0.2460504831098414</v>
      </c>
      <c r="P1002" s="16">
        <v>0.26576581789238762</v>
      </c>
      <c r="Q1002" s="16">
        <v>0.23694884118579981</v>
      </c>
      <c r="R1002" s="16">
        <v>0.24368290087477221</v>
      </c>
      <c r="S1002" s="16">
        <v>0.25423399944309311</v>
      </c>
      <c r="T1002" s="16">
        <v>0.27965157840520222</v>
      </c>
      <c r="U1002" s="16">
        <v>0.21190481638831421</v>
      </c>
      <c r="V1002" s="16">
        <v>0.183653229742579</v>
      </c>
      <c r="W1002" s="16">
        <v>0.27947894726621592</v>
      </c>
      <c r="X1002" s="16">
        <v>0.25049239730220862</v>
      </c>
      <c r="Y1002" s="16">
        <v>0.27448538783524629</v>
      </c>
      <c r="AA1002" s="16">
        <v>0.23622521027793861</v>
      </c>
      <c r="AB1002" s="16">
        <v>0.30282000235362161</v>
      </c>
      <c r="AC1002" s="16">
        <v>0.21936262986714519</v>
      </c>
      <c r="AD1002" s="16">
        <v>0.23579634776056921</v>
      </c>
      <c r="AF1002" s="16">
        <v>0.25233152779325557</v>
      </c>
      <c r="AH1002" s="16">
        <v>0.28432594841648579</v>
      </c>
      <c r="AI1002" s="16">
        <v>0.35435470948575137</v>
      </c>
      <c r="AJ1002" s="16">
        <v>0.196020411976468</v>
      </c>
      <c r="AK1002" s="16">
        <v>0.10000952908073341</v>
      </c>
    </row>
    <row r="1003" spans="2:39" x14ac:dyDescent="0.35">
      <c r="B1003" s="15" t="s">
        <v>354</v>
      </c>
      <c r="C1003" s="16">
        <v>0.20347354371058951</v>
      </c>
      <c r="D1003" s="16">
        <v>0.17242785054774171</v>
      </c>
      <c r="E1003" s="16">
        <v>0.23382645650791051</v>
      </c>
      <c r="G1003" s="16">
        <v>0.11519676775937469</v>
      </c>
      <c r="H1003" s="16">
        <v>0.1144423765364941</v>
      </c>
      <c r="I1003" s="16">
        <v>0.1389288129143951</v>
      </c>
      <c r="J1003" s="16">
        <v>0.17611410149377099</v>
      </c>
      <c r="K1003" s="16">
        <v>0.2491848947008157</v>
      </c>
      <c r="L1003" s="16">
        <v>0.37740183611607531</v>
      </c>
      <c r="N1003" s="16">
        <v>0.22629224707876849</v>
      </c>
      <c r="O1003" s="16">
        <v>0.15727789739775941</v>
      </c>
      <c r="P1003" s="16">
        <v>0.2129471373934978</v>
      </c>
      <c r="Q1003" s="16">
        <v>0.24765047800380019</v>
      </c>
      <c r="R1003" s="16">
        <v>0.17433602432734721</v>
      </c>
      <c r="S1003" s="16">
        <v>0.243595473270492</v>
      </c>
      <c r="T1003" s="16">
        <v>0.17559840825905471</v>
      </c>
      <c r="U1003" s="16">
        <v>0.16547951414545919</v>
      </c>
      <c r="V1003" s="16">
        <v>0.1285339914769478</v>
      </c>
      <c r="W1003" s="16">
        <v>0.24798601536052081</v>
      </c>
      <c r="X1003" s="16">
        <v>0.25846669183450799</v>
      </c>
      <c r="Y1003" s="16">
        <v>0.2343762080547199</v>
      </c>
      <c r="AA1003" s="16">
        <v>0.15273365004111081</v>
      </c>
      <c r="AB1003" s="16">
        <v>0.1974041290362295</v>
      </c>
      <c r="AC1003" s="16">
        <v>0.2080640697715046</v>
      </c>
      <c r="AD1003" s="16">
        <v>0.25982705503053272</v>
      </c>
      <c r="AF1003" s="16">
        <v>0.14602059625866631</v>
      </c>
      <c r="AH1003" s="16">
        <v>0.55993882550625784</v>
      </c>
      <c r="AI1003" s="16">
        <v>0.3195033694665646</v>
      </c>
      <c r="AJ1003" s="16">
        <v>6.2981166482304271E-2</v>
      </c>
      <c r="AK1003" s="16">
        <v>3.4367645388043898E-2</v>
      </c>
    </row>
    <row r="1005" spans="2:39" x14ac:dyDescent="0.35">
      <c r="B1005" s="25" t="s">
        <v>359</v>
      </c>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row>
    <row r="1006" spans="2:39" x14ac:dyDescent="0.35">
      <c r="B1006" s="26" t="s">
        <v>15</v>
      </c>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row>
    <row r="1007" spans="2:39" x14ac:dyDescent="0.35">
      <c r="B1007" s="15" t="s">
        <v>349</v>
      </c>
      <c r="C1007" s="16">
        <v>0.1004739838264819</v>
      </c>
      <c r="D1007" s="16">
        <v>0.1240091563887917</v>
      </c>
      <c r="E1007" s="16">
        <v>7.7463995397279758E-2</v>
      </c>
      <c r="G1007" s="16">
        <v>0.12862536198860741</v>
      </c>
      <c r="H1007" s="16">
        <v>0.18717922883013249</v>
      </c>
      <c r="I1007" s="16">
        <v>0.14239932333812139</v>
      </c>
      <c r="J1007" s="16">
        <v>9.0274800660431392E-2</v>
      </c>
      <c r="K1007" s="16">
        <v>5.3428531988840122E-2</v>
      </c>
      <c r="L1007" s="16">
        <v>1.763432581351905E-2</v>
      </c>
      <c r="N1007" s="16">
        <v>6.8236963987524851E-2</v>
      </c>
      <c r="O1007" s="16">
        <v>7.4822493547734265E-2</v>
      </c>
      <c r="P1007" s="16">
        <v>6.9530822322005928E-2</v>
      </c>
      <c r="Q1007" s="16">
        <v>8.2824787362364233E-2</v>
      </c>
      <c r="R1007" s="16">
        <v>0.1114575664862142</v>
      </c>
      <c r="S1007" s="16">
        <v>8.7122817334299496E-2</v>
      </c>
      <c r="T1007" s="16">
        <v>0.1017669183130774</v>
      </c>
      <c r="U1007" s="16">
        <v>0.1229464864119908</v>
      </c>
      <c r="V1007" s="16">
        <v>0.18289664773573899</v>
      </c>
      <c r="W1007" s="16">
        <v>6.5594404651958343E-2</v>
      </c>
      <c r="X1007" s="16">
        <v>7.5164858484331909E-2</v>
      </c>
      <c r="Y1007" s="16">
        <v>8.5686721977892913E-2</v>
      </c>
      <c r="AA1007" s="16">
        <v>0.1506632347954949</v>
      </c>
      <c r="AB1007" s="16">
        <v>9.2498435085856645E-2</v>
      </c>
      <c r="AC1007" s="16">
        <v>9.6694023053462613E-2</v>
      </c>
      <c r="AD1007" s="16">
        <v>5.8141789463596327E-2</v>
      </c>
      <c r="AF1007" s="16">
        <v>0.1136523927120668</v>
      </c>
      <c r="AH1007" s="16">
        <v>0</v>
      </c>
      <c r="AI1007" s="16">
        <v>3.0633526216530598E-3</v>
      </c>
      <c r="AJ1007" s="16">
        <v>0.12018608164477169</v>
      </c>
      <c r="AK1007" s="16">
        <v>0.3589313241024305</v>
      </c>
    </row>
    <row r="1008" spans="2:39" x14ac:dyDescent="0.35">
      <c r="B1008" s="15" t="s">
        <v>350</v>
      </c>
      <c r="C1008" s="16">
        <v>0.17993539947777909</v>
      </c>
      <c r="D1008" s="16">
        <v>0.199526801512343</v>
      </c>
      <c r="E1008" s="16">
        <v>0.16078117688035939</v>
      </c>
      <c r="G1008" s="16">
        <v>0.25601877423019531</v>
      </c>
      <c r="H1008" s="16">
        <v>0.28175955183081081</v>
      </c>
      <c r="I1008" s="16">
        <v>0.22411443677206919</v>
      </c>
      <c r="J1008" s="16">
        <v>0.18432111698479811</v>
      </c>
      <c r="K1008" s="16">
        <v>0.1032823628732477</v>
      </c>
      <c r="L1008" s="16">
        <v>5.9557461304053733E-2</v>
      </c>
      <c r="N1008" s="16">
        <v>0.1545487219980981</v>
      </c>
      <c r="O1008" s="16">
        <v>0.17042450890671659</v>
      </c>
      <c r="P1008" s="16">
        <v>0.18165802103547959</v>
      </c>
      <c r="Q1008" s="16">
        <v>0.20004248785708451</v>
      </c>
      <c r="R1008" s="16">
        <v>0.1734389422417851</v>
      </c>
      <c r="S1008" s="16">
        <v>0.15205481952673511</v>
      </c>
      <c r="T1008" s="16">
        <v>0.19009843600993001</v>
      </c>
      <c r="U1008" s="16">
        <v>0.2396244396353647</v>
      </c>
      <c r="V1008" s="16">
        <v>0.24940469531189799</v>
      </c>
      <c r="W1008" s="16">
        <v>0.14688751963018451</v>
      </c>
      <c r="X1008" s="16">
        <v>0.13681719396637579</v>
      </c>
      <c r="Y1008" s="16">
        <v>0.1415356262353947</v>
      </c>
      <c r="AA1008" s="16">
        <v>0.2346065387998961</v>
      </c>
      <c r="AB1008" s="16">
        <v>0.16103573852788039</v>
      </c>
      <c r="AC1008" s="16">
        <v>0.1869945246601851</v>
      </c>
      <c r="AD1008" s="16">
        <v>0.13477044553854889</v>
      </c>
      <c r="AF1008" s="16">
        <v>0.20420333743572239</v>
      </c>
      <c r="AH1008" s="16">
        <v>1.7480027989757859E-3</v>
      </c>
      <c r="AI1008" s="16">
        <v>4.2842580243603753E-2</v>
      </c>
      <c r="AJ1008" s="16">
        <v>0.27296402052904001</v>
      </c>
      <c r="AK1008" s="16">
        <v>0.40564753249173918</v>
      </c>
    </row>
    <row r="1009" spans="2:39" ht="29" x14ac:dyDescent="0.35">
      <c r="B1009" s="15" t="s">
        <v>351</v>
      </c>
      <c r="C1009" s="16">
        <v>0.1203742839568533</v>
      </c>
      <c r="D1009" s="16">
        <v>0.13606568063151811</v>
      </c>
      <c r="E1009" s="16">
        <v>0.10503303863706009</v>
      </c>
      <c r="G1009" s="16">
        <v>0.19270089338152721</v>
      </c>
      <c r="H1009" s="16">
        <v>0.16884307503272211</v>
      </c>
      <c r="I1009" s="16">
        <v>0.13752376988332229</v>
      </c>
      <c r="J1009" s="16">
        <v>0.1045783851106806</v>
      </c>
      <c r="K1009" s="16">
        <v>9.5192392577748391E-2</v>
      </c>
      <c r="L1009" s="16">
        <v>4.9339250432849369E-2</v>
      </c>
      <c r="N1009" s="16">
        <v>0.1017527893347641</v>
      </c>
      <c r="O1009" s="16">
        <v>0.16917259716790331</v>
      </c>
      <c r="P1009" s="16">
        <v>0.13504789061520839</v>
      </c>
      <c r="Q1009" s="16">
        <v>0.1462263273024296</v>
      </c>
      <c r="R1009" s="16">
        <v>0.1328577062663526</v>
      </c>
      <c r="S1009" s="16">
        <v>0.103762499886647</v>
      </c>
      <c r="T1009" s="16">
        <v>0.1179162162913064</v>
      </c>
      <c r="U1009" s="16">
        <v>0.14211848487069689</v>
      </c>
      <c r="V1009" s="16">
        <v>0.144373628082581</v>
      </c>
      <c r="W1009" s="16">
        <v>9.7574176185146216E-2</v>
      </c>
      <c r="X1009" s="16">
        <v>0.1065186246200938</v>
      </c>
      <c r="Y1009" s="16">
        <v>9.0521179593773926E-2</v>
      </c>
      <c r="AA1009" s="16">
        <v>0.1063699109690496</v>
      </c>
      <c r="AB1009" s="16">
        <v>0.1060369088198987</v>
      </c>
      <c r="AC1009" s="16">
        <v>0.1468749582644204</v>
      </c>
      <c r="AD1009" s="16">
        <v>0.12747780629384819</v>
      </c>
      <c r="AF1009" s="16">
        <v>0.13434106024366341</v>
      </c>
      <c r="AH1009" s="16">
        <v>7.9162185056666778E-3</v>
      </c>
      <c r="AI1009" s="16">
        <v>6.7879373863525341E-2</v>
      </c>
      <c r="AJ1009" s="16">
        <v>0.21236071589172789</v>
      </c>
      <c r="AK1009" s="16">
        <v>9.556314417522585E-2</v>
      </c>
    </row>
    <row r="1010" spans="2:39" ht="29" x14ac:dyDescent="0.35">
      <c r="B1010" s="15" t="s">
        <v>352</v>
      </c>
      <c r="C1010" s="16">
        <v>0.2100309329102496</v>
      </c>
      <c r="D1010" s="16">
        <v>0.21826276777719139</v>
      </c>
      <c r="E1010" s="16">
        <v>0.2019827903042008</v>
      </c>
      <c r="G1010" s="16">
        <v>0.22513287470795901</v>
      </c>
      <c r="H1010" s="16">
        <v>0.1617418197713188</v>
      </c>
      <c r="I1010" s="16">
        <v>0.20900408533647899</v>
      </c>
      <c r="J1010" s="16">
        <v>0.21927148603884111</v>
      </c>
      <c r="K1010" s="16">
        <v>0.25343312224887787</v>
      </c>
      <c r="L1010" s="16">
        <v>0.2033915238266869</v>
      </c>
      <c r="N1010" s="16">
        <v>0.22374047102249969</v>
      </c>
      <c r="O1010" s="16">
        <v>0.23120940599827489</v>
      </c>
      <c r="P1010" s="16">
        <v>0.22332803888618219</v>
      </c>
      <c r="Q1010" s="16">
        <v>0.11441264967651189</v>
      </c>
      <c r="R1010" s="16">
        <v>0.21187415145813829</v>
      </c>
      <c r="S1010" s="16">
        <v>0.24355161277667331</v>
      </c>
      <c r="T1010" s="16">
        <v>0.19908501228097111</v>
      </c>
      <c r="U1010" s="16">
        <v>0.17579959488262681</v>
      </c>
      <c r="V1010" s="16">
        <v>0.18821787217463351</v>
      </c>
      <c r="W1010" s="16">
        <v>0.23863151842126459</v>
      </c>
      <c r="X1010" s="16">
        <v>0.2159072239634672</v>
      </c>
      <c r="Y1010" s="16">
        <v>0.2224327185564936</v>
      </c>
      <c r="AA1010" s="16">
        <v>0.19211515299739379</v>
      </c>
      <c r="AB1010" s="16">
        <v>0.22228840650779219</v>
      </c>
      <c r="AC1010" s="16">
        <v>0.21336461430845141</v>
      </c>
      <c r="AD1010" s="16">
        <v>0.2141962235181219</v>
      </c>
      <c r="AF1010" s="16">
        <v>0.2225779425240097</v>
      </c>
      <c r="AH1010" s="16">
        <v>0.14897832779124809</v>
      </c>
      <c r="AI1010" s="16">
        <v>0.25699802386157528</v>
      </c>
      <c r="AJ1010" s="16">
        <v>0.22608232900145081</v>
      </c>
      <c r="AK1010" s="16">
        <v>9.1851536180928811E-2</v>
      </c>
    </row>
    <row r="1011" spans="2:39" ht="29" x14ac:dyDescent="0.35">
      <c r="B1011" s="15" t="s">
        <v>353</v>
      </c>
      <c r="C1011" s="16">
        <v>0.19748944430156401</v>
      </c>
      <c r="D1011" s="16">
        <v>0.16689896805182339</v>
      </c>
      <c r="E1011" s="16">
        <v>0.22739729828847491</v>
      </c>
      <c r="G1011" s="16">
        <v>0.1106394251260428</v>
      </c>
      <c r="H1011" s="16">
        <v>0.1051594422425476</v>
      </c>
      <c r="I1011" s="16">
        <v>0.161218352693898</v>
      </c>
      <c r="J1011" s="16">
        <v>0.22812998267276749</v>
      </c>
      <c r="K1011" s="16">
        <v>0.24771915956893231</v>
      </c>
      <c r="L1011" s="16">
        <v>0.30024284913573362</v>
      </c>
      <c r="N1011" s="16">
        <v>0.22082382796858391</v>
      </c>
      <c r="O1011" s="16">
        <v>0.18746564089059431</v>
      </c>
      <c r="P1011" s="16">
        <v>0.18829701201861751</v>
      </c>
      <c r="Q1011" s="16">
        <v>0.23576829023495491</v>
      </c>
      <c r="R1011" s="16">
        <v>0.20381339468099449</v>
      </c>
      <c r="S1011" s="16">
        <v>0.20100220218165959</v>
      </c>
      <c r="T1011" s="16">
        <v>0.2059987197381507</v>
      </c>
      <c r="U1011" s="16">
        <v>0.17274827078597971</v>
      </c>
      <c r="V1011" s="16">
        <v>0.1211399973706043</v>
      </c>
      <c r="W1011" s="16">
        <v>0.23562560461465279</v>
      </c>
      <c r="X1011" s="16">
        <v>0.21443416004591609</v>
      </c>
      <c r="Y1011" s="16">
        <v>0.22186371675224489</v>
      </c>
      <c r="AA1011" s="16">
        <v>0.17908318121120129</v>
      </c>
      <c r="AB1011" s="16">
        <v>0.23325039208086551</v>
      </c>
      <c r="AC1011" s="16">
        <v>0.16571096621405201</v>
      </c>
      <c r="AD1011" s="16">
        <v>0.20736432127682591</v>
      </c>
      <c r="AF1011" s="16">
        <v>0.19206513289130259</v>
      </c>
      <c r="AH1011" s="16">
        <v>0.29543293106981988</v>
      </c>
      <c r="AI1011" s="16">
        <v>0.31570111731161288</v>
      </c>
      <c r="AJ1011" s="16">
        <v>0.1171991774733713</v>
      </c>
      <c r="AK1011" s="16">
        <v>3.8465786817931669E-2</v>
      </c>
    </row>
    <row r="1012" spans="2:39" x14ac:dyDescent="0.35">
      <c r="B1012" s="15" t="s">
        <v>354</v>
      </c>
      <c r="C1012" s="16">
        <v>0.19169595552707219</v>
      </c>
      <c r="D1012" s="16">
        <v>0.15523662563833229</v>
      </c>
      <c r="E1012" s="16">
        <v>0.22734170049262489</v>
      </c>
      <c r="G1012" s="16">
        <v>8.6882670565668257E-2</v>
      </c>
      <c r="H1012" s="16">
        <v>9.5316882292468166E-2</v>
      </c>
      <c r="I1012" s="16">
        <v>0.12574003197611011</v>
      </c>
      <c r="J1012" s="16">
        <v>0.17342422853248141</v>
      </c>
      <c r="K1012" s="16">
        <v>0.2469444307423535</v>
      </c>
      <c r="L1012" s="16">
        <v>0.36983458948715731</v>
      </c>
      <c r="N1012" s="16">
        <v>0.23089722568852919</v>
      </c>
      <c r="O1012" s="16">
        <v>0.16690535348877689</v>
      </c>
      <c r="P1012" s="16">
        <v>0.20213821512250649</v>
      </c>
      <c r="Q1012" s="16">
        <v>0.22072545756665471</v>
      </c>
      <c r="R1012" s="16">
        <v>0.16655823886651519</v>
      </c>
      <c r="S1012" s="16">
        <v>0.21250604829398559</v>
      </c>
      <c r="T1012" s="16">
        <v>0.1851346973665646</v>
      </c>
      <c r="U1012" s="16">
        <v>0.1467627234133411</v>
      </c>
      <c r="V1012" s="16">
        <v>0.1139671593245441</v>
      </c>
      <c r="W1012" s="16">
        <v>0.21568677649679349</v>
      </c>
      <c r="X1012" s="16">
        <v>0.25115793891981519</v>
      </c>
      <c r="Y1012" s="16">
        <v>0.23796003688419981</v>
      </c>
      <c r="AA1012" s="16">
        <v>0.13716198122696449</v>
      </c>
      <c r="AB1012" s="16">
        <v>0.18489011897770649</v>
      </c>
      <c r="AC1012" s="16">
        <v>0.19036091349942841</v>
      </c>
      <c r="AD1012" s="16">
        <v>0.25804941390905878</v>
      </c>
      <c r="AF1012" s="16">
        <v>0.133160134193235</v>
      </c>
      <c r="AH1012" s="16">
        <v>0.54592451983428969</v>
      </c>
      <c r="AI1012" s="16">
        <v>0.31351555209802989</v>
      </c>
      <c r="AJ1012" s="16">
        <v>5.1207675459638419E-2</v>
      </c>
      <c r="AK1012" s="16">
        <v>9.5406762317440507E-3</v>
      </c>
    </row>
    <row r="1014" spans="2:39" x14ac:dyDescent="0.35">
      <c r="B1014" s="25" t="s">
        <v>360</v>
      </c>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row>
    <row r="1015" spans="2:39" x14ac:dyDescent="0.35">
      <c r="B1015" s="26" t="s">
        <v>15</v>
      </c>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row>
    <row r="1016" spans="2:39" x14ac:dyDescent="0.35">
      <c r="B1016" s="15" t="s">
        <v>349</v>
      </c>
      <c r="C1016" s="16">
        <v>9.8290845983121752E-2</v>
      </c>
      <c r="D1016" s="16">
        <v>0.1179517940194192</v>
      </c>
      <c r="E1016" s="16">
        <v>7.906862929341546E-2</v>
      </c>
      <c r="G1016" s="16">
        <v>0.13340951278882271</v>
      </c>
      <c r="H1016" s="16">
        <v>0.18636973794677161</v>
      </c>
      <c r="I1016" s="16">
        <v>0.1411402602862617</v>
      </c>
      <c r="J1016" s="16">
        <v>7.9362952443072246E-2</v>
      </c>
      <c r="K1016" s="16">
        <v>4.9921970320454513E-2</v>
      </c>
      <c r="L1016" s="16">
        <v>1.6963179928915349E-2</v>
      </c>
      <c r="N1016" s="16">
        <v>6.4619340255238231E-2</v>
      </c>
      <c r="O1016" s="16">
        <v>8.4192378595941392E-2</v>
      </c>
      <c r="P1016" s="16">
        <v>8.9042729002392879E-2</v>
      </c>
      <c r="Q1016" s="16">
        <v>7.1202146725663856E-2</v>
      </c>
      <c r="R1016" s="16">
        <v>9.8932434037233452E-2</v>
      </c>
      <c r="S1016" s="16">
        <v>9.1059795813636227E-2</v>
      </c>
      <c r="T1016" s="16">
        <v>0.10579656178966119</v>
      </c>
      <c r="U1016" s="16">
        <v>0.13264212369294709</v>
      </c>
      <c r="V1016" s="16">
        <v>0.17358887864487449</v>
      </c>
      <c r="W1016" s="16">
        <v>5.4136972987923117E-2</v>
      </c>
      <c r="X1016" s="16">
        <v>7.2691190929264668E-2</v>
      </c>
      <c r="Y1016" s="16">
        <v>8.8426894666169667E-2</v>
      </c>
      <c r="AA1016" s="16">
        <v>0.13658685214556951</v>
      </c>
      <c r="AB1016" s="16">
        <v>8.4243016727646447E-2</v>
      </c>
      <c r="AC1016" s="16">
        <v>9.9348672999525392E-2</v>
      </c>
      <c r="AD1016" s="16">
        <v>7.0826326562795E-2</v>
      </c>
      <c r="AF1016" s="16">
        <v>0.1113431222456871</v>
      </c>
      <c r="AH1016" s="16">
        <v>0</v>
      </c>
      <c r="AI1016" s="16">
        <v>8.0563991262642114E-3</v>
      </c>
      <c r="AJ1016" s="16">
        <v>0.1153268730687691</v>
      </c>
      <c r="AK1016" s="16">
        <v>0.34405224394799572</v>
      </c>
    </row>
    <row r="1017" spans="2:39" x14ac:dyDescent="0.35">
      <c r="B1017" s="15" t="s">
        <v>350</v>
      </c>
      <c r="C1017" s="16">
        <v>0.1658433501858517</v>
      </c>
      <c r="D1017" s="16">
        <v>0.18812742875661839</v>
      </c>
      <c r="E1017" s="16">
        <v>0.14405653775814409</v>
      </c>
      <c r="G1017" s="16">
        <v>0.24946867276342741</v>
      </c>
      <c r="H1017" s="16">
        <v>0.26586026958420639</v>
      </c>
      <c r="I1017" s="16">
        <v>0.20563219615316561</v>
      </c>
      <c r="J1017" s="16">
        <v>0.1671507264452623</v>
      </c>
      <c r="K1017" s="16">
        <v>9.4627081714381195E-2</v>
      </c>
      <c r="L1017" s="16">
        <v>4.436176745160416E-2</v>
      </c>
      <c r="N1017" s="16">
        <v>0.14588732103781329</v>
      </c>
      <c r="O1017" s="16">
        <v>0.14308148528903211</v>
      </c>
      <c r="P1017" s="16">
        <v>0.1702341952717856</v>
      </c>
      <c r="Q1017" s="16">
        <v>0.20072106707247631</v>
      </c>
      <c r="R1017" s="16">
        <v>0.18154019625107051</v>
      </c>
      <c r="S1017" s="16">
        <v>0.1418924979967458</v>
      </c>
      <c r="T1017" s="16">
        <v>0.17483581409734281</v>
      </c>
      <c r="U1017" s="16">
        <v>0.20275087566524019</v>
      </c>
      <c r="V1017" s="16">
        <v>0.22571730530509759</v>
      </c>
      <c r="W1017" s="16">
        <v>0.13099850498792759</v>
      </c>
      <c r="X1017" s="16">
        <v>0.12574188659725741</v>
      </c>
      <c r="Y1017" s="16">
        <v>0.12634785373427451</v>
      </c>
      <c r="AA1017" s="16">
        <v>0.19972250366600711</v>
      </c>
      <c r="AB1017" s="16">
        <v>0.1552488125553951</v>
      </c>
      <c r="AC1017" s="16">
        <v>0.17494882450315319</v>
      </c>
      <c r="AD1017" s="16">
        <v>0.13233155573244459</v>
      </c>
      <c r="AF1017" s="16">
        <v>0.18795019299703161</v>
      </c>
      <c r="AH1017" s="16">
        <v>1.477727688524424E-3</v>
      </c>
      <c r="AI1017" s="16">
        <v>3.2201740511135092E-2</v>
      </c>
      <c r="AJ1017" s="16">
        <v>0.27018281330087363</v>
      </c>
      <c r="AK1017" s="16">
        <v>0.34618021557673562</v>
      </c>
    </row>
    <row r="1018" spans="2:39" ht="29" x14ac:dyDescent="0.35">
      <c r="B1018" s="15" t="s">
        <v>351</v>
      </c>
      <c r="C1018" s="16">
        <v>0.1196623690517663</v>
      </c>
      <c r="D1018" s="16">
        <v>0.13233616834402939</v>
      </c>
      <c r="E1018" s="16">
        <v>0.1072713838445441</v>
      </c>
      <c r="G1018" s="16">
        <v>0.18322738432845509</v>
      </c>
      <c r="H1018" s="16">
        <v>0.16181313805308259</v>
      </c>
      <c r="I1018" s="16">
        <v>0.13036507362488961</v>
      </c>
      <c r="J1018" s="16">
        <v>0.1077895173284434</v>
      </c>
      <c r="K1018" s="16">
        <v>9.7609299082651244E-2</v>
      </c>
      <c r="L1018" s="16">
        <v>5.9452664416882607E-2</v>
      </c>
      <c r="N1018" s="16">
        <v>0.107161682131883</v>
      </c>
      <c r="O1018" s="16">
        <v>0.1298790953152717</v>
      </c>
      <c r="P1018" s="16">
        <v>0.1210680514817765</v>
      </c>
      <c r="Q1018" s="16">
        <v>0.1289938646522073</v>
      </c>
      <c r="R1018" s="16">
        <v>0.1235727076283538</v>
      </c>
      <c r="S1018" s="16">
        <v>0.1243474801587446</v>
      </c>
      <c r="T1018" s="16">
        <v>0.11126849795039261</v>
      </c>
      <c r="U1018" s="16">
        <v>0.1425735726194497</v>
      </c>
      <c r="V1018" s="16">
        <v>0.13893515868278741</v>
      </c>
      <c r="W1018" s="16">
        <v>0.1109476499073952</v>
      </c>
      <c r="X1018" s="16">
        <v>0.10162703287755789</v>
      </c>
      <c r="Y1018" s="16">
        <v>9.7033483907177698E-2</v>
      </c>
      <c r="AA1018" s="16">
        <v>0.13349781579797421</v>
      </c>
      <c r="AB1018" s="16">
        <v>0.10007796199104151</v>
      </c>
      <c r="AC1018" s="16">
        <v>0.12706327273876311</v>
      </c>
      <c r="AD1018" s="16">
        <v>0.11856933740140831</v>
      </c>
      <c r="AF1018" s="16">
        <v>0.13335065487329939</v>
      </c>
      <c r="AH1018" s="16">
        <v>1.3587488271611639E-2</v>
      </c>
      <c r="AI1018" s="16">
        <v>6.7660910839823521E-2</v>
      </c>
      <c r="AJ1018" s="16">
        <v>0.1958145820783406</v>
      </c>
      <c r="AK1018" s="16">
        <v>0.12871033637913751</v>
      </c>
    </row>
    <row r="1019" spans="2:39" ht="29" x14ac:dyDescent="0.35">
      <c r="B1019" s="15" t="s">
        <v>352</v>
      </c>
      <c r="C1019" s="16">
        <v>0.22961493331270669</v>
      </c>
      <c r="D1019" s="16">
        <v>0.23769929623159849</v>
      </c>
      <c r="E1019" s="16">
        <v>0.22171097183850549</v>
      </c>
      <c r="G1019" s="16">
        <v>0.2240356486776105</v>
      </c>
      <c r="H1019" s="16">
        <v>0.18464910645825069</v>
      </c>
      <c r="I1019" s="16">
        <v>0.2311903686884568</v>
      </c>
      <c r="J1019" s="16">
        <v>0.24256678780906049</v>
      </c>
      <c r="K1019" s="16">
        <v>0.25996115579125428</v>
      </c>
      <c r="L1019" s="16">
        <v>0.23755266784242751</v>
      </c>
      <c r="N1019" s="16">
        <v>0.25801302723925212</v>
      </c>
      <c r="O1019" s="16">
        <v>0.26561777761262201</v>
      </c>
      <c r="P1019" s="16">
        <v>0.21408687026518131</v>
      </c>
      <c r="Q1019" s="16">
        <v>0.13649121145573631</v>
      </c>
      <c r="R1019" s="16">
        <v>0.24038995262227239</v>
      </c>
      <c r="S1019" s="16">
        <v>0.23990795799928261</v>
      </c>
      <c r="T1019" s="16">
        <v>0.2146547156049817</v>
      </c>
      <c r="U1019" s="16">
        <v>0.1827336426778966</v>
      </c>
      <c r="V1019" s="16">
        <v>0.21726246835909269</v>
      </c>
      <c r="W1019" s="16">
        <v>0.2439331557555087</v>
      </c>
      <c r="X1019" s="16">
        <v>0.25655805615449118</v>
      </c>
      <c r="Y1019" s="16">
        <v>0.24999266150386751</v>
      </c>
      <c r="AA1019" s="16">
        <v>0.2300313830095421</v>
      </c>
      <c r="AB1019" s="16">
        <v>0.24453931383551991</v>
      </c>
      <c r="AC1019" s="16">
        <v>0.22415396475052771</v>
      </c>
      <c r="AD1019" s="16">
        <v>0.21853469696041711</v>
      </c>
      <c r="AF1019" s="16">
        <v>0.24147375635878099</v>
      </c>
      <c r="AH1019" s="16">
        <v>0.18293900868298019</v>
      </c>
      <c r="AI1019" s="16">
        <v>0.28644916615660238</v>
      </c>
      <c r="AJ1019" s="16">
        <v>0.23360555216382051</v>
      </c>
      <c r="AK1019" s="16">
        <v>0.1074687426069811</v>
      </c>
    </row>
    <row r="1020" spans="2:39" ht="29" x14ac:dyDescent="0.35">
      <c r="B1020" s="15" t="s">
        <v>353</v>
      </c>
      <c r="C1020" s="16">
        <v>0.1933391223615025</v>
      </c>
      <c r="D1020" s="16">
        <v>0.15870035478000999</v>
      </c>
      <c r="E1020" s="16">
        <v>0.22720493061686131</v>
      </c>
      <c r="G1020" s="16">
        <v>0.1137481621426939</v>
      </c>
      <c r="H1020" s="16">
        <v>9.8551509384985705E-2</v>
      </c>
      <c r="I1020" s="16">
        <v>0.16300260709637771</v>
      </c>
      <c r="J1020" s="16">
        <v>0.23195112703878909</v>
      </c>
      <c r="K1020" s="16">
        <v>0.2676593725351909</v>
      </c>
      <c r="L1020" s="16">
        <v>0.2658594571928819</v>
      </c>
      <c r="N1020" s="16">
        <v>0.1879138091203387</v>
      </c>
      <c r="O1020" s="16">
        <v>0.23169845987081461</v>
      </c>
      <c r="P1020" s="16">
        <v>0.20079420767496939</v>
      </c>
      <c r="Q1020" s="16">
        <v>0.2179082664433393</v>
      </c>
      <c r="R1020" s="16">
        <v>0.19726751513872631</v>
      </c>
      <c r="S1020" s="16">
        <v>0.19246632912918979</v>
      </c>
      <c r="T1020" s="16">
        <v>0.20941620686831791</v>
      </c>
      <c r="U1020" s="16">
        <v>0.1712634378790284</v>
      </c>
      <c r="V1020" s="16">
        <v>0.13023352000625299</v>
      </c>
      <c r="W1020" s="16">
        <v>0.23334481729796869</v>
      </c>
      <c r="X1020" s="16">
        <v>0.21751424626661539</v>
      </c>
      <c r="Y1020" s="16">
        <v>0.19558107755553419</v>
      </c>
      <c r="AA1020" s="16">
        <v>0.17073061861156419</v>
      </c>
      <c r="AB1020" s="16">
        <v>0.22028118321463491</v>
      </c>
      <c r="AC1020" s="16">
        <v>0.17694704334071801</v>
      </c>
      <c r="AD1020" s="16">
        <v>0.20427218023318469</v>
      </c>
      <c r="AF1020" s="16">
        <v>0.18839863852567049</v>
      </c>
      <c r="AH1020" s="16">
        <v>0.24831222231281119</v>
      </c>
      <c r="AI1020" s="16">
        <v>0.29699728617207299</v>
      </c>
      <c r="AJ1020" s="16">
        <v>0.12933119921525971</v>
      </c>
      <c r="AK1020" s="16">
        <v>5.7731302825787312E-2</v>
      </c>
    </row>
    <row r="1021" spans="2:39" x14ac:dyDescent="0.35">
      <c r="B1021" s="15" t="s">
        <v>354</v>
      </c>
      <c r="C1021" s="16">
        <v>0.19324937910505111</v>
      </c>
      <c r="D1021" s="16">
        <v>0.16518495786832441</v>
      </c>
      <c r="E1021" s="16">
        <v>0.2206875466485296</v>
      </c>
      <c r="G1021" s="16">
        <v>9.6110619298990466E-2</v>
      </c>
      <c r="H1021" s="16">
        <v>0.102756238572703</v>
      </c>
      <c r="I1021" s="16">
        <v>0.1286694941508488</v>
      </c>
      <c r="J1021" s="16">
        <v>0.1711788889353725</v>
      </c>
      <c r="K1021" s="16">
        <v>0.2302211205560678</v>
      </c>
      <c r="L1021" s="16">
        <v>0.37581026316728849</v>
      </c>
      <c r="N1021" s="16">
        <v>0.2364048202154746</v>
      </c>
      <c r="O1021" s="16">
        <v>0.14553080331631851</v>
      </c>
      <c r="P1021" s="16">
        <v>0.20477394630389451</v>
      </c>
      <c r="Q1021" s="16">
        <v>0.2446834436505769</v>
      </c>
      <c r="R1021" s="16">
        <v>0.1582971943223436</v>
      </c>
      <c r="S1021" s="16">
        <v>0.21032593890240101</v>
      </c>
      <c r="T1021" s="16">
        <v>0.18402820368930389</v>
      </c>
      <c r="U1021" s="16">
        <v>0.16803634746543811</v>
      </c>
      <c r="V1021" s="16">
        <v>0.11426266900189461</v>
      </c>
      <c r="W1021" s="16">
        <v>0.22663889906327661</v>
      </c>
      <c r="X1021" s="16">
        <v>0.22586758717481351</v>
      </c>
      <c r="Y1021" s="16">
        <v>0.24261802863297641</v>
      </c>
      <c r="AA1021" s="16">
        <v>0.12943082676934289</v>
      </c>
      <c r="AB1021" s="16">
        <v>0.19560971167576191</v>
      </c>
      <c r="AC1021" s="16">
        <v>0.19753822166731269</v>
      </c>
      <c r="AD1021" s="16">
        <v>0.25546590310975031</v>
      </c>
      <c r="AF1021" s="16">
        <v>0.13748363499953031</v>
      </c>
      <c r="AH1021" s="16">
        <v>0.55368355304407246</v>
      </c>
      <c r="AI1021" s="16">
        <v>0.30863449719410202</v>
      </c>
      <c r="AJ1021" s="16">
        <v>5.5738980172936319E-2</v>
      </c>
      <c r="AK1021" s="16">
        <v>1.585715866336284E-2</v>
      </c>
    </row>
    <row r="1023" spans="2:39" x14ac:dyDescent="0.35">
      <c r="B1023" s="25" t="s">
        <v>361</v>
      </c>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row>
    <row r="1024" spans="2:39" x14ac:dyDescent="0.35">
      <c r="B1024" s="26" t="s">
        <v>15</v>
      </c>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row>
    <row r="1025" spans="2:39" x14ac:dyDescent="0.35">
      <c r="B1025" s="15" t="s">
        <v>349</v>
      </c>
      <c r="C1025" s="16">
        <v>9.6023952974164162E-2</v>
      </c>
      <c r="D1025" s="16">
        <v>0.1229403456985505</v>
      </c>
      <c r="E1025" s="16">
        <v>6.9708195844945614E-2</v>
      </c>
      <c r="G1025" s="16">
        <v>0.16757852419870339</v>
      </c>
      <c r="H1025" s="16">
        <v>0.17816082647440651</v>
      </c>
      <c r="I1025" s="16">
        <v>0.13361966138645251</v>
      </c>
      <c r="J1025" s="16">
        <v>7.6302807781150034E-2</v>
      </c>
      <c r="K1025" s="16">
        <v>3.5362431485651158E-2</v>
      </c>
      <c r="L1025" s="16">
        <v>8.6840221826908863E-3</v>
      </c>
      <c r="N1025" s="16">
        <v>7.2343657764729521E-2</v>
      </c>
      <c r="O1025" s="16">
        <v>0.11255823815794951</v>
      </c>
      <c r="P1025" s="16">
        <v>6.2232958816528718E-2</v>
      </c>
      <c r="Q1025" s="16">
        <v>9.8058405207871083E-2</v>
      </c>
      <c r="R1025" s="16">
        <v>9.4912556444630494E-2</v>
      </c>
      <c r="S1025" s="16">
        <v>9.3486289750515719E-2</v>
      </c>
      <c r="T1025" s="16">
        <v>8.941179909360833E-2</v>
      </c>
      <c r="U1025" s="16">
        <v>0.11047364315613099</v>
      </c>
      <c r="V1025" s="16">
        <v>0.1661349464256888</v>
      </c>
      <c r="W1025" s="16">
        <v>6.0814717454139959E-2</v>
      </c>
      <c r="X1025" s="16">
        <v>7.4647235090146868E-2</v>
      </c>
      <c r="Y1025" s="16">
        <v>8.6827642936958965E-2</v>
      </c>
      <c r="AA1025" s="16">
        <v>0.14261922564498539</v>
      </c>
      <c r="AB1025" s="16">
        <v>8.1051739195896852E-2</v>
      </c>
      <c r="AC1025" s="16">
        <v>9.3335094058964632E-2</v>
      </c>
      <c r="AD1025" s="16">
        <v>6.3856794398224281E-2</v>
      </c>
      <c r="AF1025" s="16">
        <v>0.1086175420192317</v>
      </c>
      <c r="AH1025" s="16">
        <v>1.772723815748862E-3</v>
      </c>
      <c r="AI1025" s="16">
        <v>5.0022236626584941E-3</v>
      </c>
      <c r="AJ1025" s="16">
        <v>0.12420684675898711</v>
      </c>
      <c r="AK1025" s="16">
        <v>0.31362232432400028</v>
      </c>
    </row>
    <row r="1026" spans="2:39" x14ac:dyDescent="0.35">
      <c r="B1026" s="15" t="s">
        <v>350</v>
      </c>
      <c r="C1026" s="16">
        <v>0.1508018490271309</v>
      </c>
      <c r="D1026" s="16">
        <v>0.17977743423567491</v>
      </c>
      <c r="E1026" s="16">
        <v>0.1224728500103279</v>
      </c>
      <c r="G1026" s="16">
        <v>0.2140781617999036</v>
      </c>
      <c r="H1026" s="16">
        <v>0.27151981801760339</v>
      </c>
      <c r="I1026" s="16">
        <v>0.19902492986556161</v>
      </c>
      <c r="J1026" s="16">
        <v>0.1238989895719963</v>
      </c>
      <c r="K1026" s="16">
        <v>8.952798254658044E-2</v>
      </c>
      <c r="L1026" s="16">
        <v>3.5284527644097181E-2</v>
      </c>
      <c r="N1026" s="16">
        <v>0.1237925191287178</v>
      </c>
      <c r="O1026" s="16">
        <v>0.20956241099326359</v>
      </c>
      <c r="P1026" s="16">
        <v>0.14333962936712741</v>
      </c>
      <c r="Q1026" s="16">
        <v>0.1922018002702742</v>
      </c>
      <c r="R1026" s="16">
        <v>0.16055385012074769</v>
      </c>
      <c r="S1026" s="16">
        <v>0.12482230262428561</v>
      </c>
      <c r="T1026" s="16">
        <v>0.16551286484208949</v>
      </c>
      <c r="U1026" s="16">
        <v>0.18537002272069181</v>
      </c>
      <c r="V1026" s="16">
        <v>0.1995311214849679</v>
      </c>
      <c r="W1026" s="16">
        <v>0.1116111683760956</v>
      </c>
      <c r="X1026" s="16">
        <v>0.1267640426350598</v>
      </c>
      <c r="Y1026" s="16">
        <v>0.1110674296679966</v>
      </c>
      <c r="AA1026" s="16">
        <v>0.18374605419174969</v>
      </c>
      <c r="AB1026" s="16">
        <v>0.13718402087518891</v>
      </c>
      <c r="AC1026" s="16">
        <v>0.15227545379141741</v>
      </c>
      <c r="AD1026" s="16">
        <v>0.1285956809845876</v>
      </c>
      <c r="AF1026" s="16">
        <v>0.17056098656486751</v>
      </c>
      <c r="AH1026" s="16">
        <v>3.5380611942571341E-3</v>
      </c>
      <c r="AI1026" s="16">
        <v>2.7762244612216509E-2</v>
      </c>
      <c r="AJ1026" s="16">
        <v>0.22852357719520919</v>
      </c>
      <c r="AK1026" s="16">
        <v>0.35959596900682672</v>
      </c>
    </row>
    <row r="1027" spans="2:39" ht="29" x14ac:dyDescent="0.35">
      <c r="B1027" s="15" t="s">
        <v>351</v>
      </c>
      <c r="C1027" s="16">
        <v>0.1096960222235515</v>
      </c>
      <c r="D1027" s="16">
        <v>0.12191573388177041</v>
      </c>
      <c r="E1027" s="16">
        <v>9.7748991747382885E-2</v>
      </c>
      <c r="G1027" s="16">
        <v>0.18562945574464079</v>
      </c>
      <c r="H1027" s="16">
        <v>0.13341147797540681</v>
      </c>
      <c r="I1027" s="16">
        <v>0.13971188484207889</v>
      </c>
      <c r="J1027" s="16">
        <v>0.1138814737664637</v>
      </c>
      <c r="K1027" s="16">
        <v>6.3014051874049487E-2</v>
      </c>
      <c r="L1027" s="16">
        <v>4.4174957748638291E-2</v>
      </c>
      <c r="N1027" s="16">
        <v>8.7663566530114215E-2</v>
      </c>
      <c r="O1027" s="16">
        <v>8.1831754556270911E-2</v>
      </c>
      <c r="P1027" s="16">
        <v>9.5838310311260638E-2</v>
      </c>
      <c r="Q1027" s="16">
        <v>0.1147005214555451</v>
      </c>
      <c r="R1027" s="16">
        <v>0.1294028422039305</v>
      </c>
      <c r="S1027" s="16">
        <v>9.6420504536945728E-2</v>
      </c>
      <c r="T1027" s="16">
        <v>0.1037001873644563</v>
      </c>
      <c r="U1027" s="16">
        <v>0.1545974579471833</v>
      </c>
      <c r="V1027" s="16">
        <v>0.14119130837609151</v>
      </c>
      <c r="W1027" s="16">
        <v>9.4047329172596505E-2</v>
      </c>
      <c r="X1027" s="16">
        <v>9.5170555458548647E-2</v>
      </c>
      <c r="Y1027" s="16">
        <v>8.0523008945567187E-2</v>
      </c>
      <c r="AA1027" s="16">
        <v>0.1120745336194451</v>
      </c>
      <c r="AB1027" s="16">
        <v>9.2979263340251389E-2</v>
      </c>
      <c r="AC1027" s="16">
        <v>0.14261500381898631</v>
      </c>
      <c r="AD1027" s="16">
        <v>9.6156799333371443E-2</v>
      </c>
      <c r="AF1027" s="16">
        <v>0.1220113378262293</v>
      </c>
      <c r="AH1027" s="16">
        <v>3.9477905663741703E-3</v>
      </c>
      <c r="AI1027" s="16">
        <v>5.7679089634081852E-2</v>
      </c>
      <c r="AJ1027" s="16">
        <v>0.18199695265577881</v>
      </c>
      <c r="AK1027" s="16">
        <v>0.1280973129476376</v>
      </c>
    </row>
    <row r="1028" spans="2:39" ht="29" x14ac:dyDescent="0.35">
      <c r="B1028" s="15" t="s">
        <v>352</v>
      </c>
      <c r="C1028" s="16">
        <v>0.18255678164728609</v>
      </c>
      <c r="D1028" s="16">
        <v>0.1988845675873972</v>
      </c>
      <c r="E1028" s="16">
        <v>0.16659334800082501</v>
      </c>
      <c r="G1028" s="16">
        <v>0.1757449390975778</v>
      </c>
      <c r="H1028" s="16">
        <v>0.16641276361758231</v>
      </c>
      <c r="I1028" s="16">
        <v>0.2005360951360606</v>
      </c>
      <c r="J1028" s="16">
        <v>0.20149182263747931</v>
      </c>
      <c r="K1028" s="16">
        <v>0.2086351769487591</v>
      </c>
      <c r="L1028" s="16">
        <v>0.15269921529489791</v>
      </c>
      <c r="N1028" s="16">
        <v>0.17730695086685019</v>
      </c>
      <c r="O1028" s="16">
        <v>0.15342396062344549</v>
      </c>
      <c r="P1028" s="16">
        <v>0.20569155929493979</v>
      </c>
      <c r="Q1028" s="16">
        <v>0.14066589085539061</v>
      </c>
      <c r="R1028" s="16">
        <v>0.20453931357759439</v>
      </c>
      <c r="S1028" s="16">
        <v>0.18428124325334269</v>
      </c>
      <c r="T1028" s="16">
        <v>0.1815216112486509</v>
      </c>
      <c r="U1028" s="16">
        <v>0.1549506326600463</v>
      </c>
      <c r="V1028" s="16">
        <v>0.18516723289156881</v>
      </c>
      <c r="W1028" s="16">
        <v>0.1889579670514949</v>
      </c>
      <c r="X1028" s="16">
        <v>0.18186852010535631</v>
      </c>
      <c r="Y1028" s="16">
        <v>0.1906356142630968</v>
      </c>
      <c r="AA1028" s="16">
        <v>0.1696278331178675</v>
      </c>
      <c r="AB1028" s="16">
        <v>0.1931165732923508</v>
      </c>
      <c r="AC1028" s="16">
        <v>0.16386458937190121</v>
      </c>
      <c r="AD1028" s="16">
        <v>0.20237561719823549</v>
      </c>
      <c r="AF1028" s="16">
        <v>0.19636969567362131</v>
      </c>
      <c r="AH1028" s="16">
        <v>8.9359087583204683E-2</v>
      </c>
      <c r="AI1028" s="16">
        <v>0.2015135192601954</v>
      </c>
      <c r="AJ1028" s="16">
        <v>0.21511869694232369</v>
      </c>
      <c r="AK1028" s="16">
        <v>0.1139577378287648</v>
      </c>
    </row>
    <row r="1029" spans="2:39" ht="29" x14ac:dyDescent="0.35">
      <c r="B1029" s="15" t="s">
        <v>353</v>
      </c>
      <c r="C1029" s="16">
        <v>0.25328216159175221</v>
      </c>
      <c r="D1029" s="16">
        <v>0.20864493700113951</v>
      </c>
      <c r="E1029" s="16">
        <v>0.29692331266563649</v>
      </c>
      <c r="G1029" s="16">
        <v>0.1528995221259562</v>
      </c>
      <c r="H1029" s="16">
        <v>0.13197433983001949</v>
      </c>
      <c r="I1029" s="16">
        <v>0.20705640482422971</v>
      </c>
      <c r="J1029" s="16">
        <v>0.28398672451834622</v>
      </c>
      <c r="K1029" s="16">
        <v>0.33860504531505281</v>
      </c>
      <c r="L1029" s="16">
        <v>0.37284614448728037</v>
      </c>
      <c r="N1029" s="16">
        <v>0.29840787958924381</v>
      </c>
      <c r="O1029" s="16">
        <v>0.26048506062174698</v>
      </c>
      <c r="P1029" s="16">
        <v>0.27977173271676969</v>
      </c>
      <c r="Q1029" s="16">
        <v>0.23992507692440809</v>
      </c>
      <c r="R1029" s="16">
        <v>0.23849834882082979</v>
      </c>
      <c r="S1029" s="16">
        <v>0.26688628749987142</v>
      </c>
      <c r="T1029" s="16">
        <v>0.27210411959565201</v>
      </c>
      <c r="U1029" s="16">
        <v>0.2181375410700927</v>
      </c>
      <c r="V1029" s="16">
        <v>0.16776928872295779</v>
      </c>
      <c r="W1029" s="16">
        <v>0.29593651492591089</v>
      </c>
      <c r="X1029" s="16">
        <v>0.27461575312421033</v>
      </c>
      <c r="Y1029" s="16">
        <v>0.27621119502512043</v>
      </c>
      <c r="AA1029" s="16">
        <v>0.2423651833951847</v>
      </c>
      <c r="AB1029" s="16">
        <v>0.29017613454651381</v>
      </c>
      <c r="AC1029" s="16">
        <v>0.23196839373533201</v>
      </c>
      <c r="AD1029" s="16">
        <v>0.24495836231815701</v>
      </c>
      <c r="AF1029" s="16">
        <v>0.25246742855094428</v>
      </c>
      <c r="AH1029" s="16">
        <v>0.32608466694326638</v>
      </c>
      <c r="AI1029" s="16">
        <v>0.38214069508396631</v>
      </c>
      <c r="AJ1029" s="16">
        <v>0.18073066587595021</v>
      </c>
      <c r="AK1029" s="16">
        <v>6.4516958347556483E-2</v>
      </c>
    </row>
    <row r="1030" spans="2:39" x14ac:dyDescent="0.35">
      <c r="B1030" s="15" t="s">
        <v>354</v>
      </c>
      <c r="C1030" s="16">
        <v>0.2076392325361151</v>
      </c>
      <c r="D1030" s="16">
        <v>0.16783698159546731</v>
      </c>
      <c r="E1030" s="16">
        <v>0.24655330173088211</v>
      </c>
      <c r="G1030" s="16">
        <v>0.1040693970332181</v>
      </c>
      <c r="H1030" s="16">
        <v>0.1185207740849815</v>
      </c>
      <c r="I1030" s="16">
        <v>0.1200510239456168</v>
      </c>
      <c r="J1030" s="16">
        <v>0.2004381817245646</v>
      </c>
      <c r="K1030" s="16">
        <v>0.26485531182990701</v>
      </c>
      <c r="L1030" s="16">
        <v>0.38631113264239542</v>
      </c>
      <c r="N1030" s="16">
        <v>0.2404854261203444</v>
      </c>
      <c r="O1030" s="16">
        <v>0.1821385750473237</v>
      </c>
      <c r="P1030" s="16">
        <v>0.2131258094933739</v>
      </c>
      <c r="Q1030" s="16">
        <v>0.21444830528651079</v>
      </c>
      <c r="R1030" s="16">
        <v>0.17209308883226701</v>
      </c>
      <c r="S1030" s="16">
        <v>0.23410337233503911</v>
      </c>
      <c r="T1030" s="16">
        <v>0.18774941785554319</v>
      </c>
      <c r="U1030" s="16">
        <v>0.17647070244585489</v>
      </c>
      <c r="V1030" s="16">
        <v>0.14020610209872511</v>
      </c>
      <c r="W1030" s="16">
        <v>0.24863230301976219</v>
      </c>
      <c r="X1030" s="16">
        <v>0.246933893586678</v>
      </c>
      <c r="Y1030" s="16">
        <v>0.25473510916126008</v>
      </c>
      <c r="AA1030" s="16">
        <v>0.1495671700307675</v>
      </c>
      <c r="AB1030" s="16">
        <v>0.2054922687497982</v>
      </c>
      <c r="AC1030" s="16">
        <v>0.21594146522339841</v>
      </c>
      <c r="AD1030" s="16">
        <v>0.26405674576742422</v>
      </c>
      <c r="AF1030" s="16">
        <v>0.1499730093651058</v>
      </c>
      <c r="AH1030" s="16">
        <v>0.5752976698971487</v>
      </c>
      <c r="AI1030" s="16">
        <v>0.32590222774688182</v>
      </c>
      <c r="AJ1030" s="16">
        <v>6.9423260571750911E-2</v>
      </c>
      <c r="AK1030" s="16">
        <v>2.020969754521414E-2</v>
      </c>
    </row>
    <row r="1032" spans="2:39" x14ac:dyDescent="0.35">
      <c r="B1032" s="25" t="s">
        <v>362</v>
      </c>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row>
    <row r="1033" spans="2:39" x14ac:dyDescent="0.35">
      <c r="B1033" s="26" t="s">
        <v>15</v>
      </c>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row>
    <row r="1034" spans="2:39" x14ac:dyDescent="0.35">
      <c r="B1034" s="15" t="s">
        <v>349</v>
      </c>
      <c r="C1034" s="16">
        <v>0.12557616480076361</v>
      </c>
      <c r="D1034" s="16">
        <v>0.15195088599955259</v>
      </c>
      <c r="E1034" s="16">
        <v>9.9789991871678918E-2</v>
      </c>
      <c r="G1034" s="16">
        <v>0.19042026067585799</v>
      </c>
      <c r="H1034" s="16">
        <v>0.2014947415353967</v>
      </c>
      <c r="I1034" s="16">
        <v>0.18624335096892219</v>
      </c>
      <c r="J1034" s="16">
        <v>0.11489927961898019</v>
      </c>
      <c r="K1034" s="16">
        <v>6.2279684590050267E-2</v>
      </c>
      <c r="L1034" s="16">
        <v>2.3448704245220209E-2</v>
      </c>
      <c r="N1034" s="16">
        <v>9.3106931645463603E-2</v>
      </c>
      <c r="O1034" s="16">
        <v>0.10335947188590131</v>
      </c>
      <c r="P1034" s="16">
        <v>0.1056330370663691</v>
      </c>
      <c r="Q1034" s="16">
        <v>0.1111216241671473</v>
      </c>
      <c r="R1034" s="16">
        <v>0.12727080327832449</v>
      </c>
      <c r="S1034" s="16">
        <v>9.0551676851028357E-2</v>
      </c>
      <c r="T1034" s="16">
        <v>0.1247611981353217</v>
      </c>
      <c r="U1034" s="16">
        <v>0.165713322730076</v>
      </c>
      <c r="V1034" s="16">
        <v>0.21016079110047581</v>
      </c>
      <c r="W1034" s="16">
        <v>9.5530372096036487E-2</v>
      </c>
      <c r="X1034" s="16">
        <v>0.106090589392994</v>
      </c>
      <c r="Y1034" s="16">
        <v>0.1014608054452196</v>
      </c>
      <c r="AA1034" s="16">
        <v>0.19082540952625951</v>
      </c>
      <c r="AB1034" s="16">
        <v>0.1075361882507375</v>
      </c>
      <c r="AC1034" s="16">
        <v>0.12342563407132071</v>
      </c>
      <c r="AD1034" s="16">
        <v>7.5608222989188012E-2</v>
      </c>
      <c r="AF1034" s="16">
        <v>0.1421401118976228</v>
      </c>
      <c r="AH1034" s="16">
        <v>0</v>
      </c>
      <c r="AI1034" s="16">
        <v>9.0142127357205649E-3</v>
      </c>
      <c r="AJ1034" s="16">
        <v>0.14681308931216541</v>
      </c>
      <c r="AK1034" s="16">
        <v>0.44406022735892331</v>
      </c>
    </row>
    <row r="1035" spans="2:39" x14ac:dyDescent="0.35">
      <c r="B1035" s="15" t="s">
        <v>350</v>
      </c>
      <c r="C1035" s="16">
        <v>0.1971214810480951</v>
      </c>
      <c r="D1035" s="16">
        <v>0.23440091764172119</v>
      </c>
      <c r="E1035" s="16">
        <v>0.16067392994578331</v>
      </c>
      <c r="G1035" s="16">
        <v>0.28566764503830322</v>
      </c>
      <c r="H1035" s="16">
        <v>0.30839750452746922</v>
      </c>
      <c r="I1035" s="16">
        <v>0.23158700716245401</v>
      </c>
      <c r="J1035" s="16">
        <v>0.18449385230426199</v>
      </c>
      <c r="K1035" s="16">
        <v>0.120618356603534</v>
      </c>
      <c r="L1035" s="16">
        <v>8.2431413768934023E-2</v>
      </c>
      <c r="N1035" s="16">
        <v>0.1644627040731341</v>
      </c>
      <c r="O1035" s="16">
        <v>0.24883611730346131</v>
      </c>
      <c r="P1035" s="16">
        <v>0.2081287666413989</v>
      </c>
      <c r="Q1035" s="16">
        <v>0.2473120806980538</v>
      </c>
      <c r="R1035" s="16">
        <v>0.24108302955429639</v>
      </c>
      <c r="S1035" s="16">
        <v>0.16075235359802001</v>
      </c>
      <c r="T1035" s="16">
        <v>0.2183561886803031</v>
      </c>
      <c r="U1035" s="16">
        <v>0.21006505613070789</v>
      </c>
      <c r="V1035" s="16">
        <v>0.24146150791966631</v>
      </c>
      <c r="W1035" s="16">
        <v>0.1500990981443695</v>
      </c>
      <c r="X1035" s="16">
        <v>0.1767795346328232</v>
      </c>
      <c r="Y1035" s="16">
        <v>0.15011068466727001</v>
      </c>
      <c r="AA1035" s="16">
        <v>0.23866597029732109</v>
      </c>
      <c r="AB1035" s="16">
        <v>0.1899280820186782</v>
      </c>
      <c r="AC1035" s="16">
        <v>0.19201092768438011</v>
      </c>
      <c r="AD1035" s="16">
        <v>0.16490430134971171</v>
      </c>
      <c r="AF1035" s="16">
        <v>0.2225505928931899</v>
      </c>
      <c r="AH1035" s="16">
        <v>5.2537745917537737E-3</v>
      </c>
      <c r="AI1035" s="16">
        <v>7.274726310066916E-2</v>
      </c>
      <c r="AJ1035" s="16">
        <v>0.30615099351363628</v>
      </c>
      <c r="AK1035" s="16">
        <v>0.36020173871762479</v>
      </c>
    </row>
    <row r="1036" spans="2:39" ht="29" x14ac:dyDescent="0.35">
      <c r="B1036" s="15" t="s">
        <v>351</v>
      </c>
      <c r="C1036" s="16">
        <v>0.14052951674914399</v>
      </c>
      <c r="D1036" s="16">
        <v>0.14257100344007309</v>
      </c>
      <c r="E1036" s="16">
        <v>0.13853358555245179</v>
      </c>
      <c r="G1036" s="16">
        <v>0.19946890898394801</v>
      </c>
      <c r="H1036" s="16">
        <v>0.16421355479084121</v>
      </c>
      <c r="I1036" s="16">
        <v>0.1665986930955918</v>
      </c>
      <c r="J1036" s="16">
        <v>0.1484014328897908</v>
      </c>
      <c r="K1036" s="16">
        <v>0.1195328061994876</v>
      </c>
      <c r="L1036" s="16">
        <v>6.9174230846533694E-2</v>
      </c>
      <c r="N1036" s="16">
        <v>0.14564773222316679</v>
      </c>
      <c r="O1036" s="16">
        <v>0.11941214476445509</v>
      </c>
      <c r="P1036" s="16">
        <v>0.15306635768519269</v>
      </c>
      <c r="Q1036" s="16">
        <v>0.1246564651568187</v>
      </c>
      <c r="R1036" s="16">
        <v>0.15552112451079961</v>
      </c>
      <c r="S1036" s="16">
        <v>0.1322504564866705</v>
      </c>
      <c r="T1036" s="16">
        <v>0.1152820394829555</v>
      </c>
      <c r="U1036" s="16">
        <v>0.16104933557198059</v>
      </c>
      <c r="V1036" s="16">
        <v>0.17664134446596799</v>
      </c>
      <c r="W1036" s="16">
        <v>0.13317516250155381</v>
      </c>
      <c r="X1036" s="16">
        <v>0.1117951383255191</v>
      </c>
      <c r="Y1036" s="16">
        <v>0.1105987424391679</v>
      </c>
      <c r="AA1036" s="16">
        <v>0.13917782693910771</v>
      </c>
      <c r="AB1036" s="16">
        <v>0.1420007872106811</v>
      </c>
      <c r="AC1036" s="16">
        <v>0.14438338987978611</v>
      </c>
      <c r="AD1036" s="16">
        <v>0.13718315588237431</v>
      </c>
      <c r="AF1036" s="16">
        <v>0.1574987153894318</v>
      </c>
      <c r="AH1036" s="16">
        <v>2.30766265537828E-2</v>
      </c>
      <c r="AI1036" s="16">
        <v>0.10368824384153839</v>
      </c>
      <c r="AJ1036" s="16">
        <v>0.21981410208540739</v>
      </c>
      <c r="AK1036" s="16">
        <v>0.1112008471979628</v>
      </c>
    </row>
    <row r="1037" spans="2:39" ht="29" x14ac:dyDescent="0.35">
      <c r="B1037" s="15" t="s">
        <v>352</v>
      </c>
      <c r="C1037" s="16">
        <v>0.21082216716606331</v>
      </c>
      <c r="D1037" s="16">
        <v>0.20281013880073959</v>
      </c>
      <c r="E1037" s="16">
        <v>0.2186554082222931</v>
      </c>
      <c r="G1037" s="16">
        <v>0.17506795463380059</v>
      </c>
      <c r="H1037" s="16">
        <v>0.1411526650775729</v>
      </c>
      <c r="I1037" s="16">
        <v>0.18377858225749141</v>
      </c>
      <c r="J1037" s="16">
        <v>0.23295540374782281</v>
      </c>
      <c r="K1037" s="16">
        <v>0.27550870810163891</v>
      </c>
      <c r="L1037" s="16">
        <v>0.25129965621971012</v>
      </c>
      <c r="N1037" s="16">
        <v>0.217190564199021</v>
      </c>
      <c r="O1037" s="16">
        <v>0.25365694663521787</v>
      </c>
      <c r="P1037" s="16">
        <v>0.20660682230700381</v>
      </c>
      <c r="Q1037" s="16">
        <v>0.14871656963247931</v>
      </c>
      <c r="R1037" s="16">
        <v>0.201526087824075</v>
      </c>
      <c r="S1037" s="16">
        <v>0.23520162649771209</v>
      </c>
      <c r="T1037" s="16">
        <v>0.21911489960886249</v>
      </c>
      <c r="U1037" s="16">
        <v>0.18391864204168451</v>
      </c>
      <c r="V1037" s="16">
        <v>0.16855383129415949</v>
      </c>
      <c r="W1037" s="16">
        <v>0.24864144110245859</v>
      </c>
      <c r="X1037" s="16">
        <v>0.21113741891317131</v>
      </c>
      <c r="Y1037" s="16">
        <v>0.24118208965278989</v>
      </c>
      <c r="AA1037" s="16">
        <v>0.2062895279522648</v>
      </c>
      <c r="AB1037" s="16">
        <v>0.21720786548959281</v>
      </c>
      <c r="AC1037" s="16">
        <v>0.1931538955041654</v>
      </c>
      <c r="AD1037" s="16">
        <v>0.2245050818629509</v>
      </c>
      <c r="AF1037" s="16">
        <v>0.21795017630093291</v>
      </c>
      <c r="AH1037" s="16">
        <v>0.2237323551895006</v>
      </c>
      <c r="AI1037" s="16">
        <v>0.29144327340285259</v>
      </c>
      <c r="AJ1037" s="16">
        <v>0.19115005485630571</v>
      </c>
      <c r="AK1037" s="16">
        <v>4.9880300553225773E-2</v>
      </c>
    </row>
    <row r="1038" spans="2:39" ht="29" x14ac:dyDescent="0.35">
      <c r="B1038" s="15" t="s">
        <v>353</v>
      </c>
      <c r="C1038" s="16">
        <v>0.1385276354374802</v>
      </c>
      <c r="D1038" s="16">
        <v>0.11278706169966431</v>
      </c>
      <c r="E1038" s="16">
        <v>0.1636938118188119</v>
      </c>
      <c r="G1038" s="16">
        <v>6.4551247462249328E-2</v>
      </c>
      <c r="H1038" s="16">
        <v>8.2149672542583291E-2</v>
      </c>
      <c r="I1038" s="16">
        <v>0.11433709679067799</v>
      </c>
      <c r="J1038" s="16">
        <v>0.1473725019580534</v>
      </c>
      <c r="K1038" s="16">
        <v>0.197924166318972</v>
      </c>
      <c r="L1038" s="16">
        <v>0.2054012794892815</v>
      </c>
      <c r="N1038" s="16">
        <v>0.15941727459127289</v>
      </c>
      <c r="O1038" s="16">
        <v>0.1446169814108326</v>
      </c>
      <c r="P1038" s="16">
        <v>0.1203796509410807</v>
      </c>
      <c r="Q1038" s="16">
        <v>0.16714906849546449</v>
      </c>
      <c r="R1038" s="16">
        <v>0.121982356629787</v>
      </c>
      <c r="S1038" s="16">
        <v>0.16609322454640271</v>
      </c>
      <c r="T1038" s="16">
        <v>0.14932662726523999</v>
      </c>
      <c r="U1038" s="16">
        <v>0.12676237584040151</v>
      </c>
      <c r="V1038" s="16">
        <v>9.619096385960238E-2</v>
      </c>
      <c r="W1038" s="16">
        <v>0.1432911577809293</v>
      </c>
      <c r="X1038" s="16">
        <v>0.1491503784472224</v>
      </c>
      <c r="Y1038" s="16">
        <v>0.16167345322372451</v>
      </c>
      <c r="AA1038" s="16">
        <v>0.1018511441658919</v>
      </c>
      <c r="AB1038" s="16">
        <v>0.1592489822997899</v>
      </c>
      <c r="AC1038" s="16">
        <v>0.13983568716468431</v>
      </c>
      <c r="AD1038" s="16">
        <v>0.15539141551992669</v>
      </c>
      <c r="AF1038" s="16">
        <v>0.13155325710159549</v>
      </c>
      <c r="AH1038" s="16">
        <v>0.20233835487634841</v>
      </c>
      <c r="AI1038" s="16">
        <v>0.22138214649530119</v>
      </c>
      <c r="AJ1038" s="16">
        <v>8.5723194352011242E-2</v>
      </c>
      <c r="AK1038" s="16">
        <v>2.156213949822983E-2</v>
      </c>
    </row>
    <row r="1039" spans="2:39" x14ac:dyDescent="0.35">
      <c r="B1039" s="15" t="s">
        <v>354</v>
      </c>
      <c r="C1039" s="16">
        <v>0.18742303479845379</v>
      </c>
      <c r="D1039" s="16">
        <v>0.155479992418249</v>
      </c>
      <c r="E1039" s="16">
        <v>0.21865327258898101</v>
      </c>
      <c r="G1039" s="16">
        <v>8.4823983205840878E-2</v>
      </c>
      <c r="H1039" s="16">
        <v>0.10259186152613679</v>
      </c>
      <c r="I1039" s="16">
        <v>0.1174552697248625</v>
      </c>
      <c r="J1039" s="16">
        <v>0.1718775294810907</v>
      </c>
      <c r="K1039" s="16">
        <v>0.22413627818631729</v>
      </c>
      <c r="L1039" s="16">
        <v>0.36824471543032072</v>
      </c>
      <c r="N1039" s="16">
        <v>0.2201747932679414</v>
      </c>
      <c r="O1039" s="16">
        <v>0.13011833800013201</v>
      </c>
      <c r="P1039" s="16">
        <v>0.20618536535895479</v>
      </c>
      <c r="Q1039" s="16">
        <v>0.20104419185003641</v>
      </c>
      <c r="R1039" s="16">
        <v>0.1526165982027175</v>
      </c>
      <c r="S1039" s="16">
        <v>0.21515066202016631</v>
      </c>
      <c r="T1039" s="16">
        <v>0.17315904682731731</v>
      </c>
      <c r="U1039" s="16">
        <v>0.15249126768514959</v>
      </c>
      <c r="V1039" s="16">
        <v>0.10699156136012811</v>
      </c>
      <c r="W1039" s="16">
        <v>0.22926276837465229</v>
      </c>
      <c r="X1039" s="16">
        <v>0.2450469402882699</v>
      </c>
      <c r="Y1039" s="16">
        <v>0.2349742245718279</v>
      </c>
      <c r="AA1039" s="16">
        <v>0.1231901211191551</v>
      </c>
      <c r="AB1039" s="16">
        <v>0.18407809473052039</v>
      </c>
      <c r="AC1039" s="16">
        <v>0.20719046569566349</v>
      </c>
      <c r="AD1039" s="16">
        <v>0.24240782239584849</v>
      </c>
      <c r="AF1039" s="16">
        <v>0.1283071464172271</v>
      </c>
      <c r="AH1039" s="16">
        <v>0.5455988887886144</v>
      </c>
      <c r="AI1039" s="16">
        <v>0.30172486042391827</v>
      </c>
      <c r="AJ1039" s="16">
        <v>5.034856588047399E-2</v>
      </c>
      <c r="AK1039" s="16">
        <v>1.3094746674033439E-2</v>
      </c>
    </row>
    <row r="1041" spans="2:39" x14ac:dyDescent="0.35">
      <c r="B1041" s="25" t="s">
        <v>363</v>
      </c>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row>
    <row r="1042" spans="2:39" x14ac:dyDescent="0.35">
      <c r="B1042" s="26" t="s">
        <v>15</v>
      </c>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row>
    <row r="1043" spans="2:39" ht="29" x14ac:dyDescent="0.35">
      <c r="B1043" s="15" t="s">
        <v>364</v>
      </c>
      <c r="C1043" s="16">
        <v>0.1940668693264454</v>
      </c>
      <c r="D1043" s="16">
        <v>0.2165034624629692</v>
      </c>
      <c r="E1043" s="16">
        <v>0.17213094567450241</v>
      </c>
      <c r="G1043" s="16">
        <v>0.2392353670638061</v>
      </c>
      <c r="H1043" s="16">
        <v>0.27089394651388948</v>
      </c>
      <c r="I1043" s="16">
        <v>0.24666590972292471</v>
      </c>
      <c r="J1043" s="16">
        <v>0.1971305419602348</v>
      </c>
      <c r="K1043" s="16">
        <v>0.14885558477697111</v>
      </c>
      <c r="L1043" s="16">
        <v>8.7409599535560295E-2</v>
      </c>
      <c r="N1043" s="16">
        <v>0.17118169552799409</v>
      </c>
      <c r="O1043" s="16">
        <v>0.18575836673528739</v>
      </c>
      <c r="P1043" s="16">
        <v>0.14272753679031741</v>
      </c>
      <c r="Q1043" s="16">
        <v>0.19214501352873239</v>
      </c>
      <c r="R1043" s="16">
        <v>0.21532566042367471</v>
      </c>
      <c r="S1043" s="16">
        <v>0.14828238324050499</v>
      </c>
      <c r="T1043" s="16">
        <v>0.1673615914420972</v>
      </c>
      <c r="U1043" s="16">
        <v>0.22015751245585391</v>
      </c>
      <c r="V1043" s="16">
        <v>0.26399662181884997</v>
      </c>
      <c r="W1043" s="16">
        <v>0.1959278998642395</v>
      </c>
      <c r="X1043" s="16">
        <v>0.1764994994742369</v>
      </c>
      <c r="Y1043" s="16">
        <v>0.16257095765074089</v>
      </c>
      <c r="AA1043" s="16">
        <v>0.26629100484569829</v>
      </c>
      <c r="AB1043" s="16">
        <v>0.19614640513155851</v>
      </c>
      <c r="AC1043" s="16">
        <v>0.16179857273911599</v>
      </c>
      <c r="AD1043" s="16">
        <v>0.14272322783582239</v>
      </c>
      <c r="AF1043" s="16">
        <v>0.21884960873361881</v>
      </c>
      <c r="AH1043" s="16">
        <v>1.051700778168287E-2</v>
      </c>
      <c r="AI1043" s="16">
        <v>8.0931241475496934E-2</v>
      </c>
      <c r="AJ1043" s="16">
        <v>0.24567354700267521</v>
      </c>
      <c r="AK1043" s="16">
        <v>0.46576593811273598</v>
      </c>
      <c r="AL1043" s="21"/>
    </row>
    <row r="1044" spans="2:39" ht="58" x14ac:dyDescent="0.35">
      <c r="B1044" s="15" t="s">
        <v>365</v>
      </c>
      <c r="C1044" s="16">
        <v>0.1339086524480394</v>
      </c>
      <c r="D1044" s="16">
        <v>0.1417384618869425</v>
      </c>
      <c r="E1044" s="16">
        <v>0.1262535641279928</v>
      </c>
      <c r="G1044" s="16">
        <v>0.19516173354104491</v>
      </c>
      <c r="H1044" s="16">
        <v>0.21218075141777279</v>
      </c>
      <c r="I1044" s="16">
        <v>0.16851997663153601</v>
      </c>
      <c r="J1044" s="16">
        <v>0.1118358314623681</v>
      </c>
      <c r="K1044" s="16">
        <v>6.9520182854542339E-2</v>
      </c>
      <c r="L1044" s="16">
        <v>6.3303928077209873E-2</v>
      </c>
      <c r="N1044" s="16">
        <v>9.6515801693182482E-2</v>
      </c>
      <c r="O1044" s="16">
        <v>0.11250979579592971</v>
      </c>
      <c r="P1044" s="16">
        <v>7.5791247617807145E-2</v>
      </c>
      <c r="Q1044" s="16">
        <v>0.16434346083696769</v>
      </c>
      <c r="R1044" s="16">
        <v>0.15340534855635579</v>
      </c>
      <c r="S1044" s="16">
        <v>0.10698994531062719</v>
      </c>
      <c r="T1044" s="16">
        <v>0.1495743707939356</v>
      </c>
      <c r="U1044" s="16">
        <v>0.17484276989382661</v>
      </c>
      <c r="V1044" s="16">
        <v>0.1866736947386454</v>
      </c>
      <c r="W1044" s="16">
        <v>0.1225076854887302</v>
      </c>
      <c r="X1044" s="16">
        <v>9.8998990139907247E-2</v>
      </c>
      <c r="Y1044" s="16">
        <v>0.1096086961340432</v>
      </c>
      <c r="AA1044" s="16">
        <v>0.18062187065198521</v>
      </c>
      <c r="AB1044" s="16">
        <v>0.11120497138121591</v>
      </c>
      <c r="AC1044" s="16">
        <v>0.1283011895795601</v>
      </c>
      <c r="AD1044" s="16">
        <v>0.1115953842830751</v>
      </c>
      <c r="AF1044" s="16">
        <v>0.15134492846478639</v>
      </c>
      <c r="AH1044" s="16">
        <v>2.0643667058238202E-3</v>
      </c>
      <c r="AI1044" s="16">
        <v>4.1168667070747247E-2</v>
      </c>
      <c r="AJ1044" s="16">
        <v>0.18591751617810151</v>
      </c>
      <c r="AK1044" s="16">
        <v>0.32079244126100309</v>
      </c>
      <c r="AL1044" s="21"/>
    </row>
    <row r="1045" spans="2:39" ht="43.5" x14ac:dyDescent="0.35">
      <c r="B1045" s="15" t="s">
        <v>366</v>
      </c>
      <c r="C1045" s="16">
        <v>0.19320493638034869</v>
      </c>
      <c r="D1045" s="16">
        <v>0.21331773381294561</v>
      </c>
      <c r="E1045" s="16">
        <v>0.17354095325136659</v>
      </c>
      <c r="G1045" s="16">
        <v>0.21166426698628019</v>
      </c>
      <c r="H1045" s="16">
        <v>0.25702723855244619</v>
      </c>
      <c r="I1045" s="16">
        <v>0.22744736580262351</v>
      </c>
      <c r="J1045" s="16">
        <v>0.20254730684346089</v>
      </c>
      <c r="K1045" s="16">
        <v>0.16814048248214669</v>
      </c>
      <c r="L1045" s="16">
        <v>0.11090601136221941</v>
      </c>
      <c r="N1045" s="16">
        <v>0.1773836695489921</v>
      </c>
      <c r="O1045" s="16">
        <v>0.19130916012343741</v>
      </c>
      <c r="P1045" s="16">
        <v>0.2025822505867956</v>
      </c>
      <c r="Q1045" s="16">
        <v>0.1889535167931744</v>
      </c>
      <c r="R1045" s="16">
        <v>0.21321142354509731</v>
      </c>
      <c r="S1045" s="16">
        <v>0.16024811855865609</v>
      </c>
      <c r="T1045" s="16">
        <v>0.20679212204309891</v>
      </c>
      <c r="U1045" s="16">
        <v>0.1966908636244418</v>
      </c>
      <c r="V1045" s="16">
        <v>0.23425873213649251</v>
      </c>
      <c r="W1045" s="16">
        <v>0.17090029594587619</v>
      </c>
      <c r="X1045" s="16">
        <v>0.19252577714786329</v>
      </c>
      <c r="Y1045" s="16">
        <v>0.16600884400215149</v>
      </c>
      <c r="AA1045" s="16">
        <v>0.23368104696695291</v>
      </c>
      <c r="AB1045" s="16">
        <v>0.18223520122799919</v>
      </c>
      <c r="AC1045" s="16">
        <v>0.19811350501334879</v>
      </c>
      <c r="AD1045" s="16">
        <v>0.1570559204251637</v>
      </c>
      <c r="AF1045" s="16">
        <v>0.21743607135340501</v>
      </c>
      <c r="AH1045" s="16">
        <v>2.3701336905284739E-2</v>
      </c>
      <c r="AI1045" s="16">
        <v>9.0399038889100031E-2</v>
      </c>
      <c r="AJ1045" s="16">
        <v>0.2395671088681984</v>
      </c>
      <c r="AK1045" s="16">
        <v>0.44313850239696573</v>
      </c>
      <c r="AL1045" s="21"/>
    </row>
    <row r="1046" spans="2:39" ht="58" x14ac:dyDescent="0.35">
      <c r="B1046" s="15" t="s">
        <v>367</v>
      </c>
      <c r="C1046" s="16">
        <v>0.1788398130902932</v>
      </c>
      <c r="D1046" s="16">
        <v>0.19208198414019151</v>
      </c>
      <c r="E1046" s="16">
        <v>0.16589313926289859</v>
      </c>
      <c r="G1046" s="16">
        <v>0.1791083423878034</v>
      </c>
      <c r="H1046" s="16">
        <v>0.23353249357359351</v>
      </c>
      <c r="I1046" s="16">
        <v>0.19034090480301721</v>
      </c>
      <c r="J1046" s="16">
        <v>0.18014398333351411</v>
      </c>
      <c r="K1046" s="16">
        <v>0.14124438902496539</v>
      </c>
      <c r="L1046" s="16">
        <v>0.14925313991428091</v>
      </c>
      <c r="N1046" s="16">
        <v>0.15493102664595329</v>
      </c>
      <c r="O1046" s="16">
        <v>0.17131428995753131</v>
      </c>
      <c r="P1046" s="16">
        <v>0.13885454431171229</v>
      </c>
      <c r="Q1046" s="16">
        <v>0.1628661217039509</v>
      </c>
      <c r="R1046" s="16">
        <v>0.20807929449234969</v>
      </c>
      <c r="S1046" s="16">
        <v>0.17881611501202971</v>
      </c>
      <c r="T1046" s="16">
        <v>0.1798961125396438</v>
      </c>
      <c r="U1046" s="16">
        <v>0.1968039891772386</v>
      </c>
      <c r="V1046" s="16">
        <v>0.22741504026667239</v>
      </c>
      <c r="W1046" s="16">
        <v>0.15000986335491709</v>
      </c>
      <c r="X1046" s="16">
        <v>0.1503828511127431</v>
      </c>
      <c r="Y1046" s="16">
        <v>0.17133629881819201</v>
      </c>
      <c r="AA1046" s="16">
        <v>0.24630098841262391</v>
      </c>
      <c r="AB1046" s="16">
        <v>0.1640122456857705</v>
      </c>
      <c r="AC1046" s="16">
        <v>0.15845073411973259</v>
      </c>
      <c r="AD1046" s="16">
        <v>0.13874474811311471</v>
      </c>
      <c r="AF1046" s="16">
        <v>0.20178263843726599</v>
      </c>
      <c r="AH1046" s="16">
        <v>3.185527789596241E-2</v>
      </c>
      <c r="AI1046" s="16">
        <v>9.4901394252749988E-2</v>
      </c>
      <c r="AJ1046" s="16">
        <v>0.2262627440936533</v>
      </c>
      <c r="AK1046" s="16">
        <v>0.36470520907274812</v>
      </c>
      <c r="AL1046" s="21"/>
    </row>
    <row r="1047" spans="2:39" ht="43.5" x14ac:dyDescent="0.35">
      <c r="B1047" s="15" t="s">
        <v>368</v>
      </c>
      <c r="C1047" s="16">
        <v>8.0497320400482852E-2</v>
      </c>
      <c r="D1047" s="16">
        <v>8.5359876797801479E-2</v>
      </c>
      <c r="E1047" s="16">
        <v>7.5743271279218857E-2</v>
      </c>
      <c r="G1047" s="16">
        <v>9.501813854998073E-2</v>
      </c>
      <c r="H1047" s="16">
        <v>0.14727084320205569</v>
      </c>
      <c r="I1047" s="16">
        <v>0.10607602421247229</v>
      </c>
      <c r="J1047" s="16">
        <v>8.4249857891488519E-2</v>
      </c>
      <c r="K1047" s="16">
        <v>3.6675863331458669E-2</v>
      </c>
      <c r="L1047" s="16">
        <v>2.254477940610326E-2</v>
      </c>
      <c r="N1047" s="16">
        <v>5.849201636918655E-2</v>
      </c>
      <c r="O1047" s="16">
        <v>6.5785542374025743E-2</v>
      </c>
      <c r="P1047" s="16">
        <v>3.9230867883395852E-2</v>
      </c>
      <c r="Q1047" s="16">
        <v>0.1222930639443176</v>
      </c>
      <c r="R1047" s="16">
        <v>9.0943291049457364E-2</v>
      </c>
      <c r="S1047" s="16">
        <v>7.9916421251428074E-2</v>
      </c>
      <c r="T1047" s="16">
        <v>8.1366402720005837E-2</v>
      </c>
      <c r="U1047" s="16">
        <v>7.9691267774080726E-2</v>
      </c>
      <c r="V1047" s="16">
        <v>0.1102287683456885</v>
      </c>
      <c r="W1047" s="16">
        <v>6.7457250701364935E-2</v>
      </c>
      <c r="X1047" s="16">
        <v>7.9505283414092645E-2</v>
      </c>
      <c r="Y1047" s="16">
        <v>7.3020613026138936E-2</v>
      </c>
      <c r="AA1047" s="16">
        <v>9.9912919400724456E-2</v>
      </c>
      <c r="AB1047" s="16">
        <v>6.1476751857453937E-2</v>
      </c>
      <c r="AC1047" s="16">
        <v>8.2942833382611103E-2</v>
      </c>
      <c r="AD1047" s="16">
        <v>7.7550484210751142E-2</v>
      </c>
      <c r="AF1047" s="16">
        <v>9.0932158616499323E-2</v>
      </c>
      <c r="AH1047" s="16">
        <v>2.3268853205416708E-3</v>
      </c>
      <c r="AI1047" s="16">
        <v>2.0193574861231411E-2</v>
      </c>
      <c r="AJ1047" s="16">
        <v>0.12223261646939081</v>
      </c>
      <c r="AK1047" s="16">
        <v>0.17763572966993099</v>
      </c>
      <c r="AL1047" s="21"/>
    </row>
    <row r="1048" spans="2:39" ht="43.5" x14ac:dyDescent="0.35">
      <c r="B1048" s="15" t="s">
        <v>369</v>
      </c>
      <c r="C1048" s="16">
        <v>0.1293519649707309</v>
      </c>
      <c r="D1048" s="16">
        <v>0.15093473264874291</v>
      </c>
      <c r="E1048" s="16">
        <v>0.1082508137798312</v>
      </c>
      <c r="G1048" s="16">
        <v>0.16936292334809311</v>
      </c>
      <c r="H1048" s="16">
        <v>0.17921460472116191</v>
      </c>
      <c r="I1048" s="16">
        <v>0.1547863432911378</v>
      </c>
      <c r="J1048" s="16">
        <v>0.1245240225049789</v>
      </c>
      <c r="K1048" s="16">
        <v>9.720681404383455E-2</v>
      </c>
      <c r="L1048" s="16">
        <v>6.7541446153299003E-2</v>
      </c>
      <c r="N1048" s="16">
        <v>0.1159118554570516</v>
      </c>
      <c r="O1048" s="16">
        <v>0.11569449824306099</v>
      </c>
      <c r="P1048" s="16">
        <v>0.10626996793113409</v>
      </c>
      <c r="Q1048" s="16">
        <v>0.14409861539316979</v>
      </c>
      <c r="R1048" s="16">
        <v>0.12535644318083289</v>
      </c>
      <c r="S1048" s="16">
        <v>0.1076701579161949</v>
      </c>
      <c r="T1048" s="16">
        <v>0.15451849192927641</v>
      </c>
      <c r="U1048" s="16">
        <v>0.13265120924129281</v>
      </c>
      <c r="V1048" s="16">
        <v>0.17516349517129021</v>
      </c>
      <c r="W1048" s="16">
        <v>0.115486092626747</v>
      </c>
      <c r="X1048" s="16">
        <v>0.1096479961332546</v>
      </c>
      <c r="Y1048" s="16">
        <v>0.12107148842071661</v>
      </c>
      <c r="AA1048" s="16">
        <v>0.15814650026322749</v>
      </c>
      <c r="AB1048" s="16">
        <v>0.1180694719880101</v>
      </c>
      <c r="AC1048" s="16">
        <v>0.1371334480018204</v>
      </c>
      <c r="AD1048" s="16">
        <v>0.1032762826528076</v>
      </c>
      <c r="AF1048" s="16">
        <v>0.14534359451527171</v>
      </c>
      <c r="AH1048" s="16">
        <v>5.7866158922400398E-3</v>
      </c>
      <c r="AI1048" s="16">
        <v>5.3356299304791938E-2</v>
      </c>
      <c r="AJ1048" s="16">
        <v>0.17497165182613131</v>
      </c>
      <c r="AK1048" s="16">
        <v>0.284945536896547</v>
      </c>
      <c r="AL1048" s="21"/>
    </row>
    <row r="1049" spans="2:39" ht="58" x14ac:dyDescent="0.35">
      <c r="B1049" s="15" t="s">
        <v>370</v>
      </c>
      <c r="C1049" s="16">
        <v>0.19870533744948679</v>
      </c>
      <c r="D1049" s="16">
        <v>0.21736245334178361</v>
      </c>
      <c r="E1049" s="16">
        <v>0.18046455252779331</v>
      </c>
      <c r="G1049" s="16">
        <v>0.23394554118630881</v>
      </c>
      <c r="H1049" s="16">
        <v>0.25022589037182308</v>
      </c>
      <c r="I1049" s="16">
        <v>0.2397948493991636</v>
      </c>
      <c r="J1049" s="16">
        <v>0.2053058863120524</v>
      </c>
      <c r="K1049" s="16">
        <v>0.1658235099527583</v>
      </c>
      <c r="L1049" s="16">
        <v>0.1172520403003085</v>
      </c>
      <c r="N1049" s="16">
        <v>0.17851032122476759</v>
      </c>
      <c r="O1049" s="16">
        <v>0.15960801867871169</v>
      </c>
      <c r="P1049" s="16">
        <v>0.2023978715543584</v>
      </c>
      <c r="Q1049" s="16">
        <v>0.18081080127042301</v>
      </c>
      <c r="R1049" s="16">
        <v>0.2210440876006643</v>
      </c>
      <c r="S1049" s="16">
        <v>0.18879474908502999</v>
      </c>
      <c r="T1049" s="16">
        <v>0.2009878384645839</v>
      </c>
      <c r="U1049" s="16">
        <v>0.20690267682510941</v>
      </c>
      <c r="V1049" s="16">
        <v>0.2431914721334987</v>
      </c>
      <c r="W1049" s="16">
        <v>0.18698202295572819</v>
      </c>
      <c r="X1049" s="16">
        <v>0.1915938688054929</v>
      </c>
      <c r="Y1049" s="16">
        <v>0.1633526884059123</v>
      </c>
      <c r="AA1049" s="16">
        <v>0.2440642022060005</v>
      </c>
      <c r="AB1049" s="16">
        <v>0.2041918349013607</v>
      </c>
      <c r="AC1049" s="16">
        <v>0.18437862256175641</v>
      </c>
      <c r="AD1049" s="16">
        <v>0.1561418269242518</v>
      </c>
      <c r="AF1049" s="16">
        <v>0.22426748751562681</v>
      </c>
      <c r="AH1049" s="16">
        <v>1.501424456715798E-2</v>
      </c>
      <c r="AI1049" s="16">
        <v>9.7907392594164602E-2</v>
      </c>
      <c r="AJ1049" s="16">
        <v>0.25820284912986619</v>
      </c>
      <c r="AK1049" s="16">
        <v>0.42016733709721782</v>
      </c>
      <c r="AL1049" s="21"/>
    </row>
    <row r="1050" spans="2:39" ht="58" x14ac:dyDescent="0.35">
      <c r="B1050" s="15" t="s">
        <v>371</v>
      </c>
      <c r="C1050" s="16">
        <v>0.139641274708106</v>
      </c>
      <c r="D1050" s="16">
        <v>0.15670922582764429</v>
      </c>
      <c r="E1050" s="16">
        <v>0.1229541925662183</v>
      </c>
      <c r="G1050" s="16">
        <v>0.1807065591368677</v>
      </c>
      <c r="H1050" s="16">
        <v>0.20702277394063781</v>
      </c>
      <c r="I1050" s="16">
        <v>0.18711203083358069</v>
      </c>
      <c r="J1050" s="16">
        <v>0.12910439630212839</v>
      </c>
      <c r="K1050" s="16">
        <v>8.628612153431206E-2</v>
      </c>
      <c r="L1050" s="16">
        <v>6.3973597285018197E-2</v>
      </c>
      <c r="N1050" s="16">
        <v>0.11198092919229639</v>
      </c>
      <c r="O1050" s="16">
        <v>0.1120764915505341</v>
      </c>
      <c r="P1050" s="16">
        <v>0.1346025026076193</v>
      </c>
      <c r="Q1050" s="16">
        <v>0.15074625383717241</v>
      </c>
      <c r="R1050" s="16">
        <v>0.1529796504217921</v>
      </c>
      <c r="S1050" s="16">
        <v>0.13877175257048399</v>
      </c>
      <c r="T1050" s="16">
        <v>0.1364966756990203</v>
      </c>
      <c r="U1050" s="16">
        <v>0.1494838016387634</v>
      </c>
      <c r="V1050" s="16">
        <v>0.18588808500153209</v>
      </c>
      <c r="W1050" s="16">
        <v>0.12820995907463301</v>
      </c>
      <c r="X1050" s="16">
        <v>0.13399984313331209</v>
      </c>
      <c r="Y1050" s="16">
        <v>0.1008630916100879</v>
      </c>
      <c r="AA1050" s="16">
        <v>0.17009932727023849</v>
      </c>
      <c r="AB1050" s="16">
        <v>0.13421075624238729</v>
      </c>
      <c r="AC1050" s="16">
        <v>0.1430591761035713</v>
      </c>
      <c r="AD1050" s="16">
        <v>0.1092502171789759</v>
      </c>
      <c r="AF1050" s="16">
        <v>0.15805165357202139</v>
      </c>
      <c r="AH1050" s="16">
        <v>3.5946924216991708E-3</v>
      </c>
      <c r="AI1050" s="16">
        <v>4.983231427921879E-2</v>
      </c>
      <c r="AJ1050" s="16">
        <v>0.18552998577508831</v>
      </c>
      <c r="AK1050" s="16">
        <v>0.33700831527870379</v>
      </c>
      <c r="AL1050" s="21"/>
    </row>
    <row r="1051" spans="2:39" ht="58" x14ac:dyDescent="0.35">
      <c r="B1051" s="15" t="s">
        <v>372</v>
      </c>
      <c r="C1051" s="16">
        <v>0.19662502862639311</v>
      </c>
      <c r="D1051" s="16">
        <v>0.21067381197497531</v>
      </c>
      <c r="E1051" s="16">
        <v>0.18288974194262639</v>
      </c>
      <c r="G1051" s="16">
        <v>0.27890356745175288</v>
      </c>
      <c r="H1051" s="16">
        <v>0.27956772889014891</v>
      </c>
      <c r="I1051" s="16">
        <v>0.24296733957177399</v>
      </c>
      <c r="J1051" s="16">
        <v>0.17513125416301789</v>
      </c>
      <c r="K1051" s="16">
        <v>0.14116306126704031</v>
      </c>
      <c r="L1051" s="16">
        <v>9.2433455106303172E-2</v>
      </c>
      <c r="N1051" s="16">
        <v>0.16968037410134851</v>
      </c>
      <c r="O1051" s="16">
        <v>0.18910562043662019</v>
      </c>
      <c r="P1051" s="16">
        <v>0.15611058326958779</v>
      </c>
      <c r="Q1051" s="16">
        <v>0.18963433014952011</v>
      </c>
      <c r="R1051" s="16">
        <v>0.20074772526956139</v>
      </c>
      <c r="S1051" s="16">
        <v>0.17455641725233639</v>
      </c>
      <c r="T1051" s="16">
        <v>0.2092752287730443</v>
      </c>
      <c r="U1051" s="16">
        <v>0.18144676143551841</v>
      </c>
      <c r="V1051" s="16">
        <v>0.27476927340638552</v>
      </c>
      <c r="W1051" s="16">
        <v>0.1854193045649781</v>
      </c>
      <c r="X1051" s="16">
        <v>0.18612688009153339</v>
      </c>
      <c r="Y1051" s="16">
        <v>0.1753026890904926</v>
      </c>
      <c r="AA1051" s="16">
        <v>0.24881930155871071</v>
      </c>
      <c r="AB1051" s="16">
        <v>0.19568149557894859</v>
      </c>
      <c r="AC1051" s="16">
        <v>0.19549015833350741</v>
      </c>
      <c r="AD1051" s="16">
        <v>0.14173869455373439</v>
      </c>
      <c r="AF1051" s="16">
        <v>0.22251387054714111</v>
      </c>
      <c r="AH1051" s="16">
        <v>0</v>
      </c>
      <c r="AI1051" s="16">
        <v>8.3323373178198448E-2</v>
      </c>
      <c r="AJ1051" s="16">
        <v>0.26271653886969892</v>
      </c>
      <c r="AK1051" s="16">
        <v>0.4412386911602536</v>
      </c>
      <c r="AL1051" s="21"/>
    </row>
    <row r="1052" spans="2:39" ht="58" x14ac:dyDescent="0.35">
      <c r="B1052" s="15" t="s">
        <v>373</v>
      </c>
      <c r="C1052" s="16">
        <v>0.16291181126111681</v>
      </c>
      <c r="D1052" s="16">
        <v>0.18893272784969309</v>
      </c>
      <c r="E1052" s="16">
        <v>0.13747154784111421</v>
      </c>
      <c r="G1052" s="16">
        <v>0.2166710753827199</v>
      </c>
      <c r="H1052" s="16">
        <v>0.23626785872241851</v>
      </c>
      <c r="I1052" s="16">
        <v>0.1994806600341798</v>
      </c>
      <c r="J1052" s="16">
        <v>0.14925443680545741</v>
      </c>
      <c r="K1052" s="16">
        <v>0.13130399513192609</v>
      </c>
      <c r="L1052" s="16">
        <v>7.079809972330868E-2</v>
      </c>
      <c r="N1052" s="16">
        <v>0.12741606196964189</v>
      </c>
      <c r="O1052" s="16">
        <v>0.1547735598249397</v>
      </c>
      <c r="P1052" s="16">
        <v>0.14000460709900461</v>
      </c>
      <c r="Q1052" s="16">
        <v>0.1113112383796083</v>
      </c>
      <c r="R1052" s="16">
        <v>0.16877340236823471</v>
      </c>
      <c r="S1052" s="16">
        <v>0.14729438566460859</v>
      </c>
      <c r="T1052" s="16">
        <v>0.17337249406451971</v>
      </c>
      <c r="U1052" s="16">
        <v>0.17725215655966051</v>
      </c>
      <c r="V1052" s="16">
        <v>0.22859630097241429</v>
      </c>
      <c r="W1052" s="16">
        <v>0.15731137604944101</v>
      </c>
      <c r="X1052" s="16">
        <v>0.1620333456706167</v>
      </c>
      <c r="Y1052" s="16">
        <v>0.1275407102990628</v>
      </c>
      <c r="AA1052" s="16">
        <v>0.2154851109175111</v>
      </c>
      <c r="AB1052" s="16">
        <v>0.1577564449539485</v>
      </c>
      <c r="AC1052" s="16">
        <v>0.15196469096539761</v>
      </c>
      <c r="AD1052" s="16">
        <v>0.12109789152221211</v>
      </c>
      <c r="AF1052" s="16">
        <v>0.18446230306590139</v>
      </c>
      <c r="AH1052" s="16">
        <v>6.025453859441747E-3</v>
      </c>
      <c r="AI1052" s="16">
        <v>5.8925762980924723E-2</v>
      </c>
      <c r="AJ1052" s="16">
        <v>0.2185660475364464</v>
      </c>
      <c r="AK1052" s="16">
        <v>0.38479553706019698</v>
      </c>
      <c r="AL1052" s="21"/>
    </row>
    <row r="1053" spans="2:39" ht="43.5" x14ac:dyDescent="0.35">
      <c r="B1053" s="15" t="s">
        <v>374</v>
      </c>
      <c r="C1053" s="16">
        <v>0.10142443659190099</v>
      </c>
      <c r="D1053" s="16">
        <v>0.1274093915149376</v>
      </c>
      <c r="E1053" s="16">
        <v>7.6019332357826361E-2</v>
      </c>
      <c r="G1053" s="16">
        <v>0.13561467141985581</v>
      </c>
      <c r="H1053" s="16">
        <v>0.1555307160632465</v>
      </c>
      <c r="I1053" s="16">
        <v>0.1463056089192504</v>
      </c>
      <c r="J1053" s="16">
        <v>8.9622791083846395E-2</v>
      </c>
      <c r="K1053" s="16">
        <v>6.1358002140236977E-2</v>
      </c>
      <c r="L1053" s="16">
        <v>3.5227454451732601E-2</v>
      </c>
      <c r="N1053" s="16">
        <v>8.0611562787308536E-2</v>
      </c>
      <c r="O1053" s="16">
        <v>9.9112728373081285E-2</v>
      </c>
      <c r="P1053" s="16">
        <v>0.11587745218224681</v>
      </c>
      <c r="Q1053" s="16">
        <v>9.5022076910707798E-2</v>
      </c>
      <c r="R1053" s="16">
        <v>7.977419727202098E-2</v>
      </c>
      <c r="S1053" s="16">
        <v>9.0085640529026192E-2</v>
      </c>
      <c r="T1053" s="16">
        <v>0.12909608149293789</v>
      </c>
      <c r="U1053" s="16">
        <v>0.1230952964551045</v>
      </c>
      <c r="V1053" s="16">
        <v>0.1446715879180501</v>
      </c>
      <c r="W1053" s="16">
        <v>7.6912925069754542E-2</v>
      </c>
      <c r="X1053" s="16">
        <v>0.1001720390220248</v>
      </c>
      <c r="Y1053" s="16">
        <v>8.0220728562090407E-2</v>
      </c>
      <c r="AA1053" s="16">
        <v>0.12746021706701491</v>
      </c>
      <c r="AB1053" s="16">
        <v>9.2260615730186332E-2</v>
      </c>
      <c r="AC1053" s="16">
        <v>0.1041412880088939</v>
      </c>
      <c r="AD1053" s="16">
        <v>8.0702950113181821E-2</v>
      </c>
      <c r="AF1053" s="16">
        <v>0.11472115768398081</v>
      </c>
      <c r="AH1053" s="16">
        <v>0</v>
      </c>
      <c r="AI1053" s="16">
        <v>3.5551654530910803E-2</v>
      </c>
      <c r="AJ1053" s="16">
        <v>0.13293920920314189</v>
      </c>
      <c r="AK1053" s="16">
        <v>0.25252966011338418</v>
      </c>
      <c r="AL1053" s="21"/>
    </row>
    <row r="1054" spans="2:39" ht="43.5" x14ac:dyDescent="0.35">
      <c r="B1054" s="15" t="s">
        <v>375</v>
      </c>
      <c r="C1054" s="16">
        <v>0.12911865305415041</v>
      </c>
      <c r="D1054" s="16">
        <v>0.144927017561119</v>
      </c>
      <c r="E1054" s="16">
        <v>0.1136630500231159</v>
      </c>
      <c r="G1054" s="16">
        <v>0.184069246947829</v>
      </c>
      <c r="H1054" s="16">
        <v>0.22238242482728829</v>
      </c>
      <c r="I1054" s="16">
        <v>0.1804965991775912</v>
      </c>
      <c r="J1054" s="16">
        <v>0.1141521187717514</v>
      </c>
      <c r="K1054" s="16">
        <v>7.3927205824165801E-2</v>
      </c>
      <c r="L1054" s="16">
        <v>2.5007423341136849E-2</v>
      </c>
      <c r="N1054" s="16">
        <v>0.1156468516812633</v>
      </c>
      <c r="O1054" s="16">
        <v>0.14588929157236399</v>
      </c>
      <c r="P1054" s="16">
        <v>0.1286451681072534</v>
      </c>
      <c r="Q1054" s="16">
        <v>0.1248915409574383</v>
      </c>
      <c r="R1054" s="16">
        <v>0.1072198384572501</v>
      </c>
      <c r="S1054" s="16">
        <v>9.9093984241693633E-2</v>
      </c>
      <c r="T1054" s="16">
        <v>0.14873943853997931</v>
      </c>
      <c r="U1054" s="16">
        <v>0.1406889150678392</v>
      </c>
      <c r="V1054" s="16">
        <v>0.184980791716401</v>
      </c>
      <c r="W1054" s="16">
        <v>0.13304344595179071</v>
      </c>
      <c r="X1054" s="16">
        <v>9.9230487443802043E-2</v>
      </c>
      <c r="Y1054" s="16">
        <v>9.9551651241414643E-2</v>
      </c>
      <c r="AA1054" s="16">
        <v>0.18029892801158739</v>
      </c>
      <c r="AB1054" s="16">
        <v>0.11339137283121251</v>
      </c>
      <c r="AC1054" s="16">
        <v>0.12954289496174201</v>
      </c>
      <c r="AD1054" s="16">
        <v>8.994396206454057E-2</v>
      </c>
      <c r="AF1054" s="16">
        <v>0.1461678400457555</v>
      </c>
      <c r="AH1054" s="16">
        <v>5.7669556089744211E-3</v>
      </c>
      <c r="AI1054" s="16">
        <v>3.158155512171916E-2</v>
      </c>
      <c r="AJ1054" s="16">
        <v>0.16627871183055271</v>
      </c>
      <c r="AK1054" s="16">
        <v>0.35929839718536549</v>
      </c>
      <c r="AL1054" s="21"/>
    </row>
    <row r="1055" spans="2:39" x14ac:dyDescent="0.35">
      <c r="B1055" s="15" t="s">
        <v>241</v>
      </c>
      <c r="C1055" s="16">
        <v>1.418921112441403E-2</v>
      </c>
      <c r="D1055" s="16">
        <v>1.251986174107091E-2</v>
      </c>
      <c r="E1055" s="16">
        <v>1.582130920626685E-2</v>
      </c>
      <c r="G1055" s="16">
        <v>1.547334214262106E-2</v>
      </c>
      <c r="H1055" s="16">
        <v>3.3306787034452661E-3</v>
      </c>
      <c r="I1055" s="16">
        <v>1.633312777703675E-2</v>
      </c>
      <c r="J1055" s="16">
        <v>1.4883831986380869E-2</v>
      </c>
      <c r="K1055" s="16">
        <v>1.2599950939829871E-2</v>
      </c>
      <c r="L1055" s="16">
        <v>2.0907015356085589E-2</v>
      </c>
      <c r="N1055" s="16">
        <v>2.0687397977426199E-2</v>
      </c>
      <c r="O1055" s="16">
        <v>1.128008155273005E-2</v>
      </c>
      <c r="P1055" s="16">
        <v>1.6026043085250269E-2</v>
      </c>
      <c r="Q1055" s="16">
        <v>2.4025337625549811E-2</v>
      </c>
      <c r="R1055" s="16">
        <v>7.3177962458733942E-3</v>
      </c>
      <c r="S1055" s="16">
        <v>3.9738817294193993E-3</v>
      </c>
      <c r="T1055" s="16">
        <v>1.9553035931720069E-2</v>
      </c>
      <c r="U1055" s="16">
        <v>1.5424147723858431E-2</v>
      </c>
      <c r="V1055" s="16">
        <v>1.4375447515086671E-2</v>
      </c>
      <c r="W1055" s="16">
        <v>9.5746757643042288E-3</v>
      </c>
      <c r="X1055" s="16">
        <v>1.110340776257698E-2</v>
      </c>
      <c r="Y1055" s="16">
        <v>2.4480310273773401E-2</v>
      </c>
      <c r="AA1055" s="16">
        <v>9.4789552792588893E-3</v>
      </c>
      <c r="AB1055" s="16">
        <v>1.6665043549296672E-2</v>
      </c>
      <c r="AC1055" s="16">
        <v>1.5924057562891721E-2</v>
      </c>
      <c r="AD1055" s="16">
        <v>1.525207235907162E-2</v>
      </c>
      <c r="AF1055" s="16">
        <v>1.475973108616341E-2</v>
      </c>
      <c r="AH1055" s="16">
        <v>7.7294918658765586E-3</v>
      </c>
      <c r="AI1055" s="16">
        <v>2.1826195978253669E-2</v>
      </c>
      <c r="AJ1055" s="16">
        <v>9.3458095211150886E-3</v>
      </c>
      <c r="AK1055" s="16">
        <v>1.119668922733417E-2</v>
      </c>
      <c r="AL1055" s="21"/>
    </row>
    <row r="1056" spans="2:39" x14ac:dyDescent="0.35">
      <c r="B1056" s="15" t="s">
        <v>242</v>
      </c>
      <c r="C1056" s="16">
        <v>0.31283430489791852</v>
      </c>
      <c r="D1056" s="16">
        <v>0.27620729039359643</v>
      </c>
      <c r="E1056" s="16">
        <v>0.34864399261995999</v>
      </c>
      <c r="G1056" s="16">
        <v>0.14212125513060689</v>
      </c>
      <c r="H1056" s="16">
        <v>0.13397935081222631</v>
      </c>
      <c r="I1056" s="16">
        <v>0.2146161516074877</v>
      </c>
      <c r="J1056" s="16">
        <v>0.32317819760639888</v>
      </c>
      <c r="K1056" s="16">
        <v>0.42780405083980588</v>
      </c>
      <c r="L1056" s="16">
        <v>0.56397431852059365</v>
      </c>
      <c r="N1056" s="16">
        <v>0.37958057796350442</v>
      </c>
      <c r="O1056" s="16">
        <v>0.29417831835191482</v>
      </c>
      <c r="P1056" s="16">
        <v>0.34711811465741782</v>
      </c>
      <c r="Q1056" s="16">
        <v>0.30720288394754119</v>
      </c>
      <c r="R1056" s="16">
        <v>0.28615009900216409</v>
      </c>
      <c r="S1056" s="16">
        <v>0.36724496871108858</v>
      </c>
      <c r="T1056" s="16">
        <v>0.27442995800166847</v>
      </c>
      <c r="U1056" s="16">
        <v>0.24351605770029039</v>
      </c>
      <c r="V1056" s="16">
        <v>0.16779062770837039</v>
      </c>
      <c r="W1056" s="16">
        <v>0.3947997936119928</v>
      </c>
      <c r="X1056" s="16">
        <v>0.34726343539868448</v>
      </c>
      <c r="Y1056" s="16">
        <v>0.39626680760918948</v>
      </c>
      <c r="AA1056" s="16">
        <v>0.25449610493613928</v>
      </c>
      <c r="AB1056" s="16">
        <v>0.34467087137788383</v>
      </c>
      <c r="AC1056" s="16">
        <v>0.28508508264416049</v>
      </c>
      <c r="AD1056" s="16">
        <v>0.36749556794674593</v>
      </c>
      <c r="AF1056" s="16">
        <v>0.24132998913016221</v>
      </c>
      <c r="AH1056" s="16">
        <v>0.83824598928778071</v>
      </c>
      <c r="AI1056" s="16">
        <v>0.52236488611971343</v>
      </c>
      <c r="AJ1056" s="16">
        <v>8.4265753897115186E-2</v>
      </c>
      <c r="AK1056" s="16">
        <v>2.0529903490808691E-2</v>
      </c>
      <c r="AL1056" s="21"/>
    </row>
    <row r="1057" spans="2:39" x14ac:dyDescent="0.35">
      <c r="B1057" s="15" t="s">
        <v>93</v>
      </c>
      <c r="C1057" s="16">
        <v>4.4686874580906442E-2</v>
      </c>
      <c r="D1057" s="16">
        <v>3.9284709762762382E-2</v>
      </c>
      <c r="E1057" s="16">
        <v>4.9968490835431083E-2</v>
      </c>
      <c r="G1057" s="16">
        <v>3.5411986941474419E-2</v>
      </c>
      <c r="H1057" s="16">
        <v>2.7877645275871318E-2</v>
      </c>
      <c r="I1057" s="16">
        <v>4.8239188464812108E-2</v>
      </c>
      <c r="J1057" s="16">
        <v>5.3051842256386067E-2</v>
      </c>
      <c r="K1057" s="16">
        <v>5.2585126250461967E-2</v>
      </c>
      <c r="L1057" s="16">
        <v>4.9447082835893087E-2</v>
      </c>
      <c r="N1057" s="16">
        <v>4.2161432154408422E-2</v>
      </c>
      <c r="O1057" s="16">
        <v>2.4584923585078969E-2</v>
      </c>
      <c r="P1057" s="16">
        <v>3.6782878382511167E-2</v>
      </c>
      <c r="Q1057" s="16">
        <v>5.5027356607116877E-2</v>
      </c>
      <c r="R1057" s="16">
        <v>3.6318051993657903E-2</v>
      </c>
      <c r="S1057" s="16">
        <v>5.53333964225061E-2</v>
      </c>
      <c r="T1057" s="16">
        <v>5.1817880655690783E-2</v>
      </c>
      <c r="U1057" s="16">
        <v>5.1071770775563803E-2</v>
      </c>
      <c r="V1057" s="16">
        <v>4.0210756446322278E-2</v>
      </c>
      <c r="W1057" s="16">
        <v>4.1764824239643061E-2</v>
      </c>
      <c r="X1057" s="16">
        <v>5.7294206645729519E-2</v>
      </c>
      <c r="Y1057" s="16">
        <v>4.2544997721571803E-2</v>
      </c>
      <c r="AA1057" s="16">
        <v>2.1610266292203809E-2</v>
      </c>
      <c r="AB1057" s="16">
        <v>4.2803330645272572E-2</v>
      </c>
      <c r="AC1057" s="16">
        <v>4.7308129774994753E-2</v>
      </c>
      <c r="AD1057" s="16">
        <v>6.8940086892345057E-2</v>
      </c>
      <c r="AF1057" s="16">
        <v>3.7399940929918593E-2</v>
      </c>
      <c r="AH1057" s="16">
        <v>7.3033067897184903E-2</v>
      </c>
      <c r="AI1057" s="16">
        <v>7.7162144975910674E-2</v>
      </c>
      <c r="AJ1057" s="16">
        <v>2.0315780971816501E-2</v>
      </c>
      <c r="AK1057" s="16">
        <v>5.8051950155259156E-3</v>
      </c>
      <c r="AL1057" s="21"/>
    </row>
    <row r="1059" spans="2:39" x14ac:dyDescent="0.35">
      <c r="B1059" s="25" t="s">
        <v>376</v>
      </c>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row>
    <row r="1060" spans="2:39" x14ac:dyDescent="0.35">
      <c r="B1060" s="26" t="s">
        <v>17</v>
      </c>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row>
    <row r="1061" spans="2:39" ht="58" x14ac:dyDescent="0.35">
      <c r="B1061" s="15" t="s">
        <v>377</v>
      </c>
      <c r="C1061" s="16">
        <v>0.24423310268508711</v>
      </c>
      <c r="D1061" s="16">
        <v>0.25321578429640712</v>
      </c>
      <c r="E1061" s="16">
        <v>0.23417562484599949</v>
      </c>
      <c r="G1061" s="16">
        <v>0.22048291256099259</v>
      </c>
      <c r="H1061" s="16">
        <v>0.28772844576643358</v>
      </c>
      <c r="I1061" s="16">
        <v>0.26691895714269992</v>
      </c>
      <c r="J1061" s="16">
        <v>0.24677337991579909</v>
      </c>
      <c r="K1061" s="16">
        <v>0.21141020101184901</v>
      </c>
      <c r="L1061" s="16">
        <v>0.1503209775413685</v>
      </c>
      <c r="N1061" s="16">
        <v>0.21700464317698639</v>
      </c>
      <c r="O1061" s="16">
        <v>0.2890932355201386</v>
      </c>
      <c r="P1061" s="16">
        <v>0.1737095382216543</v>
      </c>
      <c r="Q1061" s="16">
        <v>0.28029784952763098</v>
      </c>
      <c r="R1061" s="16">
        <v>0.26610349082597878</v>
      </c>
      <c r="S1061" s="16">
        <v>0.2057177102551917</v>
      </c>
      <c r="T1061" s="16">
        <v>0.22111995093687711</v>
      </c>
      <c r="U1061" s="16">
        <v>0.25532716393741822</v>
      </c>
      <c r="V1061" s="16">
        <v>0.30089125876133732</v>
      </c>
      <c r="W1061" s="16">
        <v>0.23979368315147609</v>
      </c>
      <c r="X1061" s="16">
        <v>0.2178370331145941</v>
      </c>
      <c r="Y1061" s="16">
        <v>0.20762427210282111</v>
      </c>
      <c r="AA1061" s="16">
        <v>0.3307933982786197</v>
      </c>
      <c r="AB1061" s="16">
        <v>0.25273546153129112</v>
      </c>
      <c r="AC1061" s="16">
        <v>0.20575090217749931</v>
      </c>
      <c r="AD1061" s="16">
        <v>0.14808318528760611</v>
      </c>
      <c r="AF1061" s="16">
        <v>0.25978448953468958</v>
      </c>
      <c r="AH1061" s="16">
        <v>1.060884532110268E-2</v>
      </c>
      <c r="AI1061" s="16">
        <v>0.1165424973221286</v>
      </c>
      <c r="AJ1061" s="16">
        <v>0.2836228033173393</v>
      </c>
      <c r="AK1061" s="16">
        <v>0.42900463377845871</v>
      </c>
    </row>
    <row r="1062" spans="2:39" ht="29" x14ac:dyDescent="0.35">
      <c r="B1062" s="15" t="s">
        <v>378</v>
      </c>
      <c r="C1062" s="16">
        <v>0.19295153287547831</v>
      </c>
      <c r="D1062" s="16">
        <v>0.2133374208579614</v>
      </c>
      <c r="E1062" s="16">
        <v>0.17012643169905839</v>
      </c>
      <c r="G1062" s="16">
        <v>0.1776755112916702</v>
      </c>
      <c r="H1062" s="16">
        <v>0.22481142519388919</v>
      </c>
      <c r="I1062" s="16">
        <v>0.24365165063909899</v>
      </c>
      <c r="J1062" s="16">
        <v>0.18308956838085211</v>
      </c>
      <c r="K1062" s="16">
        <v>0.1403128022810442</v>
      </c>
      <c r="L1062" s="16">
        <v>0.1118541532572532</v>
      </c>
      <c r="N1062" s="16">
        <v>0.13936558002877961</v>
      </c>
      <c r="O1062" s="16">
        <v>0.2217150468746889</v>
      </c>
      <c r="P1062" s="16">
        <v>0.1443924695035696</v>
      </c>
      <c r="Q1062" s="16">
        <v>0.13988909607181649</v>
      </c>
      <c r="R1062" s="16">
        <v>0.21842383946619159</v>
      </c>
      <c r="S1062" s="16">
        <v>0.19066901892855281</v>
      </c>
      <c r="T1062" s="16">
        <v>0.20562476414445771</v>
      </c>
      <c r="U1062" s="16">
        <v>0.19706292285596669</v>
      </c>
      <c r="V1062" s="16">
        <v>0.2493171867981944</v>
      </c>
      <c r="W1062" s="16">
        <v>0.19174188777017309</v>
      </c>
      <c r="X1062" s="16">
        <v>0.1326986047048152</v>
      </c>
      <c r="Y1062" s="16">
        <v>0.18045904150120889</v>
      </c>
      <c r="AA1062" s="16">
        <v>0.26074514325866638</v>
      </c>
      <c r="AB1062" s="16">
        <v>0.1773187116896186</v>
      </c>
      <c r="AC1062" s="16">
        <v>0.16955769269227611</v>
      </c>
      <c r="AD1062" s="16">
        <v>0.14020858037180081</v>
      </c>
      <c r="AF1062" s="16">
        <v>0.20591074327995451</v>
      </c>
      <c r="AH1062" s="16">
        <v>4.3590738840616778E-3</v>
      </c>
      <c r="AI1062" s="16">
        <v>5.5331885976879838E-2</v>
      </c>
      <c r="AJ1062" s="16">
        <v>0.2102838523297676</v>
      </c>
      <c r="AK1062" s="16">
        <v>0.43129790472663071</v>
      </c>
    </row>
    <row r="1063" spans="2:39" ht="43.5" x14ac:dyDescent="0.35">
      <c r="B1063" s="15" t="s">
        <v>379</v>
      </c>
      <c r="C1063" s="16">
        <v>0.2125677665584022</v>
      </c>
      <c r="D1063" s="16">
        <v>0.22371349543846111</v>
      </c>
      <c r="E1063" s="16">
        <v>0.2000884284206236</v>
      </c>
      <c r="G1063" s="16">
        <v>0.21054424228480331</v>
      </c>
      <c r="H1063" s="16">
        <v>0.26433812663539402</v>
      </c>
      <c r="I1063" s="16">
        <v>0.23702225511947669</v>
      </c>
      <c r="J1063" s="16">
        <v>0.19312414838229619</v>
      </c>
      <c r="K1063" s="16">
        <v>0.17854917121659131</v>
      </c>
      <c r="L1063" s="16">
        <v>0.1192803530508387</v>
      </c>
      <c r="N1063" s="16">
        <v>0.17365127395163479</v>
      </c>
      <c r="O1063" s="16">
        <v>0.16484378111488551</v>
      </c>
      <c r="P1063" s="16">
        <v>0.15301316390472289</v>
      </c>
      <c r="Q1063" s="16">
        <v>0.21602459671095209</v>
      </c>
      <c r="R1063" s="16">
        <v>0.2220512309958779</v>
      </c>
      <c r="S1063" s="16">
        <v>0.20214338009520949</v>
      </c>
      <c r="T1063" s="16">
        <v>0.1921733609591629</v>
      </c>
      <c r="U1063" s="16">
        <v>0.21141135260268951</v>
      </c>
      <c r="V1063" s="16">
        <v>0.28767597716937171</v>
      </c>
      <c r="W1063" s="16">
        <v>0.19980618594936189</v>
      </c>
      <c r="X1063" s="16">
        <v>0.1937501825659679</v>
      </c>
      <c r="Y1063" s="16">
        <v>0.20536602376367319</v>
      </c>
      <c r="AA1063" s="16">
        <v>0.28607393115434632</v>
      </c>
      <c r="AB1063" s="16">
        <v>0.2163733066232679</v>
      </c>
      <c r="AC1063" s="16">
        <v>0.169933084698452</v>
      </c>
      <c r="AD1063" s="16">
        <v>0.1475278687512864</v>
      </c>
      <c r="AF1063" s="16">
        <v>0.2265710260728355</v>
      </c>
      <c r="AH1063" s="16">
        <v>5.6678261143642966E-3</v>
      </c>
      <c r="AI1063" s="16">
        <v>8.1698182891937199E-2</v>
      </c>
      <c r="AJ1063" s="16">
        <v>0.24444849505574431</v>
      </c>
      <c r="AK1063" s="16">
        <v>0.41214232645090138</v>
      </c>
    </row>
    <row r="1064" spans="2:39" ht="43.5" x14ac:dyDescent="0.35">
      <c r="B1064" s="15" t="s">
        <v>380</v>
      </c>
      <c r="C1064" s="16">
        <v>0.19705928235134909</v>
      </c>
      <c r="D1064" s="16">
        <v>0.2180823750179991</v>
      </c>
      <c r="E1064" s="16">
        <v>0.1735207336469779</v>
      </c>
      <c r="G1064" s="16">
        <v>0.18858780900808769</v>
      </c>
      <c r="H1064" s="16">
        <v>0.26018511119585519</v>
      </c>
      <c r="I1064" s="16">
        <v>0.22935122938412569</v>
      </c>
      <c r="J1064" s="16">
        <v>0.16615364462035159</v>
      </c>
      <c r="K1064" s="16">
        <v>0.15413841417977081</v>
      </c>
      <c r="L1064" s="16">
        <v>0.1089660125387464</v>
      </c>
      <c r="N1064" s="16">
        <v>0.16421254362451099</v>
      </c>
      <c r="O1064" s="16">
        <v>0.14667225534504319</v>
      </c>
      <c r="P1064" s="16">
        <v>0.19632339261643711</v>
      </c>
      <c r="Q1064" s="16">
        <v>0.2080794061657994</v>
      </c>
      <c r="R1064" s="16">
        <v>0.21573190226650921</v>
      </c>
      <c r="S1064" s="16">
        <v>0.1509909805146136</v>
      </c>
      <c r="T1064" s="16">
        <v>0.18929655096639969</v>
      </c>
      <c r="U1064" s="16">
        <v>0.2043874760282528</v>
      </c>
      <c r="V1064" s="16">
        <v>0.26732230942285551</v>
      </c>
      <c r="W1064" s="16">
        <v>0.18024072440742719</v>
      </c>
      <c r="X1064" s="16">
        <v>0.17863261404773331</v>
      </c>
      <c r="Y1064" s="16">
        <v>0.1648063177071443</v>
      </c>
      <c r="AA1064" s="16">
        <v>0.24654114234517521</v>
      </c>
      <c r="AB1064" s="16">
        <v>0.19276908250276381</v>
      </c>
      <c r="AC1064" s="16">
        <v>0.18914794318695469</v>
      </c>
      <c r="AD1064" s="16">
        <v>0.137710868661858</v>
      </c>
      <c r="AF1064" s="16">
        <v>0.20879589804344981</v>
      </c>
      <c r="AH1064" s="16">
        <v>1.6487876080681509E-2</v>
      </c>
      <c r="AI1064" s="16">
        <v>7.0489716208105097E-2</v>
      </c>
      <c r="AJ1064" s="16">
        <v>0.23364088679219791</v>
      </c>
      <c r="AK1064" s="16">
        <v>0.37184055018622791</v>
      </c>
    </row>
    <row r="1065" spans="2:39" ht="43.5" x14ac:dyDescent="0.35">
      <c r="B1065" s="15" t="s">
        <v>381</v>
      </c>
      <c r="C1065" s="16">
        <v>0.18031131468500819</v>
      </c>
      <c r="D1065" s="16">
        <v>0.18441339157931941</v>
      </c>
      <c r="E1065" s="16">
        <v>0.17571841589999759</v>
      </c>
      <c r="G1065" s="16">
        <v>0.2107519877555997</v>
      </c>
      <c r="H1065" s="16">
        <v>0.2475757924467164</v>
      </c>
      <c r="I1065" s="16">
        <v>0.21795620702976529</v>
      </c>
      <c r="J1065" s="16">
        <v>0.13436341285063191</v>
      </c>
      <c r="K1065" s="16">
        <v>0.1130362942605244</v>
      </c>
      <c r="L1065" s="16">
        <v>9.1849126526833913E-2</v>
      </c>
      <c r="N1065" s="16">
        <v>0.1448369448693114</v>
      </c>
      <c r="O1065" s="16">
        <v>0.18216996638043709</v>
      </c>
      <c r="P1065" s="16">
        <v>0.1512769765340625</v>
      </c>
      <c r="Q1065" s="16">
        <v>0.21973319714616621</v>
      </c>
      <c r="R1065" s="16">
        <v>0.1878661066823247</v>
      </c>
      <c r="S1065" s="16">
        <v>0.15112569834881229</v>
      </c>
      <c r="T1065" s="16">
        <v>0.16534311734146309</v>
      </c>
      <c r="U1065" s="16">
        <v>0.145932252227049</v>
      </c>
      <c r="V1065" s="16">
        <v>0.2325401937162086</v>
      </c>
      <c r="W1065" s="16">
        <v>0.18791164791875961</v>
      </c>
      <c r="X1065" s="16">
        <v>0.1704021426754955</v>
      </c>
      <c r="Y1065" s="16">
        <v>0.1720471582001229</v>
      </c>
      <c r="AA1065" s="16">
        <v>0.25407504915203227</v>
      </c>
      <c r="AB1065" s="16">
        <v>0.16043597220890871</v>
      </c>
      <c r="AC1065" s="16">
        <v>0.16140243803955101</v>
      </c>
      <c r="AD1065" s="16">
        <v>0.1193028244936888</v>
      </c>
      <c r="AF1065" s="16">
        <v>0.1915789530934503</v>
      </c>
      <c r="AH1065" s="16">
        <v>9.9364420113040933E-3</v>
      </c>
      <c r="AI1065" s="16">
        <v>5.1515184695993761E-2</v>
      </c>
      <c r="AJ1065" s="16">
        <v>0.21188883251192731</v>
      </c>
      <c r="AK1065" s="16">
        <v>0.36720961271031188</v>
      </c>
    </row>
    <row r="1066" spans="2:39" ht="43.5" x14ac:dyDescent="0.35">
      <c r="B1066" s="15" t="s">
        <v>382</v>
      </c>
      <c r="C1066" s="16">
        <v>0.23297658580353431</v>
      </c>
      <c r="D1066" s="16">
        <v>0.25363652487858968</v>
      </c>
      <c r="E1066" s="16">
        <v>0.20984464276077799</v>
      </c>
      <c r="G1066" s="16">
        <v>0.25078679646412377</v>
      </c>
      <c r="H1066" s="16">
        <v>0.27226274378005882</v>
      </c>
      <c r="I1066" s="16">
        <v>0.26869330024261051</v>
      </c>
      <c r="J1066" s="16">
        <v>0.2205505432388245</v>
      </c>
      <c r="K1066" s="16">
        <v>0.1770008697699173</v>
      </c>
      <c r="L1066" s="16">
        <v>0.13379051299354461</v>
      </c>
      <c r="N1066" s="16">
        <v>0.2318157582962323</v>
      </c>
      <c r="O1066" s="16">
        <v>0.20266983239808989</v>
      </c>
      <c r="P1066" s="16">
        <v>0.25203681594780408</v>
      </c>
      <c r="Q1066" s="16">
        <v>0.18885447782464679</v>
      </c>
      <c r="R1066" s="16">
        <v>0.25537141995591878</v>
      </c>
      <c r="S1066" s="16">
        <v>0.2084359199374598</v>
      </c>
      <c r="T1066" s="16">
        <v>0.25006848743619031</v>
      </c>
      <c r="U1066" s="16">
        <v>0.23314290668469159</v>
      </c>
      <c r="V1066" s="16">
        <v>0.28106933734659162</v>
      </c>
      <c r="W1066" s="16">
        <v>0.1869422777488125</v>
      </c>
      <c r="X1066" s="16">
        <v>0.22269064395061769</v>
      </c>
      <c r="Y1066" s="16">
        <v>0.2195767904260649</v>
      </c>
      <c r="AA1066" s="16">
        <v>0.30017852949938528</v>
      </c>
      <c r="AB1066" s="16">
        <v>0.2211709323002225</v>
      </c>
      <c r="AC1066" s="16">
        <v>0.22274509423124489</v>
      </c>
      <c r="AD1066" s="16">
        <v>0.16005760859833529</v>
      </c>
      <c r="AF1066" s="16">
        <v>0.247178765062913</v>
      </c>
      <c r="AH1066" s="16">
        <v>1.117670746176363E-2</v>
      </c>
      <c r="AI1066" s="16">
        <v>7.8859330910413236E-2</v>
      </c>
      <c r="AJ1066" s="16">
        <v>0.26814692109578131</v>
      </c>
      <c r="AK1066" s="16">
        <v>0.46738009252115309</v>
      </c>
    </row>
    <row r="1067" spans="2:39" ht="29" x14ac:dyDescent="0.35">
      <c r="B1067" s="15" t="s">
        <v>383</v>
      </c>
      <c r="C1067" s="16">
        <v>0.19143833210993219</v>
      </c>
      <c r="D1067" s="16">
        <v>0.21654616026237619</v>
      </c>
      <c r="E1067" s="16">
        <v>0.1633263009640665</v>
      </c>
      <c r="G1067" s="16">
        <v>0.2051417574278139</v>
      </c>
      <c r="H1067" s="16">
        <v>0.24260064008894891</v>
      </c>
      <c r="I1067" s="16">
        <v>0.22464222950449519</v>
      </c>
      <c r="J1067" s="16">
        <v>0.1754597568186218</v>
      </c>
      <c r="K1067" s="16">
        <v>0.1171208999656675</v>
      </c>
      <c r="L1067" s="16">
        <v>0.1175960032083431</v>
      </c>
      <c r="N1067" s="16">
        <v>0.1408850344186233</v>
      </c>
      <c r="O1067" s="16">
        <v>0.2005064480014685</v>
      </c>
      <c r="P1067" s="16">
        <v>0.146119784346675</v>
      </c>
      <c r="Q1067" s="16">
        <v>0.20542387212883881</v>
      </c>
      <c r="R1067" s="16">
        <v>0.184241607562069</v>
      </c>
      <c r="S1067" s="16">
        <v>0.16446790238462969</v>
      </c>
      <c r="T1067" s="16">
        <v>0.18295255752022899</v>
      </c>
      <c r="U1067" s="16">
        <v>0.24798423799921701</v>
      </c>
      <c r="V1067" s="16">
        <v>0.26823125445666163</v>
      </c>
      <c r="W1067" s="16">
        <v>0.17532647345783031</v>
      </c>
      <c r="X1067" s="16">
        <v>0.13853206894134731</v>
      </c>
      <c r="Y1067" s="16">
        <v>0.15639787444222181</v>
      </c>
      <c r="AA1067" s="16">
        <v>0.27002135716454823</v>
      </c>
      <c r="AB1067" s="16">
        <v>0.18703015243293891</v>
      </c>
      <c r="AC1067" s="16">
        <v>0.1521783705892317</v>
      </c>
      <c r="AD1067" s="16">
        <v>0.1265060903231788</v>
      </c>
      <c r="AF1067" s="16">
        <v>0.20373253581613701</v>
      </c>
      <c r="AH1067" s="16">
        <v>0</v>
      </c>
      <c r="AI1067" s="16">
        <v>4.8322744725242152E-2</v>
      </c>
      <c r="AJ1067" s="16">
        <v>0.2074935724877312</v>
      </c>
      <c r="AK1067" s="16">
        <v>0.44245002155607599</v>
      </c>
    </row>
    <row r="1068" spans="2:39" ht="29" x14ac:dyDescent="0.35">
      <c r="B1068" s="15" t="s">
        <v>384</v>
      </c>
      <c r="C1068" s="16">
        <v>0.1209121593170812</v>
      </c>
      <c r="D1068" s="16">
        <v>0.14504792138907241</v>
      </c>
      <c r="E1068" s="16">
        <v>9.3888503946436289E-2</v>
      </c>
      <c r="G1068" s="16">
        <v>0.14167709270958781</v>
      </c>
      <c r="H1068" s="16">
        <v>0.17946528842021839</v>
      </c>
      <c r="I1068" s="16">
        <v>0.14603426192969321</v>
      </c>
      <c r="J1068" s="16">
        <v>0.1025347913971614</v>
      </c>
      <c r="K1068" s="16">
        <v>5.4796794997482648E-2</v>
      </c>
      <c r="L1068" s="16">
        <v>2.8623673126985969E-2</v>
      </c>
      <c r="N1068" s="16">
        <v>0.1025689299829054</v>
      </c>
      <c r="O1068" s="16">
        <v>0.1132737505980821</v>
      </c>
      <c r="P1068" s="16">
        <v>0.1000352991905426</v>
      </c>
      <c r="Q1068" s="16">
        <v>0.12653977513121559</v>
      </c>
      <c r="R1068" s="16">
        <v>0.13884300749577189</v>
      </c>
      <c r="S1068" s="16">
        <v>9.2609330119637984E-2</v>
      </c>
      <c r="T1068" s="16">
        <v>0.12590796352556841</v>
      </c>
      <c r="U1068" s="16">
        <v>0.1654528852971007</v>
      </c>
      <c r="V1068" s="16">
        <v>0.15882930626653821</v>
      </c>
      <c r="W1068" s="16">
        <v>0.1032894858019382</v>
      </c>
      <c r="X1068" s="16">
        <v>0.1125891295224382</v>
      </c>
      <c r="Y1068" s="16">
        <v>6.2502674195769034E-2</v>
      </c>
      <c r="AA1068" s="16">
        <v>0.17716429700420219</v>
      </c>
      <c r="AB1068" s="16">
        <v>0.10917155180560539</v>
      </c>
      <c r="AC1068" s="16">
        <v>9.6916668521590921E-2</v>
      </c>
      <c r="AD1068" s="16">
        <v>8.1389233490796423E-2</v>
      </c>
      <c r="AF1068" s="16">
        <v>0.12876037066046389</v>
      </c>
      <c r="AH1068" s="16">
        <v>0</v>
      </c>
      <c r="AI1068" s="16">
        <v>2.265243394244363E-2</v>
      </c>
      <c r="AJ1068" s="16">
        <v>0.12695598535082789</v>
      </c>
      <c r="AK1068" s="16">
        <v>0.30156805772684792</v>
      </c>
    </row>
    <row r="1069" spans="2:39" ht="43.5" x14ac:dyDescent="0.35">
      <c r="B1069" s="15" t="s">
        <v>385</v>
      </c>
      <c r="C1069" s="16">
        <v>8.3395158187223012E-2</v>
      </c>
      <c r="D1069" s="16">
        <v>0.10065015440107419</v>
      </c>
      <c r="E1069" s="16">
        <v>6.4075566383406959E-2</v>
      </c>
      <c r="G1069" s="16">
        <v>0.117978782290211</v>
      </c>
      <c r="H1069" s="16">
        <v>0.15246051641319919</v>
      </c>
      <c r="I1069" s="16">
        <v>0.1030326067476079</v>
      </c>
      <c r="J1069" s="16">
        <v>3.9682001440097453E-2</v>
      </c>
      <c r="K1069" s="16">
        <v>2.0459888190891711E-2</v>
      </c>
      <c r="L1069" s="16">
        <v>1.9741398725477428E-2</v>
      </c>
      <c r="N1069" s="16">
        <v>6.6760595879973184E-2</v>
      </c>
      <c r="O1069" s="16">
        <v>8.3775130727288566E-2</v>
      </c>
      <c r="P1069" s="16">
        <v>5.0814900191179957E-2</v>
      </c>
      <c r="Q1069" s="16">
        <v>9.3186020882655707E-2</v>
      </c>
      <c r="R1069" s="16">
        <v>9.3485665257167463E-2</v>
      </c>
      <c r="S1069" s="16">
        <v>7.8966761624036624E-2</v>
      </c>
      <c r="T1069" s="16">
        <v>8.6427442805915841E-2</v>
      </c>
      <c r="U1069" s="16">
        <v>9.0550874006047097E-2</v>
      </c>
      <c r="V1069" s="16">
        <v>0.11297449851715</v>
      </c>
      <c r="W1069" s="16">
        <v>7.1781837354346803E-2</v>
      </c>
      <c r="X1069" s="16">
        <v>7.4352594953875875E-2</v>
      </c>
      <c r="Y1069" s="16">
        <v>6.2102771733225128E-2</v>
      </c>
      <c r="AA1069" s="16">
        <v>0.11788256545812879</v>
      </c>
      <c r="AB1069" s="16">
        <v>6.0391915416217183E-2</v>
      </c>
      <c r="AC1069" s="16">
        <v>6.3440031231158628E-2</v>
      </c>
      <c r="AD1069" s="16">
        <v>8.6936819964904086E-2</v>
      </c>
      <c r="AF1069" s="16">
        <v>8.8996230049970329E-2</v>
      </c>
      <c r="AH1069" s="16">
        <v>0</v>
      </c>
      <c r="AI1069" s="16">
        <v>1.7389715755755941E-2</v>
      </c>
      <c r="AJ1069" s="16">
        <v>0.1055850737879927</v>
      </c>
      <c r="AK1069" s="16">
        <v>0.16461453104222301</v>
      </c>
    </row>
    <row r="1070" spans="2:39" ht="87" x14ac:dyDescent="0.35">
      <c r="B1070" s="15" t="s">
        <v>386</v>
      </c>
      <c r="C1070" s="16">
        <v>0.1507231152969804</v>
      </c>
      <c r="D1070" s="16">
        <v>0.16273460878350759</v>
      </c>
      <c r="E1070" s="16">
        <v>0.13727442204675411</v>
      </c>
      <c r="G1070" s="16">
        <v>0.18847718509133859</v>
      </c>
      <c r="H1070" s="16">
        <v>0.19975851657884511</v>
      </c>
      <c r="I1070" s="16">
        <v>0.18821537043018499</v>
      </c>
      <c r="J1070" s="16">
        <v>0.12076238197240741</v>
      </c>
      <c r="K1070" s="16">
        <v>8.7809922963898862E-2</v>
      </c>
      <c r="L1070" s="16">
        <v>4.9367876444498512E-2</v>
      </c>
      <c r="N1070" s="16">
        <v>0.11589047511475579</v>
      </c>
      <c r="O1070" s="16">
        <v>0.1238638271584981</v>
      </c>
      <c r="P1070" s="16">
        <v>0.110507828350597</v>
      </c>
      <c r="Q1070" s="16">
        <v>0.19004715413844331</v>
      </c>
      <c r="R1070" s="16">
        <v>0.16556968908132749</v>
      </c>
      <c r="S1070" s="16">
        <v>0.1278885995158732</v>
      </c>
      <c r="T1070" s="16">
        <v>0.1697714827676905</v>
      </c>
      <c r="U1070" s="16">
        <v>0.1609213818596304</v>
      </c>
      <c r="V1070" s="16">
        <v>0.19828881608777901</v>
      </c>
      <c r="W1070" s="16">
        <v>0.15295018913913849</v>
      </c>
      <c r="X1070" s="16">
        <v>0.1397540493184351</v>
      </c>
      <c r="Y1070" s="16">
        <v>8.8699439635306979E-2</v>
      </c>
      <c r="AA1070" s="16">
        <v>0.1977557325090272</v>
      </c>
      <c r="AB1070" s="16">
        <v>0.1404649184413711</v>
      </c>
      <c r="AC1070" s="16">
        <v>0.1245277108946924</v>
      </c>
      <c r="AD1070" s="16">
        <v>0.12605645665433271</v>
      </c>
      <c r="AF1070" s="16">
        <v>0.16024229055977501</v>
      </c>
      <c r="AH1070" s="16">
        <v>0</v>
      </c>
      <c r="AI1070" s="16">
        <v>4.3874432083771911E-2</v>
      </c>
      <c r="AJ1070" s="16">
        <v>0.18312264679311191</v>
      </c>
      <c r="AK1070" s="16">
        <v>0.29439522379569322</v>
      </c>
    </row>
    <row r="1071" spans="2:39" ht="87" x14ac:dyDescent="0.35">
      <c r="B1071" s="15" t="s">
        <v>387</v>
      </c>
      <c r="C1071" s="16">
        <v>0.15641271410362259</v>
      </c>
      <c r="D1071" s="16">
        <v>0.16388329539156171</v>
      </c>
      <c r="E1071" s="16">
        <v>0.14804826248442421</v>
      </c>
      <c r="G1071" s="16">
        <v>0.20480746215472129</v>
      </c>
      <c r="H1071" s="16">
        <v>0.23830032708241769</v>
      </c>
      <c r="I1071" s="16">
        <v>0.16677016775795919</v>
      </c>
      <c r="J1071" s="16">
        <v>0.12856616333686771</v>
      </c>
      <c r="K1071" s="16">
        <v>7.7569503834049452E-2</v>
      </c>
      <c r="L1071" s="16">
        <v>4.6488631492233257E-2</v>
      </c>
      <c r="N1071" s="16">
        <v>0.1262025911829685</v>
      </c>
      <c r="O1071" s="16">
        <v>0.1625785788671035</v>
      </c>
      <c r="P1071" s="16">
        <v>0.1003153843235217</v>
      </c>
      <c r="Q1071" s="16">
        <v>0.1489995541345131</v>
      </c>
      <c r="R1071" s="16">
        <v>0.1420462495099169</v>
      </c>
      <c r="S1071" s="16">
        <v>0.14173097730149839</v>
      </c>
      <c r="T1071" s="16">
        <v>0.1733002169621434</v>
      </c>
      <c r="U1071" s="16">
        <v>0.18175204475234491</v>
      </c>
      <c r="V1071" s="16">
        <v>0.21136981187404791</v>
      </c>
      <c r="W1071" s="16">
        <v>0.12936564796434011</v>
      </c>
      <c r="X1071" s="16">
        <v>0.1473990655404081</v>
      </c>
      <c r="Y1071" s="16">
        <v>0.15142644024465141</v>
      </c>
      <c r="AA1071" s="16">
        <v>0.22097723646279041</v>
      </c>
      <c r="AB1071" s="16">
        <v>0.12346009926538121</v>
      </c>
      <c r="AC1071" s="16">
        <v>0.12866286835521701</v>
      </c>
      <c r="AD1071" s="16">
        <v>0.13828292638322159</v>
      </c>
      <c r="AF1071" s="16">
        <v>0.16664525042280809</v>
      </c>
      <c r="AH1071" s="16">
        <v>0</v>
      </c>
      <c r="AI1071" s="16">
        <v>3.115800473722706E-2</v>
      </c>
      <c r="AJ1071" s="16">
        <v>0.19502495411873649</v>
      </c>
      <c r="AK1071" s="16">
        <v>0.31789025731286891</v>
      </c>
    </row>
    <row r="1072" spans="2:39" x14ac:dyDescent="0.35">
      <c r="B1072" s="15" t="s">
        <v>241</v>
      </c>
      <c r="C1072" s="16">
        <v>7.5047073282513213E-3</v>
      </c>
      <c r="D1072" s="16">
        <v>7.0967669201164206E-3</v>
      </c>
      <c r="E1072" s="16">
        <v>7.9614586406116187E-3</v>
      </c>
      <c r="G1072" s="16">
        <v>6.7801392364437154E-3</v>
      </c>
      <c r="H1072" s="16">
        <v>5.5779288866704604E-3</v>
      </c>
      <c r="I1072" s="16">
        <v>6.247157088323122E-3</v>
      </c>
      <c r="J1072" s="16">
        <v>7.8898144877393491E-3</v>
      </c>
      <c r="K1072" s="16">
        <v>1.1918824881038631E-2</v>
      </c>
      <c r="L1072" s="16">
        <v>8.1370924156094118E-3</v>
      </c>
      <c r="N1072" s="16">
        <v>3.061117708514425E-3</v>
      </c>
      <c r="O1072" s="16">
        <v>7.3399294865501069E-3</v>
      </c>
      <c r="P1072" s="16">
        <v>2.086816086910015E-2</v>
      </c>
      <c r="Q1072" s="16">
        <v>7.0788311425543406E-3</v>
      </c>
      <c r="R1072" s="16">
        <v>2.747447571568873E-3</v>
      </c>
      <c r="S1072" s="16">
        <v>5.8772855912397771E-3</v>
      </c>
      <c r="T1072" s="16">
        <v>4.0354489308178096E-3</v>
      </c>
      <c r="U1072" s="16">
        <v>6.2895251013856384E-3</v>
      </c>
      <c r="V1072" s="16">
        <v>5.3232233642021929E-3</v>
      </c>
      <c r="W1072" s="16">
        <v>7.7335773126383277E-3</v>
      </c>
      <c r="X1072" s="16">
        <v>6.822520012900536E-3</v>
      </c>
      <c r="Y1072" s="16">
        <v>2.0836299204847791E-2</v>
      </c>
      <c r="AA1072" s="16">
        <v>5.441124051097871E-3</v>
      </c>
      <c r="AB1072" s="16">
        <v>9.1943263608586963E-3</v>
      </c>
      <c r="AC1072" s="16">
        <v>8.0130606435133735E-3</v>
      </c>
      <c r="AD1072" s="16">
        <v>7.6784913725653266E-3</v>
      </c>
      <c r="AF1072" s="16">
        <v>7.3677692500236404E-3</v>
      </c>
      <c r="AH1072" s="16">
        <v>9.9301987839427834E-3</v>
      </c>
      <c r="AI1072" s="16">
        <v>1.1348611949454499E-2</v>
      </c>
      <c r="AJ1072" s="16">
        <v>5.3858214731380321E-3</v>
      </c>
      <c r="AK1072" s="16">
        <v>5.2943016034833661E-3</v>
      </c>
    </row>
    <row r="1073" spans="2:39" x14ac:dyDescent="0.35">
      <c r="B1073" s="15" t="s">
        <v>242</v>
      </c>
      <c r="C1073" s="16">
        <v>0.26598350979931529</v>
      </c>
      <c r="D1073" s="16">
        <v>0.23035062918721519</v>
      </c>
      <c r="E1073" s="16">
        <v>0.30587993745933839</v>
      </c>
      <c r="G1073" s="16">
        <v>0.15241190865466819</v>
      </c>
      <c r="H1073" s="16">
        <v>0.13453960923518021</v>
      </c>
      <c r="I1073" s="16">
        <v>0.20613896758400499</v>
      </c>
      <c r="J1073" s="16">
        <v>0.3182678106563025</v>
      </c>
      <c r="K1073" s="16">
        <v>0.41910085416115322</v>
      </c>
      <c r="L1073" s="16">
        <v>0.55067266796729453</v>
      </c>
      <c r="N1073" s="16">
        <v>0.30777795306392602</v>
      </c>
      <c r="O1073" s="16">
        <v>0.2167505332063778</v>
      </c>
      <c r="P1073" s="16">
        <v>0.28185854939871419</v>
      </c>
      <c r="Q1073" s="16">
        <v>0.30072540645344209</v>
      </c>
      <c r="R1073" s="16">
        <v>0.23998531592754119</v>
      </c>
      <c r="S1073" s="16">
        <v>0.33001648166664449</v>
      </c>
      <c r="T1073" s="16">
        <v>0.25651202941245771</v>
      </c>
      <c r="U1073" s="16">
        <v>0.20914446011418181</v>
      </c>
      <c r="V1073" s="16">
        <v>0.15214980517646379</v>
      </c>
      <c r="W1073" s="16">
        <v>0.33260032444503751</v>
      </c>
      <c r="X1073" s="16">
        <v>0.32553428928897871</v>
      </c>
      <c r="Y1073" s="16">
        <v>0.33496419847100523</v>
      </c>
      <c r="AA1073" s="16">
        <v>0.14919278691162269</v>
      </c>
      <c r="AB1073" s="16">
        <v>0.31162686534301581</v>
      </c>
      <c r="AC1073" s="16">
        <v>0.27539866020477549</v>
      </c>
      <c r="AD1073" s="16">
        <v>0.36926554968683739</v>
      </c>
      <c r="AF1073" s="16">
        <v>0.22786049155286511</v>
      </c>
      <c r="AH1073" s="16">
        <v>0.86935964901421137</v>
      </c>
      <c r="AI1073" s="16">
        <v>0.55087435049256961</v>
      </c>
      <c r="AJ1073" s="16">
        <v>9.4512655729495312E-2</v>
      </c>
      <c r="AK1073" s="16">
        <v>1.9128828801303649E-2</v>
      </c>
    </row>
    <row r="1074" spans="2:39" x14ac:dyDescent="0.35">
      <c r="B1074" s="15" t="s">
        <v>93</v>
      </c>
      <c r="C1074" s="16">
        <v>3.5919242281861781E-2</v>
      </c>
      <c r="D1074" s="16">
        <v>3.4160319464158137E-2</v>
      </c>
      <c r="E1074" s="16">
        <v>3.7888623812364478E-2</v>
      </c>
      <c r="G1074" s="16">
        <v>3.5370771922020539E-2</v>
      </c>
      <c r="H1074" s="16">
        <v>2.2030811882497021E-2</v>
      </c>
      <c r="I1074" s="16">
        <v>3.2133853992007508E-2</v>
      </c>
      <c r="J1074" s="16">
        <v>5.0986007657916152E-2</v>
      </c>
      <c r="K1074" s="16">
        <v>4.4410824078816337E-2</v>
      </c>
      <c r="L1074" s="16">
        <v>2.8306329283899239E-2</v>
      </c>
      <c r="N1074" s="16">
        <v>4.794878507592782E-2</v>
      </c>
      <c r="O1074" s="16">
        <v>3.2280580164712268E-2</v>
      </c>
      <c r="P1074" s="16">
        <v>3.156041600832038E-2</v>
      </c>
      <c r="Q1074" s="16">
        <v>2.1033410403530361E-2</v>
      </c>
      <c r="R1074" s="16">
        <v>3.116893537472688E-2</v>
      </c>
      <c r="S1074" s="16">
        <v>3.7976951537214462E-2</v>
      </c>
      <c r="T1074" s="16">
        <v>5.2159682295701518E-2</v>
      </c>
      <c r="U1074" s="16">
        <v>2.8761496145153581E-2</v>
      </c>
      <c r="V1074" s="16">
        <v>3.294515195390791E-2</v>
      </c>
      <c r="W1074" s="16">
        <v>3.4877236164381528E-2</v>
      </c>
      <c r="X1074" s="16">
        <v>4.2254508779155993E-2</v>
      </c>
      <c r="Y1074" s="16">
        <v>3.5251291319059908E-2</v>
      </c>
      <c r="AA1074" s="16">
        <v>1.462867303779599E-2</v>
      </c>
      <c r="AB1074" s="16">
        <v>3.9789435309087268E-2</v>
      </c>
      <c r="AC1074" s="16">
        <v>4.7970864486587841E-2</v>
      </c>
      <c r="AD1074" s="16">
        <v>4.7226247938041963E-2</v>
      </c>
      <c r="AF1074" s="16">
        <v>3.1275194617428642E-2</v>
      </c>
      <c r="AH1074" s="16">
        <v>7.8663220962364055E-2</v>
      </c>
      <c r="AI1074" s="16">
        <v>6.7643809297865454E-2</v>
      </c>
      <c r="AJ1074" s="16">
        <v>1.7863351994515501E-2</v>
      </c>
      <c r="AK1074" s="16">
        <v>1.27594375112439E-2</v>
      </c>
    </row>
    <row r="1076" spans="2:39" x14ac:dyDescent="0.35">
      <c r="B1076" s="25" t="s">
        <v>388</v>
      </c>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row>
    <row r="1077" spans="2:39" x14ac:dyDescent="0.35">
      <c r="B1077" s="26" t="s">
        <v>30</v>
      </c>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row>
    <row r="1078" spans="2:39" x14ac:dyDescent="0.35">
      <c r="B1078" s="15" t="s">
        <v>389</v>
      </c>
      <c r="C1078" s="16">
        <v>0.17329028521881321</v>
      </c>
      <c r="D1078" s="16">
        <v>0.1379278668579402</v>
      </c>
      <c r="E1078" s="16">
        <v>0.21472035322421931</v>
      </c>
      <c r="G1078" s="16">
        <v>0.22115165536571321</v>
      </c>
      <c r="H1078" s="16">
        <v>0.1221787242991106</v>
      </c>
      <c r="I1078" s="16">
        <v>0.14369744306407201</v>
      </c>
      <c r="J1078" s="16">
        <v>0.17160094773812221</v>
      </c>
      <c r="K1078" s="16">
        <v>0.1990058950485841</v>
      </c>
      <c r="L1078" s="16">
        <v>0.2344067068908357</v>
      </c>
      <c r="N1078" s="16">
        <v>0.16939024641125131</v>
      </c>
      <c r="O1078" s="16">
        <v>0.2230763890653244</v>
      </c>
      <c r="P1078" s="16">
        <v>0.14702517007800489</v>
      </c>
      <c r="Q1078" s="16">
        <v>0.22784361305834611</v>
      </c>
      <c r="R1078" s="16">
        <v>0.18496116330725351</v>
      </c>
      <c r="S1078" s="16">
        <v>0.20401778471276999</v>
      </c>
      <c r="T1078" s="16">
        <v>0.15429985768089721</v>
      </c>
      <c r="U1078" s="16">
        <v>0.2060017133660664</v>
      </c>
      <c r="V1078" s="16">
        <v>0.1117673368289354</v>
      </c>
      <c r="W1078" s="16">
        <v>0.17949276748578141</v>
      </c>
      <c r="X1078" s="16">
        <v>0.1689937774440384</v>
      </c>
      <c r="Y1078" s="16">
        <v>0.2115322860163481</v>
      </c>
      <c r="AA1078" s="16">
        <v>0.13423572261822431</v>
      </c>
      <c r="AB1078" s="16">
        <v>0.1754476159524358</v>
      </c>
      <c r="AC1078" s="16">
        <v>0.20041703672154709</v>
      </c>
      <c r="AD1078" s="16">
        <v>0.20200598252154539</v>
      </c>
      <c r="AF1078" s="16">
        <v>0.17172301638492471</v>
      </c>
      <c r="AH1078" s="16">
        <v>0.4959762215287809</v>
      </c>
      <c r="AI1078" s="16">
        <v>0.3232016784804026</v>
      </c>
      <c r="AJ1078" s="16">
        <v>0.15144896296299981</v>
      </c>
      <c r="AK1078" s="16">
        <v>7.9024606331797365E-2</v>
      </c>
    </row>
    <row r="1079" spans="2:39" x14ac:dyDescent="0.35">
      <c r="B1079" s="15" t="s">
        <v>390</v>
      </c>
      <c r="C1079" s="16">
        <v>4.4761661755288319E-2</v>
      </c>
      <c r="D1079" s="16">
        <v>4.0549072939159221E-2</v>
      </c>
      <c r="E1079" s="16">
        <v>4.9697066323776483E-2</v>
      </c>
      <c r="G1079" s="16">
        <v>8.7988782302229201E-2</v>
      </c>
      <c r="H1079" s="16">
        <v>3.0483728267585899E-2</v>
      </c>
      <c r="I1079" s="16">
        <v>3.7649577354718328E-2</v>
      </c>
      <c r="J1079" s="16">
        <v>3.7467592257617692E-2</v>
      </c>
      <c r="K1079" s="16">
        <v>2.465452350387742E-2</v>
      </c>
      <c r="L1079" s="16">
        <v>5.4919272025710869E-2</v>
      </c>
      <c r="N1079" s="16">
        <v>4.5977712721195087E-2</v>
      </c>
      <c r="O1079" s="16">
        <v>5.5327717550676843E-2</v>
      </c>
      <c r="P1079" s="16">
        <v>2.694149062605233E-2</v>
      </c>
      <c r="Q1079" s="16">
        <v>5.1017208547233767E-2</v>
      </c>
      <c r="R1079" s="16">
        <v>4.3118296656926999E-2</v>
      </c>
      <c r="S1079" s="16">
        <v>5.2371238365827293E-2</v>
      </c>
      <c r="T1079" s="16">
        <v>4.9479086746834287E-2</v>
      </c>
      <c r="U1079" s="16">
        <v>5.836426205741975E-2</v>
      </c>
      <c r="V1079" s="16">
        <v>3.234442153814792E-2</v>
      </c>
      <c r="W1079" s="16">
        <v>3.2258409727760992E-2</v>
      </c>
      <c r="X1079" s="16">
        <v>4.5528583428026938E-2</v>
      </c>
      <c r="Y1079" s="16">
        <v>6.6556753558436904E-2</v>
      </c>
      <c r="AA1079" s="16">
        <v>2.4685000110792561E-2</v>
      </c>
      <c r="AB1079" s="16">
        <v>4.7766158175713537E-2</v>
      </c>
      <c r="AC1079" s="16">
        <v>4.6942009001125128E-2</v>
      </c>
      <c r="AD1079" s="16">
        <v>7.0988962862233232E-2</v>
      </c>
      <c r="AF1079" s="16">
        <v>4.5161484270046973E-2</v>
      </c>
      <c r="AH1079" s="16">
        <v>9.3711771844109962E-2</v>
      </c>
      <c r="AI1079" s="16">
        <v>4.7711021494420268E-2</v>
      </c>
      <c r="AJ1079" s="16">
        <v>5.3214238293931689E-2</v>
      </c>
      <c r="AK1079" s="16">
        <v>2.2705799856346319E-2</v>
      </c>
    </row>
    <row r="1080" spans="2:39" x14ac:dyDescent="0.35">
      <c r="B1080" s="15" t="s">
        <v>391</v>
      </c>
      <c r="C1080" s="16">
        <v>6.68866734481951E-2</v>
      </c>
      <c r="D1080" s="16">
        <v>5.8492067559803629E-2</v>
      </c>
      <c r="E1080" s="16">
        <v>7.6721665198065239E-2</v>
      </c>
      <c r="G1080" s="16">
        <v>0.11151289815816159</v>
      </c>
      <c r="H1080" s="16">
        <v>8.7062418357073734E-2</v>
      </c>
      <c r="I1080" s="16">
        <v>5.2926433375970777E-2</v>
      </c>
      <c r="J1080" s="16">
        <v>5.1036913252288943E-2</v>
      </c>
      <c r="K1080" s="16">
        <v>3.7002121962872579E-2</v>
      </c>
      <c r="L1080" s="16">
        <v>4.2074134401391357E-2</v>
      </c>
      <c r="N1080" s="16">
        <v>7.9438365078915121E-2</v>
      </c>
      <c r="O1080" s="16">
        <v>5.5296243261522583E-2</v>
      </c>
      <c r="P1080" s="16">
        <v>5.9811575845525163E-2</v>
      </c>
      <c r="Q1080" s="16">
        <v>7.8577342438662698E-2</v>
      </c>
      <c r="R1080" s="16">
        <v>6.2020803609183092E-2</v>
      </c>
      <c r="S1080" s="16">
        <v>5.1565566871978413E-2</v>
      </c>
      <c r="T1080" s="16">
        <v>6.2095752163393303E-2</v>
      </c>
      <c r="U1080" s="16">
        <v>6.3017936276788519E-2</v>
      </c>
      <c r="V1080" s="16">
        <v>7.7534158758113703E-2</v>
      </c>
      <c r="W1080" s="16">
        <v>7.3476043841467137E-2</v>
      </c>
      <c r="X1080" s="16">
        <v>7.3408112681622284E-2</v>
      </c>
      <c r="Y1080" s="16">
        <v>4.8069418082903513E-2</v>
      </c>
      <c r="AA1080" s="16">
        <v>5.9124395639418112E-2</v>
      </c>
      <c r="AB1080" s="16">
        <v>5.741165987092961E-2</v>
      </c>
      <c r="AC1080" s="16">
        <v>6.7074056064462081E-2</v>
      </c>
      <c r="AD1080" s="16">
        <v>9.0182138226864064E-2</v>
      </c>
      <c r="AF1080" s="16">
        <v>6.6833182089273038E-2</v>
      </c>
      <c r="AH1080" s="16">
        <v>0</v>
      </c>
      <c r="AI1080" s="16">
        <v>5.4494044546187198E-2</v>
      </c>
      <c r="AJ1080" s="16">
        <v>7.9383844764586917E-2</v>
      </c>
      <c r="AK1080" s="16">
        <v>5.4840383721648442E-2</v>
      </c>
    </row>
    <row r="1081" spans="2:39" x14ac:dyDescent="0.35">
      <c r="B1081" s="15" t="s">
        <v>392</v>
      </c>
      <c r="C1081" s="16">
        <v>8.150561310612027E-2</v>
      </c>
      <c r="D1081" s="16">
        <v>7.0879692520691082E-2</v>
      </c>
      <c r="E1081" s="16">
        <v>9.3954778996920188E-2</v>
      </c>
      <c r="G1081" s="16">
        <v>0.1185715128760063</v>
      </c>
      <c r="H1081" s="16">
        <v>0.10415721580161839</v>
      </c>
      <c r="I1081" s="16">
        <v>7.6828369514147482E-2</v>
      </c>
      <c r="J1081" s="16">
        <v>6.8932190278950589E-2</v>
      </c>
      <c r="K1081" s="16">
        <v>4.7510101134898799E-2</v>
      </c>
      <c r="L1081" s="16">
        <v>4.5735244999589468E-2</v>
      </c>
      <c r="N1081" s="16">
        <v>5.5964038230482363E-2</v>
      </c>
      <c r="O1081" s="16">
        <v>8.7287538781638419E-2</v>
      </c>
      <c r="P1081" s="16">
        <v>8.4875802630687197E-2</v>
      </c>
      <c r="Q1081" s="16">
        <v>0.1070354851079616</v>
      </c>
      <c r="R1081" s="16">
        <v>8.4555263876413989E-2</v>
      </c>
      <c r="S1081" s="16">
        <v>4.4697142441078593E-2</v>
      </c>
      <c r="T1081" s="16">
        <v>7.8278551527826382E-2</v>
      </c>
      <c r="U1081" s="16">
        <v>0.11254788776749849</v>
      </c>
      <c r="V1081" s="16">
        <v>8.945198405182625E-2</v>
      </c>
      <c r="W1081" s="16">
        <v>7.0916888987201748E-2</v>
      </c>
      <c r="X1081" s="16">
        <v>0.10169307448608871</v>
      </c>
      <c r="Y1081" s="16">
        <v>6.2732964499323779E-2</v>
      </c>
      <c r="AA1081" s="16">
        <v>6.3722551012945203E-2</v>
      </c>
      <c r="AB1081" s="16">
        <v>7.5208013811103869E-2</v>
      </c>
      <c r="AC1081" s="16">
        <v>0.1013857358598436</v>
      </c>
      <c r="AD1081" s="16">
        <v>9.6173118356714188E-2</v>
      </c>
      <c r="AF1081" s="16">
        <v>8.1518079154924053E-2</v>
      </c>
      <c r="AH1081" s="16">
        <v>3.2539425925976799E-2</v>
      </c>
      <c r="AI1081" s="16">
        <v>5.8588607949958182E-2</v>
      </c>
      <c r="AJ1081" s="16">
        <v>9.5518805489414965E-2</v>
      </c>
      <c r="AK1081" s="16">
        <v>7.4126838479064719E-2</v>
      </c>
    </row>
    <row r="1082" spans="2:39" x14ac:dyDescent="0.35">
      <c r="B1082" s="15" t="s">
        <v>393</v>
      </c>
      <c r="C1082" s="16">
        <v>0.1185227793993628</v>
      </c>
      <c r="D1082" s="16">
        <v>0.128754144429616</v>
      </c>
      <c r="E1082" s="16">
        <v>0.10653586875694659</v>
      </c>
      <c r="G1082" s="16">
        <v>0.1378629271942256</v>
      </c>
      <c r="H1082" s="16">
        <v>0.15051002532088381</v>
      </c>
      <c r="I1082" s="16">
        <v>0.15976615536989691</v>
      </c>
      <c r="J1082" s="16">
        <v>8.0143993224087051E-2</v>
      </c>
      <c r="K1082" s="16">
        <v>5.5592667120664997E-2</v>
      </c>
      <c r="L1082" s="16">
        <v>7.5904491226738008E-2</v>
      </c>
      <c r="N1082" s="16">
        <v>7.1116773933723815E-2</v>
      </c>
      <c r="O1082" s="16">
        <v>0.1528846445927507</v>
      </c>
      <c r="P1082" s="16">
        <v>0.137235542368292</v>
      </c>
      <c r="Q1082" s="16">
        <v>0.13750011643156021</v>
      </c>
      <c r="R1082" s="16">
        <v>9.2545288179844143E-2</v>
      </c>
      <c r="S1082" s="16">
        <v>0.13423378227534849</v>
      </c>
      <c r="T1082" s="16">
        <v>0.1580455078742749</v>
      </c>
      <c r="U1082" s="16">
        <v>0.12918159688039399</v>
      </c>
      <c r="V1082" s="16">
        <v>0.13161034617564221</v>
      </c>
      <c r="W1082" s="16">
        <v>0.114054116190086</v>
      </c>
      <c r="X1082" s="16">
        <v>0.1082427914801526</v>
      </c>
      <c r="Y1082" s="16">
        <v>9.1721014966190062E-2</v>
      </c>
      <c r="AA1082" s="16">
        <v>0.10138598899400871</v>
      </c>
      <c r="AB1082" s="16">
        <v>0.122388607848186</v>
      </c>
      <c r="AC1082" s="16">
        <v>0.12533800278426929</v>
      </c>
      <c r="AD1082" s="16">
        <v>0.13360469419326251</v>
      </c>
      <c r="AF1082" s="16">
        <v>0.1195814549234018</v>
      </c>
      <c r="AH1082" s="16">
        <v>2.5597349344573559E-2</v>
      </c>
      <c r="AI1082" s="16">
        <v>6.2427584221225713E-2</v>
      </c>
      <c r="AJ1082" s="16">
        <v>0.14240872339019919</v>
      </c>
      <c r="AK1082" s="16">
        <v>0.1203857234123774</v>
      </c>
    </row>
    <row r="1083" spans="2:39" x14ac:dyDescent="0.35">
      <c r="B1083" s="15" t="s">
        <v>394</v>
      </c>
      <c r="C1083" s="16">
        <v>9.484976859643636E-2</v>
      </c>
      <c r="D1083" s="16">
        <v>0.1096663845069256</v>
      </c>
      <c r="E1083" s="16">
        <v>7.7490848216127936E-2</v>
      </c>
      <c r="G1083" s="16">
        <v>8.3267310853350734E-2</v>
      </c>
      <c r="H1083" s="16">
        <v>0.1365242663686613</v>
      </c>
      <c r="I1083" s="16">
        <v>0.1123790625706277</v>
      </c>
      <c r="J1083" s="16">
        <v>7.2144869266381362E-2</v>
      </c>
      <c r="K1083" s="16">
        <v>7.166007748492581E-2</v>
      </c>
      <c r="L1083" s="16">
        <v>5.5554310388497639E-2</v>
      </c>
      <c r="N1083" s="16">
        <v>0.1054148010416032</v>
      </c>
      <c r="O1083" s="16">
        <v>9.2110924297005584E-2</v>
      </c>
      <c r="P1083" s="16">
        <v>9.8265954648842718E-2</v>
      </c>
      <c r="Q1083" s="16">
        <v>8.4341966643380228E-2</v>
      </c>
      <c r="R1083" s="16">
        <v>8.0427317592382461E-2</v>
      </c>
      <c r="S1083" s="16">
        <v>0.12968691458405521</v>
      </c>
      <c r="T1083" s="16">
        <v>8.5478857509945563E-2</v>
      </c>
      <c r="U1083" s="16">
        <v>0.1163753366206528</v>
      </c>
      <c r="V1083" s="16">
        <v>0.10201056268541241</v>
      </c>
      <c r="W1083" s="16">
        <v>9.1259511990014655E-2</v>
      </c>
      <c r="X1083" s="16">
        <v>6.1083531244872709E-2</v>
      </c>
      <c r="Y1083" s="16">
        <v>7.9111114374327204E-2</v>
      </c>
      <c r="AA1083" s="16">
        <v>0.1246163672157546</v>
      </c>
      <c r="AB1083" s="16">
        <v>8.052826883505218E-2</v>
      </c>
      <c r="AC1083" s="16">
        <v>8.4495480929649647E-2</v>
      </c>
      <c r="AD1083" s="16">
        <v>7.7242095989640699E-2</v>
      </c>
      <c r="AF1083" s="16">
        <v>9.529829177615011E-2</v>
      </c>
      <c r="AH1083" s="16">
        <v>0</v>
      </c>
      <c r="AI1083" s="16">
        <v>3.6211283129261959E-2</v>
      </c>
      <c r="AJ1083" s="16">
        <v>9.6893997025246772E-2</v>
      </c>
      <c r="AK1083" s="16">
        <v>0.1434426220062992</v>
      </c>
    </row>
    <row r="1084" spans="2:39" x14ac:dyDescent="0.35">
      <c r="B1084" s="15" t="s">
        <v>395</v>
      </c>
      <c r="C1084" s="16">
        <v>7.1528492211923159E-2</v>
      </c>
      <c r="D1084" s="16">
        <v>9.4217872020007198E-2</v>
      </c>
      <c r="E1084" s="16">
        <v>4.4945962169534857E-2</v>
      </c>
      <c r="G1084" s="16">
        <v>4.5614023481268397E-2</v>
      </c>
      <c r="H1084" s="16">
        <v>0.106108014599336</v>
      </c>
      <c r="I1084" s="16">
        <v>8.1692505274838859E-2</v>
      </c>
      <c r="J1084" s="16">
        <v>7.9083326663065931E-2</v>
      </c>
      <c r="K1084" s="16">
        <v>4.3682266461933239E-2</v>
      </c>
      <c r="L1084" s="16">
        <v>3.8692682939409972E-2</v>
      </c>
      <c r="N1084" s="16">
        <v>6.3378135225388793E-2</v>
      </c>
      <c r="O1084" s="16">
        <v>7.6282425463674058E-2</v>
      </c>
      <c r="P1084" s="16">
        <v>6.5177532639070487E-2</v>
      </c>
      <c r="Q1084" s="16">
        <v>8.476857174902519E-2</v>
      </c>
      <c r="R1084" s="16">
        <v>8.4506509866287174E-2</v>
      </c>
      <c r="S1084" s="16">
        <v>5.721482268685401E-2</v>
      </c>
      <c r="T1084" s="16">
        <v>6.4585052312192359E-2</v>
      </c>
      <c r="U1084" s="16">
        <v>5.0340876966238408E-2</v>
      </c>
      <c r="V1084" s="16">
        <v>0.1062871647801074</v>
      </c>
      <c r="W1084" s="16">
        <v>6.9857415515438614E-2</v>
      </c>
      <c r="X1084" s="16">
        <v>3.5500525541685313E-2</v>
      </c>
      <c r="Y1084" s="16">
        <v>5.8914358038069152E-2</v>
      </c>
      <c r="AA1084" s="16">
        <v>0.1051542280182083</v>
      </c>
      <c r="AB1084" s="16">
        <v>5.0882336608178647E-2</v>
      </c>
      <c r="AC1084" s="16">
        <v>7.1077955226921119E-2</v>
      </c>
      <c r="AD1084" s="16">
        <v>4.4469609193036982E-2</v>
      </c>
      <c r="AF1084" s="16">
        <v>7.2167402844629663E-2</v>
      </c>
      <c r="AH1084" s="16">
        <v>0</v>
      </c>
      <c r="AI1084" s="16">
        <v>2.3387203991380029E-2</v>
      </c>
      <c r="AJ1084" s="16">
        <v>6.9742052591202502E-2</v>
      </c>
      <c r="AK1084" s="16">
        <v>0.1181788034770475</v>
      </c>
    </row>
    <row r="1085" spans="2:39" x14ac:dyDescent="0.35">
      <c r="B1085" s="15" t="s">
        <v>396</v>
      </c>
      <c r="C1085" s="16">
        <v>4.6541789377919571E-2</v>
      </c>
      <c r="D1085" s="16">
        <v>5.9819104362802591E-2</v>
      </c>
      <c r="E1085" s="16">
        <v>3.0986290397636569E-2</v>
      </c>
      <c r="G1085" s="16">
        <v>4.3600709194342412E-2</v>
      </c>
      <c r="H1085" s="16">
        <v>5.9434594201126192E-2</v>
      </c>
      <c r="I1085" s="16">
        <v>6.1623486886125713E-2</v>
      </c>
      <c r="J1085" s="16">
        <v>4.53102156523702E-2</v>
      </c>
      <c r="K1085" s="16">
        <v>2.42554519403557E-2</v>
      </c>
      <c r="L1085" s="16">
        <v>2.318946852694756E-2</v>
      </c>
      <c r="N1085" s="16">
        <v>5.098741898645881E-2</v>
      </c>
      <c r="O1085" s="16">
        <v>4.3205917108510038E-2</v>
      </c>
      <c r="P1085" s="16">
        <v>4.1697440996068313E-2</v>
      </c>
      <c r="Q1085" s="16">
        <v>1.54945370522168E-2</v>
      </c>
      <c r="R1085" s="16">
        <v>5.1180567677450078E-2</v>
      </c>
      <c r="S1085" s="16">
        <v>2.6461197859024881E-2</v>
      </c>
      <c r="T1085" s="16">
        <v>6.6474016698965951E-2</v>
      </c>
      <c r="U1085" s="16">
        <v>5.8360113486364683E-2</v>
      </c>
      <c r="V1085" s="16">
        <v>5.6426723990076713E-2</v>
      </c>
      <c r="W1085" s="16">
        <v>3.1810739195877832E-2</v>
      </c>
      <c r="X1085" s="16">
        <v>4.6373356644374912E-2</v>
      </c>
      <c r="Y1085" s="16">
        <v>3.8373795555371362E-2</v>
      </c>
      <c r="AA1085" s="16">
        <v>6.8468525181847026E-2</v>
      </c>
      <c r="AB1085" s="16">
        <v>3.8372421694280401E-2</v>
      </c>
      <c r="AC1085" s="16">
        <v>4.1281950284586207E-2</v>
      </c>
      <c r="AD1085" s="16">
        <v>2.780585711583786E-2</v>
      </c>
      <c r="AF1085" s="16">
        <v>4.6957512444059962E-2</v>
      </c>
      <c r="AH1085" s="16">
        <v>0</v>
      </c>
      <c r="AI1085" s="16">
        <v>7.9167761845212493E-3</v>
      </c>
      <c r="AJ1085" s="16">
        <v>4.648536761831875E-2</v>
      </c>
      <c r="AK1085" s="16">
        <v>8.06313841823387E-2</v>
      </c>
    </row>
    <row r="1086" spans="2:39" x14ac:dyDescent="0.35">
      <c r="B1086" s="15" t="s">
        <v>397</v>
      </c>
      <c r="C1086" s="16">
        <v>4.6030140174521512E-2</v>
      </c>
      <c r="D1086" s="16">
        <v>6.0819796468230207E-2</v>
      </c>
      <c r="E1086" s="16">
        <v>2.8702805268521418E-2</v>
      </c>
      <c r="G1086" s="16">
        <v>3.3931806342994343E-2</v>
      </c>
      <c r="H1086" s="16">
        <v>7.2027382361771197E-2</v>
      </c>
      <c r="I1086" s="16">
        <v>5.8102524341670528E-2</v>
      </c>
      <c r="J1086" s="16">
        <v>4.521956769054998E-2</v>
      </c>
      <c r="K1086" s="16">
        <v>2.5443484410838491E-2</v>
      </c>
      <c r="L1086" s="16">
        <v>1.282488219573995E-2</v>
      </c>
      <c r="N1086" s="16">
        <v>3.2179738233251161E-2</v>
      </c>
      <c r="O1086" s="16">
        <v>7.4362561842422972E-2</v>
      </c>
      <c r="P1086" s="16">
        <v>2.1312722712767941E-2</v>
      </c>
      <c r="Q1086" s="16">
        <v>2.339838592146623E-2</v>
      </c>
      <c r="R1086" s="16">
        <v>6.1094419765655862E-2</v>
      </c>
      <c r="S1086" s="16">
        <v>1.2459637555938159E-2</v>
      </c>
      <c r="T1086" s="16">
        <v>4.8822770358656148E-2</v>
      </c>
      <c r="U1086" s="16">
        <v>3.5528903157471391E-2</v>
      </c>
      <c r="V1086" s="16">
        <v>7.0238039122799495E-2</v>
      </c>
      <c r="W1086" s="16">
        <v>3.4384439923729193E-2</v>
      </c>
      <c r="X1086" s="16">
        <v>4.4397718349809261E-2</v>
      </c>
      <c r="Y1086" s="16">
        <v>5.6695345298912077E-2</v>
      </c>
      <c r="AA1086" s="16">
        <v>7.9465225141456555E-2</v>
      </c>
      <c r="AB1086" s="16">
        <v>3.3925524997766389E-2</v>
      </c>
      <c r="AC1086" s="16">
        <v>3.4373656736834228E-2</v>
      </c>
      <c r="AD1086" s="16">
        <v>2.0930886017054021E-2</v>
      </c>
      <c r="AF1086" s="16">
        <v>4.6441293060218297E-2</v>
      </c>
      <c r="AH1086" s="16">
        <v>2.825128966755211E-2</v>
      </c>
      <c r="AI1086" s="16">
        <v>3.5774777769256049E-3</v>
      </c>
      <c r="AJ1086" s="16">
        <v>3.3687623604335373E-2</v>
      </c>
      <c r="AK1086" s="16">
        <v>0.1069120716268694</v>
      </c>
    </row>
    <row r="1087" spans="2:39" x14ac:dyDescent="0.35">
      <c r="B1087" s="15" t="s">
        <v>164</v>
      </c>
      <c r="C1087" s="16">
        <v>0.25608279671141981</v>
      </c>
      <c r="D1087" s="16">
        <v>0.23887399833482439</v>
      </c>
      <c r="E1087" s="16">
        <v>0.27624436144825137</v>
      </c>
      <c r="G1087" s="16">
        <v>0.1164983742317082</v>
      </c>
      <c r="H1087" s="16">
        <v>0.1315136304228329</v>
      </c>
      <c r="I1087" s="16">
        <v>0.21533444224793169</v>
      </c>
      <c r="J1087" s="16">
        <v>0.34906038397656608</v>
      </c>
      <c r="K1087" s="16">
        <v>0.47119341093104888</v>
      </c>
      <c r="L1087" s="16">
        <v>0.41669880640513929</v>
      </c>
      <c r="N1087" s="16">
        <v>0.32615277013773009</v>
      </c>
      <c r="O1087" s="16">
        <v>0.1401656380364743</v>
      </c>
      <c r="P1087" s="16">
        <v>0.31765676745468918</v>
      </c>
      <c r="Q1087" s="16">
        <v>0.19002277305014709</v>
      </c>
      <c r="R1087" s="16">
        <v>0.25559036946860259</v>
      </c>
      <c r="S1087" s="16">
        <v>0.287291912647125</v>
      </c>
      <c r="T1087" s="16">
        <v>0.23244054712701381</v>
      </c>
      <c r="U1087" s="16">
        <v>0.17028137342110539</v>
      </c>
      <c r="V1087" s="16">
        <v>0.22232926206893869</v>
      </c>
      <c r="W1087" s="16">
        <v>0.3024896671426423</v>
      </c>
      <c r="X1087" s="16">
        <v>0.31477852869932882</v>
      </c>
      <c r="Y1087" s="16">
        <v>0.28629294961011792</v>
      </c>
      <c r="AA1087" s="16">
        <v>0.2391419960673446</v>
      </c>
      <c r="AB1087" s="16">
        <v>0.3180693922063535</v>
      </c>
      <c r="AC1087" s="16">
        <v>0.22761411639076171</v>
      </c>
      <c r="AD1087" s="16">
        <v>0.2365966555238109</v>
      </c>
      <c r="AF1087" s="16">
        <v>0.25431828305237131</v>
      </c>
      <c r="AH1087" s="16">
        <v>0.32392394168900701</v>
      </c>
      <c r="AI1087" s="16">
        <v>0.3824843222257171</v>
      </c>
      <c r="AJ1087" s="16">
        <v>0.2312163842597641</v>
      </c>
      <c r="AK1087" s="16">
        <v>0.19975176690621091</v>
      </c>
    </row>
    <row r="1089" spans="2:39" x14ac:dyDescent="0.35">
      <c r="B1089" s="25" t="s">
        <v>398</v>
      </c>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row>
    <row r="1090" spans="2:39" x14ac:dyDescent="0.35">
      <c r="B1090" s="26" t="s">
        <v>15</v>
      </c>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row>
    <row r="1091" spans="2:39" ht="43.5" x14ac:dyDescent="0.35">
      <c r="B1091" s="15" t="s">
        <v>399</v>
      </c>
      <c r="C1091" s="16">
        <v>0.186920689910301</v>
      </c>
      <c r="D1091" s="16">
        <v>0.2149724111269809</v>
      </c>
      <c r="E1091" s="16">
        <v>0.15949493898767139</v>
      </c>
      <c r="G1091" s="16">
        <v>0.19163095916895859</v>
      </c>
      <c r="H1091" s="16">
        <v>0.22942954196660881</v>
      </c>
      <c r="I1091" s="16">
        <v>0.22607276791948161</v>
      </c>
      <c r="J1091" s="16">
        <v>0.184936512371911</v>
      </c>
      <c r="K1091" s="16">
        <v>0.16354975893432849</v>
      </c>
      <c r="L1091" s="16">
        <v>0.13499145663507109</v>
      </c>
      <c r="N1091" s="16">
        <v>0.18631558602706619</v>
      </c>
      <c r="O1091" s="16">
        <v>0.1896510385011036</v>
      </c>
      <c r="P1091" s="16">
        <v>0.1478457426790836</v>
      </c>
      <c r="Q1091" s="16">
        <v>0.18962367693988949</v>
      </c>
      <c r="R1091" s="16">
        <v>0.19536889534691229</v>
      </c>
      <c r="S1091" s="16">
        <v>0.17231398282871549</v>
      </c>
      <c r="T1091" s="16">
        <v>0.17952638367761559</v>
      </c>
      <c r="U1091" s="16">
        <v>0.1692319796055238</v>
      </c>
      <c r="V1091" s="16">
        <v>0.24336616734085609</v>
      </c>
      <c r="W1091" s="16">
        <v>0.17422722913394961</v>
      </c>
      <c r="X1091" s="16">
        <v>0.1852312584956774</v>
      </c>
      <c r="Y1091" s="16">
        <v>0.16503181011221479</v>
      </c>
      <c r="AA1091" s="16">
        <v>0.25648870135752561</v>
      </c>
      <c r="AB1091" s="16">
        <v>0.1887621217265866</v>
      </c>
      <c r="AC1091" s="16">
        <v>0.17264845155613079</v>
      </c>
      <c r="AD1091" s="16">
        <v>0.12286546800680161</v>
      </c>
      <c r="AF1091" s="16">
        <v>0.20601112016143069</v>
      </c>
      <c r="AH1091" s="16">
        <v>5.863751607267665E-2</v>
      </c>
      <c r="AI1091" s="16">
        <v>0.1069307538393723</v>
      </c>
      <c r="AJ1091" s="16">
        <v>0.23203943311960909</v>
      </c>
      <c r="AK1091" s="16">
        <v>0.35672946387714671</v>
      </c>
    </row>
    <row r="1092" spans="2:39" ht="58" x14ac:dyDescent="0.35">
      <c r="B1092" s="15" t="s">
        <v>400</v>
      </c>
      <c r="C1092" s="16">
        <v>0.21205298297148781</v>
      </c>
      <c r="D1092" s="16">
        <v>0.21857567377698631</v>
      </c>
      <c r="E1092" s="16">
        <v>0.20567584511263301</v>
      </c>
      <c r="G1092" s="16">
        <v>0.18764728217184379</v>
      </c>
      <c r="H1092" s="16">
        <v>0.25784798534691877</v>
      </c>
      <c r="I1092" s="16">
        <v>0.23961660533039519</v>
      </c>
      <c r="J1092" s="16">
        <v>0.22907555301575919</v>
      </c>
      <c r="K1092" s="16">
        <v>0.1929834548726799</v>
      </c>
      <c r="L1092" s="16">
        <v>0.1677271443865723</v>
      </c>
      <c r="N1092" s="16">
        <v>0.21281338655621951</v>
      </c>
      <c r="O1092" s="16">
        <v>0.25501571871610862</v>
      </c>
      <c r="P1092" s="16">
        <v>0.22285248422193979</v>
      </c>
      <c r="Q1092" s="16">
        <v>0.18888151902226361</v>
      </c>
      <c r="R1092" s="16">
        <v>0.20166369082668359</v>
      </c>
      <c r="S1092" s="16">
        <v>0.17921203437005701</v>
      </c>
      <c r="T1092" s="16">
        <v>0.19403641660720591</v>
      </c>
      <c r="U1092" s="16">
        <v>0.20526020514846249</v>
      </c>
      <c r="V1092" s="16">
        <v>0.24205559745040989</v>
      </c>
      <c r="W1092" s="16">
        <v>0.2182416146371908</v>
      </c>
      <c r="X1092" s="16">
        <v>0.21550222752795539</v>
      </c>
      <c r="Y1092" s="16">
        <v>0.2051257947248985</v>
      </c>
      <c r="AA1092" s="16">
        <v>0.2625159071025524</v>
      </c>
      <c r="AB1092" s="16">
        <v>0.21475185390790069</v>
      </c>
      <c r="AC1092" s="16">
        <v>0.19365549868579679</v>
      </c>
      <c r="AD1092" s="16">
        <v>0.17084074859256629</v>
      </c>
      <c r="AF1092" s="16">
        <v>0.22973430371805109</v>
      </c>
      <c r="AH1092" s="16">
        <v>7.5991602950560511E-2</v>
      </c>
      <c r="AI1092" s="16">
        <v>0.1512923936311075</v>
      </c>
      <c r="AJ1092" s="16">
        <v>0.2477742432143171</v>
      </c>
      <c r="AK1092" s="16">
        <v>0.36201267405324572</v>
      </c>
    </row>
    <row r="1093" spans="2:39" ht="29" x14ac:dyDescent="0.35">
      <c r="B1093" s="15" t="s">
        <v>401</v>
      </c>
      <c r="C1093" s="16">
        <v>0.25409504938782912</v>
      </c>
      <c r="D1093" s="16">
        <v>0.28029843494917323</v>
      </c>
      <c r="E1093" s="16">
        <v>0.22847638876504581</v>
      </c>
      <c r="G1093" s="16">
        <v>0.26617815381809129</v>
      </c>
      <c r="H1093" s="16">
        <v>0.28321400345358122</v>
      </c>
      <c r="I1093" s="16">
        <v>0.31976109061389801</v>
      </c>
      <c r="J1093" s="16">
        <v>0.24906032863689029</v>
      </c>
      <c r="K1093" s="16">
        <v>0.23677892678929441</v>
      </c>
      <c r="L1093" s="16">
        <v>0.18508748055782179</v>
      </c>
      <c r="N1093" s="16">
        <v>0.23335378693722891</v>
      </c>
      <c r="O1093" s="16">
        <v>0.19875505073388741</v>
      </c>
      <c r="P1093" s="16">
        <v>0.27416307006412211</v>
      </c>
      <c r="Q1093" s="16">
        <v>0.25614179802355858</v>
      </c>
      <c r="R1093" s="16">
        <v>0.24057259363233269</v>
      </c>
      <c r="S1093" s="16">
        <v>0.2191702139807529</v>
      </c>
      <c r="T1093" s="16">
        <v>0.25641787365117658</v>
      </c>
      <c r="U1093" s="16">
        <v>0.25674848328325311</v>
      </c>
      <c r="V1093" s="16">
        <v>0.31528464992011718</v>
      </c>
      <c r="W1093" s="16">
        <v>0.24906304376706809</v>
      </c>
      <c r="X1093" s="16">
        <v>0.24276957779998931</v>
      </c>
      <c r="Y1093" s="16">
        <v>0.24635563200059959</v>
      </c>
      <c r="AA1093" s="16">
        <v>0.29333683307863279</v>
      </c>
      <c r="AB1093" s="16">
        <v>0.26854967722618112</v>
      </c>
      <c r="AC1093" s="16">
        <v>0.24241054832144429</v>
      </c>
      <c r="AD1093" s="16">
        <v>0.20681948200006511</v>
      </c>
      <c r="AF1093" s="16">
        <v>0.28068500699558219</v>
      </c>
      <c r="AH1093" s="16">
        <v>8.8498982295536571E-2</v>
      </c>
      <c r="AI1093" s="16">
        <v>0.16914814909376799</v>
      </c>
      <c r="AJ1093" s="16">
        <v>0.28693162812065492</v>
      </c>
      <c r="AK1093" s="16">
        <v>0.49037872049502668</v>
      </c>
    </row>
    <row r="1094" spans="2:39" ht="43.5" x14ac:dyDescent="0.35">
      <c r="B1094" s="15" t="s">
        <v>402</v>
      </c>
      <c r="C1094" s="16">
        <v>0.17777091121742999</v>
      </c>
      <c r="D1094" s="16">
        <v>0.18970928708145759</v>
      </c>
      <c r="E1094" s="16">
        <v>0.166098938565967</v>
      </c>
      <c r="G1094" s="16">
        <v>0.19476645761802111</v>
      </c>
      <c r="H1094" s="16">
        <v>0.23366679809619709</v>
      </c>
      <c r="I1094" s="16">
        <v>0.23501990859617139</v>
      </c>
      <c r="J1094" s="16">
        <v>0.1831691448745893</v>
      </c>
      <c r="K1094" s="16">
        <v>0.1174717676495465</v>
      </c>
      <c r="L1094" s="16">
        <v>0.1110864591376501</v>
      </c>
      <c r="N1094" s="16">
        <v>0.1530745259034651</v>
      </c>
      <c r="O1094" s="16">
        <v>0.15883263997645239</v>
      </c>
      <c r="P1094" s="16">
        <v>0.17568296005309639</v>
      </c>
      <c r="Q1094" s="16">
        <v>0.16160580084572729</v>
      </c>
      <c r="R1094" s="16">
        <v>0.17816961699998191</v>
      </c>
      <c r="S1094" s="16">
        <v>0.1658187565929653</v>
      </c>
      <c r="T1094" s="16">
        <v>0.1910926175221114</v>
      </c>
      <c r="U1094" s="16">
        <v>0.19752670585971771</v>
      </c>
      <c r="V1094" s="16">
        <v>0.21419112151867831</v>
      </c>
      <c r="W1094" s="16">
        <v>0.15101743470605081</v>
      </c>
      <c r="X1094" s="16">
        <v>0.17155275374532589</v>
      </c>
      <c r="Y1094" s="16">
        <v>0.18458769347718779</v>
      </c>
      <c r="AA1094" s="16">
        <v>0.20407142514195231</v>
      </c>
      <c r="AB1094" s="16">
        <v>0.17494447616513051</v>
      </c>
      <c r="AC1094" s="16">
        <v>0.1690547112026082</v>
      </c>
      <c r="AD1094" s="16">
        <v>0.1596365865598445</v>
      </c>
      <c r="AF1094" s="16">
        <v>0.19909090982464819</v>
      </c>
      <c r="AH1094" s="16">
        <v>3.2382545214640047E-2</v>
      </c>
      <c r="AI1094" s="16">
        <v>8.7495191600950956E-2</v>
      </c>
      <c r="AJ1094" s="16">
        <v>0.2321739606905191</v>
      </c>
      <c r="AK1094" s="16">
        <v>0.36119197160718719</v>
      </c>
    </row>
    <row r="1095" spans="2:39" ht="43.5" x14ac:dyDescent="0.35">
      <c r="B1095" s="15" t="s">
        <v>403</v>
      </c>
      <c r="C1095" s="16">
        <v>0.121961555073878</v>
      </c>
      <c r="D1095" s="16">
        <v>0.12510612678326261</v>
      </c>
      <c r="E1095" s="16">
        <v>0.1188871540489367</v>
      </c>
      <c r="G1095" s="16">
        <v>0.15553950636697639</v>
      </c>
      <c r="H1095" s="16">
        <v>0.18568461725854221</v>
      </c>
      <c r="I1095" s="16">
        <v>0.14982803262666949</v>
      </c>
      <c r="J1095" s="16">
        <v>0.11799146741124231</v>
      </c>
      <c r="K1095" s="16">
        <v>9.8052684459030537E-2</v>
      </c>
      <c r="L1095" s="16">
        <v>4.4961966814720977E-2</v>
      </c>
      <c r="N1095" s="16">
        <v>0.1019460664371209</v>
      </c>
      <c r="O1095" s="16">
        <v>0.11479251369348931</v>
      </c>
      <c r="P1095" s="16">
        <v>9.4510433004389022E-2</v>
      </c>
      <c r="Q1095" s="16">
        <v>9.8724278293794182E-2</v>
      </c>
      <c r="R1095" s="16">
        <v>0.14811757592122499</v>
      </c>
      <c r="S1095" s="16">
        <v>8.8365591707295119E-2</v>
      </c>
      <c r="T1095" s="16">
        <v>0.15006619876054239</v>
      </c>
      <c r="U1095" s="16">
        <v>0.14620803460107901</v>
      </c>
      <c r="V1095" s="16">
        <v>0.1508967524071809</v>
      </c>
      <c r="W1095" s="16">
        <v>9.4528917763800513E-2</v>
      </c>
      <c r="X1095" s="16">
        <v>0.11785514462457081</v>
      </c>
      <c r="Y1095" s="16">
        <v>0.1200975337047378</v>
      </c>
      <c r="AA1095" s="16">
        <v>0.13707270145518491</v>
      </c>
      <c r="AB1095" s="16">
        <v>0.1079918219528065</v>
      </c>
      <c r="AC1095" s="16">
        <v>0.12842885552060959</v>
      </c>
      <c r="AD1095" s="16">
        <v>0.1137221510880476</v>
      </c>
      <c r="AF1095" s="16">
        <v>0.13647589444954511</v>
      </c>
      <c r="AH1095" s="16">
        <v>1.8520104420650631E-2</v>
      </c>
      <c r="AI1095" s="16">
        <v>5.6128155207740567E-2</v>
      </c>
      <c r="AJ1095" s="16">
        <v>0.1670668743012847</v>
      </c>
      <c r="AK1095" s="16">
        <v>0.24064804211400731</v>
      </c>
    </row>
    <row r="1096" spans="2:39" ht="43.5" x14ac:dyDescent="0.35">
      <c r="B1096" s="15" t="s">
        <v>404</v>
      </c>
      <c r="C1096" s="16">
        <v>0.191993936165261</v>
      </c>
      <c r="D1096" s="16">
        <v>0.2196623226471634</v>
      </c>
      <c r="E1096" s="16">
        <v>0.16494296591561741</v>
      </c>
      <c r="G1096" s="16">
        <v>0.23336677372180559</v>
      </c>
      <c r="H1096" s="16">
        <v>0.241745172466829</v>
      </c>
      <c r="I1096" s="16">
        <v>0.2123645617583578</v>
      </c>
      <c r="J1096" s="16">
        <v>0.22015417028320439</v>
      </c>
      <c r="K1096" s="16">
        <v>0.1618612205537934</v>
      </c>
      <c r="L1096" s="16">
        <v>0.105409663027819</v>
      </c>
      <c r="N1096" s="16">
        <v>0.15200398655995001</v>
      </c>
      <c r="O1096" s="16">
        <v>0.18902938954415241</v>
      </c>
      <c r="P1096" s="16">
        <v>0.186129582204481</v>
      </c>
      <c r="Q1096" s="16">
        <v>0.20996936326222909</v>
      </c>
      <c r="R1096" s="16">
        <v>0.19812881321771991</v>
      </c>
      <c r="S1096" s="16">
        <v>0.1872689724955901</v>
      </c>
      <c r="T1096" s="16">
        <v>0.1954618493538948</v>
      </c>
      <c r="U1096" s="16">
        <v>0.19354171128041731</v>
      </c>
      <c r="V1096" s="16">
        <v>0.2080403538215298</v>
      </c>
      <c r="W1096" s="16">
        <v>0.216412581490214</v>
      </c>
      <c r="X1096" s="16">
        <v>0.18399944648947791</v>
      </c>
      <c r="Y1096" s="16">
        <v>0.16754144474029639</v>
      </c>
      <c r="AA1096" s="16">
        <v>0.2397733347570927</v>
      </c>
      <c r="AB1096" s="16">
        <v>0.16996923326455809</v>
      </c>
      <c r="AC1096" s="16">
        <v>0.20261470517345909</v>
      </c>
      <c r="AD1096" s="16">
        <v>0.1545888269430335</v>
      </c>
      <c r="AF1096" s="16">
        <v>0.213592914696147</v>
      </c>
      <c r="AH1096" s="16">
        <v>4.0272377555631032E-2</v>
      </c>
      <c r="AI1096" s="16">
        <v>0.110424363971022</v>
      </c>
      <c r="AJ1096" s="16">
        <v>0.24631642273192869</v>
      </c>
      <c r="AK1096" s="16">
        <v>0.35789529046548962</v>
      </c>
    </row>
    <row r="1097" spans="2:39" ht="58" x14ac:dyDescent="0.35">
      <c r="B1097" s="15" t="s">
        <v>405</v>
      </c>
      <c r="C1097" s="16">
        <v>0.16269654064067671</v>
      </c>
      <c r="D1097" s="16">
        <v>0.18639677987303571</v>
      </c>
      <c r="E1097" s="16">
        <v>0.13952516898142481</v>
      </c>
      <c r="G1097" s="16">
        <v>0.19448094046304409</v>
      </c>
      <c r="H1097" s="16">
        <v>0.208399229412322</v>
      </c>
      <c r="I1097" s="16">
        <v>0.2117020021013048</v>
      </c>
      <c r="J1097" s="16">
        <v>0.16667193675333419</v>
      </c>
      <c r="K1097" s="16">
        <v>0.12591547870114261</v>
      </c>
      <c r="L1097" s="16">
        <v>8.6563956522713939E-2</v>
      </c>
      <c r="N1097" s="16">
        <v>0.13411750917174181</v>
      </c>
      <c r="O1097" s="16">
        <v>0.1846858531815444</v>
      </c>
      <c r="P1097" s="16">
        <v>0.14204095557426211</v>
      </c>
      <c r="Q1097" s="16">
        <v>0.13241729884523629</v>
      </c>
      <c r="R1097" s="16">
        <v>0.16443629249923811</v>
      </c>
      <c r="S1097" s="16">
        <v>0.13530580934716041</v>
      </c>
      <c r="T1097" s="16">
        <v>0.17712561379249009</v>
      </c>
      <c r="U1097" s="16">
        <v>0.1512582008006654</v>
      </c>
      <c r="V1097" s="16">
        <v>0.23260792532249419</v>
      </c>
      <c r="W1097" s="16">
        <v>0.15938114864185501</v>
      </c>
      <c r="X1097" s="16">
        <v>0.15732403655165969</v>
      </c>
      <c r="Y1097" s="16">
        <v>0.13185897700901111</v>
      </c>
      <c r="AA1097" s="16">
        <v>0.20041502282183479</v>
      </c>
      <c r="AB1097" s="16">
        <v>0.15761486420947551</v>
      </c>
      <c r="AC1097" s="16">
        <v>0.15389532533491621</v>
      </c>
      <c r="AD1097" s="16">
        <v>0.1352117178331132</v>
      </c>
      <c r="AF1097" s="16">
        <v>0.1815434592878003</v>
      </c>
      <c r="AH1097" s="16">
        <v>3.8110634715458939E-2</v>
      </c>
      <c r="AI1097" s="16">
        <v>7.0718778100371318E-2</v>
      </c>
      <c r="AJ1097" s="16">
        <v>0.21440695523978689</v>
      </c>
      <c r="AK1097" s="16">
        <v>0.34379910558926369</v>
      </c>
    </row>
    <row r="1098" spans="2:39" ht="29" x14ac:dyDescent="0.35">
      <c r="B1098" s="15" t="s">
        <v>406</v>
      </c>
      <c r="C1098" s="16">
        <v>0.18169096062941401</v>
      </c>
      <c r="D1098" s="16">
        <v>0.20520634380789879</v>
      </c>
      <c r="E1098" s="16">
        <v>0.15870031998666331</v>
      </c>
      <c r="G1098" s="16">
        <v>0.19572390401719161</v>
      </c>
      <c r="H1098" s="16">
        <v>0.2351440171096304</v>
      </c>
      <c r="I1098" s="16">
        <v>0.22148935142547729</v>
      </c>
      <c r="J1098" s="16">
        <v>0.2224077600040798</v>
      </c>
      <c r="K1098" s="16">
        <v>0.1390358252680218</v>
      </c>
      <c r="L1098" s="16">
        <v>9.2610689026761325E-2</v>
      </c>
      <c r="N1098" s="16">
        <v>0.16674653269514411</v>
      </c>
      <c r="O1098" s="16">
        <v>0.17094452410299249</v>
      </c>
      <c r="P1098" s="16">
        <v>0.18966369840730021</v>
      </c>
      <c r="Q1098" s="16">
        <v>0.15615484198395249</v>
      </c>
      <c r="R1098" s="16">
        <v>0.16514375712445339</v>
      </c>
      <c r="S1098" s="16">
        <v>0.17349654964933039</v>
      </c>
      <c r="T1098" s="16">
        <v>0.18936428373320269</v>
      </c>
      <c r="U1098" s="16">
        <v>0.1778386070421909</v>
      </c>
      <c r="V1098" s="16">
        <v>0.22717234041154399</v>
      </c>
      <c r="W1098" s="16">
        <v>0.17896998077151891</v>
      </c>
      <c r="X1098" s="16">
        <v>0.1608708488838175</v>
      </c>
      <c r="Y1098" s="16">
        <v>0.18401931792933299</v>
      </c>
      <c r="AA1098" s="16">
        <v>0.20300491132535581</v>
      </c>
      <c r="AB1098" s="16">
        <v>0.1850053710222922</v>
      </c>
      <c r="AC1098" s="16">
        <v>0.1907097901156645</v>
      </c>
      <c r="AD1098" s="16">
        <v>0.14773113861550721</v>
      </c>
      <c r="AF1098" s="16">
        <v>0.20100240822116791</v>
      </c>
      <c r="AH1098" s="16">
        <v>5.1291449759986348E-2</v>
      </c>
      <c r="AI1098" s="16">
        <v>0.10991383318243669</v>
      </c>
      <c r="AJ1098" s="16">
        <v>0.22940654374862279</v>
      </c>
      <c r="AK1098" s="16">
        <v>0.32591102235229769</v>
      </c>
    </row>
    <row r="1099" spans="2:39" ht="58" x14ac:dyDescent="0.35">
      <c r="B1099" s="15" t="s">
        <v>407</v>
      </c>
      <c r="C1099" s="16">
        <v>0.21672851275097971</v>
      </c>
      <c r="D1099" s="16">
        <v>0.22968013781849361</v>
      </c>
      <c r="E1099" s="16">
        <v>0.20406590141240299</v>
      </c>
      <c r="G1099" s="16">
        <v>0.21292435943049079</v>
      </c>
      <c r="H1099" s="16">
        <v>0.25976203026549338</v>
      </c>
      <c r="I1099" s="16">
        <v>0.24332067477049801</v>
      </c>
      <c r="J1099" s="16">
        <v>0.21447121209498021</v>
      </c>
      <c r="K1099" s="16">
        <v>0.19276882526270189</v>
      </c>
      <c r="L1099" s="16">
        <v>0.18076692510554371</v>
      </c>
      <c r="N1099" s="16">
        <v>0.2006910973574022</v>
      </c>
      <c r="O1099" s="16">
        <v>0.19683991070761189</v>
      </c>
      <c r="P1099" s="16">
        <v>0.17080405434217999</v>
      </c>
      <c r="Q1099" s="16">
        <v>0.2012713008175353</v>
      </c>
      <c r="R1099" s="16">
        <v>0.20090035128691611</v>
      </c>
      <c r="S1099" s="16">
        <v>0.19865952678887899</v>
      </c>
      <c r="T1099" s="16">
        <v>0.23569874951091091</v>
      </c>
      <c r="U1099" s="16">
        <v>0.19353180519327351</v>
      </c>
      <c r="V1099" s="16">
        <v>0.28657340400067682</v>
      </c>
      <c r="W1099" s="16">
        <v>0.2160696614485717</v>
      </c>
      <c r="X1099" s="16">
        <v>0.21629879703881269</v>
      </c>
      <c r="Y1099" s="16">
        <v>0.208078520366766</v>
      </c>
      <c r="AA1099" s="16">
        <v>0.2813132348023839</v>
      </c>
      <c r="AB1099" s="16">
        <v>0.20694234313449941</v>
      </c>
      <c r="AC1099" s="16">
        <v>0.20086223900535119</v>
      </c>
      <c r="AD1099" s="16">
        <v>0.1712318064097321</v>
      </c>
      <c r="AF1099" s="16">
        <v>0.2379530586894209</v>
      </c>
      <c r="AH1099" s="16">
        <v>7.0652456030932065E-2</v>
      </c>
      <c r="AI1099" s="16">
        <v>0.13053106734673409</v>
      </c>
      <c r="AJ1099" s="16">
        <v>0.2726130404870386</v>
      </c>
      <c r="AK1099" s="16">
        <v>0.38673729306823529</v>
      </c>
    </row>
    <row r="1100" spans="2:39" ht="29" x14ac:dyDescent="0.35">
      <c r="B1100" s="15" t="s">
        <v>408</v>
      </c>
      <c r="C1100" s="16">
        <v>0.2006322988392043</v>
      </c>
      <c r="D1100" s="16">
        <v>0.20872264125882681</v>
      </c>
      <c r="E1100" s="16">
        <v>0.19272249129600741</v>
      </c>
      <c r="G1100" s="16">
        <v>0.24377267200428701</v>
      </c>
      <c r="H1100" s="16">
        <v>0.28228793660810031</v>
      </c>
      <c r="I1100" s="16">
        <v>0.2380322241839091</v>
      </c>
      <c r="J1100" s="16">
        <v>0.201652776727864</v>
      </c>
      <c r="K1100" s="16">
        <v>0.1659924745670773</v>
      </c>
      <c r="L1100" s="16">
        <v>9.8261879481770648E-2</v>
      </c>
      <c r="N1100" s="16">
        <v>0.1654527759774474</v>
      </c>
      <c r="O1100" s="16">
        <v>0.1907820263016507</v>
      </c>
      <c r="P1100" s="16">
        <v>0.17329423904516611</v>
      </c>
      <c r="Q1100" s="16">
        <v>0.2005814671786097</v>
      </c>
      <c r="R1100" s="16">
        <v>0.18393943484094291</v>
      </c>
      <c r="S1100" s="16">
        <v>0.171518936552738</v>
      </c>
      <c r="T1100" s="16">
        <v>0.21569879543431619</v>
      </c>
      <c r="U1100" s="16">
        <v>0.2203358291483809</v>
      </c>
      <c r="V1100" s="16">
        <v>0.26728679756784152</v>
      </c>
      <c r="W1100" s="16">
        <v>0.18842744204030459</v>
      </c>
      <c r="X1100" s="16">
        <v>0.1842709917338452</v>
      </c>
      <c r="Y1100" s="16">
        <v>0.19747020276885249</v>
      </c>
      <c r="AA1100" s="16">
        <v>0.2436605556700201</v>
      </c>
      <c r="AB1100" s="16">
        <v>0.18167740129678889</v>
      </c>
      <c r="AC1100" s="16">
        <v>0.19961277064063929</v>
      </c>
      <c r="AD1100" s="16">
        <v>0.17437843889785021</v>
      </c>
      <c r="AF1100" s="16">
        <v>0.2216964774667918</v>
      </c>
      <c r="AH1100" s="16">
        <v>5.420205875056186E-2</v>
      </c>
      <c r="AI1100" s="16">
        <v>9.9396417509979032E-2</v>
      </c>
      <c r="AJ1100" s="16">
        <v>0.2521878923365376</v>
      </c>
      <c r="AK1100" s="16">
        <v>0.41913213643182001</v>
      </c>
    </row>
    <row r="1101" spans="2:39" x14ac:dyDescent="0.35">
      <c r="B1101" s="15" t="s">
        <v>241</v>
      </c>
      <c r="C1101" s="16">
        <v>4.8484509925704831E-3</v>
      </c>
      <c r="D1101" s="16">
        <v>2.924982338095866E-3</v>
      </c>
      <c r="E1101" s="16">
        <v>6.7289977090314521E-3</v>
      </c>
      <c r="G1101" s="16">
        <v>4.7858307444014351E-3</v>
      </c>
      <c r="H1101" s="16">
        <v>3.040337890233326E-3</v>
      </c>
      <c r="I1101" s="16">
        <v>9.2263660641492002E-4</v>
      </c>
      <c r="J1101" s="16">
        <v>3.7954843575396121E-3</v>
      </c>
      <c r="K1101" s="16">
        <v>8.9485885542248608E-3</v>
      </c>
      <c r="L1101" s="16">
        <v>7.631902279266631E-3</v>
      </c>
      <c r="N1101" s="16">
        <v>0</v>
      </c>
      <c r="O1101" s="16">
        <v>0</v>
      </c>
      <c r="P1101" s="16">
        <v>2.925182309247599E-3</v>
      </c>
      <c r="Q1101" s="16">
        <v>1.3357196728682999E-2</v>
      </c>
      <c r="R1101" s="16">
        <v>2.9069974218290098E-3</v>
      </c>
      <c r="S1101" s="16">
        <v>8.0644531745251401E-3</v>
      </c>
      <c r="T1101" s="16">
        <v>8.6460235201467235E-3</v>
      </c>
      <c r="U1101" s="16">
        <v>7.5752816162875424E-3</v>
      </c>
      <c r="V1101" s="16">
        <v>5.4037560501960574E-3</v>
      </c>
      <c r="W1101" s="16">
        <v>2.598234072666919E-3</v>
      </c>
      <c r="X1101" s="16">
        <v>4.8251201079576441E-3</v>
      </c>
      <c r="Y1101" s="16">
        <v>4.8365355171083747E-3</v>
      </c>
      <c r="AA1101" s="16">
        <v>2.7510771075765902E-3</v>
      </c>
      <c r="AB1101" s="16">
        <v>8.3917402994829124E-3</v>
      </c>
      <c r="AC1101" s="16">
        <v>2.5139845260975322E-3</v>
      </c>
      <c r="AD1101" s="16">
        <v>5.5057975845763159E-3</v>
      </c>
      <c r="AF1101" s="16">
        <v>4.821091072173293E-3</v>
      </c>
      <c r="AH1101" s="16">
        <v>6.2368112013628596E-3</v>
      </c>
      <c r="AI1101" s="16">
        <v>6.9441971092974271E-3</v>
      </c>
      <c r="AJ1101" s="16">
        <v>2.4739011960624772E-3</v>
      </c>
      <c r="AK1101" s="16">
        <v>4.6020947457387088E-3</v>
      </c>
    </row>
    <row r="1102" spans="2:39" x14ac:dyDescent="0.35">
      <c r="B1102" s="15" t="s">
        <v>242</v>
      </c>
      <c r="C1102" s="16">
        <v>0.23100033797438799</v>
      </c>
      <c r="D1102" s="16">
        <v>0.207056758148288</v>
      </c>
      <c r="E1102" s="16">
        <v>0.2544096201155584</v>
      </c>
      <c r="G1102" s="16">
        <v>0.12984100129065551</v>
      </c>
      <c r="H1102" s="16">
        <v>0.11642772380378601</v>
      </c>
      <c r="I1102" s="16">
        <v>0.15623644643842979</v>
      </c>
      <c r="J1102" s="16">
        <v>0.21429511529724471</v>
      </c>
      <c r="K1102" s="16">
        <v>0.30182598794681831</v>
      </c>
      <c r="L1102" s="16">
        <v>0.41686923014331662</v>
      </c>
      <c r="N1102" s="16">
        <v>0.2636180154820032</v>
      </c>
      <c r="O1102" s="16">
        <v>0.21878157245850219</v>
      </c>
      <c r="P1102" s="16">
        <v>0.26269886634367712</v>
      </c>
      <c r="Q1102" s="16">
        <v>0.21956590790307071</v>
      </c>
      <c r="R1102" s="16">
        <v>0.22046980101828831</v>
      </c>
      <c r="S1102" s="16">
        <v>0.28184224030239141</v>
      </c>
      <c r="T1102" s="16">
        <v>0.225744499041585</v>
      </c>
      <c r="U1102" s="16">
        <v>0.18563105268750071</v>
      </c>
      <c r="V1102" s="16">
        <v>0.13200234578281769</v>
      </c>
      <c r="W1102" s="16">
        <v>0.27499457801302851</v>
      </c>
      <c r="X1102" s="16">
        <v>0.25229430863184932</v>
      </c>
      <c r="Y1102" s="16">
        <v>0.27885584974334282</v>
      </c>
      <c r="AA1102" s="16">
        <v>0.18509909057312871</v>
      </c>
      <c r="AB1102" s="16">
        <v>0.24214298630200909</v>
      </c>
      <c r="AC1102" s="16">
        <v>0.23246613974456279</v>
      </c>
      <c r="AD1102" s="16">
        <v>0.26716626498947671</v>
      </c>
      <c r="AF1102" s="16">
        <v>0.17529184689536101</v>
      </c>
      <c r="AH1102" s="16">
        <v>0.61990437083925098</v>
      </c>
      <c r="AI1102" s="16">
        <v>0.38062329966540109</v>
      </c>
      <c r="AJ1102" s="16">
        <v>6.8518058323401687E-2</v>
      </c>
      <c r="AK1102" s="16">
        <v>1.1730770021812109E-2</v>
      </c>
    </row>
    <row r="1103" spans="2:39" x14ac:dyDescent="0.35">
      <c r="B1103" s="15" t="s">
        <v>93</v>
      </c>
      <c r="C1103" s="16">
        <v>7.3487817684632098E-2</v>
      </c>
      <c r="D1103" s="16">
        <v>6.2490794672245803E-2</v>
      </c>
      <c r="E1103" s="16">
        <v>8.4239443643640749E-2</v>
      </c>
      <c r="G1103" s="16">
        <v>6.0495323483768952E-2</v>
      </c>
      <c r="H1103" s="16">
        <v>3.5677769626563327E-2</v>
      </c>
      <c r="I1103" s="16">
        <v>5.7020916507415309E-2</v>
      </c>
      <c r="J1103" s="16">
        <v>9.0940075892318867E-2</v>
      </c>
      <c r="K1103" s="16">
        <v>9.2984710513210514E-2</v>
      </c>
      <c r="L1103" s="16">
        <v>9.8764967051852448E-2</v>
      </c>
      <c r="N1103" s="16">
        <v>8.8830167264121032E-2</v>
      </c>
      <c r="O1103" s="16">
        <v>5.3362783449806557E-2</v>
      </c>
      <c r="P1103" s="16">
        <v>4.9207398991233532E-2</v>
      </c>
      <c r="Q1103" s="16">
        <v>9.8815022151411372E-2</v>
      </c>
      <c r="R1103" s="16">
        <v>6.9058956318079692E-2</v>
      </c>
      <c r="S1103" s="16">
        <v>7.8087870732842152E-2</v>
      </c>
      <c r="T1103" s="16">
        <v>6.7516954950071789E-2</v>
      </c>
      <c r="U1103" s="16">
        <v>7.5571283454244867E-2</v>
      </c>
      <c r="V1103" s="16">
        <v>6.7129481534753455E-2</v>
      </c>
      <c r="W1103" s="16">
        <v>6.9227875076712936E-2</v>
      </c>
      <c r="X1103" s="16">
        <v>7.638565392445433E-2</v>
      </c>
      <c r="Y1103" s="16">
        <v>8.4498829146939167E-2</v>
      </c>
      <c r="AA1103" s="16">
        <v>5.0143676153866792E-2</v>
      </c>
      <c r="AB1103" s="16">
        <v>7.884204503281618E-2</v>
      </c>
      <c r="AC1103" s="16">
        <v>5.3265475083753698E-2</v>
      </c>
      <c r="AD1103" s="16">
        <v>0.11066868306372959</v>
      </c>
      <c r="AF1103" s="16">
        <v>6.3128773221573162E-2</v>
      </c>
      <c r="AH1103" s="16">
        <v>0.1132896683692034</v>
      </c>
      <c r="AI1103" s="16">
        <v>0.12650866460689511</v>
      </c>
      <c r="AJ1103" s="16">
        <v>3.478496902739913E-2</v>
      </c>
      <c r="AK1103" s="16">
        <v>1.1439522310073461E-2</v>
      </c>
    </row>
    <row r="1105" spans="2:39" x14ac:dyDescent="0.35">
      <c r="B1105" s="25" t="s">
        <v>409</v>
      </c>
      <c r="C1105" s="23"/>
      <c r="D1105" s="23"/>
      <c r="E1105" s="23"/>
      <c r="F1105" s="23"/>
      <c r="G1105" s="23"/>
      <c r="H1105" s="23"/>
      <c r="I1105" s="23"/>
      <c r="J1105" s="23"/>
      <c r="K1105" s="23"/>
      <c r="L1105" s="23"/>
      <c r="M1105" s="23"/>
      <c r="N1105" s="23"/>
      <c r="O1105" s="23"/>
      <c r="P1105" s="23"/>
      <c r="Q1105" s="23"/>
      <c r="R1105" s="23"/>
      <c r="S1105" s="23"/>
      <c r="T1105" s="23"/>
      <c r="U1105" s="23"/>
      <c r="V1105" s="23"/>
      <c r="W1105" s="23"/>
      <c r="X1105" s="23"/>
      <c r="Y1105" s="23"/>
      <c r="Z1105" s="23"/>
      <c r="AA1105" s="23"/>
      <c r="AB1105" s="23"/>
      <c r="AC1105" s="23"/>
      <c r="AD1105" s="23"/>
      <c r="AE1105" s="23"/>
      <c r="AF1105" s="23"/>
      <c r="AG1105" s="23"/>
      <c r="AH1105" s="23"/>
      <c r="AI1105" s="23"/>
      <c r="AJ1105" s="23"/>
      <c r="AK1105" s="23"/>
      <c r="AL1105" s="23"/>
      <c r="AM1105" s="23"/>
    </row>
    <row r="1106" spans="2:39" x14ac:dyDescent="0.35">
      <c r="B1106" s="26" t="s">
        <v>17</v>
      </c>
      <c r="C1106" s="23"/>
      <c r="D1106" s="23"/>
      <c r="E1106" s="23"/>
      <c r="F1106" s="23"/>
      <c r="G1106" s="23"/>
      <c r="H1106" s="23"/>
      <c r="I1106" s="23"/>
      <c r="J1106" s="23"/>
      <c r="K1106" s="23"/>
      <c r="L1106" s="23"/>
      <c r="M1106" s="23"/>
      <c r="N1106" s="23"/>
      <c r="O1106" s="23"/>
      <c r="P1106" s="23"/>
      <c r="Q1106" s="23"/>
      <c r="R1106" s="23"/>
      <c r="S1106" s="23"/>
      <c r="T1106" s="23"/>
      <c r="U1106" s="23"/>
      <c r="V1106" s="23"/>
      <c r="W1106" s="23"/>
      <c r="X1106" s="23"/>
      <c r="Y1106" s="23"/>
      <c r="Z1106" s="23"/>
      <c r="AA1106" s="23"/>
      <c r="AB1106" s="23"/>
      <c r="AC1106" s="23"/>
      <c r="AD1106" s="23"/>
      <c r="AE1106" s="23"/>
      <c r="AF1106" s="23"/>
      <c r="AG1106" s="23"/>
      <c r="AH1106" s="23"/>
      <c r="AI1106" s="23"/>
      <c r="AJ1106" s="23"/>
      <c r="AK1106" s="23"/>
      <c r="AL1106" s="23"/>
      <c r="AM1106" s="23"/>
    </row>
    <row r="1107" spans="2:39" ht="43.5" x14ac:dyDescent="0.35">
      <c r="B1107" s="15" t="s">
        <v>410</v>
      </c>
      <c r="C1107" s="16">
        <v>0.20883336504229499</v>
      </c>
      <c r="D1107" s="16">
        <v>0.24199477697345351</v>
      </c>
      <c r="E1107" s="16">
        <v>0.17170412234597421</v>
      </c>
      <c r="G1107" s="16">
        <v>0.1743862245035665</v>
      </c>
      <c r="H1107" s="16">
        <v>0.21519562598671491</v>
      </c>
      <c r="I1107" s="16">
        <v>0.21531066454194001</v>
      </c>
      <c r="J1107" s="16">
        <v>0.21655585138979061</v>
      </c>
      <c r="K1107" s="16">
        <v>0.2145797853915194</v>
      </c>
      <c r="L1107" s="16">
        <v>0.19494735192639759</v>
      </c>
      <c r="N1107" s="16">
        <v>0.17361105568741361</v>
      </c>
      <c r="O1107" s="16">
        <v>0.23344374860063</v>
      </c>
      <c r="P1107" s="16">
        <v>0.16187621368127481</v>
      </c>
      <c r="Q1107" s="16">
        <v>0.18484979061925291</v>
      </c>
      <c r="R1107" s="16">
        <v>0.23757098516834951</v>
      </c>
      <c r="S1107" s="16">
        <v>0.18756123223625421</v>
      </c>
      <c r="T1107" s="16">
        <v>0.18511615938360329</v>
      </c>
      <c r="U1107" s="16">
        <v>0.20968910563607049</v>
      </c>
      <c r="V1107" s="16">
        <v>0.22785547280138529</v>
      </c>
      <c r="W1107" s="16">
        <v>0.21664251235459761</v>
      </c>
      <c r="X1107" s="16">
        <v>0.2144946383283968</v>
      </c>
      <c r="Y1107" s="16">
        <v>0.21630868820749791</v>
      </c>
      <c r="AA1107" s="16">
        <v>0.28037752423086132</v>
      </c>
      <c r="AB1107" s="16">
        <v>0.21312392192373719</v>
      </c>
      <c r="AC1107" s="16">
        <v>0.18036623263224791</v>
      </c>
      <c r="AD1107" s="16">
        <v>0.12910310892616819</v>
      </c>
      <c r="AF1107" s="16">
        <v>0.21849308976071999</v>
      </c>
      <c r="AH1107" s="16">
        <v>7.5553717929970191E-2</v>
      </c>
      <c r="AI1107" s="16">
        <v>0.12738459368350369</v>
      </c>
      <c r="AJ1107" s="16">
        <v>0.22186181763850771</v>
      </c>
      <c r="AK1107" s="16">
        <v>0.3495763329546771</v>
      </c>
    </row>
    <row r="1108" spans="2:39" ht="43.5" x14ac:dyDescent="0.35">
      <c r="B1108" s="15" t="s">
        <v>411</v>
      </c>
      <c r="C1108" s="16">
        <v>0.19825018388275459</v>
      </c>
      <c r="D1108" s="16">
        <v>0.21257060927009289</v>
      </c>
      <c r="E1108" s="16">
        <v>0.1822162903071482</v>
      </c>
      <c r="G1108" s="16">
        <v>0.18896475541427329</v>
      </c>
      <c r="H1108" s="16">
        <v>0.2480894036899578</v>
      </c>
      <c r="I1108" s="16">
        <v>0.247992736650819</v>
      </c>
      <c r="J1108" s="16">
        <v>0.19178329548174231</v>
      </c>
      <c r="K1108" s="16">
        <v>0.1271401512714268</v>
      </c>
      <c r="L1108" s="16">
        <v>8.5155150639077234E-2</v>
      </c>
      <c r="N1108" s="16">
        <v>0.17265304211557481</v>
      </c>
      <c r="O1108" s="16">
        <v>0.1832857830556231</v>
      </c>
      <c r="P1108" s="16">
        <v>0.15349960608594021</v>
      </c>
      <c r="Q1108" s="16">
        <v>0.19508474608923701</v>
      </c>
      <c r="R1108" s="16">
        <v>0.20349855763005159</v>
      </c>
      <c r="S1108" s="16">
        <v>0.16011065615672321</v>
      </c>
      <c r="T1108" s="16">
        <v>0.20841571331907771</v>
      </c>
      <c r="U1108" s="16">
        <v>0.2330866823027139</v>
      </c>
      <c r="V1108" s="16">
        <v>0.2448475449288682</v>
      </c>
      <c r="W1108" s="16">
        <v>0.1686450226021621</v>
      </c>
      <c r="X1108" s="16">
        <v>0.1902475633195414</v>
      </c>
      <c r="Y1108" s="16">
        <v>0.19983916780198949</v>
      </c>
      <c r="AA1108" s="16">
        <v>0.26574287842675032</v>
      </c>
      <c r="AB1108" s="16">
        <v>0.1856942625149941</v>
      </c>
      <c r="AC1108" s="16">
        <v>0.16754166487340219</v>
      </c>
      <c r="AD1108" s="16">
        <v>0.1506565539126109</v>
      </c>
      <c r="AF1108" s="16">
        <v>0.20955383978460021</v>
      </c>
      <c r="AH1108" s="16">
        <v>1.6026227349083291E-2</v>
      </c>
      <c r="AI1108" s="16">
        <v>7.4536386837010901E-2</v>
      </c>
      <c r="AJ1108" s="16">
        <v>0.2282434125914049</v>
      </c>
      <c r="AK1108" s="16">
        <v>0.38359464206063082</v>
      </c>
    </row>
    <row r="1109" spans="2:39" ht="43.5" x14ac:dyDescent="0.35">
      <c r="B1109" s="15" t="s">
        <v>412</v>
      </c>
      <c r="C1109" s="16">
        <v>0.2213117788283763</v>
      </c>
      <c r="D1109" s="16">
        <v>0.23974483165588781</v>
      </c>
      <c r="E1109" s="16">
        <v>0.2006731735275053</v>
      </c>
      <c r="G1109" s="16">
        <v>0.2186815867607117</v>
      </c>
      <c r="H1109" s="16">
        <v>0.25620946531095162</v>
      </c>
      <c r="I1109" s="16">
        <v>0.22058443377822901</v>
      </c>
      <c r="J1109" s="16">
        <v>0.2189653455363853</v>
      </c>
      <c r="K1109" s="16">
        <v>0.1917651284466477</v>
      </c>
      <c r="L1109" s="16">
        <v>0.1919287549120588</v>
      </c>
      <c r="N1109" s="16">
        <v>0.23235079302118769</v>
      </c>
      <c r="O1109" s="16">
        <v>0.17347878099281841</v>
      </c>
      <c r="P1109" s="16">
        <v>0.20401579581277909</v>
      </c>
      <c r="Q1109" s="16">
        <v>0.21372056252426899</v>
      </c>
      <c r="R1109" s="16">
        <v>0.23627674567642659</v>
      </c>
      <c r="S1109" s="16">
        <v>0.21642183749087271</v>
      </c>
      <c r="T1109" s="16">
        <v>0.16985416827749991</v>
      </c>
      <c r="U1109" s="16">
        <v>0.23853287760974071</v>
      </c>
      <c r="V1109" s="16">
        <v>0.26510528652752152</v>
      </c>
      <c r="W1109" s="16">
        <v>0.1900755598124525</v>
      </c>
      <c r="X1109" s="16">
        <v>0.22336849452546589</v>
      </c>
      <c r="Y1109" s="16">
        <v>0.21273621746647589</v>
      </c>
      <c r="AA1109" s="16">
        <v>0.28043982020634167</v>
      </c>
      <c r="AB1109" s="16">
        <v>0.20003906179527339</v>
      </c>
      <c r="AC1109" s="16">
        <v>0.2106954335934178</v>
      </c>
      <c r="AD1109" s="16">
        <v>0.17398775030615871</v>
      </c>
      <c r="AF1109" s="16">
        <v>0.2314422398598526</v>
      </c>
      <c r="AH1109" s="16">
        <v>6.0657687853218553E-2</v>
      </c>
      <c r="AI1109" s="16">
        <v>0.1065661304135426</v>
      </c>
      <c r="AJ1109" s="16">
        <v>0.24787657306071409</v>
      </c>
      <c r="AK1109" s="16">
        <v>0.39375944942515539</v>
      </c>
    </row>
    <row r="1110" spans="2:39" ht="58" x14ac:dyDescent="0.35">
      <c r="B1110" s="15" t="s">
        <v>413</v>
      </c>
      <c r="C1110" s="16">
        <v>0.17179208627805989</v>
      </c>
      <c r="D1110" s="16">
        <v>0.17429388860718889</v>
      </c>
      <c r="E1110" s="16">
        <v>0.168990938183121</v>
      </c>
      <c r="G1110" s="16">
        <v>0.215685157784403</v>
      </c>
      <c r="H1110" s="16">
        <v>0.25133317364348151</v>
      </c>
      <c r="I1110" s="16">
        <v>0.1948141416111327</v>
      </c>
      <c r="J1110" s="16">
        <v>0.1507696813276686</v>
      </c>
      <c r="K1110" s="16">
        <v>8.5185722950016418E-2</v>
      </c>
      <c r="L1110" s="16">
        <v>3.5503242728950127E-2</v>
      </c>
      <c r="N1110" s="16">
        <v>0.1119738700705043</v>
      </c>
      <c r="O1110" s="16">
        <v>0.18232014150773729</v>
      </c>
      <c r="P1110" s="16">
        <v>0.15299745011053101</v>
      </c>
      <c r="Q1110" s="16">
        <v>0.19691734370686911</v>
      </c>
      <c r="R1110" s="16">
        <v>0.17062818698603291</v>
      </c>
      <c r="S1110" s="16">
        <v>0.15484768218197359</v>
      </c>
      <c r="T1110" s="16">
        <v>0.1685435902467485</v>
      </c>
      <c r="U1110" s="16">
        <v>0.1802709072649957</v>
      </c>
      <c r="V1110" s="16">
        <v>0.2372727626130233</v>
      </c>
      <c r="W1110" s="16">
        <v>0.15641415436354569</v>
      </c>
      <c r="X1110" s="16">
        <v>0.14728975709453479</v>
      </c>
      <c r="Y1110" s="16">
        <v>0.15212566115401441</v>
      </c>
      <c r="AA1110" s="16">
        <v>0.22442934939289891</v>
      </c>
      <c r="AB1110" s="16">
        <v>0.15122729360001511</v>
      </c>
      <c r="AC1110" s="16">
        <v>0.15000027726867821</v>
      </c>
      <c r="AD1110" s="16">
        <v>0.1461074143019023</v>
      </c>
      <c r="AF1110" s="16">
        <v>0.18108924440140831</v>
      </c>
      <c r="AH1110" s="16">
        <v>0</v>
      </c>
      <c r="AI1110" s="16">
        <v>6.94694006704107E-2</v>
      </c>
      <c r="AJ1110" s="16">
        <v>0.2062237336868471</v>
      </c>
      <c r="AK1110" s="16">
        <v>0.30921224463529129</v>
      </c>
    </row>
    <row r="1111" spans="2:39" ht="29" x14ac:dyDescent="0.35">
      <c r="B1111" s="15" t="s">
        <v>414</v>
      </c>
      <c r="C1111" s="16">
        <v>0.19800862579223191</v>
      </c>
      <c r="D1111" s="16">
        <v>0.20778855033339011</v>
      </c>
      <c r="E1111" s="16">
        <v>0.18705851327608849</v>
      </c>
      <c r="G1111" s="16">
        <v>0.21239660765411261</v>
      </c>
      <c r="H1111" s="16">
        <v>0.24324766367062439</v>
      </c>
      <c r="I1111" s="16">
        <v>0.2299018844212283</v>
      </c>
      <c r="J1111" s="16">
        <v>0.17736156211460291</v>
      </c>
      <c r="K1111" s="16">
        <v>0.1401850693259814</v>
      </c>
      <c r="L1111" s="16">
        <v>0.1249814597569056</v>
      </c>
      <c r="N1111" s="16">
        <v>0.17028776428612</v>
      </c>
      <c r="O1111" s="16">
        <v>0.19808815626980331</v>
      </c>
      <c r="P1111" s="16">
        <v>0.18477874398902719</v>
      </c>
      <c r="Q1111" s="16">
        <v>0.2254722963980515</v>
      </c>
      <c r="R1111" s="16">
        <v>0.22319054092955221</v>
      </c>
      <c r="S1111" s="16">
        <v>0.1690133611819753</v>
      </c>
      <c r="T1111" s="16">
        <v>0.2006984080907003</v>
      </c>
      <c r="U1111" s="16">
        <v>0.21394414091455699</v>
      </c>
      <c r="V1111" s="16">
        <v>0.2483600876208048</v>
      </c>
      <c r="W1111" s="16">
        <v>0.18167543931271091</v>
      </c>
      <c r="X1111" s="16">
        <v>0.15894138374844821</v>
      </c>
      <c r="Y1111" s="16">
        <v>0.1543345448890979</v>
      </c>
      <c r="AA1111" s="16">
        <v>0.27293845163308827</v>
      </c>
      <c r="AB1111" s="16">
        <v>0.20261276281720769</v>
      </c>
      <c r="AC1111" s="16">
        <v>0.14438033360766919</v>
      </c>
      <c r="AD1111" s="16">
        <v>0.14330076522334051</v>
      </c>
      <c r="AF1111" s="16">
        <v>0.20818188146778269</v>
      </c>
      <c r="AH1111" s="16">
        <v>2.1912826251193548E-2</v>
      </c>
      <c r="AI1111" s="16">
        <v>8.3029021375462711E-2</v>
      </c>
      <c r="AJ1111" s="16">
        <v>0.22788421751602689</v>
      </c>
      <c r="AK1111" s="16">
        <v>0.36761117918107128</v>
      </c>
    </row>
    <row r="1112" spans="2:39" ht="29" x14ac:dyDescent="0.35">
      <c r="B1112" s="15" t="s">
        <v>415</v>
      </c>
      <c r="C1112" s="16">
        <v>0.1756576838820551</v>
      </c>
      <c r="D1112" s="16">
        <v>0.19521662600653461</v>
      </c>
      <c r="E1112" s="16">
        <v>0.15375847432696529</v>
      </c>
      <c r="G1112" s="16">
        <v>0.17192977727830711</v>
      </c>
      <c r="H1112" s="16">
        <v>0.24401327149392041</v>
      </c>
      <c r="I1112" s="16">
        <v>0.2130487818447592</v>
      </c>
      <c r="J1112" s="16">
        <v>0.14097990780710939</v>
      </c>
      <c r="K1112" s="16">
        <v>0.1091418899619486</v>
      </c>
      <c r="L1112" s="16">
        <v>0.10664219121272139</v>
      </c>
      <c r="N1112" s="16">
        <v>0.1527031800700569</v>
      </c>
      <c r="O1112" s="16">
        <v>0.19249333390537021</v>
      </c>
      <c r="P1112" s="16">
        <v>0.12936948702502879</v>
      </c>
      <c r="Q1112" s="16">
        <v>0.22306523135257789</v>
      </c>
      <c r="R1112" s="16">
        <v>0.15176830584650691</v>
      </c>
      <c r="S1112" s="16">
        <v>0.1735575880787229</v>
      </c>
      <c r="T1112" s="16">
        <v>0.14667496525295781</v>
      </c>
      <c r="U1112" s="16">
        <v>0.19391553269009071</v>
      </c>
      <c r="V1112" s="16">
        <v>0.23682011527951349</v>
      </c>
      <c r="W1112" s="16">
        <v>0.15450693044078109</v>
      </c>
      <c r="X1112" s="16">
        <v>0.17397368542767369</v>
      </c>
      <c r="Y1112" s="16">
        <v>0.14803812997129551</v>
      </c>
      <c r="AA1112" s="16">
        <v>0.2335086698930344</v>
      </c>
      <c r="AB1112" s="16">
        <v>0.14587855062754351</v>
      </c>
      <c r="AC1112" s="16">
        <v>0.17114759487556619</v>
      </c>
      <c r="AD1112" s="16">
        <v>0.13403791095737241</v>
      </c>
      <c r="AF1112" s="16">
        <v>0.18536789369923179</v>
      </c>
      <c r="AH1112" s="16">
        <v>2.6455814837487081E-2</v>
      </c>
      <c r="AI1112" s="16">
        <v>6.006828662237626E-2</v>
      </c>
      <c r="AJ1112" s="16">
        <v>0.20676572706472429</v>
      </c>
      <c r="AK1112" s="16">
        <v>0.33616320510854919</v>
      </c>
    </row>
    <row r="1113" spans="2:39" ht="29" x14ac:dyDescent="0.35">
      <c r="B1113" s="15" t="s">
        <v>416</v>
      </c>
      <c r="C1113" s="16">
        <v>0.23275906146103051</v>
      </c>
      <c r="D1113" s="16">
        <v>0.2390434882083329</v>
      </c>
      <c r="E1113" s="16">
        <v>0.22572269019938951</v>
      </c>
      <c r="G1113" s="16">
        <v>0.2800967911332512</v>
      </c>
      <c r="H1113" s="16">
        <v>0.28603007457685098</v>
      </c>
      <c r="I1113" s="16">
        <v>0.26766686260640071</v>
      </c>
      <c r="J1113" s="16">
        <v>0.21056484943238291</v>
      </c>
      <c r="K1113" s="16">
        <v>0.15033700883777051</v>
      </c>
      <c r="L1113" s="16">
        <v>0.1270388420113977</v>
      </c>
      <c r="N1113" s="16">
        <v>0.2057503352696137</v>
      </c>
      <c r="O1113" s="16">
        <v>0.25805062141956181</v>
      </c>
      <c r="P1113" s="16">
        <v>0.2218628582884038</v>
      </c>
      <c r="Q1113" s="16">
        <v>0.25321351764574918</v>
      </c>
      <c r="R1113" s="16">
        <v>0.23126545987931491</v>
      </c>
      <c r="S1113" s="16">
        <v>0.2213300582009127</v>
      </c>
      <c r="T1113" s="16">
        <v>0.22933654351007671</v>
      </c>
      <c r="U1113" s="16">
        <v>0.26237844281654321</v>
      </c>
      <c r="V1113" s="16">
        <v>0.26940188275469062</v>
      </c>
      <c r="W1113" s="16">
        <v>0.20837163184260421</v>
      </c>
      <c r="X1113" s="16">
        <v>0.23922450424955069</v>
      </c>
      <c r="Y1113" s="16">
        <v>0.1904616438548937</v>
      </c>
      <c r="AA1113" s="16">
        <v>0.29695796378457451</v>
      </c>
      <c r="AB1113" s="16">
        <v>0.21436639575413771</v>
      </c>
      <c r="AC1113" s="16">
        <v>0.2128758558814034</v>
      </c>
      <c r="AD1113" s="16">
        <v>0.18512815858675649</v>
      </c>
      <c r="AF1113" s="16">
        <v>0.24455908963562989</v>
      </c>
      <c r="AH1113" s="16">
        <v>6.1528073024012357E-2</v>
      </c>
      <c r="AI1113" s="16">
        <v>0.1121481374330062</v>
      </c>
      <c r="AJ1113" s="16">
        <v>0.26131536100653402</v>
      </c>
      <c r="AK1113" s="16">
        <v>0.41324259468587049</v>
      </c>
    </row>
    <row r="1114" spans="2:39" ht="43.5" x14ac:dyDescent="0.35">
      <c r="B1114" s="15" t="s">
        <v>417</v>
      </c>
      <c r="C1114" s="16">
        <v>0.19488050159086481</v>
      </c>
      <c r="D1114" s="16">
        <v>0.2139366705125865</v>
      </c>
      <c r="E1114" s="16">
        <v>0.1735442230806036</v>
      </c>
      <c r="G1114" s="16">
        <v>0.21184362884256411</v>
      </c>
      <c r="H1114" s="16">
        <v>0.27583692238095248</v>
      </c>
      <c r="I1114" s="16">
        <v>0.23561527092737219</v>
      </c>
      <c r="J1114" s="16">
        <v>0.17159770372101629</v>
      </c>
      <c r="K1114" s="16">
        <v>0.1126990324164905</v>
      </c>
      <c r="L1114" s="16">
        <v>4.5334458053274691E-2</v>
      </c>
      <c r="N1114" s="16">
        <v>0.15992492544736431</v>
      </c>
      <c r="O1114" s="16">
        <v>0.2364073066786358</v>
      </c>
      <c r="P1114" s="16">
        <v>0.16295839933311621</v>
      </c>
      <c r="Q1114" s="16">
        <v>0.2058752073543979</v>
      </c>
      <c r="R1114" s="16">
        <v>0.21798574393859579</v>
      </c>
      <c r="S1114" s="16">
        <v>0.13143589576450751</v>
      </c>
      <c r="T1114" s="16">
        <v>0.2032466832364421</v>
      </c>
      <c r="U1114" s="16">
        <v>0.18675500820222279</v>
      </c>
      <c r="V1114" s="16">
        <v>0.27544712342929878</v>
      </c>
      <c r="W1114" s="16">
        <v>0.16235938711666001</v>
      </c>
      <c r="X1114" s="16">
        <v>0.154026766135719</v>
      </c>
      <c r="Y1114" s="16">
        <v>0.18047186765885109</v>
      </c>
      <c r="AA1114" s="16">
        <v>0.23382819929409621</v>
      </c>
      <c r="AB1114" s="16">
        <v>0.2020075689525119</v>
      </c>
      <c r="AC1114" s="16">
        <v>0.1802570778227453</v>
      </c>
      <c r="AD1114" s="16">
        <v>0.14230380093206879</v>
      </c>
      <c r="AF1114" s="16">
        <v>0.20676659354866009</v>
      </c>
      <c r="AH1114" s="16">
        <v>1.5613031485131721E-2</v>
      </c>
      <c r="AI1114" s="16">
        <v>7.3650644892201703E-2</v>
      </c>
      <c r="AJ1114" s="16">
        <v>0.22854229423406661</v>
      </c>
      <c r="AK1114" s="16">
        <v>0.36710105359973738</v>
      </c>
    </row>
    <row r="1115" spans="2:39" ht="43.5" x14ac:dyDescent="0.35">
      <c r="B1115" s="15" t="s">
        <v>418</v>
      </c>
      <c r="C1115" s="16">
        <v>0.2102691154400981</v>
      </c>
      <c r="D1115" s="16">
        <v>0.2339797065059632</v>
      </c>
      <c r="E1115" s="16">
        <v>0.18372150365609749</v>
      </c>
      <c r="G1115" s="16">
        <v>0.21885196413189781</v>
      </c>
      <c r="H1115" s="16">
        <v>0.26765891077750931</v>
      </c>
      <c r="I1115" s="16">
        <v>0.23328237551666181</v>
      </c>
      <c r="J1115" s="16">
        <v>0.1921219674723984</v>
      </c>
      <c r="K1115" s="16">
        <v>0.15779969054974791</v>
      </c>
      <c r="L1115" s="16">
        <v>0.1199484263226745</v>
      </c>
      <c r="N1115" s="16">
        <v>0.1513493663123153</v>
      </c>
      <c r="O1115" s="16">
        <v>0.18974766216999059</v>
      </c>
      <c r="P1115" s="16">
        <v>0.15957516983048839</v>
      </c>
      <c r="Q1115" s="16">
        <v>0.2106600037481863</v>
      </c>
      <c r="R1115" s="16">
        <v>0.25036648182392768</v>
      </c>
      <c r="S1115" s="16">
        <v>0.17318944996629809</v>
      </c>
      <c r="T1115" s="16">
        <v>0.2239345993719434</v>
      </c>
      <c r="U1115" s="16">
        <v>0.19439628531360589</v>
      </c>
      <c r="V1115" s="16">
        <v>0.25012591793332761</v>
      </c>
      <c r="W1115" s="16">
        <v>0.18992762885902079</v>
      </c>
      <c r="X1115" s="16">
        <v>0.23223203622380451</v>
      </c>
      <c r="Y1115" s="16">
        <v>0.22675179315358859</v>
      </c>
      <c r="AA1115" s="16">
        <v>0.28049672331375147</v>
      </c>
      <c r="AB1115" s="16">
        <v>0.2128439284527345</v>
      </c>
      <c r="AC1115" s="16">
        <v>0.16939106230626541</v>
      </c>
      <c r="AD1115" s="16">
        <v>0.14986068637432701</v>
      </c>
      <c r="AF1115" s="16">
        <v>0.22156210962850509</v>
      </c>
      <c r="AH1115" s="16">
        <v>4.1504495699108093E-2</v>
      </c>
      <c r="AI1115" s="16">
        <v>9.1068572707327933E-2</v>
      </c>
      <c r="AJ1115" s="16">
        <v>0.2363532753256668</v>
      </c>
      <c r="AK1115" s="16">
        <v>0.39331897786365888</v>
      </c>
    </row>
    <row r="1116" spans="2:39" ht="43.5" x14ac:dyDescent="0.35">
      <c r="B1116" s="15" t="s">
        <v>419</v>
      </c>
      <c r="C1116" s="16">
        <v>0.18199991019152981</v>
      </c>
      <c r="D1116" s="16">
        <v>0.19930127696784089</v>
      </c>
      <c r="E1116" s="16">
        <v>0.16262839949261021</v>
      </c>
      <c r="G1116" s="16">
        <v>0.1762173553608142</v>
      </c>
      <c r="H1116" s="16">
        <v>0.23686576156432801</v>
      </c>
      <c r="I1116" s="16">
        <v>0.21015084269100931</v>
      </c>
      <c r="J1116" s="16">
        <v>0.1655844969178949</v>
      </c>
      <c r="K1116" s="16">
        <v>0.1146399952781242</v>
      </c>
      <c r="L1116" s="16">
        <v>0.13119301963387839</v>
      </c>
      <c r="N1116" s="16">
        <v>0.143317468298095</v>
      </c>
      <c r="O1116" s="16">
        <v>0.2409590649930147</v>
      </c>
      <c r="P1116" s="16">
        <v>0.21594516723811119</v>
      </c>
      <c r="Q1116" s="16">
        <v>0.15732430996941901</v>
      </c>
      <c r="R1116" s="16">
        <v>0.185268969463417</v>
      </c>
      <c r="S1116" s="16">
        <v>0.12889573501727261</v>
      </c>
      <c r="T1116" s="16">
        <v>0.1655179910377737</v>
      </c>
      <c r="U1116" s="16">
        <v>0.15990081717333449</v>
      </c>
      <c r="V1116" s="16">
        <v>0.25034078716967012</v>
      </c>
      <c r="W1116" s="16">
        <v>0.16400115210604629</v>
      </c>
      <c r="X1116" s="16">
        <v>0.18067853705576761</v>
      </c>
      <c r="Y1116" s="16">
        <v>0.16210903408745719</v>
      </c>
      <c r="AA1116" s="16">
        <v>0.25784440991956947</v>
      </c>
      <c r="AB1116" s="16">
        <v>0.16052273534643041</v>
      </c>
      <c r="AC1116" s="16">
        <v>0.16525642557107301</v>
      </c>
      <c r="AD1116" s="16">
        <v>0.1173822295517782</v>
      </c>
      <c r="AF1116" s="16">
        <v>0.19373317539879059</v>
      </c>
      <c r="AH1116" s="16">
        <v>1.6398994121225731E-2</v>
      </c>
      <c r="AI1116" s="16">
        <v>7.5390042821909767E-2</v>
      </c>
      <c r="AJ1116" s="16">
        <v>0.19799924360599361</v>
      </c>
      <c r="AK1116" s="16">
        <v>0.36617625208678128</v>
      </c>
    </row>
    <row r="1117" spans="2:39" x14ac:dyDescent="0.35">
      <c r="B1117" s="15" t="s">
        <v>241</v>
      </c>
      <c r="C1117" s="16">
        <v>2.876971818104139E-3</v>
      </c>
      <c r="D1117" s="16">
        <v>3.1306705383719181E-3</v>
      </c>
      <c r="E1117" s="16">
        <v>2.5929175270467159E-3</v>
      </c>
      <c r="G1117" s="16">
        <v>2.255043187573955E-3</v>
      </c>
      <c r="H1117" s="16">
        <v>0</v>
      </c>
      <c r="I1117" s="16">
        <v>1.1565517816625979E-3</v>
      </c>
      <c r="J1117" s="16">
        <v>4.768818727086328E-3</v>
      </c>
      <c r="K1117" s="16">
        <v>5.107945674289174E-3</v>
      </c>
      <c r="L1117" s="16">
        <v>7.3325462130871899E-3</v>
      </c>
      <c r="N1117" s="16">
        <v>0</v>
      </c>
      <c r="O1117" s="16">
        <v>0</v>
      </c>
      <c r="P1117" s="16">
        <v>5.8772114250143417E-3</v>
      </c>
      <c r="Q1117" s="16">
        <v>0</v>
      </c>
      <c r="R1117" s="16">
        <v>0</v>
      </c>
      <c r="S1117" s="16">
        <v>3.3028894669153521E-3</v>
      </c>
      <c r="T1117" s="16">
        <v>0</v>
      </c>
      <c r="U1117" s="16">
        <v>5.5209200412864772E-3</v>
      </c>
      <c r="V1117" s="16">
        <v>4.8827969671090717E-3</v>
      </c>
      <c r="W1117" s="16">
        <v>5.7750396314896323E-3</v>
      </c>
      <c r="X1117" s="16">
        <v>3.9607728839052203E-3</v>
      </c>
      <c r="Y1117" s="16">
        <v>0</v>
      </c>
      <c r="AA1117" s="16">
        <v>3.5192296639391819E-3</v>
      </c>
      <c r="AB1117" s="16">
        <v>2.7607033766880551E-3</v>
      </c>
      <c r="AC1117" s="16">
        <v>3.3845118973943218E-3</v>
      </c>
      <c r="AD1117" s="16">
        <v>1.4366746593410869E-3</v>
      </c>
      <c r="AF1117" s="16">
        <v>2.7707554055342799E-3</v>
      </c>
      <c r="AH1117" s="16">
        <v>1.005271771423182E-2</v>
      </c>
      <c r="AI1117" s="16">
        <v>1.623988530039987E-3</v>
      </c>
      <c r="AJ1117" s="16">
        <v>1.224242071794369E-3</v>
      </c>
      <c r="AK1117" s="16">
        <v>6.6907102961283032E-3</v>
      </c>
    </row>
    <row r="1118" spans="2:39" x14ac:dyDescent="0.35">
      <c r="B1118" s="15" t="s">
        <v>242</v>
      </c>
      <c r="C1118" s="16">
        <v>0.20542187822638561</v>
      </c>
      <c r="D1118" s="16">
        <v>0.18886141723635619</v>
      </c>
      <c r="E1118" s="16">
        <v>0.22396383224626321</v>
      </c>
      <c r="G1118" s="16">
        <v>0.13993595649094759</v>
      </c>
      <c r="H1118" s="16">
        <v>0.12554167046008441</v>
      </c>
      <c r="I1118" s="16">
        <v>0.15740006226971209</v>
      </c>
      <c r="J1118" s="16">
        <v>0.2181796729723634</v>
      </c>
      <c r="K1118" s="16">
        <v>0.31597548774175782</v>
      </c>
      <c r="L1118" s="16">
        <v>0.42568559573838938</v>
      </c>
      <c r="N1118" s="16">
        <v>0.2481437212951286</v>
      </c>
      <c r="O1118" s="16">
        <v>0.16705233977089831</v>
      </c>
      <c r="P1118" s="16">
        <v>0.22900056983758421</v>
      </c>
      <c r="Q1118" s="16">
        <v>0.2269848900706378</v>
      </c>
      <c r="R1118" s="16">
        <v>0.1708044059263451</v>
      </c>
      <c r="S1118" s="16">
        <v>0.23477166449226711</v>
      </c>
      <c r="T1118" s="16">
        <v>0.23596552516535249</v>
      </c>
      <c r="U1118" s="16">
        <v>0.14016561288062629</v>
      </c>
      <c r="V1118" s="16">
        <v>0.1259290693617118</v>
      </c>
      <c r="W1118" s="16">
        <v>0.28346907812963013</v>
      </c>
      <c r="X1118" s="16">
        <v>0.22811248867545211</v>
      </c>
      <c r="Y1118" s="16">
        <v>0.23444733098832371</v>
      </c>
      <c r="AA1118" s="16">
        <v>0.1222225484298055</v>
      </c>
      <c r="AB1118" s="16">
        <v>0.22585377226548589</v>
      </c>
      <c r="AC1118" s="16">
        <v>0.22569995711424609</v>
      </c>
      <c r="AD1118" s="16">
        <v>0.27960800407198411</v>
      </c>
      <c r="AF1118" s="16">
        <v>0.1768289500848399</v>
      </c>
      <c r="AH1118" s="16">
        <v>0.65121710474173544</v>
      </c>
      <c r="AI1118" s="16">
        <v>0.4096132137276976</v>
      </c>
      <c r="AJ1118" s="16">
        <v>8.3788903744696844E-2</v>
      </c>
      <c r="AK1118" s="16">
        <v>2.201394673278748E-2</v>
      </c>
    </row>
    <row r="1119" spans="2:39" x14ac:dyDescent="0.35">
      <c r="B1119" s="15" t="s">
        <v>93</v>
      </c>
      <c r="C1119" s="16">
        <v>7.1823517116083022E-2</v>
      </c>
      <c r="D1119" s="16">
        <v>6.0860564341539809E-2</v>
      </c>
      <c r="E1119" s="16">
        <v>8.4098209613475125E-2</v>
      </c>
      <c r="G1119" s="16">
        <v>4.2204914924706377E-2</v>
      </c>
      <c r="H1119" s="16">
        <v>3.4175747208101931E-2</v>
      </c>
      <c r="I1119" s="16">
        <v>7.1062298292167037E-2</v>
      </c>
      <c r="J1119" s="16">
        <v>0.10092627098807889</v>
      </c>
      <c r="K1119" s="16">
        <v>0.104302244332054</v>
      </c>
      <c r="L1119" s="16">
        <v>8.4233010448927684E-2</v>
      </c>
      <c r="N1119" s="16">
        <v>7.8269580154871815E-2</v>
      </c>
      <c r="O1119" s="16">
        <v>6.3865164217434572E-2</v>
      </c>
      <c r="P1119" s="16">
        <v>5.1983703932993112E-2</v>
      </c>
      <c r="Q1119" s="16">
        <v>6.100039339287306E-2</v>
      </c>
      <c r="R1119" s="16">
        <v>6.289996597632673E-2</v>
      </c>
      <c r="S1119" s="16">
        <v>9.3664783034888704E-2</v>
      </c>
      <c r="T1119" s="16">
        <v>7.1741751488245256E-2</v>
      </c>
      <c r="U1119" s="16">
        <v>7.131119229345248E-2</v>
      </c>
      <c r="V1119" s="16">
        <v>6.1660540584514562E-2</v>
      </c>
      <c r="W1119" s="16">
        <v>6.6612866779413721E-2</v>
      </c>
      <c r="X1119" s="16">
        <v>9.1069461435935722E-2</v>
      </c>
      <c r="Y1119" s="16">
        <v>8.9207156190490022E-2</v>
      </c>
      <c r="AA1119" s="16">
        <v>4.0983759977488689E-2</v>
      </c>
      <c r="AB1119" s="16">
        <v>8.2728784064552627E-2</v>
      </c>
      <c r="AC1119" s="16">
        <v>7.0016087207829383E-2</v>
      </c>
      <c r="AD1119" s="16">
        <v>0.1051183534833392</v>
      </c>
      <c r="AF1119" s="16">
        <v>6.6529815956855545E-2</v>
      </c>
      <c r="AH1119" s="16">
        <v>0.1106708678061845</v>
      </c>
      <c r="AI1119" s="16">
        <v>0.14439524176812721</v>
      </c>
      <c r="AJ1119" s="16">
        <v>3.9469878922279857E-2</v>
      </c>
      <c r="AK1119" s="16">
        <v>1.479883696929883E-2</v>
      </c>
    </row>
    <row r="1121" spans="2:39" x14ac:dyDescent="0.35">
      <c r="B1121" s="25" t="s">
        <v>420</v>
      </c>
      <c r="C1121" s="23"/>
      <c r="D1121" s="23"/>
      <c r="E1121" s="23"/>
      <c r="F1121" s="23"/>
      <c r="G1121" s="23"/>
      <c r="H1121" s="23"/>
      <c r="I1121" s="23"/>
      <c r="J1121" s="23"/>
      <c r="K1121" s="23"/>
      <c r="L1121" s="23"/>
      <c r="M1121" s="23"/>
      <c r="N1121" s="23"/>
      <c r="O1121" s="23"/>
      <c r="P1121" s="23"/>
      <c r="Q1121" s="23"/>
      <c r="R1121" s="23"/>
      <c r="S1121" s="23"/>
      <c r="T1121" s="23"/>
      <c r="U1121" s="23"/>
      <c r="V1121" s="23"/>
      <c r="W1121" s="23"/>
      <c r="X1121" s="23"/>
      <c r="Y1121" s="23"/>
      <c r="Z1121" s="23"/>
      <c r="AA1121" s="23"/>
      <c r="AB1121" s="23"/>
      <c r="AC1121" s="23"/>
      <c r="AD1121" s="23"/>
      <c r="AE1121" s="23"/>
      <c r="AF1121" s="23"/>
      <c r="AG1121" s="23"/>
      <c r="AH1121" s="23"/>
      <c r="AI1121" s="23"/>
      <c r="AJ1121" s="23"/>
      <c r="AK1121" s="23"/>
      <c r="AL1121" s="23"/>
      <c r="AM1121" s="23"/>
    </row>
    <row r="1122" spans="2:39" x14ac:dyDescent="0.35">
      <c r="B1122" s="26" t="s">
        <v>17</v>
      </c>
      <c r="C1122" s="23"/>
      <c r="D1122" s="23"/>
      <c r="E1122" s="23"/>
      <c r="F1122" s="23"/>
      <c r="G1122" s="23"/>
      <c r="H1122" s="23"/>
      <c r="I1122" s="23"/>
      <c r="J1122" s="23"/>
      <c r="K1122" s="23"/>
      <c r="L1122" s="23"/>
      <c r="M1122" s="23"/>
      <c r="N1122" s="23"/>
      <c r="O1122" s="23"/>
      <c r="P1122" s="23"/>
      <c r="Q1122" s="23"/>
      <c r="R1122" s="23"/>
      <c r="S1122" s="23"/>
      <c r="T1122" s="23"/>
      <c r="U1122" s="23"/>
      <c r="V1122" s="23"/>
      <c r="W1122" s="23"/>
      <c r="X1122" s="23"/>
      <c r="Y1122" s="23"/>
      <c r="Z1122" s="23"/>
      <c r="AA1122" s="23"/>
      <c r="AB1122" s="23"/>
      <c r="AC1122" s="23"/>
      <c r="AD1122" s="23"/>
      <c r="AE1122" s="23"/>
      <c r="AF1122" s="23"/>
      <c r="AG1122" s="23"/>
      <c r="AH1122" s="23"/>
      <c r="AI1122" s="23"/>
      <c r="AJ1122" s="23"/>
      <c r="AK1122" s="23"/>
      <c r="AL1122" s="23"/>
      <c r="AM1122" s="23"/>
    </row>
    <row r="1123" spans="2:39" x14ac:dyDescent="0.35">
      <c r="B1123" s="15" t="s">
        <v>421</v>
      </c>
      <c r="C1123" s="16">
        <v>0.15489532150417201</v>
      </c>
      <c r="D1123" s="16">
        <v>0.17868137053061231</v>
      </c>
      <c r="E1123" s="16">
        <v>0.1282632230602733</v>
      </c>
      <c r="G1123" s="16">
        <v>0.16455191705682051</v>
      </c>
      <c r="H1123" s="16">
        <v>0.21817335936197571</v>
      </c>
      <c r="I1123" s="16">
        <v>0.1833472889726275</v>
      </c>
      <c r="J1123" s="16">
        <v>0.1192691633401214</v>
      </c>
      <c r="K1123" s="16">
        <v>9.9095546948528637E-2</v>
      </c>
      <c r="L1123" s="16">
        <v>8.6227496707739562E-2</v>
      </c>
      <c r="N1123" s="16">
        <v>0.1442904678112534</v>
      </c>
      <c r="O1123" s="16">
        <v>0.1708917690063404</v>
      </c>
      <c r="P1123" s="16">
        <v>0.10323154759113159</v>
      </c>
      <c r="Q1123" s="16">
        <v>0.17881414969155529</v>
      </c>
      <c r="R1123" s="16">
        <v>0.17491150203215761</v>
      </c>
      <c r="S1123" s="16">
        <v>0.14316641497199761</v>
      </c>
      <c r="T1123" s="16">
        <v>0.1570250315896152</v>
      </c>
      <c r="U1123" s="16">
        <v>0.18569555700076709</v>
      </c>
      <c r="V1123" s="16">
        <v>0.22826193148910359</v>
      </c>
      <c r="W1123" s="16">
        <v>9.4502193088163572E-2</v>
      </c>
      <c r="X1123" s="16">
        <v>9.5305706335417073E-2</v>
      </c>
      <c r="Y1123" s="16">
        <v>0.12766967097181339</v>
      </c>
      <c r="AA1123" s="16">
        <v>0.21415047751946181</v>
      </c>
      <c r="AB1123" s="16">
        <v>0.14135760430186239</v>
      </c>
      <c r="AC1123" s="16">
        <v>0.13998628833845209</v>
      </c>
      <c r="AD1123" s="16">
        <v>0.1016548518192676</v>
      </c>
      <c r="AF1123" s="16">
        <v>0.16294783759948689</v>
      </c>
      <c r="AH1123" s="16">
        <v>5.3147930253918153E-2</v>
      </c>
      <c r="AI1123" s="16">
        <v>4.5433644015672292E-2</v>
      </c>
      <c r="AJ1123" s="16">
        <v>0.15360453791376699</v>
      </c>
      <c r="AK1123" s="16">
        <v>0.36519144231744438</v>
      </c>
    </row>
    <row r="1124" spans="2:39" x14ac:dyDescent="0.35">
      <c r="B1124" s="15" t="s">
        <v>422</v>
      </c>
      <c r="C1124" s="16">
        <v>0.22502990045489449</v>
      </c>
      <c r="D1124" s="16">
        <v>0.24580568679647499</v>
      </c>
      <c r="E1124" s="16">
        <v>0.201768248783222</v>
      </c>
      <c r="G1124" s="16">
        <v>0.24756603613142669</v>
      </c>
      <c r="H1124" s="16">
        <v>0.31842679569496068</v>
      </c>
      <c r="I1124" s="16">
        <v>0.23085810916440219</v>
      </c>
      <c r="J1124" s="16">
        <v>0.20213999962500209</v>
      </c>
      <c r="K1124" s="16">
        <v>0.1397604989758795</v>
      </c>
      <c r="L1124" s="16">
        <v>0.1353330163407731</v>
      </c>
      <c r="N1124" s="16">
        <v>0.1762463576359668</v>
      </c>
      <c r="O1124" s="16">
        <v>0.22645528317101729</v>
      </c>
      <c r="P1124" s="16">
        <v>0.2312485691233627</v>
      </c>
      <c r="Q1124" s="16">
        <v>0.22103044806718089</v>
      </c>
      <c r="R1124" s="16">
        <v>0.2447364546455843</v>
      </c>
      <c r="S1124" s="16">
        <v>0.19338649992508461</v>
      </c>
      <c r="T1124" s="16">
        <v>0.22316169922254819</v>
      </c>
      <c r="U1124" s="16">
        <v>0.2280284304597629</v>
      </c>
      <c r="V1124" s="16">
        <v>0.27181814582751962</v>
      </c>
      <c r="W1124" s="16">
        <v>0.20973618777755371</v>
      </c>
      <c r="X1124" s="16">
        <v>0.225296236978341</v>
      </c>
      <c r="Y1124" s="16">
        <v>0.203428452098907</v>
      </c>
      <c r="AA1124" s="16">
        <v>0.27421911897720552</v>
      </c>
      <c r="AB1124" s="16">
        <v>0.22467032661968889</v>
      </c>
      <c r="AC1124" s="16">
        <v>0.2085881165616966</v>
      </c>
      <c r="AD1124" s="16">
        <v>0.17072023395401451</v>
      </c>
      <c r="AF1124" s="16">
        <v>0.23895291081177769</v>
      </c>
      <c r="AH1124" s="16">
        <v>2.1690436078179821E-2</v>
      </c>
      <c r="AI1124" s="16">
        <v>0.10185410841237461</v>
      </c>
      <c r="AJ1124" s="16">
        <v>0.29900187811445211</v>
      </c>
      <c r="AK1124" s="16">
        <v>0.31645143787802499</v>
      </c>
    </row>
    <row r="1125" spans="2:39" x14ac:dyDescent="0.35">
      <c r="B1125" s="15" t="s">
        <v>423</v>
      </c>
      <c r="C1125" s="16">
        <v>0.22262724623742641</v>
      </c>
      <c r="D1125" s="16">
        <v>0.2213381023743583</v>
      </c>
      <c r="E1125" s="16">
        <v>0.22407063880049621</v>
      </c>
      <c r="G1125" s="16">
        <v>0.23913898028287769</v>
      </c>
      <c r="H1125" s="16">
        <v>0.2036611403437211</v>
      </c>
      <c r="I1125" s="16">
        <v>0.21155412637649201</v>
      </c>
      <c r="J1125" s="16">
        <v>0.22915617723737919</v>
      </c>
      <c r="K1125" s="16">
        <v>0.24730731418364019</v>
      </c>
      <c r="L1125" s="16">
        <v>0.215552307838283</v>
      </c>
      <c r="N1125" s="16">
        <v>0.24994496016129561</v>
      </c>
      <c r="O1125" s="16">
        <v>0.21930583638641549</v>
      </c>
      <c r="P1125" s="16">
        <v>0.19350980572208579</v>
      </c>
      <c r="Q1125" s="16">
        <v>0.2192200686057654</v>
      </c>
      <c r="R1125" s="16">
        <v>0.20944982673351439</v>
      </c>
      <c r="S1125" s="16">
        <v>0.24903199853129851</v>
      </c>
      <c r="T1125" s="16">
        <v>0.20697373761086121</v>
      </c>
      <c r="U1125" s="16">
        <v>0.26312801955510162</v>
      </c>
      <c r="V1125" s="16">
        <v>0.18672955056671231</v>
      </c>
      <c r="W1125" s="16">
        <v>0.2402169398140204</v>
      </c>
      <c r="X1125" s="16">
        <v>0.2323210499233255</v>
      </c>
      <c r="Y1125" s="16">
        <v>0.213762956649106</v>
      </c>
      <c r="AA1125" s="16">
        <v>0.19717126493324949</v>
      </c>
      <c r="AB1125" s="16">
        <v>0.21013556655081561</v>
      </c>
      <c r="AC1125" s="16">
        <v>0.23426899846757421</v>
      </c>
      <c r="AD1125" s="16">
        <v>0.26444015971111429</v>
      </c>
      <c r="AF1125" s="16">
        <v>0.22363457566931871</v>
      </c>
      <c r="AH1125" s="16">
        <v>0.1627095005777987</v>
      </c>
      <c r="AI1125" s="16">
        <v>0.24557856233419489</v>
      </c>
      <c r="AJ1125" s="16">
        <v>0.24986675617684559</v>
      </c>
      <c r="AK1125" s="16">
        <v>0.14009361706760931</v>
      </c>
    </row>
    <row r="1126" spans="2:39" x14ac:dyDescent="0.35">
      <c r="B1126" s="15" t="s">
        <v>424</v>
      </c>
      <c r="C1126" s="16">
        <v>0.12417635307983931</v>
      </c>
      <c r="D1126" s="16">
        <v>0.11917567939506681</v>
      </c>
      <c r="E1126" s="16">
        <v>0.12977536759925939</v>
      </c>
      <c r="G1126" s="16">
        <v>9.8554476996270068E-2</v>
      </c>
      <c r="H1126" s="16">
        <v>0.10528843121265059</v>
      </c>
      <c r="I1126" s="16">
        <v>0.12651868164499661</v>
      </c>
      <c r="J1126" s="16">
        <v>0.13065167100314221</v>
      </c>
      <c r="K1126" s="16">
        <v>0.1525588850697478</v>
      </c>
      <c r="L1126" s="16">
        <v>0.13953682563394329</v>
      </c>
      <c r="N1126" s="16">
        <v>0.14495618966422799</v>
      </c>
      <c r="O1126" s="16">
        <v>9.6513724825041627E-2</v>
      </c>
      <c r="P1126" s="16">
        <v>0.1303138868877724</v>
      </c>
      <c r="Q1126" s="16">
        <v>0.1143956467377136</v>
      </c>
      <c r="R1126" s="16">
        <v>0.1293727543453829</v>
      </c>
      <c r="S1126" s="16">
        <v>0.13851413633503629</v>
      </c>
      <c r="T1126" s="16">
        <v>0.1159545329084153</v>
      </c>
      <c r="U1126" s="16">
        <v>0.10347438818607919</v>
      </c>
      <c r="V1126" s="16">
        <v>0.1071761014696329</v>
      </c>
      <c r="W1126" s="16">
        <v>0.15842386116147181</v>
      </c>
      <c r="X1126" s="16">
        <v>0.1363111486442343</v>
      </c>
      <c r="Y1126" s="16">
        <v>9.4681040187149734E-2</v>
      </c>
      <c r="AA1126" s="16">
        <v>0.12616367457887351</v>
      </c>
      <c r="AB1126" s="16">
        <v>0.12521845220743599</v>
      </c>
      <c r="AC1126" s="16">
        <v>0.12666920975856699</v>
      </c>
      <c r="AD1126" s="16">
        <v>0.1169599231548837</v>
      </c>
      <c r="AF1126" s="16">
        <v>0.12764148766063699</v>
      </c>
      <c r="AH1126" s="16">
        <v>9.4193100026612894E-2</v>
      </c>
      <c r="AI1126" s="16">
        <v>0.1487260103083855</v>
      </c>
      <c r="AJ1126" s="16">
        <v>0.12818254370147111</v>
      </c>
      <c r="AK1126" s="16">
        <v>8.3052894375730671E-2</v>
      </c>
    </row>
    <row r="1127" spans="2:39" x14ac:dyDescent="0.35">
      <c r="B1127" s="15" t="s">
        <v>425</v>
      </c>
      <c r="C1127" s="16">
        <v>0.1727096575875996</v>
      </c>
      <c r="D1127" s="16">
        <v>0.152686788893306</v>
      </c>
      <c r="E1127" s="16">
        <v>0.19512830347548671</v>
      </c>
      <c r="G1127" s="16">
        <v>0.14165869751147619</v>
      </c>
      <c r="H1127" s="16">
        <v>9.9993444061360168E-2</v>
      </c>
      <c r="I1127" s="16">
        <v>0.1606333064157377</v>
      </c>
      <c r="J1127" s="16">
        <v>0.1997006453788932</v>
      </c>
      <c r="K1127" s="16">
        <v>0.23168878977046559</v>
      </c>
      <c r="L1127" s="16">
        <v>0.27422307453109213</v>
      </c>
      <c r="N1127" s="16">
        <v>0.19261420662993251</v>
      </c>
      <c r="O1127" s="16">
        <v>0.21438363468297431</v>
      </c>
      <c r="P1127" s="16">
        <v>0.18453760523738019</v>
      </c>
      <c r="Q1127" s="16">
        <v>0.16079660577220201</v>
      </c>
      <c r="R1127" s="16">
        <v>0.1601931980808286</v>
      </c>
      <c r="S1127" s="16">
        <v>0.14637148495501939</v>
      </c>
      <c r="T1127" s="16">
        <v>0.18107116832951009</v>
      </c>
      <c r="U1127" s="16">
        <v>0.1230841959888692</v>
      </c>
      <c r="V1127" s="16">
        <v>0.14032887545456649</v>
      </c>
      <c r="W1127" s="16">
        <v>0.1947301392176935</v>
      </c>
      <c r="X1127" s="16">
        <v>0.2176043821856361</v>
      </c>
      <c r="Y1127" s="16">
        <v>0.21134004738623549</v>
      </c>
      <c r="AA1127" s="16">
        <v>0.13350099781697611</v>
      </c>
      <c r="AB1127" s="16">
        <v>0.18544450833279991</v>
      </c>
      <c r="AC1127" s="16">
        <v>0.18161278426963251</v>
      </c>
      <c r="AD1127" s="16">
        <v>0.20386437443707481</v>
      </c>
      <c r="AF1127" s="16">
        <v>0.15836521339867979</v>
      </c>
      <c r="AH1127" s="16">
        <v>0.41316427203634948</v>
      </c>
      <c r="AI1127" s="16">
        <v>0.27636282408544888</v>
      </c>
      <c r="AJ1127" s="16">
        <v>0.1150609861731782</v>
      </c>
      <c r="AK1127" s="16">
        <v>6.6548267527269056E-2</v>
      </c>
    </row>
    <row r="1128" spans="2:39" x14ac:dyDescent="0.35">
      <c r="B1128" s="15" t="s">
        <v>164</v>
      </c>
      <c r="C1128" s="16">
        <v>0.1005615211360683</v>
      </c>
      <c r="D1128" s="16">
        <v>8.2312372010181808E-2</v>
      </c>
      <c r="E1128" s="16">
        <v>0.12099421828126269</v>
      </c>
      <c r="G1128" s="16">
        <v>0.1085298920211287</v>
      </c>
      <c r="H1128" s="16">
        <v>5.44568293253316E-2</v>
      </c>
      <c r="I1128" s="16">
        <v>8.7088487425744154E-2</v>
      </c>
      <c r="J1128" s="16">
        <v>0.11908234341546189</v>
      </c>
      <c r="K1128" s="16">
        <v>0.12958896505173809</v>
      </c>
      <c r="L1128" s="16">
        <v>0.14912727894816899</v>
      </c>
      <c r="N1128" s="16">
        <v>9.1947818097323636E-2</v>
      </c>
      <c r="O1128" s="16">
        <v>7.2449751928211112E-2</v>
      </c>
      <c r="P1128" s="16">
        <v>0.15715858543826741</v>
      </c>
      <c r="Q1128" s="16">
        <v>0.1057430811255828</v>
      </c>
      <c r="R1128" s="16">
        <v>8.1336264162532215E-2</v>
      </c>
      <c r="S1128" s="16">
        <v>0.1295294652815637</v>
      </c>
      <c r="T1128" s="16">
        <v>0.11581383033905</v>
      </c>
      <c r="U1128" s="16">
        <v>9.6589408809420102E-2</v>
      </c>
      <c r="V1128" s="16">
        <v>6.5685395192465107E-2</v>
      </c>
      <c r="W1128" s="16">
        <v>0.102390678941097</v>
      </c>
      <c r="X1128" s="16">
        <v>9.3161475933046148E-2</v>
      </c>
      <c r="Y1128" s="16">
        <v>0.14911783270678849</v>
      </c>
      <c r="AA1128" s="16">
        <v>5.4794466174233662E-2</v>
      </c>
      <c r="AB1128" s="16">
        <v>0.11317354198739719</v>
      </c>
      <c r="AC1128" s="16">
        <v>0.1088746026040773</v>
      </c>
      <c r="AD1128" s="16">
        <v>0.14236045692364521</v>
      </c>
      <c r="AF1128" s="16">
        <v>8.8457974860099903E-2</v>
      </c>
      <c r="AH1128" s="16">
        <v>0.25509476102714113</v>
      </c>
      <c r="AI1128" s="16">
        <v>0.18204485084392399</v>
      </c>
      <c r="AJ1128" s="16">
        <v>5.4283297920285821E-2</v>
      </c>
      <c r="AK1128" s="16">
        <v>2.8662340833921308E-2</v>
      </c>
    </row>
    <row r="1130" spans="2:39" x14ac:dyDescent="0.35">
      <c r="B1130" s="25" t="s">
        <v>426</v>
      </c>
      <c r="C1130" s="23"/>
      <c r="D1130" s="23"/>
      <c r="E1130" s="23"/>
      <c r="F1130" s="23"/>
      <c r="G1130" s="23"/>
      <c r="H1130" s="23"/>
      <c r="I1130" s="23"/>
      <c r="J1130" s="23"/>
      <c r="K1130" s="23"/>
      <c r="L1130" s="23"/>
      <c r="M1130" s="23"/>
      <c r="N1130" s="23"/>
      <c r="O1130" s="23"/>
      <c r="P1130" s="23"/>
      <c r="Q1130" s="23"/>
      <c r="R1130" s="23"/>
      <c r="S1130" s="23"/>
      <c r="T1130" s="23"/>
      <c r="U1130" s="23"/>
      <c r="V1130" s="23"/>
      <c r="W1130" s="23"/>
      <c r="X1130" s="23"/>
      <c r="Y1130" s="23"/>
      <c r="Z1130" s="23"/>
      <c r="AA1130" s="23"/>
      <c r="AB1130" s="23"/>
      <c r="AC1130" s="23"/>
      <c r="AD1130" s="23"/>
      <c r="AE1130" s="23"/>
      <c r="AF1130" s="23"/>
      <c r="AG1130" s="23"/>
      <c r="AH1130" s="23"/>
      <c r="AI1130" s="23"/>
      <c r="AJ1130" s="23"/>
      <c r="AK1130" s="23"/>
      <c r="AL1130" s="23"/>
      <c r="AM1130" s="23"/>
    </row>
    <row r="1131" spans="2:39" x14ac:dyDescent="0.35">
      <c r="B1131" s="26" t="s">
        <v>17</v>
      </c>
      <c r="C1131" s="23"/>
      <c r="D1131" s="23"/>
      <c r="E1131" s="23"/>
      <c r="F1131" s="23"/>
      <c r="G1131" s="23"/>
      <c r="H1131" s="23"/>
      <c r="I1131" s="23"/>
      <c r="J1131" s="23"/>
      <c r="K1131" s="23"/>
      <c r="L1131" s="23"/>
      <c r="M1131" s="23"/>
      <c r="N1131" s="23"/>
      <c r="O1131" s="23"/>
      <c r="P1131" s="23"/>
      <c r="Q1131" s="23"/>
      <c r="R1131" s="23"/>
      <c r="S1131" s="23"/>
      <c r="T1131" s="23"/>
      <c r="U1131" s="23"/>
      <c r="V1131" s="23"/>
      <c r="W1131" s="23"/>
      <c r="X1131" s="23"/>
      <c r="Y1131" s="23"/>
      <c r="Z1131" s="23"/>
      <c r="AA1131" s="23"/>
      <c r="AB1131" s="23"/>
      <c r="AC1131" s="23"/>
      <c r="AD1131" s="23"/>
      <c r="AE1131" s="23"/>
      <c r="AF1131" s="23"/>
      <c r="AG1131" s="23"/>
      <c r="AH1131" s="23"/>
      <c r="AI1131" s="23"/>
      <c r="AJ1131" s="23"/>
      <c r="AK1131" s="23"/>
      <c r="AL1131" s="23"/>
      <c r="AM1131" s="23"/>
    </row>
    <row r="1132" spans="2:39" x14ac:dyDescent="0.35">
      <c r="B1132" s="15" t="s">
        <v>421</v>
      </c>
      <c r="C1132" s="16">
        <v>0.19271788300393849</v>
      </c>
      <c r="D1132" s="16">
        <v>0.20879706927907901</v>
      </c>
      <c r="E1132" s="16">
        <v>0.1747147892029747</v>
      </c>
      <c r="G1132" s="16">
        <v>0.20643832867549669</v>
      </c>
      <c r="H1132" s="16">
        <v>0.26844674173484501</v>
      </c>
      <c r="I1132" s="16">
        <v>0.2052100637974543</v>
      </c>
      <c r="J1132" s="16">
        <v>0.16681206855487671</v>
      </c>
      <c r="K1132" s="16">
        <v>0.1236191931998664</v>
      </c>
      <c r="L1132" s="16">
        <v>0.12580719713750849</v>
      </c>
      <c r="N1132" s="16">
        <v>0.12388764010828</v>
      </c>
      <c r="O1132" s="16">
        <v>0.16432548025982979</v>
      </c>
      <c r="P1132" s="16">
        <v>0.1396866797952154</v>
      </c>
      <c r="Q1132" s="16">
        <v>0.19376975492165999</v>
      </c>
      <c r="R1132" s="16">
        <v>0.21125201284132161</v>
      </c>
      <c r="S1132" s="16">
        <v>0.12205724697271</v>
      </c>
      <c r="T1132" s="16">
        <v>0.183829559108834</v>
      </c>
      <c r="U1132" s="16">
        <v>0.21370783486091791</v>
      </c>
      <c r="V1132" s="16">
        <v>0.29313226395815017</v>
      </c>
      <c r="W1132" s="16">
        <v>0.1468313210045688</v>
      </c>
      <c r="X1132" s="16">
        <v>0.20239162054036169</v>
      </c>
      <c r="Y1132" s="16">
        <v>0.19182425772038331</v>
      </c>
      <c r="AA1132" s="16">
        <v>0.27567165334554738</v>
      </c>
      <c r="AB1132" s="16">
        <v>0.17697392144634669</v>
      </c>
      <c r="AC1132" s="16">
        <v>0.15696404964096311</v>
      </c>
      <c r="AD1132" s="16">
        <v>0.13272340736007779</v>
      </c>
      <c r="AF1132" s="16">
        <v>0.20254977631001639</v>
      </c>
      <c r="AH1132" s="16">
        <v>6.6103354052438792E-2</v>
      </c>
      <c r="AI1132" s="16">
        <v>5.6118445024183693E-2</v>
      </c>
      <c r="AJ1132" s="16">
        <v>0.19332504559816679</v>
      </c>
      <c r="AK1132" s="16">
        <v>0.45007062096074701</v>
      </c>
    </row>
    <row r="1133" spans="2:39" x14ac:dyDescent="0.35">
      <c r="B1133" s="15" t="s">
        <v>422</v>
      </c>
      <c r="C1133" s="16">
        <v>0.3252026695609278</v>
      </c>
      <c r="D1133" s="16">
        <v>0.3518116833536149</v>
      </c>
      <c r="E1133" s="16">
        <v>0.29540983284247269</v>
      </c>
      <c r="G1133" s="16">
        <v>0.36603119874412138</v>
      </c>
      <c r="H1133" s="16">
        <v>0.36785380751874941</v>
      </c>
      <c r="I1133" s="16">
        <v>0.33628930294284992</v>
      </c>
      <c r="J1133" s="16">
        <v>0.31215596610845009</v>
      </c>
      <c r="K1133" s="16">
        <v>0.28238193355154628</v>
      </c>
      <c r="L1133" s="16">
        <v>0.22588143791030879</v>
      </c>
      <c r="N1133" s="16">
        <v>0.31811815579332692</v>
      </c>
      <c r="O1133" s="16">
        <v>0.36066827682675312</v>
      </c>
      <c r="P1133" s="16">
        <v>0.32275510617958342</v>
      </c>
      <c r="Q1133" s="16">
        <v>0.28404236443660041</v>
      </c>
      <c r="R1133" s="16">
        <v>0.36263482282219139</v>
      </c>
      <c r="S1133" s="16">
        <v>0.32975972369621942</v>
      </c>
      <c r="T1133" s="16">
        <v>0.34319887570650348</v>
      </c>
      <c r="U1133" s="16">
        <v>0.36616294456573129</v>
      </c>
      <c r="V1133" s="16">
        <v>0.32700454418728858</v>
      </c>
      <c r="W1133" s="16">
        <v>0.3184316689646991</v>
      </c>
      <c r="X1133" s="16">
        <v>0.25883157221171849</v>
      </c>
      <c r="Y1133" s="16">
        <v>0.28944765986130211</v>
      </c>
      <c r="AA1133" s="16">
        <v>0.37073486605597927</v>
      </c>
      <c r="AB1133" s="16">
        <v>0.32545570848621419</v>
      </c>
      <c r="AC1133" s="16">
        <v>0.32620002351236049</v>
      </c>
      <c r="AD1133" s="16">
        <v>0.25432982395951959</v>
      </c>
      <c r="AF1133" s="16">
        <v>0.34435198153235902</v>
      </c>
      <c r="AH1133" s="16">
        <v>7.5256366637659763E-2</v>
      </c>
      <c r="AI1133" s="16">
        <v>0.187097590737274</v>
      </c>
      <c r="AJ1133" s="16">
        <v>0.41698085960031023</v>
      </c>
      <c r="AK1133" s="16">
        <v>0.41383029453838882</v>
      </c>
    </row>
    <row r="1134" spans="2:39" x14ac:dyDescent="0.35">
      <c r="B1134" s="15" t="s">
        <v>423</v>
      </c>
      <c r="C1134" s="16">
        <v>0.20354700969800951</v>
      </c>
      <c r="D1134" s="16">
        <v>0.20286556232095579</v>
      </c>
      <c r="E1134" s="16">
        <v>0.2043099936475446</v>
      </c>
      <c r="G1134" s="16">
        <v>0.19011541737606871</v>
      </c>
      <c r="H1134" s="16">
        <v>0.1826558343063229</v>
      </c>
      <c r="I1134" s="16">
        <v>0.20491976695883121</v>
      </c>
      <c r="J1134" s="16">
        <v>0.20064939307770199</v>
      </c>
      <c r="K1134" s="16">
        <v>0.24056603247102179</v>
      </c>
      <c r="L1134" s="16">
        <v>0.21746691978982199</v>
      </c>
      <c r="N1134" s="16">
        <v>0.23372754490113429</v>
      </c>
      <c r="O1134" s="16">
        <v>0.1950926111551006</v>
      </c>
      <c r="P1134" s="16">
        <v>0.2150700900428561</v>
      </c>
      <c r="Q1134" s="16">
        <v>0.19745824732212411</v>
      </c>
      <c r="R1134" s="16">
        <v>0.18618060518117369</v>
      </c>
      <c r="S1134" s="16">
        <v>0.22374924255105871</v>
      </c>
      <c r="T1134" s="16">
        <v>0.20121926987224051</v>
      </c>
      <c r="U1134" s="16">
        <v>0.1841298451021858</v>
      </c>
      <c r="V1134" s="16">
        <v>0.18529933827072759</v>
      </c>
      <c r="W1134" s="16">
        <v>0.2332956027175323</v>
      </c>
      <c r="X1134" s="16">
        <v>0.18556160292757209</v>
      </c>
      <c r="Y1134" s="16">
        <v>0.20484740552940511</v>
      </c>
      <c r="AA1134" s="16">
        <v>0.18051092941303401</v>
      </c>
      <c r="AB1134" s="16">
        <v>0.20678841219835431</v>
      </c>
      <c r="AC1134" s="16">
        <v>0.21125000558150109</v>
      </c>
      <c r="AD1134" s="16">
        <v>0.22430911948911519</v>
      </c>
      <c r="AF1134" s="16">
        <v>0.20367190170828531</v>
      </c>
      <c r="AH1134" s="16">
        <v>0.16559685335344521</v>
      </c>
      <c r="AI1134" s="16">
        <v>0.27345899942636109</v>
      </c>
      <c r="AJ1134" s="16">
        <v>0.20898985432517339</v>
      </c>
      <c r="AK1134" s="16">
        <v>8.6910891334556414E-2</v>
      </c>
    </row>
    <row r="1135" spans="2:39" x14ac:dyDescent="0.35">
      <c r="B1135" s="15" t="s">
        <v>424</v>
      </c>
      <c r="C1135" s="16">
        <v>8.6678232653615434E-2</v>
      </c>
      <c r="D1135" s="16">
        <v>8.3269811748424516E-2</v>
      </c>
      <c r="E1135" s="16">
        <v>9.0494478091619215E-2</v>
      </c>
      <c r="G1135" s="16">
        <v>7.7727911537629979E-2</v>
      </c>
      <c r="H1135" s="16">
        <v>6.8667929984203263E-2</v>
      </c>
      <c r="I1135" s="16">
        <v>8.4892579657226949E-2</v>
      </c>
      <c r="J1135" s="16">
        <v>8.6713854289477477E-2</v>
      </c>
      <c r="K1135" s="16">
        <v>0.1071290746461759</v>
      </c>
      <c r="L1135" s="16">
        <v>0.1178662319485697</v>
      </c>
      <c r="N1135" s="16">
        <v>0.1191239017648424</v>
      </c>
      <c r="O1135" s="16">
        <v>9.6012432814792353E-2</v>
      </c>
      <c r="P1135" s="16">
        <v>0.10333846887044899</v>
      </c>
      <c r="Q1135" s="16">
        <v>8.1996638827214932E-2</v>
      </c>
      <c r="R1135" s="16">
        <v>8.2931077847664653E-2</v>
      </c>
      <c r="S1135" s="16">
        <v>8.9608512017383707E-2</v>
      </c>
      <c r="T1135" s="16">
        <v>9.2431928976191596E-2</v>
      </c>
      <c r="U1135" s="16">
        <v>9.562922257908206E-2</v>
      </c>
      <c r="V1135" s="16">
        <v>5.7884749544086851E-2</v>
      </c>
      <c r="W1135" s="16">
        <v>7.8664390120378902E-2</v>
      </c>
      <c r="X1135" s="16">
        <v>0.10682268299997361</v>
      </c>
      <c r="Y1135" s="16">
        <v>8.3870454082168019E-2</v>
      </c>
      <c r="AA1135" s="16">
        <v>7.3552444016438415E-2</v>
      </c>
      <c r="AB1135" s="16">
        <v>8.5584230866501812E-2</v>
      </c>
      <c r="AC1135" s="16">
        <v>8.7263775789481482E-2</v>
      </c>
      <c r="AD1135" s="16">
        <v>0.10689974617021079</v>
      </c>
      <c r="AF1135" s="16">
        <v>8.627321923937846E-2</v>
      </c>
      <c r="AH1135" s="16">
        <v>9.5238964648854785E-2</v>
      </c>
      <c r="AI1135" s="16">
        <v>0.12961449207671291</v>
      </c>
      <c r="AJ1135" s="16">
        <v>8.5668712232177244E-2</v>
      </c>
      <c r="AK1135" s="16">
        <v>1.6138547208370591E-2</v>
      </c>
    </row>
    <row r="1136" spans="2:39" x14ac:dyDescent="0.35">
      <c r="B1136" s="15" t="s">
        <v>425</v>
      </c>
      <c r="C1136" s="16">
        <v>0.11559480616885411</v>
      </c>
      <c r="D1136" s="16">
        <v>9.5909686893949991E-2</v>
      </c>
      <c r="E1136" s="16">
        <v>0.13763529022849669</v>
      </c>
      <c r="G1136" s="16">
        <v>7.922871669435097E-2</v>
      </c>
      <c r="H1136" s="16">
        <v>6.2645164067463163E-2</v>
      </c>
      <c r="I1136" s="16">
        <v>9.2647039303906123E-2</v>
      </c>
      <c r="J1136" s="16">
        <v>0.14973987610430561</v>
      </c>
      <c r="K1136" s="16">
        <v>0.1651395773329811</v>
      </c>
      <c r="L1136" s="16">
        <v>0.19844630984780651</v>
      </c>
      <c r="N1136" s="16">
        <v>0.1474944435183842</v>
      </c>
      <c r="O1136" s="16">
        <v>0.12616406665142019</v>
      </c>
      <c r="P1136" s="16">
        <v>0.13100221329602929</v>
      </c>
      <c r="Q1136" s="16">
        <v>0.16480211553933599</v>
      </c>
      <c r="R1136" s="16">
        <v>9.3415408851936499E-2</v>
      </c>
      <c r="S1136" s="16">
        <v>0.14038018528144089</v>
      </c>
      <c r="T1136" s="16">
        <v>8.0680073115499004E-2</v>
      </c>
      <c r="U1136" s="16">
        <v>7.5628847757912648E-2</v>
      </c>
      <c r="V1136" s="16">
        <v>8.2886002203548498E-2</v>
      </c>
      <c r="W1136" s="16">
        <v>0.12484250108147479</v>
      </c>
      <c r="X1136" s="16">
        <v>0.15365455034456549</v>
      </c>
      <c r="Y1136" s="16">
        <v>0.14464088016610571</v>
      </c>
      <c r="AA1136" s="16">
        <v>5.9748537876971583E-2</v>
      </c>
      <c r="AB1136" s="16">
        <v>0.12707139508900461</v>
      </c>
      <c r="AC1136" s="16">
        <v>0.13127042013200341</v>
      </c>
      <c r="AD1136" s="16">
        <v>0.16591721107456811</v>
      </c>
      <c r="AF1136" s="16">
        <v>9.9068743870918283E-2</v>
      </c>
      <c r="AH1136" s="16">
        <v>0.37906545836856709</v>
      </c>
      <c r="AI1136" s="16">
        <v>0.2103831233014721</v>
      </c>
      <c r="AJ1136" s="16">
        <v>5.7859333455330578E-2</v>
      </c>
      <c r="AK1136" s="16">
        <v>1.7906435435979019E-2</v>
      </c>
    </row>
    <row r="1137" spans="2:39" x14ac:dyDescent="0.35">
      <c r="B1137" s="15" t="s">
        <v>164</v>
      </c>
      <c r="C1137" s="16">
        <v>7.6259398914654733E-2</v>
      </c>
      <c r="D1137" s="16">
        <v>5.7346186403975763E-2</v>
      </c>
      <c r="E1137" s="16">
        <v>9.7435615986892071E-2</v>
      </c>
      <c r="G1137" s="16">
        <v>8.04584269723322E-2</v>
      </c>
      <c r="H1137" s="16">
        <v>4.9730522388416173E-2</v>
      </c>
      <c r="I1137" s="16">
        <v>7.6041247339731693E-2</v>
      </c>
      <c r="J1137" s="16">
        <v>8.3928841865188036E-2</v>
      </c>
      <c r="K1137" s="16">
        <v>8.1164188798408421E-2</v>
      </c>
      <c r="L1137" s="16">
        <v>0.1145319033659844</v>
      </c>
      <c r="N1137" s="16">
        <v>5.7648313914032148E-2</v>
      </c>
      <c r="O1137" s="16">
        <v>5.7737132292104122E-2</v>
      </c>
      <c r="P1137" s="16">
        <v>8.8147441815866923E-2</v>
      </c>
      <c r="Q1137" s="16">
        <v>7.7930878953064622E-2</v>
      </c>
      <c r="R1137" s="16">
        <v>6.3586072455712059E-2</v>
      </c>
      <c r="S1137" s="16">
        <v>9.4445089481187364E-2</v>
      </c>
      <c r="T1137" s="16">
        <v>9.8640293220731326E-2</v>
      </c>
      <c r="U1137" s="16">
        <v>6.4741305134170313E-2</v>
      </c>
      <c r="V1137" s="16">
        <v>5.3793101836198287E-2</v>
      </c>
      <c r="W1137" s="16">
        <v>9.7934516111346043E-2</v>
      </c>
      <c r="X1137" s="16">
        <v>9.2737970975808631E-2</v>
      </c>
      <c r="Y1137" s="16">
        <v>8.5369342640635809E-2</v>
      </c>
      <c r="AA1137" s="16">
        <v>3.9781569292029369E-2</v>
      </c>
      <c r="AB1137" s="16">
        <v>7.812633191357847E-2</v>
      </c>
      <c r="AC1137" s="16">
        <v>8.7051725343690461E-2</v>
      </c>
      <c r="AD1137" s="16">
        <v>0.11582069194650869</v>
      </c>
      <c r="AF1137" s="16">
        <v>6.4084377339042542E-2</v>
      </c>
      <c r="AH1137" s="16">
        <v>0.2187390029390345</v>
      </c>
      <c r="AI1137" s="16">
        <v>0.14332734943399639</v>
      </c>
      <c r="AJ1137" s="16">
        <v>3.7176194788841543E-2</v>
      </c>
      <c r="AK1137" s="16">
        <v>1.5143210521958109E-2</v>
      </c>
    </row>
    <row r="1139" spans="2:39" x14ac:dyDescent="0.35">
      <c r="B1139" s="25" t="s">
        <v>427</v>
      </c>
      <c r="C1139" s="23"/>
      <c r="D1139" s="23"/>
      <c r="E1139" s="23"/>
      <c r="F1139" s="23"/>
      <c r="G1139" s="23"/>
      <c r="H1139" s="23"/>
      <c r="I1139" s="23"/>
      <c r="J1139" s="23"/>
      <c r="K1139" s="23"/>
      <c r="L1139" s="23"/>
      <c r="M1139" s="23"/>
      <c r="N1139" s="23"/>
      <c r="O1139" s="23"/>
      <c r="P1139" s="23"/>
      <c r="Q1139" s="23"/>
      <c r="R1139" s="23"/>
      <c r="S1139" s="23"/>
      <c r="T1139" s="23"/>
      <c r="U1139" s="23"/>
      <c r="V1139" s="23"/>
      <c r="W1139" s="23"/>
      <c r="X1139" s="23"/>
      <c r="Y1139" s="23"/>
      <c r="Z1139" s="23"/>
      <c r="AA1139" s="23"/>
      <c r="AB1139" s="23"/>
      <c r="AC1139" s="23"/>
      <c r="AD1139" s="23"/>
      <c r="AE1139" s="23"/>
      <c r="AF1139" s="23"/>
      <c r="AG1139" s="23"/>
      <c r="AH1139" s="23"/>
      <c r="AI1139" s="23"/>
      <c r="AJ1139" s="23"/>
      <c r="AK1139" s="23"/>
      <c r="AL1139" s="23"/>
      <c r="AM1139" s="23"/>
    </row>
    <row r="1140" spans="2:39" x14ac:dyDescent="0.35">
      <c r="B1140" s="26" t="s">
        <v>17</v>
      </c>
      <c r="C1140" s="23"/>
      <c r="D1140" s="23"/>
      <c r="E1140" s="23"/>
      <c r="F1140" s="23"/>
      <c r="G1140" s="23"/>
      <c r="H1140" s="23"/>
      <c r="I1140" s="23"/>
      <c r="J1140" s="23"/>
      <c r="K1140" s="23"/>
      <c r="L1140" s="23"/>
      <c r="M1140" s="23"/>
      <c r="N1140" s="23"/>
      <c r="O1140" s="23"/>
      <c r="P1140" s="23"/>
      <c r="Q1140" s="23"/>
      <c r="R1140" s="23"/>
      <c r="S1140" s="23"/>
      <c r="T1140" s="23"/>
      <c r="U1140" s="23"/>
      <c r="V1140" s="23"/>
      <c r="W1140" s="23"/>
      <c r="X1140" s="23"/>
      <c r="Y1140" s="23"/>
      <c r="Z1140" s="23"/>
      <c r="AA1140" s="23"/>
      <c r="AB1140" s="23"/>
      <c r="AC1140" s="23"/>
      <c r="AD1140" s="23"/>
      <c r="AE1140" s="23"/>
      <c r="AF1140" s="23"/>
      <c r="AG1140" s="23"/>
      <c r="AH1140" s="23"/>
      <c r="AI1140" s="23"/>
      <c r="AJ1140" s="23"/>
      <c r="AK1140" s="23"/>
      <c r="AL1140" s="23"/>
      <c r="AM1140" s="23"/>
    </row>
    <row r="1141" spans="2:39" x14ac:dyDescent="0.35">
      <c r="B1141" s="15" t="s">
        <v>421</v>
      </c>
      <c r="C1141" s="16">
        <v>0.1362246433762784</v>
      </c>
      <c r="D1141" s="16">
        <v>0.15749483355523969</v>
      </c>
      <c r="E1141" s="16">
        <v>0.1124094314368403</v>
      </c>
      <c r="G1141" s="16">
        <v>0.12079743071598829</v>
      </c>
      <c r="H1141" s="16">
        <v>0.1956695860976804</v>
      </c>
      <c r="I1141" s="16">
        <v>0.16518475430872981</v>
      </c>
      <c r="J1141" s="16">
        <v>0.1177969589295443</v>
      </c>
      <c r="K1141" s="16">
        <v>8.2452108082219158E-2</v>
      </c>
      <c r="L1141" s="16">
        <v>6.5086791181318798E-2</v>
      </c>
      <c r="N1141" s="16">
        <v>8.8691313505056171E-2</v>
      </c>
      <c r="O1141" s="16">
        <v>0.1049211154507602</v>
      </c>
      <c r="P1141" s="16">
        <v>0.12979226163032909</v>
      </c>
      <c r="Q1141" s="16">
        <v>0.15980355328928661</v>
      </c>
      <c r="R1141" s="16">
        <v>0.14286511884156131</v>
      </c>
      <c r="S1141" s="16">
        <v>0.1052404846739465</v>
      </c>
      <c r="T1141" s="16">
        <v>0.15974100873375771</v>
      </c>
      <c r="U1141" s="16">
        <v>0.1592100134797052</v>
      </c>
      <c r="V1141" s="16">
        <v>0.20097374264171811</v>
      </c>
      <c r="W1141" s="16">
        <v>8.8195504254569096E-2</v>
      </c>
      <c r="X1141" s="16">
        <v>0.11577600459095271</v>
      </c>
      <c r="Y1141" s="16">
        <v>0.12960677181249089</v>
      </c>
      <c r="AA1141" s="16">
        <v>0.20263860031382169</v>
      </c>
      <c r="AB1141" s="16">
        <v>0.1207650192628395</v>
      </c>
      <c r="AC1141" s="16">
        <v>0.10847161669152031</v>
      </c>
      <c r="AD1141" s="16">
        <v>9.1078537974869089E-2</v>
      </c>
      <c r="AF1141" s="16">
        <v>0.14537390376037301</v>
      </c>
      <c r="AH1141" s="16">
        <v>0</v>
      </c>
      <c r="AI1141" s="16">
        <v>1.9817799329125019E-2</v>
      </c>
      <c r="AJ1141" s="16">
        <v>0.1410095208366888</v>
      </c>
      <c r="AK1141" s="16">
        <v>0.35366793714930622</v>
      </c>
    </row>
    <row r="1142" spans="2:39" x14ac:dyDescent="0.35">
      <c r="B1142" s="15" t="s">
        <v>422</v>
      </c>
      <c r="C1142" s="16">
        <v>0.24581638543621759</v>
      </c>
      <c r="D1142" s="16">
        <v>0.26684589049361451</v>
      </c>
      <c r="E1142" s="16">
        <v>0.22227065708543081</v>
      </c>
      <c r="G1142" s="16">
        <v>0.27447038901249332</v>
      </c>
      <c r="H1142" s="16">
        <v>0.3138464125584457</v>
      </c>
      <c r="I1142" s="16">
        <v>0.27911445536967822</v>
      </c>
      <c r="J1142" s="16">
        <v>0.21705624828339939</v>
      </c>
      <c r="K1142" s="16">
        <v>0.15768354547957419</v>
      </c>
      <c r="L1142" s="16">
        <v>0.1622672210874665</v>
      </c>
      <c r="N1142" s="16">
        <v>0.21420917185630639</v>
      </c>
      <c r="O1142" s="16">
        <v>0.27220557883374019</v>
      </c>
      <c r="P1142" s="16">
        <v>0.17836548054051449</v>
      </c>
      <c r="Q1142" s="16">
        <v>0.25343931154669691</v>
      </c>
      <c r="R1142" s="16">
        <v>0.283985278503121</v>
      </c>
      <c r="S1142" s="16">
        <v>0.22916933840248149</v>
      </c>
      <c r="T1142" s="16">
        <v>0.25940824234336118</v>
      </c>
      <c r="U1142" s="16">
        <v>0.27687138212004958</v>
      </c>
      <c r="V1142" s="16">
        <v>0.28700927871403048</v>
      </c>
      <c r="W1142" s="16">
        <v>0.21488477231737749</v>
      </c>
      <c r="X1142" s="16">
        <v>0.19373658426548979</v>
      </c>
      <c r="Y1142" s="16">
        <v>0.23345848418779269</v>
      </c>
      <c r="AA1142" s="16">
        <v>0.32216076360311208</v>
      </c>
      <c r="AB1142" s="16">
        <v>0.23608689716533179</v>
      </c>
      <c r="AC1142" s="16">
        <v>0.22887602265398799</v>
      </c>
      <c r="AD1142" s="16">
        <v>0.1637886621998349</v>
      </c>
      <c r="AF1142" s="16">
        <v>0.26054815091051481</v>
      </c>
      <c r="AH1142" s="16">
        <v>2.286237535096276E-2</v>
      </c>
      <c r="AI1142" s="16">
        <v>9.6616082269621026E-2</v>
      </c>
      <c r="AJ1142" s="16">
        <v>0.33781548806663092</v>
      </c>
      <c r="AK1142" s="16">
        <v>0.34480301751167231</v>
      </c>
    </row>
    <row r="1143" spans="2:39" x14ac:dyDescent="0.35">
      <c r="B1143" s="15" t="s">
        <v>423</v>
      </c>
      <c r="C1143" s="16">
        <v>0.24216857391077359</v>
      </c>
      <c r="D1143" s="16">
        <v>0.2477025350436631</v>
      </c>
      <c r="E1143" s="16">
        <v>0.2359724630092955</v>
      </c>
      <c r="G1143" s="16">
        <v>0.2179839004477197</v>
      </c>
      <c r="H1143" s="16">
        <v>0.22192323460766711</v>
      </c>
      <c r="I1143" s="16">
        <v>0.24057019271219979</v>
      </c>
      <c r="J1143" s="16">
        <v>0.25751469374144709</v>
      </c>
      <c r="K1143" s="16">
        <v>0.26453627224589982</v>
      </c>
      <c r="L1143" s="16">
        <v>0.25692443210447319</v>
      </c>
      <c r="N1143" s="16">
        <v>0.26820666770923463</v>
      </c>
      <c r="O1143" s="16">
        <v>0.21703284176202681</v>
      </c>
      <c r="P1143" s="16">
        <v>0.23984373477484569</v>
      </c>
      <c r="Q1143" s="16">
        <v>0.2141569271878587</v>
      </c>
      <c r="R1143" s="16">
        <v>0.23160466281443801</v>
      </c>
      <c r="S1143" s="16">
        <v>0.26184256683686158</v>
      </c>
      <c r="T1143" s="16">
        <v>0.1954630205285465</v>
      </c>
      <c r="U1143" s="16">
        <v>0.2394463115334913</v>
      </c>
      <c r="V1143" s="16">
        <v>0.21702536101532671</v>
      </c>
      <c r="W1143" s="16">
        <v>0.28073049407379902</v>
      </c>
      <c r="X1143" s="16">
        <v>0.25305729903539331</v>
      </c>
      <c r="Y1143" s="16">
        <v>0.2576944558071429</v>
      </c>
      <c r="AA1143" s="16">
        <v>0.22400634679881259</v>
      </c>
      <c r="AB1143" s="16">
        <v>0.23297605068685839</v>
      </c>
      <c r="AC1143" s="16">
        <v>0.26281919022568462</v>
      </c>
      <c r="AD1143" s="16">
        <v>0.25705122716359341</v>
      </c>
      <c r="AF1143" s="16">
        <v>0.24717835168659419</v>
      </c>
      <c r="AH1143" s="16">
        <v>0.1306543207082517</v>
      </c>
      <c r="AI1143" s="16">
        <v>0.28403213421122231</v>
      </c>
      <c r="AJ1143" s="16">
        <v>0.25479613643154098</v>
      </c>
      <c r="AK1143" s="16">
        <v>0.17547881172250029</v>
      </c>
    </row>
    <row r="1144" spans="2:39" x14ac:dyDescent="0.35">
      <c r="B1144" s="15" t="s">
        <v>424</v>
      </c>
      <c r="C1144" s="16">
        <v>0.1071369253175041</v>
      </c>
      <c r="D1144" s="16">
        <v>0.1018308133847905</v>
      </c>
      <c r="E1144" s="16">
        <v>0.11307792439596789</v>
      </c>
      <c r="G1144" s="16">
        <v>0.14330992237691639</v>
      </c>
      <c r="H1144" s="16">
        <v>8.3276690731126535E-2</v>
      </c>
      <c r="I1144" s="16">
        <v>9.6764436986002303E-2</v>
      </c>
      <c r="J1144" s="16">
        <v>9.492908482037915E-2</v>
      </c>
      <c r="K1144" s="16">
        <v>0.13471843144425699</v>
      </c>
      <c r="L1144" s="16">
        <v>0.12746909002315721</v>
      </c>
      <c r="N1144" s="16">
        <v>0.1194442421627999</v>
      </c>
      <c r="O1144" s="16">
        <v>0.1126808757628459</v>
      </c>
      <c r="P1144" s="16">
        <v>0.1176007444203075</v>
      </c>
      <c r="Q1144" s="16">
        <v>6.1368521476476687E-2</v>
      </c>
      <c r="R1144" s="16">
        <v>0.1240547288413652</v>
      </c>
      <c r="S1144" s="16">
        <v>0.1161324682818787</v>
      </c>
      <c r="T1144" s="16">
        <v>9.6035612982896534E-2</v>
      </c>
      <c r="U1144" s="16">
        <v>0.1087246055665534</v>
      </c>
      <c r="V1144" s="16">
        <v>9.3433230810404513E-2</v>
      </c>
      <c r="W1144" s="16">
        <v>0.1061627306372008</v>
      </c>
      <c r="X1144" s="16">
        <v>0.1038343044222524</v>
      </c>
      <c r="Y1144" s="16">
        <v>0.1154796999986013</v>
      </c>
      <c r="AA1144" s="16">
        <v>9.2821282045736267E-2</v>
      </c>
      <c r="AB1144" s="16">
        <v>0.1190377284661684</v>
      </c>
      <c r="AC1144" s="16">
        <v>0.1080671557919262</v>
      </c>
      <c r="AD1144" s="16">
        <v>0.1114793242138222</v>
      </c>
      <c r="AF1144" s="16">
        <v>0.1090120011985939</v>
      </c>
      <c r="AH1144" s="16">
        <v>0.11761713856191131</v>
      </c>
      <c r="AI1144" s="16">
        <v>0.13207980331019911</v>
      </c>
      <c r="AJ1144" s="16">
        <v>0.1106563087501</v>
      </c>
      <c r="AK1144" s="16">
        <v>5.543420654907618E-2</v>
      </c>
    </row>
    <row r="1145" spans="2:39" x14ac:dyDescent="0.35">
      <c r="B1145" s="15" t="s">
        <v>425</v>
      </c>
      <c r="C1145" s="16">
        <v>0.20744916833676269</v>
      </c>
      <c r="D1145" s="16">
        <v>0.18072055659491701</v>
      </c>
      <c r="E1145" s="16">
        <v>0.237375913143616</v>
      </c>
      <c r="G1145" s="16">
        <v>0.16065549976085361</v>
      </c>
      <c r="H1145" s="16">
        <v>0.13706799574223011</v>
      </c>
      <c r="I1145" s="16">
        <v>0.1549421103836548</v>
      </c>
      <c r="J1145" s="16">
        <v>0.24700176723359629</v>
      </c>
      <c r="K1145" s="16">
        <v>0.29961343993587952</v>
      </c>
      <c r="L1145" s="16">
        <v>0.34341916085812202</v>
      </c>
      <c r="N1145" s="16">
        <v>0.2528852528319912</v>
      </c>
      <c r="O1145" s="16">
        <v>0.25154808847485188</v>
      </c>
      <c r="P1145" s="16">
        <v>0.24167455264929219</v>
      </c>
      <c r="Q1145" s="16">
        <v>0.2193371388892956</v>
      </c>
      <c r="R1145" s="16">
        <v>0.15978533751171251</v>
      </c>
      <c r="S1145" s="16">
        <v>0.22417705090291881</v>
      </c>
      <c r="T1145" s="16">
        <v>0.20163966392715649</v>
      </c>
      <c r="U1145" s="16">
        <v>0.15634343589490091</v>
      </c>
      <c r="V1145" s="16">
        <v>0.15275226499633529</v>
      </c>
      <c r="W1145" s="16">
        <v>0.2536311209478595</v>
      </c>
      <c r="X1145" s="16">
        <v>0.26317487434563502</v>
      </c>
      <c r="Y1145" s="16">
        <v>0.21416894029741401</v>
      </c>
      <c r="AA1145" s="16">
        <v>0.12304338315708439</v>
      </c>
      <c r="AB1145" s="16">
        <v>0.22939177066374941</v>
      </c>
      <c r="AC1145" s="16">
        <v>0.21948933802773821</v>
      </c>
      <c r="AD1145" s="16">
        <v>0.29109667966968078</v>
      </c>
      <c r="AF1145" s="16">
        <v>0.18246250510170681</v>
      </c>
      <c r="AH1145" s="16">
        <v>0.59638119448595117</v>
      </c>
      <c r="AI1145" s="16">
        <v>0.36116504962682722</v>
      </c>
      <c r="AJ1145" s="16">
        <v>0.118446227602274</v>
      </c>
      <c r="AK1145" s="16">
        <v>4.9086594556252063E-2</v>
      </c>
    </row>
    <row r="1146" spans="2:39" x14ac:dyDescent="0.35">
      <c r="B1146" s="15" t="s">
        <v>164</v>
      </c>
      <c r="C1146" s="16">
        <v>6.120430362246352E-2</v>
      </c>
      <c r="D1146" s="16">
        <v>4.5405370927775197E-2</v>
      </c>
      <c r="E1146" s="16">
        <v>7.8893610928849681E-2</v>
      </c>
      <c r="G1146" s="16">
        <v>8.2782857686028707E-2</v>
      </c>
      <c r="H1146" s="16">
        <v>4.821608026285009E-2</v>
      </c>
      <c r="I1146" s="16">
        <v>6.3424050239735241E-2</v>
      </c>
      <c r="J1146" s="16">
        <v>6.5701246991633738E-2</v>
      </c>
      <c r="K1146" s="16">
        <v>6.0996202812170122E-2</v>
      </c>
      <c r="L1146" s="16">
        <v>4.4833304745462169E-2</v>
      </c>
      <c r="N1146" s="16">
        <v>5.6563351934611608E-2</v>
      </c>
      <c r="O1146" s="16">
        <v>4.161149971577497E-2</v>
      </c>
      <c r="P1146" s="16">
        <v>9.2723225984711027E-2</v>
      </c>
      <c r="Q1146" s="16">
        <v>9.1894547610385638E-2</v>
      </c>
      <c r="R1146" s="16">
        <v>5.7704873487802157E-2</v>
      </c>
      <c r="S1146" s="16">
        <v>6.3438090901912769E-2</v>
      </c>
      <c r="T1146" s="16">
        <v>8.7712451484281459E-2</v>
      </c>
      <c r="U1146" s="16">
        <v>5.9404251405299542E-2</v>
      </c>
      <c r="V1146" s="16">
        <v>4.8806121822184953E-2</v>
      </c>
      <c r="W1146" s="16">
        <v>5.6395377769194108E-2</v>
      </c>
      <c r="X1146" s="16">
        <v>7.0420933340276784E-2</v>
      </c>
      <c r="Y1146" s="16">
        <v>4.9591647896558323E-2</v>
      </c>
      <c r="AA1146" s="16">
        <v>3.5329624081432892E-2</v>
      </c>
      <c r="AB1146" s="16">
        <v>6.1742533755052419E-2</v>
      </c>
      <c r="AC1146" s="16">
        <v>7.2276676609142679E-2</v>
      </c>
      <c r="AD1146" s="16">
        <v>8.5505568778199745E-2</v>
      </c>
      <c r="AF1146" s="16">
        <v>5.5425087342217183E-2</v>
      </c>
      <c r="AH1146" s="16">
        <v>0.1324849708929233</v>
      </c>
      <c r="AI1146" s="16">
        <v>0.1062891312530055</v>
      </c>
      <c r="AJ1146" s="16">
        <v>3.727631831276506E-2</v>
      </c>
      <c r="AK1146" s="16">
        <v>2.1529432511192791E-2</v>
      </c>
    </row>
    <row r="1148" spans="2:39" x14ac:dyDescent="0.35">
      <c r="B1148" s="25" t="s">
        <v>428</v>
      </c>
      <c r="C1148" s="23"/>
      <c r="D1148" s="23"/>
      <c r="E1148" s="23"/>
      <c r="F1148" s="23"/>
      <c r="G1148" s="23"/>
      <c r="H1148" s="23"/>
      <c r="I1148" s="23"/>
      <c r="J1148" s="23"/>
      <c r="K1148" s="23"/>
      <c r="L1148" s="23"/>
      <c r="M1148" s="23"/>
      <c r="N1148" s="23"/>
      <c r="O1148" s="23"/>
      <c r="P1148" s="23"/>
      <c r="Q1148" s="23"/>
      <c r="R1148" s="23"/>
      <c r="S1148" s="23"/>
      <c r="T1148" s="23"/>
      <c r="U1148" s="23"/>
      <c r="V1148" s="23"/>
      <c r="W1148" s="23"/>
      <c r="X1148" s="23"/>
      <c r="Y1148" s="23"/>
      <c r="Z1148" s="23"/>
      <c r="AA1148" s="23"/>
      <c r="AB1148" s="23"/>
      <c r="AC1148" s="23"/>
      <c r="AD1148" s="23"/>
      <c r="AE1148" s="23"/>
      <c r="AF1148" s="23"/>
      <c r="AG1148" s="23"/>
      <c r="AH1148" s="23"/>
      <c r="AI1148" s="23"/>
      <c r="AJ1148" s="23"/>
      <c r="AK1148" s="23"/>
      <c r="AL1148" s="23"/>
      <c r="AM1148" s="23"/>
    </row>
    <row r="1149" spans="2:39" x14ac:dyDescent="0.35">
      <c r="B1149" s="26" t="s">
        <v>17</v>
      </c>
      <c r="C1149" s="23"/>
      <c r="D1149" s="23"/>
      <c r="E1149" s="23"/>
      <c r="F1149" s="23"/>
      <c r="G1149" s="23"/>
      <c r="H1149" s="23"/>
      <c r="I1149" s="23"/>
      <c r="J1149" s="23"/>
      <c r="K1149" s="23"/>
      <c r="L1149" s="23"/>
      <c r="M1149" s="23"/>
      <c r="N1149" s="23"/>
      <c r="O1149" s="23"/>
      <c r="P1149" s="23"/>
      <c r="Q1149" s="23"/>
      <c r="R1149" s="23"/>
      <c r="S1149" s="23"/>
      <c r="T1149" s="23"/>
      <c r="U1149" s="23"/>
      <c r="V1149" s="23"/>
      <c r="W1149" s="23"/>
      <c r="X1149" s="23"/>
      <c r="Y1149" s="23"/>
      <c r="Z1149" s="23"/>
      <c r="AA1149" s="23"/>
      <c r="AB1149" s="23"/>
      <c r="AC1149" s="23"/>
      <c r="AD1149" s="23"/>
      <c r="AE1149" s="23"/>
      <c r="AF1149" s="23"/>
      <c r="AG1149" s="23"/>
      <c r="AH1149" s="23"/>
      <c r="AI1149" s="23"/>
      <c r="AJ1149" s="23"/>
      <c r="AK1149" s="23"/>
      <c r="AL1149" s="23"/>
      <c r="AM1149" s="23"/>
    </row>
    <row r="1150" spans="2:39" x14ac:dyDescent="0.35">
      <c r="B1150" s="15" t="s">
        <v>421</v>
      </c>
      <c r="C1150" s="16">
        <v>0.14389091187775679</v>
      </c>
      <c r="D1150" s="16">
        <v>0.16650339554308061</v>
      </c>
      <c r="E1150" s="16">
        <v>0.1185727982908161</v>
      </c>
      <c r="G1150" s="16">
        <v>0.1407702411667236</v>
      </c>
      <c r="H1150" s="16">
        <v>0.2129672212019775</v>
      </c>
      <c r="I1150" s="16">
        <v>0.166587916705531</v>
      </c>
      <c r="J1150" s="16">
        <v>0.11639618820639371</v>
      </c>
      <c r="K1150" s="16">
        <v>8.571218131001504E-2</v>
      </c>
      <c r="L1150" s="16">
        <v>7.7385884933677207E-2</v>
      </c>
      <c r="N1150" s="16">
        <v>8.1326752571009728E-2</v>
      </c>
      <c r="O1150" s="16">
        <v>0.19561194738548671</v>
      </c>
      <c r="P1150" s="16">
        <v>0.13195393775142381</v>
      </c>
      <c r="Q1150" s="16">
        <v>0.1007453847243196</v>
      </c>
      <c r="R1150" s="16">
        <v>0.16849920048386199</v>
      </c>
      <c r="S1150" s="16">
        <v>0.1064145595432474</v>
      </c>
      <c r="T1150" s="16">
        <v>0.1632221869219995</v>
      </c>
      <c r="U1150" s="16">
        <v>0.17442656833297951</v>
      </c>
      <c r="V1150" s="16">
        <v>0.2167517775392849</v>
      </c>
      <c r="W1150" s="16">
        <v>8.5015718297205348E-2</v>
      </c>
      <c r="X1150" s="16">
        <v>0.1113062705810369</v>
      </c>
      <c r="Y1150" s="16">
        <v>0.13934177255170349</v>
      </c>
      <c r="AA1150" s="16">
        <v>0.21197693239212259</v>
      </c>
      <c r="AB1150" s="16">
        <v>0.13168898435660389</v>
      </c>
      <c r="AC1150" s="16">
        <v>0.1189888261714679</v>
      </c>
      <c r="AD1150" s="16">
        <v>8.8081893070099768E-2</v>
      </c>
      <c r="AF1150" s="16">
        <v>0.15263583548683299</v>
      </c>
      <c r="AH1150" s="16">
        <v>6.1610409228290012E-3</v>
      </c>
      <c r="AI1150" s="16">
        <v>2.377426849531078E-2</v>
      </c>
      <c r="AJ1150" s="16">
        <v>0.1480615428449597</v>
      </c>
      <c r="AK1150" s="16">
        <v>0.36921343985331001</v>
      </c>
    </row>
    <row r="1151" spans="2:39" x14ac:dyDescent="0.35">
      <c r="B1151" s="15" t="s">
        <v>422</v>
      </c>
      <c r="C1151" s="16">
        <v>0.24983747706170931</v>
      </c>
      <c r="D1151" s="16">
        <v>0.275223234622682</v>
      </c>
      <c r="E1151" s="16">
        <v>0.2214142616851138</v>
      </c>
      <c r="G1151" s="16">
        <v>0.28527643499687561</v>
      </c>
      <c r="H1151" s="16">
        <v>0.32924253216119148</v>
      </c>
      <c r="I1151" s="16">
        <v>0.26594035267799099</v>
      </c>
      <c r="J1151" s="16">
        <v>0.2360298160327215</v>
      </c>
      <c r="K1151" s="16">
        <v>0.1627842811903488</v>
      </c>
      <c r="L1151" s="16">
        <v>0.12779789229927829</v>
      </c>
      <c r="N1151" s="16">
        <v>0.24592478192062089</v>
      </c>
      <c r="O1151" s="16">
        <v>0.19752972180734599</v>
      </c>
      <c r="P1151" s="16">
        <v>0.23011585844037749</v>
      </c>
      <c r="Q1151" s="16">
        <v>0.26565169854558501</v>
      </c>
      <c r="R1151" s="16">
        <v>0.2698505025194804</v>
      </c>
      <c r="S1151" s="16">
        <v>0.23492311234550911</v>
      </c>
      <c r="T1151" s="16">
        <v>0.22002375835426161</v>
      </c>
      <c r="U1151" s="16">
        <v>0.27157917521212133</v>
      </c>
      <c r="V1151" s="16">
        <v>0.28811987172391218</v>
      </c>
      <c r="W1151" s="16">
        <v>0.24381715569711629</v>
      </c>
      <c r="X1151" s="16">
        <v>0.21622159347965009</v>
      </c>
      <c r="Y1151" s="16">
        <v>0.2305912789048139</v>
      </c>
      <c r="AA1151" s="16">
        <v>0.31309676957000382</v>
      </c>
      <c r="AB1151" s="16">
        <v>0.2301472449886951</v>
      </c>
      <c r="AC1151" s="16">
        <v>0.23636662785119861</v>
      </c>
      <c r="AD1151" s="16">
        <v>0.19760888255638909</v>
      </c>
      <c r="AF1151" s="16">
        <v>0.26547512101361342</v>
      </c>
      <c r="AH1151" s="16">
        <v>3.5431566559276907E-2</v>
      </c>
      <c r="AI1151" s="16">
        <v>0.1128454702838536</v>
      </c>
      <c r="AJ1151" s="16">
        <v>0.33427425779516678</v>
      </c>
      <c r="AK1151" s="16">
        <v>0.34344423369940702</v>
      </c>
    </row>
    <row r="1152" spans="2:39" x14ac:dyDescent="0.35">
      <c r="B1152" s="15" t="s">
        <v>423</v>
      </c>
      <c r="C1152" s="16">
        <v>0.2285614279887212</v>
      </c>
      <c r="D1152" s="16">
        <v>0.23072724465317801</v>
      </c>
      <c r="E1152" s="16">
        <v>0.22613646693044989</v>
      </c>
      <c r="G1152" s="16">
        <v>0.24311011412247091</v>
      </c>
      <c r="H1152" s="16">
        <v>0.1992350827288201</v>
      </c>
      <c r="I1152" s="16">
        <v>0.20853652871979389</v>
      </c>
      <c r="J1152" s="16">
        <v>0.2326800536439973</v>
      </c>
      <c r="K1152" s="16">
        <v>0.26382162728264741</v>
      </c>
      <c r="L1152" s="16">
        <v>0.26597777973230402</v>
      </c>
      <c r="N1152" s="16">
        <v>0.26189447751700817</v>
      </c>
      <c r="O1152" s="16">
        <v>0.21194896757434581</v>
      </c>
      <c r="P1152" s="16">
        <v>0.19221642707031439</v>
      </c>
      <c r="Q1152" s="16">
        <v>0.20939646385024871</v>
      </c>
      <c r="R1152" s="16">
        <v>0.23116589135619189</v>
      </c>
      <c r="S1152" s="16">
        <v>0.25704287274179399</v>
      </c>
      <c r="T1152" s="16">
        <v>0.260169450329999</v>
      </c>
      <c r="U1152" s="16">
        <v>0.18964035521097869</v>
      </c>
      <c r="V1152" s="16">
        <v>0.20797672266372599</v>
      </c>
      <c r="W1152" s="16">
        <v>0.2479590780001264</v>
      </c>
      <c r="X1152" s="16">
        <v>0.2159527854460406</v>
      </c>
      <c r="Y1152" s="16">
        <v>0.23854187957298581</v>
      </c>
      <c r="AA1152" s="16">
        <v>0.20330541658828871</v>
      </c>
      <c r="AB1152" s="16">
        <v>0.24173245376249131</v>
      </c>
      <c r="AC1152" s="16">
        <v>0.24799663799249949</v>
      </c>
      <c r="AD1152" s="16">
        <v>0.22432477336434731</v>
      </c>
      <c r="AF1152" s="16">
        <v>0.23348260523086181</v>
      </c>
      <c r="AH1152" s="16">
        <v>0.13780759018362451</v>
      </c>
      <c r="AI1152" s="16">
        <v>0.25444913491424981</v>
      </c>
      <c r="AJ1152" s="16">
        <v>0.24644091680761879</v>
      </c>
      <c r="AK1152" s="16">
        <v>0.17063823542502399</v>
      </c>
    </row>
    <row r="1153" spans="2:39" x14ac:dyDescent="0.35">
      <c r="B1153" s="15" t="s">
        <v>424</v>
      </c>
      <c r="C1153" s="16">
        <v>0.1078937211907247</v>
      </c>
      <c r="D1153" s="16">
        <v>0.1061166332825703</v>
      </c>
      <c r="E1153" s="16">
        <v>0.10988344130190519</v>
      </c>
      <c r="G1153" s="16">
        <v>0.1054325692504087</v>
      </c>
      <c r="H1153" s="16">
        <v>8.4256189757022038E-2</v>
      </c>
      <c r="I1153" s="16">
        <v>0.1235929941692742</v>
      </c>
      <c r="J1153" s="16">
        <v>0.1211238551129148</v>
      </c>
      <c r="K1153" s="16">
        <v>0.10774522955729079</v>
      </c>
      <c r="L1153" s="16">
        <v>9.7452387167256849E-2</v>
      </c>
      <c r="N1153" s="16">
        <v>0.1210488529190749</v>
      </c>
      <c r="O1153" s="16">
        <v>0.1228348589503088</v>
      </c>
      <c r="P1153" s="16">
        <v>0.1325747760696214</v>
      </c>
      <c r="Q1153" s="16">
        <v>0.11411560724397531</v>
      </c>
      <c r="R1153" s="16">
        <v>0.13092094916419331</v>
      </c>
      <c r="S1153" s="16">
        <v>0.1071263352537586</v>
      </c>
      <c r="T1153" s="16">
        <v>8.1347551082573216E-2</v>
      </c>
      <c r="U1153" s="16">
        <v>0.12334182230035121</v>
      </c>
      <c r="V1153" s="16">
        <v>9.263869498121681E-2</v>
      </c>
      <c r="W1153" s="16">
        <v>0.10582235704079571</v>
      </c>
      <c r="X1153" s="16">
        <v>0.1069296483831841</v>
      </c>
      <c r="Y1153" s="16">
        <v>8.2487104688594146E-2</v>
      </c>
      <c r="AA1153" s="16">
        <v>0.1110085196872444</v>
      </c>
      <c r="AB1153" s="16">
        <v>0.1021708921947342</v>
      </c>
      <c r="AC1153" s="16">
        <v>9.9615557921586731E-2</v>
      </c>
      <c r="AD1153" s="16">
        <v>0.12178357643981701</v>
      </c>
      <c r="AF1153" s="16">
        <v>0.1106866848068022</v>
      </c>
      <c r="AH1153" s="16">
        <v>0.10689019914457749</v>
      </c>
      <c r="AI1153" s="16">
        <v>0.13875352840853269</v>
      </c>
      <c r="AJ1153" s="16">
        <v>0.1130151202288517</v>
      </c>
      <c r="AK1153" s="16">
        <v>4.6009955927862237E-2</v>
      </c>
    </row>
    <row r="1154" spans="2:39" x14ac:dyDescent="0.35">
      <c r="B1154" s="15" t="s">
        <v>425</v>
      </c>
      <c r="C1154" s="16">
        <v>0.1879957299670339</v>
      </c>
      <c r="D1154" s="16">
        <v>0.15835397787953059</v>
      </c>
      <c r="E1154" s="16">
        <v>0.22118417832037399</v>
      </c>
      <c r="G1154" s="16">
        <v>0.14834213753463449</v>
      </c>
      <c r="H1154" s="16">
        <v>0.12301614075986481</v>
      </c>
      <c r="I1154" s="16">
        <v>0.15248907877656029</v>
      </c>
      <c r="J1154" s="16">
        <v>0.20686805682060849</v>
      </c>
      <c r="K1154" s="16">
        <v>0.27300510159592217</v>
      </c>
      <c r="L1154" s="16">
        <v>0.32071024152210043</v>
      </c>
      <c r="N1154" s="16">
        <v>0.2193112070853111</v>
      </c>
      <c r="O1154" s="16">
        <v>0.22425644271778139</v>
      </c>
      <c r="P1154" s="16">
        <v>0.2065731607944723</v>
      </c>
      <c r="Q1154" s="16">
        <v>0.24380390885245731</v>
      </c>
      <c r="R1154" s="16">
        <v>0.13402537041814239</v>
      </c>
      <c r="S1154" s="16">
        <v>0.19445005348073349</v>
      </c>
      <c r="T1154" s="16">
        <v>0.17010386230811639</v>
      </c>
      <c r="U1154" s="16">
        <v>0.15646655257019829</v>
      </c>
      <c r="V1154" s="16">
        <v>0.1286559458172277</v>
      </c>
      <c r="W1154" s="16">
        <v>0.22484117286203581</v>
      </c>
      <c r="X1154" s="16">
        <v>0.24237822939146991</v>
      </c>
      <c r="Y1154" s="16">
        <v>0.23298984756572541</v>
      </c>
      <c r="AA1154" s="16">
        <v>0.11865234917065499</v>
      </c>
      <c r="AB1154" s="16">
        <v>0.21039247275599171</v>
      </c>
      <c r="AC1154" s="16">
        <v>0.19731433027121231</v>
      </c>
      <c r="AD1154" s="16">
        <v>0.25123763121990339</v>
      </c>
      <c r="AF1154" s="16">
        <v>0.1635183668466596</v>
      </c>
      <c r="AH1154" s="16">
        <v>0.55194013575238154</v>
      </c>
      <c r="AI1154" s="16">
        <v>0.3150597706649822</v>
      </c>
      <c r="AJ1154" s="16">
        <v>0.1146682179373731</v>
      </c>
      <c r="AK1154" s="16">
        <v>4.4975123428089687E-2</v>
      </c>
    </row>
    <row r="1155" spans="2:39" x14ac:dyDescent="0.35">
      <c r="B1155" s="15" t="s">
        <v>164</v>
      </c>
      <c r="C1155" s="16">
        <v>8.1820731914054118E-2</v>
      </c>
      <c r="D1155" s="16">
        <v>6.3075514018958445E-2</v>
      </c>
      <c r="E1155" s="16">
        <v>0.10280885347134119</v>
      </c>
      <c r="G1155" s="16">
        <v>7.7068502928886548E-2</v>
      </c>
      <c r="H1155" s="16">
        <v>5.1282833391124071E-2</v>
      </c>
      <c r="I1155" s="16">
        <v>8.2853128950849661E-2</v>
      </c>
      <c r="J1155" s="16">
        <v>8.6902030183364148E-2</v>
      </c>
      <c r="K1155" s="16">
        <v>0.10693157906377559</v>
      </c>
      <c r="L1155" s="16">
        <v>0.11067581434538309</v>
      </c>
      <c r="N1155" s="16">
        <v>7.0493927986975166E-2</v>
      </c>
      <c r="O1155" s="16">
        <v>4.7818061564731507E-2</v>
      </c>
      <c r="P1155" s="16">
        <v>0.1065658398737908</v>
      </c>
      <c r="Q1155" s="16">
        <v>6.6286936783414074E-2</v>
      </c>
      <c r="R1155" s="16">
        <v>6.553808605813001E-2</v>
      </c>
      <c r="S1155" s="16">
        <v>0.1000430666349575</v>
      </c>
      <c r="T1155" s="16">
        <v>0.1051331910030503</v>
      </c>
      <c r="U1155" s="16">
        <v>8.4545526373370886E-2</v>
      </c>
      <c r="V1155" s="16">
        <v>6.5856987274632434E-2</v>
      </c>
      <c r="W1155" s="16">
        <v>9.2544518102720533E-2</v>
      </c>
      <c r="X1155" s="16">
        <v>0.1072114727186186</v>
      </c>
      <c r="Y1155" s="16">
        <v>7.6048116716177144E-2</v>
      </c>
      <c r="AA1155" s="16">
        <v>4.1960012591685372E-2</v>
      </c>
      <c r="AB1155" s="16">
        <v>8.3867951941483693E-2</v>
      </c>
      <c r="AC1155" s="16">
        <v>9.9718019792034943E-2</v>
      </c>
      <c r="AD1155" s="16">
        <v>0.1169632433494435</v>
      </c>
      <c r="AF1155" s="16">
        <v>7.4201386615229931E-2</v>
      </c>
      <c r="AH1155" s="16">
        <v>0.1617694674373106</v>
      </c>
      <c r="AI1155" s="16">
        <v>0.1551178272330711</v>
      </c>
      <c r="AJ1155" s="16">
        <v>4.353994438602974E-2</v>
      </c>
      <c r="AK1155" s="16">
        <v>2.5719011666306892E-2</v>
      </c>
    </row>
    <row r="1157" spans="2:39" x14ac:dyDescent="0.35">
      <c r="B1157" s="25" t="s">
        <v>429</v>
      </c>
      <c r="C1157" s="23"/>
      <c r="D1157" s="23"/>
      <c r="E1157" s="23"/>
      <c r="F1157" s="23"/>
      <c r="G1157" s="23"/>
      <c r="H1157" s="23"/>
      <c r="I1157" s="23"/>
      <c r="J1157" s="23"/>
      <c r="K1157" s="23"/>
      <c r="L1157" s="23"/>
      <c r="M1157" s="23"/>
      <c r="N1157" s="23"/>
      <c r="O1157" s="23"/>
      <c r="P1157" s="23"/>
      <c r="Q1157" s="23"/>
      <c r="R1157" s="23"/>
      <c r="S1157" s="23"/>
      <c r="T1157" s="23"/>
      <c r="U1157" s="23"/>
      <c r="V1157" s="23"/>
      <c r="W1157" s="23"/>
      <c r="X1157" s="23"/>
      <c r="Y1157" s="23"/>
      <c r="Z1157" s="23"/>
      <c r="AA1157" s="23"/>
      <c r="AB1157" s="23"/>
      <c r="AC1157" s="23"/>
      <c r="AD1157" s="23"/>
      <c r="AE1157" s="23"/>
      <c r="AF1157" s="23"/>
      <c r="AG1157" s="23"/>
      <c r="AH1157" s="23"/>
      <c r="AI1157" s="23"/>
      <c r="AJ1157" s="23"/>
      <c r="AK1157" s="23"/>
      <c r="AL1157" s="23"/>
      <c r="AM1157" s="23"/>
    </row>
    <row r="1158" spans="2:39" x14ac:dyDescent="0.35">
      <c r="B1158" s="26" t="s">
        <v>17</v>
      </c>
      <c r="C1158" s="23"/>
      <c r="D1158" s="23"/>
      <c r="E1158" s="23"/>
      <c r="F1158" s="23"/>
      <c r="G1158" s="23"/>
      <c r="H1158" s="23"/>
      <c r="I1158" s="23"/>
      <c r="J1158" s="23"/>
      <c r="K1158" s="23"/>
      <c r="L1158" s="23"/>
      <c r="M1158" s="23"/>
      <c r="N1158" s="23"/>
      <c r="O1158" s="23"/>
      <c r="P1158" s="23"/>
      <c r="Q1158" s="23"/>
      <c r="R1158" s="23"/>
      <c r="S1158" s="23"/>
      <c r="T1158" s="23"/>
      <c r="U1158" s="23"/>
      <c r="V1158" s="23"/>
      <c r="W1158" s="23"/>
      <c r="X1158" s="23"/>
      <c r="Y1158" s="23"/>
      <c r="Z1158" s="23"/>
      <c r="AA1158" s="23"/>
      <c r="AB1158" s="23"/>
      <c r="AC1158" s="23"/>
      <c r="AD1158" s="23"/>
      <c r="AE1158" s="23"/>
      <c r="AF1158" s="23"/>
      <c r="AG1158" s="23"/>
      <c r="AH1158" s="23"/>
      <c r="AI1158" s="23"/>
      <c r="AJ1158" s="23"/>
      <c r="AK1158" s="23"/>
      <c r="AL1158" s="23"/>
      <c r="AM1158" s="23"/>
    </row>
    <row r="1159" spans="2:39" x14ac:dyDescent="0.35">
      <c r="B1159" s="15" t="s">
        <v>421</v>
      </c>
      <c r="C1159" s="16">
        <v>0.16612560858980571</v>
      </c>
      <c r="D1159" s="16">
        <v>0.1804873570383726</v>
      </c>
      <c r="E1159" s="16">
        <v>0.15004544756417351</v>
      </c>
      <c r="G1159" s="16">
        <v>0.1741340257475773</v>
      </c>
      <c r="H1159" s="16">
        <v>0.21044780106795519</v>
      </c>
      <c r="I1159" s="16">
        <v>0.21033739839125751</v>
      </c>
      <c r="J1159" s="16">
        <v>0.12353902341476609</v>
      </c>
      <c r="K1159" s="16">
        <v>0.1112956082627406</v>
      </c>
      <c r="L1159" s="16">
        <v>0.12688308823362529</v>
      </c>
      <c r="N1159" s="16">
        <v>0.1215532195552219</v>
      </c>
      <c r="O1159" s="16">
        <v>0.13262680504031241</v>
      </c>
      <c r="P1159" s="16">
        <v>0.13148596502997231</v>
      </c>
      <c r="Q1159" s="16">
        <v>0.13104286973441501</v>
      </c>
      <c r="R1159" s="16">
        <v>0.18856799899473381</v>
      </c>
      <c r="S1159" s="16">
        <v>0.15541784632569269</v>
      </c>
      <c r="T1159" s="16">
        <v>0.16930574977897339</v>
      </c>
      <c r="U1159" s="16">
        <v>0.19519558985287899</v>
      </c>
      <c r="V1159" s="16">
        <v>0.23699513828763411</v>
      </c>
      <c r="W1159" s="16">
        <v>0.11586197017966771</v>
      </c>
      <c r="X1159" s="16">
        <v>0.148721474341798</v>
      </c>
      <c r="Y1159" s="16">
        <v>0.15944510266664841</v>
      </c>
      <c r="AA1159" s="16">
        <v>0.2264596869136396</v>
      </c>
      <c r="AB1159" s="16">
        <v>0.15462710283422351</v>
      </c>
      <c r="AC1159" s="16">
        <v>0.13840160875995561</v>
      </c>
      <c r="AD1159" s="16">
        <v>0.1247694858793429</v>
      </c>
      <c r="AF1159" s="16">
        <v>0.1743411717090228</v>
      </c>
      <c r="AH1159" s="16">
        <v>4.1404161482648263E-2</v>
      </c>
      <c r="AI1159" s="16">
        <v>5.3709691475297583E-2</v>
      </c>
      <c r="AJ1159" s="16">
        <v>0.1652321188789653</v>
      </c>
      <c r="AK1159" s="16">
        <v>0.38663931704184218</v>
      </c>
    </row>
    <row r="1160" spans="2:39" x14ac:dyDescent="0.35">
      <c r="B1160" s="15" t="s">
        <v>422</v>
      </c>
      <c r="C1160" s="16">
        <v>0.28275050719031752</v>
      </c>
      <c r="D1160" s="16">
        <v>0.30284939159689739</v>
      </c>
      <c r="E1160" s="16">
        <v>0.26024675015468818</v>
      </c>
      <c r="G1160" s="16">
        <v>0.29995642400274242</v>
      </c>
      <c r="H1160" s="16">
        <v>0.34993362806477502</v>
      </c>
      <c r="I1160" s="16">
        <v>0.28860078295018571</v>
      </c>
      <c r="J1160" s="16">
        <v>0.2707426944663755</v>
      </c>
      <c r="K1160" s="16">
        <v>0.22829838477497719</v>
      </c>
      <c r="L1160" s="16">
        <v>0.18609185727191441</v>
      </c>
      <c r="N1160" s="16">
        <v>0.25009891362595771</v>
      </c>
      <c r="O1160" s="16">
        <v>0.29495874053573412</v>
      </c>
      <c r="P1160" s="16">
        <v>0.28776228685416733</v>
      </c>
      <c r="Q1160" s="16">
        <v>0.32407560924185069</v>
      </c>
      <c r="R1160" s="16">
        <v>0.29520370511081118</v>
      </c>
      <c r="S1160" s="16">
        <v>0.25543516291717372</v>
      </c>
      <c r="T1160" s="16">
        <v>0.27153294953541368</v>
      </c>
      <c r="U1160" s="16">
        <v>0.3092250008520368</v>
      </c>
      <c r="V1160" s="16">
        <v>0.31742579401257798</v>
      </c>
      <c r="W1160" s="16">
        <v>0.27682919680867191</v>
      </c>
      <c r="X1160" s="16">
        <v>0.23024438243393761</v>
      </c>
      <c r="Y1160" s="16">
        <v>0.26381292003722351</v>
      </c>
      <c r="AA1160" s="16">
        <v>0.32415210671189792</v>
      </c>
      <c r="AB1160" s="16">
        <v>0.28637359289674758</v>
      </c>
      <c r="AC1160" s="16">
        <v>0.28367223877459519</v>
      </c>
      <c r="AD1160" s="16">
        <v>0.21394855259431081</v>
      </c>
      <c r="AF1160" s="16">
        <v>0.2977460848927127</v>
      </c>
      <c r="AH1160" s="16">
        <v>7.1105043558450196E-2</v>
      </c>
      <c r="AI1160" s="16">
        <v>0.1478699435111154</v>
      </c>
      <c r="AJ1160" s="16">
        <v>0.36463352047140679</v>
      </c>
      <c r="AK1160" s="16">
        <v>0.37787611387471298</v>
      </c>
    </row>
    <row r="1161" spans="2:39" x14ac:dyDescent="0.35">
      <c r="B1161" s="15" t="s">
        <v>423</v>
      </c>
      <c r="C1161" s="16">
        <v>0.20637383801629541</v>
      </c>
      <c r="D1161" s="16">
        <v>0.21245355356523721</v>
      </c>
      <c r="E1161" s="16">
        <v>0.19956667206661061</v>
      </c>
      <c r="G1161" s="16">
        <v>0.24378369358884239</v>
      </c>
      <c r="H1161" s="16">
        <v>0.18655929573174521</v>
      </c>
      <c r="I1161" s="16">
        <v>0.19171249797430651</v>
      </c>
      <c r="J1161" s="16">
        <v>0.21731020672873261</v>
      </c>
      <c r="K1161" s="16">
        <v>0.22408285659797389</v>
      </c>
      <c r="L1161" s="16">
        <v>0.1793179238012946</v>
      </c>
      <c r="N1161" s="16">
        <v>0.2243464509885662</v>
      </c>
      <c r="O1161" s="16">
        <v>0.2114076244333403</v>
      </c>
      <c r="P1161" s="16">
        <v>0.22279551947308879</v>
      </c>
      <c r="Q1161" s="16">
        <v>0.1681947998553526</v>
      </c>
      <c r="R1161" s="16">
        <v>0.19652670474200831</v>
      </c>
      <c r="S1161" s="16">
        <v>0.19060934625190909</v>
      </c>
      <c r="T1161" s="16">
        <v>0.1892643095330046</v>
      </c>
      <c r="U1161" s="16">
        <v>0.23994681278349481</v>
      </c>
      <c r="V1161" s="16">
        <v>0.18573470373379181</v>
      </c>
      <c r="W1161" s="16">
        <v>0.21486448324036811</v>
      </c>
      <c r="X1161" s="16">
        <v>0.2164760957926771</v>
      </c>
      <c r="Y1161" s="16">
        <v>0.21847908175019559</v>
      </c>
      <c r="AA1161" s="16">
        <v>0.18869075849521211</v>
      </c>
      <c r="AB1161" s="16">
        <v>0.18565681759159311</v>
      </c>
      <c r="AC1161" s="16">
        <v>0.22985772816579311</v>
      </c>
      <c r="AD1161" s="16">
        <v>0.23211821810430139</v>
      </c>
      <c r="AF1161" s="16">
        <v>0.2082817362256614</v>
      </c>
      <c r="AH1161" s="16">
        <v>0.17264941633874839</v>
      </c>
      <c r="AI1161" s="16">
        <v>0.24592108401070101</v>
      </c>
      <c r="AJ1161" s="16">
        <v>0.2206343007161804</v>
      </c>
      <c r="AK1161" s="16">
        <v>0.1186179772451979</v>
      </c>
    </row>
    <row r="1162" spans="2:39" x14ac:dyDescent="0.35">
      <c r="B1162" s="15" t="s">
        <v>424</v>
      </c>
      <c r="C1162" s="16">
        <v>0.1091121193808733</v>
      </c>
      <c r="D1162" s="16">
        <v>0.10785269629429731</v>
      </c>
      <c r="E1162" s="16">
        <v>0.11052223501575351</v>
      </c>
      <c r="G1162" s="16">
        <v>9.4265255536864365E-2</v>
      </c>
      <c r="H1162" s="16">
        <v>8.6706321213486579E-2</v>
      </c>
      <c r="I1162" s="16">
        <v>0.10768663001237461</v>
      </c>
      <c r="J1162" s="16">
        <v>0.1210050045593558</v>
      </c>
      <c r="K1162" s="16">
        <v>0.11571609154637311</v>
      </c>
      <c r="L1162" s="16">
        <v>0.15459505209031529</v>
      </c>
      <c r="N1162" s="16">
        <v>0.1342798452325441</v>
      </c>
      <c r="O1162" s="16">
        <v>8.0445136869824296E-2</v>
      </c>
      <c r="P1162" s="16">
        <v>0.1133361675995025</v>
      </c>
      <c r="Q1162" s="16">
        <v>8.6841024124206107E-2</v>
      </c>
      <c r="R1162" s="16">
        <v>0.119802634397392</v>
      </c>
      <c r="S1162" s="16">
        <v>0.1291558434718004</v>
      </c>
      <c r="T1162" s="16">
        <v>0.1119271546028556</v>
      </c>
      <c r="U1162" s="16">
        <v>7.5812962907599216E-2</v>
      </c>
      <c r="V1162" s="16">
        <v>8.9051898794674858E-2</v>
      </c>
      <c r="W1162" s="16">
        <v>0.13149264890572629</v>
      </c>
      <c r="X1162" s="16">
        <v>0.1023858265460509</v>
      </c>
      <c r="Y1162" s="16">
        <v>0.11459380240133681</v>
      </c>
      <c r="AA1162" s="16">
        <v>0.105915269397885</v>
      </c>
      <c r="AB1162" s="16">
        <v>0.13153615469604291</v>
      </c>
      <c r="AC1162" s="16">
        <v>9.4782776438270072E-2</v>
      </c>
      <c r="AD1162" s="16">
        <v>0.10003249145804841</v>
      </c>
      <c r="AF1162" s="16">
        <v>0.11112827885326861</v>
      </c>
      <c r="AH1162" s="16">
        <v>0.1028237851611027</v>
      </c>
      <c r="AI1162" s="16">
        <v>0.14981738428699551</v>
      </c>
      <c r="AJ1162" s="16">
        <v>0.1062143058034245</v>
      </c>
      <c r="AK1162" s="16">
        <v>5.0522994085373578E-2</v>
      </c>
    </row>
    <row r="1163" spans="2:39" x14ac:dyDescent="0.35">
      <c r="B1163" s="15" t="s">
        <v>425</v>
      </c>
      <c r="C1163" s="16">
        <v>0.1583874290283972</v>
      </c>
      <c r="D1163" s="16">
        <v>0.14238427152482369</v>
      </c>
      <c r="E1163" s="16">
        <v>0.17630539705976839</v>
      </c>
      <c r="G1163" s="16">
        <v>0.12191192746597659</v>
      </c>
      <c r="H1163" s="16">
        <v>0.1131602127700627</v>
      </c>
      <c r="I1163" s="16">
        <v>0.1228224964470013</v>
      </c>
      <c r="J1163" s="16">
        <v>0.17517421219606041</v>
      </c>
      <c r="K1163" s="16">
        <v>0.22154555330021311</v>
      </c>
      <c r="L1163" s="16">
        <v>0.27796871037210158</v>
      </c>
      <c r="N1163" s="16">
        <v>0.2021471815915514</v>
      </c>
      <c r="O1163" s="16">
        <v>0.20404629182887679</v>
      </c>
      <c r="P1163" s="16">
        <v>0.16081697465197289</v>
      </c>
      <c r="Q1163" s="16">
        <v>0.19029237882278399</v>
      </c>
      <c r="R1163" s="16">
        <v>0.13269030855833819</v>
      </c>
      <c r="S1163" s="16">
        <v>0.1928673092123061</v>
      </c>
      <c r="T1163" s="16">
        <v>0.14432479139426441</v>
      </c>
      <c r="U1163" s="16">
        <v>0.1212226729924583</v>
      </c>
      <c r="V1163" s="16">
        <v>0.1069094970723949</v>
      </c>
      <c r="W1163" s="16">
        <v>0.17381043882253161</v>
      </c>
      <c r="X1163" s="16">
        <v>0.19647492510200429</v>
      </c>
      <c r="Y1163" s="16">
        <v>0.17943338654857349</v>
      </c>
      <c r="AA1163" s="16">
        <v>0.11686280992735899</v>
      </c>
      <c r="AB1163" s="16">
        <v>0.17042712497154011</v>
      </c>
      <c r="AC1163" s="16">
        <v>0.16426347498815841</v>
      </c>
      <c r="AD1163" s="16">
        <v>0.1982525196552252</v>
      </c>
      <c r="AF1163" s="16">
        <v>0.13847160912718071</v>
      </c>
      <c r="AH1163" s="16">
        <v>0.44317872736070768</v>
      </c>
      <c r="AI1163" s="16">
        <v>0.26580508612427112</v>
      </c>
      <c r="AJ1163" s="16">
        <v>9.7346698786126784E-2</v>
      </c>
      <c r="AK1163" s="16">
        <v>4.1584100231464791E-2</v>
      </c>
    </row>
    <row r="1164" spans="2:39" x14ac:dyDescent="0.35">
      <c r="B1164" s="15" t="s">
        <v>164</v>
      </c>
      <c r="C1164" s="16">
        <v>7.7250497794310882E-2</v>
      </c>
      <c r="D1164" s="16">
        <v>5.3972729980371691E-2</v>
      </c>
      <c r="E1164" s="16">
        <v>0.10331349813900589</v>
      </c>
      <c r="G1164" s="16">
        <v>6.5948673657996837E-2</v>
      </c>
      <c r="H1164" s="16">
        <v>5.3192741151975219E-2</v>
      </c>
      <c r="I1164" s="16">
        <v>7.8840194224874649E-2</v>
      </c>
      <c r="J1164" s="16">
        <v>9.2228858634709546E-2</v>
      </c>
      <c r="K1164" s="16">
        <v>9.9061505517721901E-2</v>
      </c>
      <c r="L1164" s="16">
        <v>7.5143368230748561E-2</v>
      </c>
      <c r="N1164" s="16">
        <v>6.7574389006158544E-2</v>
      </c>
      <c r="O1164" s="16">
        <v>7.6515401291912102E-2</v>
      </c>
      <c r="P1164" s="16">
        <v>8.38030863912963E-2</v>
      </c>
      <c r="Q1164" s="16">
        <v>9.9553318221391629E-2</v>
      </c>
      <c r="R1164" s="16">
        <v>6.7208648196716653E-2</v>
      </c>
      <c r="S1164" s="16">
        <v>7.6514491821118066E-2</v>
      </c>
      <c r="T1164" s="16">
        <v>0.1136450451554883</v>
      </c>
      <c r="U1164" s="16">
        <v>5.8596960611531829E-2</v>
      </c>
      <c r="V1164" s="16">
        <v>6.3882968098926268E-2</v>
      </c>
      <c r="W1164" s="16">
        <v>8.7141262043034518E-2</v>
      </c>
      <c r="X1164" s="16">
        <v>0.10569729578353231</v>
      </c>
      <c r="Y1164" s="16">
        <v>6.4235706596022221E-2</v>
      </c>
      <c r="AA1164" s="16">
        <v>3.7919368554006509E-2</v>
      </c>
      <c r="AB1164" s="16">
        <v>7.1379207009852674E-2</v>
      </c>
      <c r="AC1164" s="16">
        <v>8.9022172873227626E-2</v>
      </c>
      <c r="AD1164" s="16">
        <v>0.13087873230877151</v>
      </c>
      <c r="AF1164" s="16">
        <v>7.0031119192153851E-2</v>
      </c>
      <c r="AH1164" s="16">
        <v>0.16883886609834289</v>
      </c>
      <c r="AI1164" s="16">
        <v>0.13687681059161949</v>
      </c>
      <c r="AJ1164" s="16">
        <v>4.5939055343896071E-2</v>
      </c>
      <c r="AK1164" s="16">
        <v>2.4759497521408401E-2</v>
      </c>
    </row>
    <row r="1166" spans="2:39" x14ac:dyDescent="0.35">
      <c r="B1166" s="25" t="s">
        <v>430</v>
      </c>
      <c r="C1166" s="23"/>
      <c r="D1166" s="23"/>
      <c r="E1166" s="23"/>
      <c r="F1166" s="23"/>
      <c r="G1166" s="23"/>
      <c r="H1166" s="23"/>
      <c r="I1166" s="23"/>
      <c r="J1166" s="23"/>
      <c r="K1166" s="23"/>
      <c r="L1166" s="23"/>
      <c r="M1166" s="23"/>
      <c r="N1166" s="23"/>
      <c r="O1166" s="23"/>
      <c r="P1166" s="23"/>
      <c r="Q1166" s="23"/>
      <c r="R1166" s="23"/>
      <c r="S1166" s="23"/>
      <c r="T1166" s="23"/>
      <c r="U1166" s="23"/>
      <c r="V1166" s="23"/>
      <c r="W1166" s="23"/>
      <c r="X1166" s="23"/>
      <c r="Y1166" s="23"/>
      <c r="Z1166" s="23"/>
      <c r="AA1166" s="23"/>
      <c r="AB1166" s="23"/>
      <c r="AC1166" s="23"/>
      <c r="AD1166" s="23"/>
      <c r="AE1166" s="23"/>
      <c r="AF1166" s="23"/>
      <c r="AG1166" s="23"/>
      <c r="AH1166" s="23"/>
      <c r="AI1166" s="23"/>
      <c r="AJ1166" s="23"/>
      <c r="AK1166" s="23"/>
      <c r="AL1166" s="23"/>
      <c r="AM1166" s="23"/>
    </row>
    <row r="1167" spans="2:39" x14ac:dyDescent="0.35">
      <c r="B1167" s="26" t="s">
        <v>17</v>
      </c>
      <c r="C1167" s="23"/>
      <c r="D1167" s="23"/>
      <c r="E1167" s="23"/>
      <c r="F1167" s="23"/>
      <c r="G1167" s="23"/>
      <c r="H1167" s="23"/>
      <c r="I1167" s="23"/>
      <c r="J1167" s="23"/>
      <c r="K1167" s="23"/>
      <c r="L1167" s="23"/>
      <c r="M1167" s="23"/>
      <c r="N1167" s="23"/>
      <c r="O1167" s="23"/>
      <c r="P1167" s="23"/>
      <c r="Q1167" s="23"/>
      <c r="R1167" s="23"/>
      <c r="S1167" s="23"/>
      <c r="T1167" s="23"/>
      <c r="U1167" s="23"/>
      <c r="V1167" s="23"/>
      <c r="W1167" s="23"/>
      <c r="X1167" s="23"/>
      <c r="Y1167" s="23"/>
      <c r="Z1167" s="23"/>
      <c r="AA1167" s="23"/>
      <c r="AB1167" s="23"/>
      <c r="AC1167" s="23"/>
      <c r="AD1167" s="23"/>
      <c r="AE1167" s="23"/>
      <c r="AF1167" s="23"/>
      <c r="AG1167" s="23"/>
      <c r="AH1167" s="23"/>
      <c r="AI1167" s="23"/>
      <c r="AJ1167" s="23"/>
      <c r="AK1167" s="23"/>
      <c r="AL1167" s="23"/>
      <c r="AM1167" s="23"/>
    </row>
    <row r="1168" spans="2:39" x14ac:dyDescent="0.35">
      <c r="B1168" s="15" t="s">
        <v>421</v>
      </c>
      <c r="C1168" s="16">
        <v>0.1248053660114643</v>
      </c>
      <c r="D1168" s="16">
        <v>0.14526473764125489</v>
      </c>
      <c r="E1168" s="16">
        <v>0.10189798871903499</v>
      </c>
      <c r="G1168" s="16">
        <v>0.1504600859246088</v>
      </c>
      <c r="H1168" s="16">
        <v>0.20024017080799961</v>
      </c>
      <c r="I1168" s="16">
        <v>0.15183172247999541</v>
      </c>
      <c r="J1168" s="16">
        <v>8.6937558920572006E-2</v>
      </c>
      <c r="K1168" s="16">
        <v>4.6982220461602622E-2</v>
      </c>
      <c r="L1168" s="16">
        <v>4.8631175137209222E-2</v>
      </c>
      <c r="N1168" s="16">
        <v>8.5650189585196268E-2</v>
      </c>
      <c r="O1168" s="16">
        <v>9.0081644064468003E-2</v>
      </c>
      <c r="P1168" s="16">
        <v>8.2897909664977801E-2</v>
      </c>
      <c r="Q1168" s="16">
        <v>0.1029799918649557</v>
      </c>
      <c r="R1168" s="16">
        <v>0.14580689153073589</v>
      </c>
      <c r="S1168" s="16">
        <v>0.10991386884535211</v>
      </c>
      <c r="T1168" s="16">
        <v>0.12169930236739079</v>
      </c>
      <c r="U1168" s="16">
        <v>0.1471010218787728</v>
      </c>
      <c r="V1168" s="16">
        <v>0.20300714339854031</v>
      </c>
      <c r="W1168" s="16">
        <v>8.9739907863116308E-2</v>
      </c>
      <c r="X1168" s="16">
        <v>7.7626123236781308E-2</v>
      </c>
      <c r="Y1168" s="16">
        <v>0.1163907107784576</v>
      </c>
      <c r="AA1168" s="16">
        <v>0.18848858932494261</v>
      </c>
      <c r="AB1168" s="16">
        <v>9.7515574983826306E-2</v>
      </c>
      <c r="AC1168" s="16">
        <v>0.1045373319829583</v>
      </c>
      <c r="AD1168" s="16">
        <v>9.1203263800023554E-2</v>
      </c>
      <c r="AF1168" s="16">
        <v>0.13294710481847941</v>
      </c>
      <c r="AH1168" s="16">
        <v>4.2684806818756643E-3</v>
      </c>
      <c r="AI1168" s="16">
        <v>1.065276723475873E-2</v>
      </c>
      <c r="AJ1168" s="16">
        <v>0.12750236274585319</v>
      </c>
      <c r="AK1168" s="16">
        <v>0.33896349646448881</v>
      </c>
    </row>
    <row r="1169" spans="2:39" x14ac:dyDescent="0.35">
      <c r="B1169" s="15" t="s">
        <v>422</v>
      </c>
      <c r="C1169" s="16">
        <v>0.20935347355065109</v>
      </c>
      <c r="D1169" s="16">
        <v>0.23346578832867629</v>
      </c>
      <c r="E1169" s="16">
        <v>0.18235607099065379</v>
      </c>
      <c r="G1169" s="16">
        <v>0.25250465552860452</v>
      </c>
      <c r="H1169" s="16">
        <v>0.26164085921379848</v>
      </c>
      <c r="I1169" s="16">
        <v>0.22389680917501539</v>
      </c>
      <c r="J1169" s="16">
        <v>0.19700963832796611</v>
      </c>
      <c r="K1169" s="16">
        <v>0.15018032986714741</v>
      </c>
      <c r="L1169" s="16">
        <v>9.8594597370704556E-2</v>
      </c>
      <c r="N1169" s="16">
        <v>0.18978593461216861</v>
      </c>
      <c r="O1169" s="16">
        <v>0.22858524458408261</v>
      </c>
      <c r="P1169" s="16">
        <v>0.24098895125305181</v>
      </c>
      <c r="Q1169" s="16">
        <v>0.27104491601980729</v>
      </c>
      <c r="R1169" s="16">
        <v>0.22003168231022999</v>
      </c>
      <c r="S1169" s="16">
        <v>0.171220427892711</v>
      </c>
      <c r="T1169" s="16">
        <v>0.19078528096368519</v>
      </c>
      <c r="U1169" s="16">
        <v>0.23541004377361091</v>
      </c>
      <c r="V1169" s="16">
        <v>0.2517228103412017</v>
      </c>
      <c r="W1169" s="16">
        <v>0.16593797262057769</v>
      </c>
      <c r="X1169" s="16">
        <v>0.21003106852780579</v>
      </c>
      <c r="Y1169" s="16">
        <v>0.16768014933822689</v>
      </c>
      <c r="AA1169" s="16">
        <v>0.25707546145727939</v>
      </c>
      <c r="AB1169" s="16">
        <v>0.19515742024043939</v>
      </c>
      <c r="AC1169" s="16">
        <v>0.21045257156263419</v>
      </c>
      <c r="AD1169" s="16">
        <v>0.15553264826814811</v>
      </c>
      <c r="AF1169" s="16">
        <v>0.22239359223491459</v>
      </c>
      <c r="AH1169" s="16">
        <v>4.4188441241845792E-3</v>
      </c>
      <c r="AI1169" s="16">
        <v>7.8703803112520371E-2</v>
      </c>
      <c r="AJ1169" s="16">
        <v>0.28568466578997409</v>
      </c>
      <c r="AK1169" s="16">
        <v>0.30817739618911028</v>
      </c>
    </row>
    <row r="1170" spans="2:39" x14ac:dyDescent="0.35">
      <c r="B1170" s="15" t="s">
        <v>423</v>
      </c>
      <c r="C1170" s="16">
        <v>0.24206829764630061</v>
      </c>
      <c r="D1170" s="16">
        <v>0.24572448164942121</v>
      </c>
      <c r="E1170" s="16">
        <v>0.2379746437489309</v>
      </c>
      <c r="G1170" s="16">
        <v>0.2439168684414306</v>
      </c>
      <c r="H1170" s="16">
        <v>0.2392602218545887</v>
      </c>
      <c r="I1170" s="16">
        <v>0.2347335206841189</v>
      </c>
      <c r="J1170" s="16">
        <v>0.2330492411022681</v>
      </c>
      <c r="K1170" s="16">
        <v>0.24927907967420851</v>
      </c>
      <c r="L1170" s="16">
        <v>0.27943539551733948</v>
      </c>
      <c r="N1170" s="16">
        <v>0.25570331322817402</v>
      </c>
      <c r="O1170" s="16">
        <v>0.21103792025623111</v>
      </c>
      <c r="P1170" s="16">
        <v>0.21386300424396701</v>
      </c>
      <c r="Q1170" s="16">
        <v>0.18558526982305051</v>
      </c>
      <c r="R1170" s="16">
        <v>0.25072046494490308</v>
      </c>
      <c r="S1170" s="16">
        <v>0.22297248596523919</v>
      </c>
      <c r="T1170" s="16">
        <v>0.27319547593737709</v>
      </c>
      <c r="U1170" s="16">
        <v>0.25942595313677191</v>
      </c>
      <c r="V1170" s="16">
        <v>0.244300742396832</v>
      </c>
      <c r="W1170" s="16">
        <v>0.25492787173860748</v>
      </c>
      <c r="X1170" s="16">
        <v>0.24640605965594539</v>
      </c>
      <c r="Y1170" s="16">
        <v>0.2161571874809749</v>
      </c>
      <c r="AA1170" s="16">
        <v>0.2253449196724763</v>
      </c>
      <c r="AB1170" s="16">
        <v>0.2463376808222785</v>
      </c>
      <c r="AC1170" s="16">
        <v>0.24917862059179599</v>
      </c>
      <c r="AD1170" s="16">
        <v>0.25255604515269048</v>
      </c>
      <c r="AF1170" s="16">
        <v>0.24447867541291429</v>
      </c>
      <c r="AH1170" s="16">
        <v>0.18042088850429769</v>
      </c>
      <c r="AI1170" s="16">
        <v>0.26303926311512871</v>
      </c>
      <c r="AJ1170" s="16">
        <v>0.2628122911061978</v>
      </c>
      <c r="AK1170" s="16">
        <v>0.1778481541495574</v>
      </c>
    </row>
    <row r="1171" spans="2:39" x14ac:dyDescent="0.35">
      <c r="B1171" s="15" t="s">
        <v>424</v>
      </c>
      <c r="C1171" s="16">
        <v>0.15109467187975931</v>
      </c>
      <c r="D1171" s="16">
        <v>0.1415843102933608</v>
      </c>
      <c r="E1171" s="16">
        <v>0.16174296768224811</v>
      </c>
      <c r="G1171" s="16">
        <v>0.1455771962491138</v>
      </c>
      <c r="H1171" s="16">
        <v>0.12321016658655561</v>
      </c>
      <c r="I1171" s="16">
        <v>0.1510598394034911</v>
      </c>
      <c r="J1171" s="16">
        <v>0.162798246335735</v>
      </c>
      <c r="K1171" s="16">
        <v>0.17295675120560969</v>
      </c>
      <c r="L1171" s="16">
        <v>0.1643001334391021</v>
      </c>
      <c r="N1171" s="16">
        <v>0.15955593650234451</v>
      </c>
      <c r="O1171" s="16">
        <v>0.18561454430660909</v>
      </c>
      <c r="P1171" s="16">
        <v>0.16495460242161769</v>
      </c>
      <c r="Q1171" s="16">
        <v>0.14393597017255819</v>
      </c>
      <c r="R1171" s="16">
        <v>0.15992026342507751</v>
      </c>
      <c r="S1171" s="16">
        <v>0.1753519592675449</v>
      </c>
      <c r="T1171" s="16">
        <v>0.14346923034914849</v>
      </c>
      <c r="U1171" s="16">
        <v>0.1472011934601794</v>
      </c>
      <c r="V1171" s="16">
        <v>0.10345529914963519</v>
      </c>
      <c r="W1171" s="16">
        <v>0.17276515431278081</v>
      </c>
      <c r="X1171" s="16">
        <v>0.1368295404224745</v>
      </c>
      <c r="Y1171" s="16">
        <v>0.17304757382349181</v>
      </c>
      <c r="AA1171" s="16">
        <v>0.1594993922246345</v>
      </c>
      <c r="AB1171" s="16">
        <v>0.1692853489782436</v>
      </c>
      <c r="AC1171" s="16">
        <v>0.1398791307561246</v>
      </c>
      <c r="AD1171" s="16">
        <v>0.1259468698120739</v>
      </c>
      <c r="AF1171" s="16">
        <v>0.15557986616334449</v>
      </c>
      <c r="AH1171" s="16">
        <v>0.10641892888201129</v>
      </c>
      <c r="AI1171" s="16">
        <v>0.1841410108560865</v>
      </c>
      <c r="AJ1171" s="16">
        <v>0.15654923505510801</v>
      </c>
      <c r="AK1171" s="16">
        <v>9.6775448142663464E-2</v>
      </c>
    </row>
    <row r="1172" spans="2:39" x14ac:dyDescent="0.35">
      <c r="B1172" s="15" t="s">
        <v>425</v>
      </c>
      <c r="C1172" s="16">
        <v>0.20088561015214121</v>
      </c>
      <c r="D1172" s="16">
        <v>0.17300109523335189</v>
      </c>
      <c r="E1172" s="16">
        <v>0.23210656431531759</v>
      </c>
      <c r="G1172" s="16">
        <v>0.13900526986534559</v>
      </c>
      <c r="H1172" s="16">
        <v>0.13217295543414789</v>
      </c>
      <c r="I1172" s="16">
        <v>0.1624832366314326</v>
      </c>
      <c r="J1172" s="16">
        <v>0.24202772948454979</v>
      </c>
      <c r="K1172" s="16">
        <v>0.28747533838046441</v>
      </c>
      <c r="L1172" s="16">
        <v>0.32252485134840819</v>
      </c>
      <c r="N1172" s="16">
        <v>0.2393515069689808</v>
      </c>
      <c r="O1172" s="16">
        <v>0.23621771287052259</v>
      </c>
      <c r="P1172" s="16">
        <v>0.22030739254764839</v>
      </c>
      <c r="Q1172" s="16">
        <v>0.2173488093314698</v>
      </c>
      <c r="R1172" s="16">
        <v>0.168580425042856</v>
      </c>
      <c r="S1172" s="16">
        <v>0.2435136087877065</v>
      </c>
      <c r="T1172" s="16">
        <v>0.1829788976049575</v>
      </c>
      <c r="U1172" s="16">
        <v>0.1481630886199006</v>
      </c>
      <c r="V1172" s="16">
        <v>0.14602566944929521</v>
      </c>
      <c r="W1172" s="16">
        <v>0.22007340740016321</v>
      </c>
      <c r="X1172" s="16">
        <v>0.2488134816796051</v>
      </c>
      <c r="Y1172" s="16">
        <v>0.24180862569662159</v>
      </c>
      <c r="AA1172" s="16">
        <v>0.12863569546766601</v>
      </c>
      <c r="AB1172" s="16">
        <v>0.2270537496897036</v>
      </c>
      <c r="AC1172" s="16">
        <v>0.20863173656793621</v>
      </c>
      <c r="AD1172" s="16">
        <v>0.26572962869515732</v>
      </c>
      <c r="AF1172" s="16">
        <v>0.1814287686765941</v>
      </c>
      <c r="AH1172" s="16">
        <v>0.544698851920281</v>
      </c>
      <c r="AI1172" s="16">
        <v>0.32533723765915462</v>
      </c>
      <c r="AJ1172" s="16">
        <v>0.1332632825225078</v>
      </c>
      <c r="AK1172" s="16">
        <v>5.4823048620452917E-2</v>
      </c>
    </row>
    <row r="1173" spans="2:39" x14ac:dyDescent="0.35">
      <c r="B1173" s="15" t="s">
        <v>164</v>
      </c>
      <c r="C1173" s="16">
        <v>7.1792580759683366E-2</v>
      </c>
      <c r="D1173" s="16">
        <v>6.0959586853934863E-2</v>
      </c>
      <c r="E1173" s="16">
        <v>8.39217645438146E-2</v>
      </c>
      <c r="G1173" s="16">
        <v>6.8535923990896475E-2</v>
      </c>
      <c r="H1173" s="16">
        <v>4.3475626102909608E-2</v>
      </c>
      <c r="I1173" s="16">
        <v>7.5994871625946633E-2</v>
      </c>
      <c r="J1173" s="16">
        <v>7.8177585828908949E-2</v>
      </c>
      <c r="K1173" s="16">
        <v>9.312628041096721E-2</v>
      </c>
      <c r="L1173" s="16">
        <v>8.6513847187236523E-2</v>
      </c>
      <c r="N1173" s="16">
        <v>6.9953119103135869E-2</v>
      </c>
      <c r="O1173" s="16">
        <v>4.8462933918086697E-2</v>
      </c>
      <c r="P1173" s="16">
        <v>7.6988139868737454E-2</v>
      </c>
      <c r="Q1173" s="16">
        <v>7.9105042788158414E-2</v>
      </c>
      <c r="R1173" s="16">
        <v>5.494027274619756E-2</v>
      </c>
      <c r="S1173" s="16">
        <v>7.7027649241446339E-2</v>
      </c>
      <c r="T1173" s="16">
        <v>8.7871812777440925E-2</v>
      </c>
      <c r="U1173" s="16">
        <v>6.2698699130764479E-2</v>
      </c>
      <c r="V1173" s="16">
        <v>5.148833526449572E-2</v>
      </c>
      <c r="W1173" s="16">
        <v>9.6555686064754426E-2</v>
      </c>
      <c r="X1173" s="16">
        <v>8.0293726477387944E-2</v>
      </c>
      <c r="Y1173" s="16">
        <v>8.4915752882227233E-2</v>
      </c>
      <c r="AA1173" s="16">
        <v>4.0955941853001249E-2</v>
      </c>
      <c r="AB1173" s="16">
        <v>6.4650225285508484E-2</v>
      </c>
      <c r="AC1173" s="16">
        <v>8.7320608538550545E-2</v>
      </c>
      <c r="AD1173" s="16">
        <v>0.1090315442719067</v>
      </c>
      <c r="AF1173" s="16">
        <v>6.317199269375294E-2</v>
      </c>
      <c r="AH1173" s="16">
        <v>0.15977400588734991</v>
      </c>
      <c r="AI1173" s="16">
        <v>0.13812591802235119</v>
      </c>
      <c r="AJ1173" s="16">
        <v>3.4188162780358973E-2</v>
      </c>
      <c r="AK1173" s="16">
        <v>2.341245643372698E-2</v>
      </c>
    </row>
    <row r="1175" spans="2:39" x14ac:dyDescent="0.35">
      <c r="B1175" s="25" t="s">
        <v>431</v>
      </c>
      <c r="C1175" s="23"/>
      <c r="D1175" s="23"/>
      <c r="E1175" s="23"/>
      <c r="F1175" s="23"/>
      <c r="G1175" s="23"/>
      <c r="H1175" s="23"/>
      <c r="I1175" s="23"/>
      <c r="J1175" s="23"/>
      <c r="K1175" s="23"/>
      <c r="L1175" s="23"/>
      <c r="M1175" s="23"/>
      <c r="N1175" s="23"/>
      <c r="O1175" s="23"/>
      <c r="P1175" s="23"/>
      <c r="Q1175" s="23"/>
      <c r="R1175" s="23"/>
      <c r="S1175" s="23"/>
      <c r="T1175" s="23"/>
      <c r="U1175" s="23"/>
      <c r="V1175" s="23"/>
      <c r="W1175" s="23"/>
      <c r="X1175" s="23"/>
      <c r="Y1175" s="23"/>
      <c r="Z1175" s="23"/>
      <c r="AA1175" s="23"/>
      <c r="AB1175" s="23"/>
      <c r="AC1175" s="23"/>
      <c r="AD1175" s="23"/>
      <c r="AE1175" s="23"/>
      <c r="AF1175" s="23"/>
      <c r="AG1175" s="23"/>
      <c r="AH1175" s="23"/>
      <c r="AI1175" s="23"/>
      <c r="AJ1175" s="23"/>
      <c r="AK1175" s="23"/>
      <c r="AL1175" s="23"/>
      <c r="AM1175" s="23"/>
    </row>
    <row r="1176" spans="2:39" x14ac:dyDescent="0.35">
      <c r="B1176" s="26" t="s">
        <v>17</v>
      </c>
      <c r="C1176" s="23"/>
      <c r="D1176" s="23"/>
      <c r="E1176" s="23"/>
      <c r="F1176" s="23"/>
      <c r="G1176" s="23"/>
      <c r="H1176" s="23"/>
      <c r="I1176" s="23"/>
      <c r="J1176" s="23"/>
      <c r="K1176" s="23"/>
      <c r="L1176" s="23"/>
      <c r="M1176" s="23"/>
      <c r="N1176" s="23"/>
      <c r="O1176" s="23"/>
      <c r="P1176" s="23"/>
      <c r="Q1176" s="23"/>
      <c r="R1176" s="23"/>
      <c r="S1176" s="23"/>
      <c r="T1176" s="23"/>
      <c r="U1176" s="23"/>
      <c r="V1176" s="23"/>
      <c r="W1176" s="23"/>
      <c r="X1176" s="23"/>
      <c r="Y1176" s="23"/>
      <c r="Z1176" s="23"/>
      <c r="AA1176" s="23"/>
      <c r="AB1176" s="23"/>
      <c r="AC1176" s="23"/>
      <c r="AD1176" s="23"/>
      <c r="AE1176" s="23"/>
      <c r="AF1176" s="23"/>
      <c r="AG1176" s="23"/>
      <c r="AH1176" s="23"/>
      <c r="AI1176" s="23"/>
      <c r="AJ1176" s="23"/>
      <c r="AK1176" s="23"/>
      <c r="AL1176" s="23"/>
      <c r="AM1176" s="23"/>
    </row>
    <row r="1177" spans="2:39" x14ac:dyDescent="0.35">
      <c r="B1177" s="15" t="s">
        <v>421</v>
      </c>
      <c r="C1177" s="16">
        <v>0.13310106265167199</v>
      </c>
      <c r="D1177" s="16">
        <v>0.1489777176266337</v>
      </c>
      <c r="E1177" s="16">
        <v>0.1153247334352064</v>
      </c>
      <c r="G1177" s="16">
        <v>0.14007055763278431</v>
      </c>
      <c r="H1177" s="16">
        <v>0.20274712846985421</v>
      </c>
      <c r="I1177" s="16">
        <v>0.1602161345442705</v>
      </c>
      <c r="J1177" s="16">
        <v>9.6563555699548762E-2</v>
      </c>
      <c r="K1177" s="16">
        <v>7.3368827904439979E-2</v>
      </c>
      <c r="L1177" s="16">
        <v>6.4598960119370663E-2</v>
      </c>
      <c r="N1177" s="16">
        <v>0.1165525991116933</v>
      </c>
      <c r="O1177" s="16">
        <v>0.1225335609104128</v>
      </c>
      <c r="P1177" s="16">
        <v>0.11861951253523929</v>
      </c>
      <c r="Q1177" s="16">
        <v>0.11750389029291861</v>
      </c>
      <c r="R1177" s="16">
        <v>0.143648945607874</v>
      </c>
      <c r="S1177" s="16">
        <v>0.1076356260431809</v>
      </c>
      <c r="T1177" s="16">
        <v>0.11883978212044349</v>
      </c>
      <c r="U1177" s="16">
        <v>0.1576298645615202</v>
      </c>
      <c r="V1177" s="16">
        <v>0.2131296794789389</v>
      </c>
      <c r="W1177" s="16">
        <v>8.4643352245357129E-2</v>
      </c>
      <c r="X1177" s="16">
        <v>0.1111719751222347</v>
      </c>
      <c r="Y1177" s="16">
        <v>0.1000887596191843</v>
      </c>
      <c r="AA1177" s="16">
        <v>0.19799906294687819</v>
      </c>
      <c r="AB1177" s="16">
        <v>0.11749500897437901</v>
      </c>
      <c r="AC1177" s="16">
        <v>0.10724827247175971</v>
      </c>
      <c r="AD1177" s="16">
        <v>8.8119031533790013E-2</v>
      </c>
      <c r="AF1177" s="16">
        <v>0.14149274816021881</v>
      </c>
      <c r="AH1177" s="16">
        <v>5.0109911080668049E-3</v>
      </c>
      <c r="AI1177" s="16">
        <v>1.9234970559687301E-2</v>
      </c>
      <c r="AJ1177" s="16">
        <v>0.14762712536526471</v>
      </c>
      <c r="AK1177" s="16">
        <v>0.3222744182023437</v>
      </c>
    </row>
    <row r="1178" spans="2:39" x14ac:dyDescent="0.35">
      <c r="B1178" s="15" t="s">
        <v>422</v>
      </c>
      <c r="C1178" s="16">
        <v>0.26800450339553938</v>
      </c>
      <c r="D1178" s="16">
        <v>0.28580648701609551</v>
      </c>
      <c r="E1178" s="16">
        <v>0.24807247602301069</v>
      </c>
      <c r="G1178" s="16">
        <v>0.27373973036632149</v>
      </c>
      <c r="H1178" s="16">
        <v>0.34358882714269068</v>
      </c>
      <c r="I1178" s="16">
        <v>0.3036776631368221</v>
      </c>
      <c r="J1178" s="16">
        <v>0.2608806479228693</v>
      </c>
      <c r="K1178" s="16">
        <v>0.17978210219822871</v>
      </c>
      <c r="L1178" s="16">
        <v>0.1323919214541896</v>
      </c>
      <c r="N1178" s="16">
        <v>0.19298078152701231</v>
      </c>
      <c r="O1178" s="16">
        <v>0.28247693136712931</v>
      </c>
      <c r="P1178" s="16">
        <v>0.2666784815489463</v>
      </c>
      <c r="Q1178" s="16">
        <v>0.2599574880515324</v>
      </c>
      <c r="R1178" s="16">
        <v>0.3156826421746779</v>
      </c>
      <c r="S1178" s="16">
        <v>0.2255055619105733</v>
      </c>
      <c r="T1178" s="16">
        <v>0.26247591978251172</v>
      </c>
      <c r="U1178" s="16">
        <v>0.29977953229738158</v>
      </c>
      <c r="V1178" s="16">
        <v>0.30481917077356813</v>
      </c>
      <c r="W1178" s="16">
        <v>0.26379022557196669</v>
      </c>
      <c r="X1178" s="16">
        <v>0.22434121432358239</v>
      </c>
      <c r="Y1178" s="16">
        <v>0.25847219591513959</v>
      </c>
      <c r="AA1178" s="16">
        <v>0.35282257402445721</v>
      </c>
      <c r="AB1178" s="16">
        <v>0.25909392410530058</v>
      </c>
      <c r="AC1178" s="16">
        <v>0.2337212567159245</v>
      </c>
      <c r="AD1178" s="16">
        <v>0.1929036658345214</v>
      </c>
      <c r="AF1178" s="16">
        <v>0.28436648718150359</v>
      </c>
      <c r="AH1178" s="16">
        <v>2.700600352478787E-2</v>
      </c>
      <c r="AI1178" s="16">
        <v>0.12041566324384891</v>
      </c>
      <c r="AJ1178" s="16">
        <v>0.33934555526056998</v>
      </c>
      <c r="AK1178" s="16">
        <v>0.41567024504458489</v>
      </c>
    </row>
    <row r="1179" spans="2:39" x14ac:dyDescent="0.35">
      <c r="B1179" s="15" t="s">
        <v>423</v>
      </c>
      <c r="C1179" s="16">
        <v>0.2242616309177472</v>
      </c>
      <c r="D1179" s="16">
        <v>0.23719939966642989</v>
      </c>
      <c r="E1179" s="16">
        <v>0.20977583167566621</v>
      </c>
      <c r="G1179" s="16">
        <v>0.26723736285251271</v>
      </c>
      <c r="H1179" s="16">
        <v>0.19727880523215821</v>
      </c>
      <c r="I1179" s="16">
        <v>0.22128528947530321</v>
      </c>
      <c r="J1179" s="16">
        <v>0.2194215484176768</v>
      </c>
      <c r="K1179" s="16">
        <v>0.2433071115992004</v>
      </c>
      <c r="L1179" s="16">
        <v>0.21719355343877261</v>
      </c>
      <c r="N1179" s="16">
        <v>0.28408676498750118</v>
      </c>
      <c r="O1179" s="16">
        <v>0.21031849477918191</v>
      </c>
      <c r="P1179" s="16">
        <v>0.25852447098340509</v>
      </c>
      <c r="Q1179" s="16">
        <v>0.17530481984407101</v>
      </c>
      <c r="R1179" s="16">
        <v>0.2146975555345072</v>
      </c>
      <c r="S1179" s="16">
        <v>0.2402116130210277</v>
      </c>
      <c r="T1179" s="16">
        <v>0.24448473822512759</v>
      </c>
      <c r="U1179" s="16">
        <v>0.2190344636790599</v>
      </c>
      <c r="V1179" s="16">
        <v>0.1929563026759219</v>
      </c>
      <c r="W1179" s="16">
        <v>0.22971101895614751</v>
      </c>
      <c r="X1179" s="16">
        <v>0.23606558358017121</v>
      </c>
      <c r="Y1179" s="16">
        <v>0.20337899773990509</v>
      </c>
      <c r="AA1179" s="16">
        <v>0.1898879289037658</v>
      </c>
      <c r="AB1179" s="16">
        <v>0.22080837739255679</v>
      </c>
      <c r="AC1179" s="16">
        <v>0.25175543978731452</v>
      </c>
      <c r="AD1179" s="16">
        <v>0.2478574878168997</v>
      </c>
      <c r="AF1179" s="16">
        <v>0.22962043292530401</v>
      </c>
      <c r="AH1179" s="16">
        <v>0.1052194101110287</v>
      </c>
      <c r="AI1179" s="16">
        <v>0.24720425519912559</v>
      </c>
      <c r="AJ1179" s="16">
        <v>0.25889215766984708</v>
      </c>
      <c r="AK1179" s="16">
        <v>0.14125204167905231</v>
      </c>
    </row>
    <row r="1180" spans="2:39" x14ac:dyDescent="0.35">
      <c r="B1180" s="15" t="s">
        <v>424</v>
      </c>
      <c r="C1180" s="16">
        <v>0.11698842500237119</v>
      </c>
      <c r="D1180" s="16">
        <v>0.11398085314087469</v>
      </c>
      <c r="E1180" s="16">
        <v>0.12035585898871511</v>
      </c>
      <c r="G1180" s="16">
        <v>0.1103136172254594</v>
      </c>
      <c r="H1180" s="16">
        <v>9.0154892353740926E-2</v>
      </c>
      <c r="I1180" s="16">
        <v>0.105023988717727</v>
      </c>
      <c r="J1180" s="16">
        <v>0.1274851883325939</v>
      </c>
      <c r="K1180" s="16">
        <v>0.1309445814167528</v>
      </c>
      <c r="L1180" s="16">
        <v>0.18166061543478151</v>
      </c>
      <c r="N1180" s="16">
        <v>0.1107156596495652</v>
      </c>
      <c r="O1180" s="16">
        <v>0.1048433713330069</v>
      </c>
      <c r="P1180" s="16">
        <v>8.6753922378478454E-2</v>
      </c>
      <c r="Q1180" s="16">
        <v>0.14087539237847879</v>
      </c>
      <c r="R1180" s="16">
        <v>0.10554264077712271</v>
      </c>
      <c r="S1180" s="16">
        <v>0.1276926071179843</v>
      </c>
      <c r="T1180" s="16">
        <v>0.12541258107461531</v>
      </c>
      <c r="U1180" s="16">
        <v>0.1225097896170218</v>
      </c>
      <c r="V1180" s="16">
        <v>9.7831218093377387E-2</v>
      </c>
      <c r="W1180" s="16">
        <v>0.13345603793473559</v>
      </c>
      <c r="X1180" s="16">
        <v>0.1195354654120754</v>
      </c>
      <c r="Y1180" s="16">
        <v>0.1372978421729501</v>
      </c>
      <c r="AA1180" s="16">
        <v>0.11155953750202</v>
      </c>
      <c r="AB1180" s="16">
        <v>0.116405343266426</v>
      </c>
      <c r="AC1180" s="16">
        <v>0.1240151502582446</v>
      </c>
      <c r="AD1180" s="16">
        <v>0.1173085460443921</v>
      </c>
      <c r="AF1180" s="16">
        <v>0.1189558922432149</v>
      </c>
      <c r="AH1180" s="16">
        <v>9.8342784572215541E-2</v>
      </c>
      <c r="AI1180" s="16">
        <v>0.1591926940382464</v>
      </c>
      <c r="AJ1180" s="16">
        <v>0.1141513329369301</v>
      </c>
      <c r="AK1180" s="16">
        <v>5.9170173937229731E-2</v>
      </c>
    </row>
    <row r="1181" spans="2:39" x14ac:dyDescent="0.35">
      <c r="B1181" s="15" t="s">
        <v>425</v>
      </c>
      <c r="C1181" s="16">
        <v>0.19069602167899491</v>
      </c>
      <c r="D1181" s="16">
        <v>0.16084030131201191</v>
      </c>
      <c r="E1181" s="16">
        <v>0.22412404005410019</v>
      </c>
      <c r="G1181" s="16">
        <v>0.14849824129230529</v>
      </c>
      <c r="H1181" s="16">
        <v>0.1138073979127283</v>
      </c>
      <c r="I1181" s="16">
        <v>0.13624265779766301</v>
      </c>
      <c r="J1181" s="16">
        <v>0.22226145434625949</v>
      </c>
      <c r="K1181" s="16">
        <v>0.29889780942398142</v>
      </c>
      <c r="L1181" s="16">
        <v>0.33487415189889908</v>
      </c>
      <c r="N1181" s="16">
        <v>0.22190775574384361</v>
      </c>
      <c r="O1181" s="16">
        <v>0.22214536805946011</v>
      </c>
      <c r="P1181" s="16">
        <v>0.18954787843789939</v>
      </c>
      <c r="Q1181" s="16">
        <v>0.220062235931484</v>
      </c>
      <c r="R1181" s="16">
        <v>0.17449683811487079</v>
      </c>
      <c r="S1181" s="16">
        <v>0.21841686739817809</v>
      </c>
      <c r="T1181" s="16">
        <v>0.1678576368911277</v>
      </c>
      <c r="U1181" s="16">
        <v>0.1536912942428165</v>
      </c>
      <c r="V1181" s="16">
        <v>0.12752221238967579</v>
      </c>
      <c r="W1181" s="16">
        <v>0.21965027585882041</v>
      </c>
      <c r="X1181" s="16">
        <v>0.2270585103444081</v>
      </c>
      <c r="Y1181" s="16">
        <v>0.23721890407091251</v>
      </c>
      <c r="AA1181" s="16">
        <v>0.1130532528260647</v>
      </c>
      <c r="AB1181" s="16">
        <v>0.22376605085234649</v>
      </c>
      <c r="AC1181" s="16">
        <v>0.1944504184274882</v>
      </c>
      <c r="AD1181" s="16">
        <v>0.25849864485786289</v>
      </c>
      <c r="AF1181" s="16">
        <v>0.16509287673625689</v>
      </c>
      <c r="AH1181" s="16">
        <v>0.59216598944093313</v>
      </c>
      <c r="AI1181" s="16">
        <v>0.33335683307031949</v>
      </c>
      <c r="AJ1181" s="16">
        <v>0.1038595065904281</v>
      </c>
      <c r="AK1181" s="16">
        <v>4.2195330046188702E-2</v>
      </c>
    </row>
    <row r="1182" spans="2:39" x14ac:dyDescent="0.35">
      <c r="B1182" s="15" t="s">
        <v>164</v>
      </c>
      <c r="C1182" s="16">
        <v>6.6948356353675284E-2</v>
      </c>
      <c r="D1182" s="16">
        <v>5.3195241237954508E-2</v>
      </c>
      <c r="E1182" s="16">
        <v>8.234705982330158E-2</v>
      </c>
      <c r="G1182" s="16">
        <v>6.0140490630616633E-2</v>
      </c>
      <c r="H1182" s="16">
        <v>5.2422948888827613E-2</v>
      </c>
      <c r="I1182" s="16">
        <v>7.3554266328214366E-2</v>
      </c>
      <c r="J1182" s="16">
        <v>7.3387605281051774E-2</v>
      </c>
      <c r="K1182" s="16">
        <v>7.3699567457396462E-2</v>
      </c>
      <c r="L1182" s="16">
        <v>6.9280797653986467E-2</v>
      </c>
      <c r="N1182" s="16">
        <v>7.3756438980384295E-2</v>
      </c>
      <c r="O1182" s="16">
        <v>5.768227355080921E-2</v>
      </c>
      <c r="P1182" s="16">
        <v>7.9875734116031549E-2</v>
      </c>
      <c r="Q1182" s="16">
        <v>8.6296173501515278E-2</v>
      </c>
      <c r="R1182" s="16">
        <v>4.5931377790947407E-2</v>
      </c>
      <c r="S1182" s="16">
        <v>8.053772450905565E-2</v>
      </c>
      <c r="T1182" s="16">
        <v>8.0929341906174124E-2</v>
      </c>
      <c r="U1182" s="16">
        <v>4.7355055602199977E-2</v>
      </c>
      <c r="V1182" s="16">
        <v>6.3741416588517841E-2</v>
      </c>
      <c r="W1182" s="16">
        <v>6.8749089432972713E-2</v>
      </c>
      <c r="X1182" s="16">
        <v>8.1827251217528263E-2</v>
      </c>
      <c r="Y1182" s="16">
        <v>6.3543300481908344E-2</v>
      </c>
      <c r="AA1182" s="16">
        <v>3.4677643796814067E-2</v>
      </c>
      <c r="AB1182" s="16">
        <v>6.2431295408990999E-2</v>
      </c>
      <c r="AC1182" s="16">
        <v>8.8809462339268397E-2</v>
      </c>
      <c r="AD1182" s="16">
        <v>9.5312623912533895E-2</v>
      </c>
      <c r="AF1182" s="16">
        <v>6.0471562753501643E-2</v>
      </c>
      <c r="AH1182" s="16">
        <v>0.17225482124296809</v>
      </c>
      <c r="AI1182" s="16">
        <v>0.12059558388877251</v>
      </c>
      <c r="AJ1182" s="16">
        <v>3.6124322176959808E-2</v>
      </c>
      <c r="AK1182" s="16">
        <v>1.9437791090600481E-2</v>
      </c>
    </row>
    <row r="1184" spans="2:39" x14ac:dyDescent="0.35">
      <c r="B1184" s="25" t="s">
        <v>432</v>
      </c>
      <c r="C1184" s="23"/>
      <c r="D1184" s="23"/>
      <c r="E1184" s="23"/>
      <c r="F1184" s="23"/>
      <c r="G1184" s="23"/>
      <c r="H1184" s="23"/>
      <c r="I1184" s="23"/>
      <c r="J1184" s="23"/>
      <c r="K1184" s="23"/>
      <c r="L1184" s="23"/>
      <c r="M1184" s="23"/>
      <c r="N1184" s="23"/>
      <c r="O1184" s="23"/>
      <c r="P1184" s="23"/>
      <c r="Q1184" s="23"/>
      <c r="R1184" s="23"/>
      <c r="S1184" s="23"/>
      <c r="T1184" s="23"/>
      <c r="U1184" s="23"/>
      <c r="V1184" s="23"/>
      <c r="W1184" s="23"/>
      <c r="X1184" s="23"/>
      <c r="Y1184" s="23"/>
      <c r="Z1184" s="23"/>
      <c r="AA1184" s="23"/>
      <c r="AB1184" s="23"/>
      <c r="AC1184" s="23"/>
      <c r="AD1184" s="23"/>
      <c r="AE1184" s="23"/>
      <c r="AF1184" s="23"/>
      <c r="AG1184" s="23"/>
      <c r="AH1184" s="23"/>
      <c r="AI1184" s="23"/>
      <c r="AJ1184" s="23"/>
      <c r="AK1184" s="23"/>
      <c r="AL1184" s="23"/>
      <c r="AM1184" s="23"/>
    </row>
    <row r="1185" spans="2:39" x14ac:dyDescent="0.35">
      <c r="B1185" s="26" t="s">
        <v>17</v>
      </c>
      <c r="C1185" s="23"/>
      <c r="D1185" s="23"/>
      <c r="E1185" s="23"/>
      <c r="F1185" s="23"/>
      <c r="G1185" s="23"/>
      <c r="H1185" s="23"/>
      <c r="I1185" s="23"/>
      <c r="J1185" s="23"/>
      <c r="K1185" s="23"/>
      <c r="L1185" s="23"/>
      <c r="M1185" s="23"/>
      <c r="N1185" s="23"/>
      <c r="O1185" s="23"/>
      <c r="P1185" s="23"/>
      <c r="Q1185" s="23"/>
      <c r="R1185" s="23"/>
      <c r="S1185" s="23"/>
      <c r="T1185" s="23"/>
      <c r="U1185" s="23"/>
      <c r="V1185" s="23"/>
      <c r="W1185" s="23"/>
      <c r="X1185" s="23"/>
      <c r="Y1185" s="23"/>
      <c r="Z1185" s="23"/>
      <c r="AA1185" s="23"/>
      <c r="AB1185" s="23"/>
      <c r="AC1185" s="23"/>
      <c r="AD1185" s="23"/>
      <c r="AE1185" s="23"/>
      <c r="AF1185" s="23"/>
      <c r="AG1185" s="23"/>
      <c r="AH1185" s="23"/>
      <c r="AI1185" s="23"/>
      <c r="AJ1185" s="23"/>
      <c r="AK1185" s="23"/>
      <c r="AL1185" s="23"/>
      <c r="AM1185" s="23"/>
    </row>
    <row r="1186" spans="2:39" ht="43.5" x14ac:dyDescent="0.35">
      <c r="B1186" s="15" t="s">
        <v>433</v>
      </c>
      <c r="C1186" s="16">
        <v>0.27137734099658578</v>
      </c>
      <c r="D1186" s="16">
        <v>0.23993501997851141</v>
      </c>
      <c r="E1186" s="16">
        <v>0.30658180003588259</v>
      </c>
      <c r="G1186" s="16">
        <v>0.23874723624136199</v>
      </c>
      <c r="H1186" s="16">
        <v>0.20430621776657429</v>
      </c>
      <c r="I1186" s="16">
        <v>0.21817353585158311</v>
      </c>
      <c r="J1186" s="16">
        <v>0.27379112060808819</v>
      </c>
      <c r="K1186" s="16">
        <v>0.41597393282985529</v>
      </c>
      <c r="L1186" s="16">
        <v>0.38054852751166612</v>
      </c>
      <c r="N1186" s="16">
        <v>0.30511001366521218</v>
      </c>
      <c r="O1186" s="16">
        <v>0.22926565605259769</v>
      </c>
      <c r="P1186" s="16">
        <v>0.30413270777400658</v>
      </c>
      <c r="Q1186" s="16">
        <v>0.28857606174856781</v>
      </c>
      <c r="R1186" s="16">
        <v>0.24918399018736281</v>
      </c>
      <c r="S1186" s="16">
        <v>0.29035333349895243</v>
      </c>
      <c r="T1186" s="16">
        <v>0.2823657110725874</v>
      </c>
      <c r="U1186" s="16">
        <v>0.2278492471380453</v>
      </c>
      <c r="V1186" s="16">
        <v>0.18552095051070611</v>
      </c>
      <c r="W1186" s="16">
        <v>0.30767071392210632</v>
      </c>
      <c r="X1186" s="16">
        <v>0.34607053390644321</v>
      </c>
      <c r="Y1186" s="16">
        <v>0.32768373478316259</v>
      </c>
      <c r="AA1186" s="16">
        <v>0.16769424309368619</v>
      </c>
      <c r="AB1186" s="16">
        <v>0.25540692968251177</v>
      </c>
      <c r="AC1186" s="16">
        <v>0.32484556609359089</v>
      </c>
      <c r="AD1186" s="16">
        <v>0.38626820321573019</v>
      </c>
      <c r="AF1186" s="16">
        <v>0.24518395581486169</v>
      </c>
      <c r="AH1186" s="16">
        <v>0.65634502396239325</v>
      </c>
      <c r="AI1186" s="16">
        <v>0.41889340727317093</v>
      </c>
      <c r="AJ1186" s="16">
        <v>0.17838437869432089</v>
      </c>
      <c r="AK1186" s="16">
        <v>0.13323460769987161</v>
      </c>
    </row>
    <row r="1187" spans="2:39" ht="87" x14ac:dyDescent="0.35">
      <c r="B1187" s="15" t="s">
        <v>434</v>
      </c>
      <c r="C1187" s="16">
        <v>0.36188868930716989</v>
      </c>
      <c r="D1187" s="16">
        <v>0.37548679546594599</v>
      </c>
      <c r="E1187" s="16">
        <v>0.34666354193323851</v>
      </c>
      <c r="G1187" s="16">
        <v>0.4289750182000896</v>
      </c>
      <c r="H1187" s="16">
        <v>0.35775411154337577</v>
      </c>
      <c r="I1187" s="16">
        <v>0.38679185473997668</v>
      </c>
      <c r="J1187" s="16">
        <v>0.36044407738565409</v>
      </c>
      <c r="K1187" s="16">
        <v>0.30843156054895732</v>
      </c>
      <c r="L1187" s="16">
        <v>0.30188646512386441</v>
      </c>
      <c r="N1187" s="16">
        <v>0.36540600787941663</v>
      </c>
      <c r="O1187" s="16">
        <v>0.45095745484825828</v>
      </c>
      <c r="P1187" s="16">
        <v>0.34608493899079917</v>
      </c>
      <c r="Q1187" s="16">
        <v>0.33887275695612212</v>
      </c>
      <c r="R1187" s="16">
        <v>0.35405591740050057</v>
      </c>
      <c r="S1187" s="16">
        <v>0.34332612642951599</v>
      </c>
      <c r="T1187" s="16">
        <v>0.35702372951395439</v>
      </c>
      <c r="U1187" s="16">
        <v>0.38203779718555742</v>
      </c>
      <c r="V1187" s="16">
        <v>0.38734434751058577</v>
      </c>
      <c r="W1187" s="16">
        <v>0.34973988956555752</v>
      </c>
      <c r="X1187" s="16">
        <v>0.32358119714818429</v>
      </c>
      <c r="Y1187" s="16">
        <v>0.35137589605910102</v>
      </c>
      <c r="AA1187" s="16">
        <v>0.38848499304704498</v>
      </c>
      <c r="AB1187" s="16">
        <v>0.37973880109882779</v>
      </c>
      <c r="AC1187" s="16">
        <v>0.36160018783287112</v>
      </c>
      <c r="AD1187" s="16">
        <v>0.29596066141530702</v>
      </c>
      <c r="AF1187" s="16">
        <v>0.38368063143583198</v>
      </c>
      <c r="AH1187" s="16">
        <v>7.6579738331610539E-2</v>
      </c>
      <c r="AI1187" s="16">
        <v>0.28640079009857772</v>
      </c>
      <c r="AJ1187" s="16">
        <v>0.46023611367982759</v>
      </c>
      <c r="AK1187" s="16">
        <v>0.34261820279306332</v>
      </c>
    </row>
    <row r="1188" spans="2:39" ht="116" x14ac:dyDescent="0.35">
      <c r="B1188" s="15" t="s">
        <v>435</v>
      </c>
      <c r="C1188" s="16">
        <v>0.1862350798276777</v>
      </c>
      <c r="D1188" s="16">
        <v>0.20544811651831821</v>
      </c>
      <c r="E1188" s="16">
        <v>0.16472316399909279</v>
      </c>
      <c r="G1188" s="16">
        <v>0.19583821908233359</v>
      </c>
      <c r="H1188" s="16">
        <v>0.26241275662018981</v>
      </c>
      <c r="I1188" s="16">
        <v>0.21431983071743119</v>
      </c>
      <c r="J1188" s="16">
        <v>0.15591470282948841</v>
      </c>
      <c r="K1188" s="16">
        <v>0.11068494952572019</v>
      </c>
      <c r="L1188" s="16">
        <v>0.10515509204860619</v>
      </c>
      <c r="N1188" s="16">
        <v>0.15191961622972389</v>
      </c>
      <c r="O1188" s="16">
        <v>0.17732008875685579</v>
      </c>
      <c r="P1188" s="16">
        <v>0.1816135595125003</v>
      </c>
      <c r="Q1188" s="16">
        <v>0.1646534203922862</v>
      </c>
      <c r="R1188" s="16">
        <v>0.21303597676888339</v>
      </c>
      <c r="S1188" s="16">
        <v>0.18353563125181549</v>
      </c>
      <c r="T1188" s="16">
        <v>0.15916363125704511</v>
      </c>
      <c r="U1188" s="16">
        <v>0.20875436442013251</v>
      </c>
      <c r="V1188" s="16">
        <v>0.2462863238410048</v>
      </c>
      <c r="W1188" s="16">
        <v>0.16060865917787859</v>
      </c>
      <c r="X1188" s="16">
        <v>0.1379375513977012</v>
      </c>
      <c r="Y1188" s="16">
        <v>0.1641461578711815</v>
      </c>
      <c r="AA1188" s="16">
        <v>0.2517356791354276</v>
      </c>
      <c r="AB1188" s="16">
        <v>0.18609424451957601</v>
      </c>
      <c r="AC1188" s="16">
        <v>0.14967611535269529</v>
      </c>
      <c r="AD1188" s="16">
        <v>0.13196914661065409</v>
      </c>
      <c r="AF1188" s="16">
        <v>0.19820680857842379</v>
      </c>
      <c r="AH1188" s="16">
        <v>0</v>
      </c>
      <c r="AI1188" s="16">
        <v>6.536502308237363E-2</v>
      </c>
      <c r="AJ1188" s="16">
        <v>0.22754854488943699</v>
      </c>
      <c r="AK1188" s="16">
        <v>0.34257511858036382</v>
      </c>
    </row>
    <row r="1189" spans="2:39" ht="116" x14ac:dyDescent="0.35">
      <c r="B1189" s="15" t="s">
        <v>436</v>
      </c>
      <c r="C1189" s="16">
        <v>6.502023495772187E-2</v>
      </c>
      <c r="D1189" s="16">
        <v>8.0884962782704753E-2</v>
      </c>
      <c r="E1189" s="16">
        <v>4.7257259999125549E-2</v>
      </c>
      <c r="G1189" s="16">
        <v>5.1124064424466167E-2</v>
      </c>
      <c r="H1189" s="16">
        <v>9.5312954811895736E-2</v>
      </c>
      <c r="I1189" s="16">
        <v>7.4621862752036319E-2</v>
      </c>
      <c r="J1189" s="16">
        <v>6.6657408396528436E-2</v>
      </c>
      <c r="K1189" s="16">
        <v>3.8312027444010383E-2</v>
      </c>
      <c r="L1189" s="16">
        <v>2.0788818173532338E-2</v>
      </c>
      <c r="N1189" s="16">
        <v>4.4695490662592187E-2</v>
      </c>
      <c r="O1189" s="16">
        <v>4.8350904215134542E-2</v>
      </c>
      <c r="P1189" s="16">
        <v>6.2954497689905617E-2</v>
      </c>
      <c r="Q1189" s="16">
        <v>8.0341229954820931E-2</v>
      </c>
      <c r="R1189" s="16">
        <v>7.3029653497804159E-2</v>
      </c>
      <c r="S1189" s="16">
        <v>4.5924496928412467E-2</v>
      </c>
      <c r="T1189" s="16">
        <v>6.5944405309752471E-2</v>
      </c>
      <c r="U1189" s="16">
        <v>8.4152331050743379E-2</v>
      </c>
      <c r="V1189" s="16">
        <v>8.9986970715345949E-2</v>
      </c>
      <c r="W1189" s="16">
        <v>4.8727593773415068E-2</v>
      </c>
      <c r="X1189" s="16">
        <v>6.6243949459045687E-2</v>
      </c>
      <c r="Y1189" s="16">
        <v>4.744732738337331E-2</v>
      </c>
      <c r="AA1189" s="16">
        <v>0.1171068585098233</v>
      </c>
      <c r="AB1189" s="16">
        <v>5.3212905858745427E-2</v>
      </c>
      <c r="AC1189" s="16">
        <v>3.8949888391396278E-2</v>
      </c>
      <c r="AD1189" s="16">
        <v>3.4371156536004317E-2</v>
      </c>
      <c r="AF1189" s="16">
        <v>6.9049341794350225E-2</v>
      </c>
      <c r="AH1189" s="16">
        <v>4.9764840077771051E-3</v>
      </c>
      <c r="AI1189" s="16">
        <v>2.3547817008613241E-2</v>
      </c>
      <c r="AJ1189" s="16">
        <v>6.598660715008553E-2</v>
      </c>
      <c r="AK1189" s="16">
        <v>0.14728467689541769</v>
      </c>
    </row>
    <row r="1190" spans="2:39" ht="29" x14ac:dyDescent="0.35">
      <c r="B1190" s="15" t="s">
        <v>437</v>
      </c>
      <c r="C1190" s="16">
        <v>7.2840550688117969E-2</v>
      </c>
      <c r="D1190" s="16">
        <v>6.2011747837826488E-2</v>
      </c>
      <c r="E1190" s="16">
        <v>8.4965041948434405E-2</v>
      </c>
      <c r="G1190" s="16">
        <v>3.9568767536698538E-2</v>
      </c>
      <c r="H1190" s="16">
        <v>4.2299753646656738E-2</v>
      </c>
      <c r="I1190" s="16">
        <v>6.3720871940098359E-2</v>
      </c>
      <c r="J1190" s="16">
        <v>0.1001759196099259</v>
      </c>
      <c r="K1190" s="16">
        <v>0.1012303212557117</v>
      </c>
      <c r="L1190" s="16">
        <v>0.10756567113925999</v>
      </c>
      <c r="N1190" s="16">
        <v>9.5139083476070363E-2</v>
      </c>
      <c r="O1190" s="16">
        <v>7.0541561153466242E-2</v>
      </c>
      <c r="P1190" s="16">
        <v>7.369975162638949E-2</v>
      </c>
      <c r="Q1190" s="16">
        <v>0.1011286582539028</v>
      </c>
      <c r="R1190" s="16">
        <v>7.7008036740566554E-2</v>
      </c>
      <c r="S1190" s="16">
        <v>7.1266900185310122E-2</v>
      </c>
      <c r="T1190" s="16">
        <v>9.3377559557715706E-2</v>
      </c>
      <c r="U1190" s="16">
        <v>6.5090424213935308E-2</v>
      </c>
      <c r="V1190" s="16">
        <v>4.1573663047337499E-2</v>
      </c>
      <c r="W1190" s="16">
        <v>8.1369605234868858E-2</v>
      </c>
      <c r="X1190" s="16">
        <v>8.406225423906534E-2</v>
      </c>
      <c r="Y1190" s="16">
        <v>6.5213617248109632E-2</v>
      </c>
      <c r="AA1190" s="16">
        <v>4.7428993168720519E-2</v>
      </c>
      <c r="AB1190" s="16">
        <v>8.5605015241714849E-2</v>
      </c>
      <c r="AC1190" s="16">
        <v>7.2114666256824E-2</v>
      </c>
      <c r="AD1190" s="16">
        <v>9.4912413908967028E-2</v>
      </c>
      <c r="AF1190" s="16">
        <v>6.8745106626303273E-2</v>
      </c>
      <c r="AH1190" s="16">
        <v>0.1357160290068001</v>
      </c>
      <c r="AI1190" s="16">
        <v>0.1330528770977879</v>
      </c>
      <c r="AJ1190" s="16">
        <v>4.4677676132158783E-2</v>
      </c>
      <c r="AK1190" s="16">
        <v>2.0139753160185941E-2</v>
      </c>
    </row>
    <row r="1191" spans="2:39" x14ac:dyDescent="0.35">
      <c r="B1191" s="15" t="s">
        <v>93</v>
      </c>
      <c r="C1191" s="16">
        <v>4.2638104222726791E-2</v>
      </c>
      <c r="D1191" s="16">
        <v>3.6233357416693111E-2</v>
      </c>
      <c r="E1191" s="16">
        <v>4.9809192084226177E-2</v>
      </c>
      <c r="G1191" s="16">
        <v>4.5746694515049972E-2</v>
      </c>
      <c r="H1191" s="16">
        <v>3.7914205611307657E-2</v>
      </c>
      <c r="I1191" s="16">
        <v>4.2372043998874537E-2</v>
      </c>
      <c r="J1191" s="16">
        <v>4.3016771170314827E-2</v>
      </c>
      <c r="K1191" s="16">
        <v>2.5367208395744929E-2</v>
      </c>
      <c r="L1191" s="16">
        <v>8.4055426003070838E-2</v>
      </c>
      <c r="N1191" s="16">
        <v>3.7729788086984822E-2</v>
      </c>
      <c r="O1191" s="16">
        <v>2.356433497368747E-2</v>
      </c>
      <c r="P1191" s="16">
        <v>3.1514544406399017E-2</v>
      </c>
      <c r="Q1191" s="16">
        <v>2.6427872694300091E-2</v>
      </c>
      <c r="R1191" s="16">
        <v>3.368642540488237E-2</v>
      </c>
      <c r="S1191" s="16">
        <v>6.5593511705993465E-2</v>
      </c>
      <c r="T1191" s="16">
        <v>4.2124963288944939E-2</v>
      </c>
      <c r="U1191" s="16">
        <v>3.2115835991586322E-2</v>
      </c>
      <c r="V1191" s="16">
        <v>4.9287744375019787E-2</v>
      </c>
      <c r="W1191" s="16">
        <v>5.1883538326173657E-2</v>
      </c>
      <c r="X1191" s="16">
        <v>4.2104513849560293E-2</v>
      </c>
      <c r="Y1191" s="16">
        <v>4.4133266655072022E-2</v>
      </c>
      <c r="AA1191" s="16">
        <v>2.7549233045297269E-2</v>
      </c>
      <c r="AB1191" s="16">
        <v>3.9942103598623907E-2</v>
      </c>
      <c r="AC1191" s="16">
        <v>5.2813576072622277E-2</v>
      </c>
      <c r="AD1191" s="16">
        <v>5.651841831333735E-2</v>
      </c>
      <c r="AF1191" s="16">
        <v>3.5134155750228921E-2</v>
      </c>
      <c r="AH1191" s="16">
        <v>0.1263827246914192</v>
      </c>
      <c r="AI1191" s="16">
        <v>7.2740085439476868E-2</v>
      </c>
      <c r="AJ1191" s="16">
        <v>2.316667945416993E-2</v>
      </c>
      <c r="AK1191" s="16">
        <v>1.4147640871097589E-2</v>
      </c>
    </row>
    <row r="1193" spans="2:39" x14ac:dyDescent="0.35">
      <c r="B1193" s="25" t="s">
        <v>438</v>
      </c>
      <c r="C1193" s="23"/>
      <c r="D1193" s="23"/>
      <c r="E1193" s="23"/>
      <c r="F1193" s="23"/>
      <c r="G1193" s="23"/>
      <c r="H1193" s="23"/>
      <c r="I1193" s="23"/>
      <c r="J1193" s="23"/>
      <c r="K1193" s="23"/>
      <c r="L1193" s="23"/>
      <c r="M1193" s="23"/>
      <c r="N1193" s="23"/>
      <c r="O1193" s="23"/>
      <c r="P1193" s="23"/>
      <c r="Q1193" s="23"/>
      <c r="R1193" s="23"/>
      <c r="S1193" s="23"/>
      <c r="T1193" s="23"/>
      <c r="U1193" s="23"/>
      <c r="V1193" s="23"/>
      <c r="W1193" s="23"/>
      <c r="X1193" s="23"/>
      <c r="Y1193" s="23"/>
      <c r="Z1193" s="23"/>
      <c r="AA1193" s="23"/>
      <c r="AB1193" s="23"/>
      <c r="AC1193" s="23"/>
      <c r="AD1193" s="23"/>
      <c r="AE1193" s="23"/>
      <c r="AF1193" s="23"/>
      <c r="AG1193" s="23"/>
      <c r="AH1193" s="23"/>
      <c r="AI1193" s="23"/>
      <c r="AJ1193" s="23"/>
      <c r="AK1193" s="23"/>
      <c r="AL1193" s="23"/>
      <c r="AM1193" s="23"/>
    </row>
    <row r="1194" spans="2:39" x14ac:dyDescent="0.35">
      <c r="B1194" s="26" t="s">
        <v>17</v>
      </c>
      <c r="C1194" s="23"/>
      <c r="D1194" s="23"/>
      <c r="E1194" s="23"/>
      <c r="F1194" s="23"/>
      <c r="G1194" s="23"/>
      <c r="H1194" s="23"/>
      <c r="I1194" s="23"/>
      <c r="J1194" s="23"/>
      <c r="K1194" s="23"/>
      <c r="L1194" s="23"/>
      <c r="M1194" s="23"/>
      <c r="N1194" s="23"/>
      <c r="O1194" s="23"/>
      <c r="P1194" s="23"/>
      <c r="Q1194" s="23"/>
      <c r="R1194" s="23"/>
      <c r="S1194" s="23"/>
      <c r="T1194" s="23"/>
      <c r="U1194" s="23"/>
      <c r="V1194" s="23"/>
      <c r="W1194" s="23"/>
      <c r="X1194" s="23"/>
      <c r="Y1194" s="23"/>
      <c r="Z1194" s="23"/>
      <c r="AA1194" s="23"/>
      <c r="AB1194" s="23"/>
      <c r="AC1194" s="23"/>
      <c r="AD1194" s="23"/>
      <c r="AE1194" s="23"/>
      <c r="AF1194" s="23"/>
      <c r="AG1194" s="23"/>
      <c r="AH1194" s="23"/>
      <c r="AI1194" s="23"/>
      <c r="AJ1194" s="23"/>
      <c r="AK1194" s="23"/>
      <c r="AL1194" s="23"/>
      <c r="AM1194" s="23"/>
    </row>
    <row r="1195" spans="2:39" x14ac:dyDescent="0.35">
      <c r="B1195" s="15" t="s">
        <v>439</v>
      </c>
      <c r="C1195" s="16">
        <v>0.11061272564649489</v>
      </c>
      <c r="D1195" s="16">
        <v>0.13086471944652861</v>
      </c>
      <c r="E1195" s="16">
        <v>8.7937539365318715E-2</v>
      </c>
      <c r="G1195" s="16">
        <v>0.1479086275041242</v>
      </c>
      <c r="H1195" s="16">
        <v>0.1735683357913031</v>
      </c>
      <c r="I1195" s="16">
        <v>0.11831981941518251</v>
      </c>
      <c r="J1195" s="16">
        <v>8.2805426370406776E-2</v>
      </c>
      <c r="K1195" s="16">
        <v>5.2539689026720529E-2</v>
      </c>
      <c r="L1195" s="16">
        <v>3.979223013954207E-2</v>
      </c>
      <c r="N1195" s="16">
        <v>8.5954481366800034E-2</v>
      </c>
      <c r="O1195" s="16">
        <v>7.8963707817894621E-2</v>
      </c>
      <c r="P1195" s="16">
        <v>5.8607196419544323E-2</v>
      </c>
      <c r="Q1195" s="16">
        <v>0.1267991033401337</v>
      </c>
      <c r="R1195" s="16">
        <v>0.1424660413832454</v>
      </c>
      <c r="S1195" s="16">
        <v>9.5785448687333047E-2</v>
      </c>
      <c r="T1195" s="16">
        <v>9.9518601712790783E-2</v>
      </c>
      <c r="U1195" s="16">
        <v>0.14432569915178689</v>
      </c>
      <c r="V1195" s="16">
        <v>0.1690463697468392</v>
      </c>
      <c r="W1195" s="16">
        <v>7.2515793037777401E-2</v>
      </c>
      <c r="X1195" s="16">
        <v>6.6023105177891062E-2</v>
      </c>
      <c r="Y1195" s="16">
        <v>9.7618453604555219E-2</v>
      </c>
      <c r="AA1195" s="16">
        <v>0.1738157639565476</v>
      </c>
      <c r="AB1195" s="16">
        <v>9.1486682152996116E-2</v>
      </c>
      <c r="AC1195" s="16">
        <v>9.3506248676266085E-2</v>
      </c>
      <c r="AD1195" s="16">
        <v>6.2277800983185992E-2</v>
      </c>
      <c r="AF1195" s="16">
        <v>0.1180418119237758</v>
      </c>
      <c r="AH1195" s="16">
        <v>0</v>
      </c>
      <c r="AI1195" s="16">
        <v>1.35843075560922E-2</v>
      </c>
      <c r="AJ1195" s="16">
        <v>0.12147872150827579</v>
      </c>
      <c r="AK1195" s="16">
        <v>0.27560812716670863</v>
      </c>
    </row>
    <row r="1196" spans="2:39" x14ac:dyDescent="0.35">
      <c r="B1196" s="15" t="s">
        <v>440</v>
      </c>
      <c r="C1196" s="16">
        <v>0.20364437070242389</v>
      </c>
      <c r="D1196" s="16">
        <v>0.2407331455331809</v>
      </c>
      <c r="E1196" s="16">
        <v>0.16211784810262861</v>
      </c>
      <c r="G1196" s="16">
        <v>0.26811980888131121</v>
      </c>
      <c r="H1196" s="16">
        <v>0.3074969478858105</v>
      </c>
      <c r="I1196" s="16">
        <v>0.2470569623791275</v>
      </c>
      <c r="J1196" s="16">
        <v>0.14563548913890881</v>
      </c>
      <c r="K1196" s="16">
        <v>8.6281631956985072E-2</v>
      </c>
      <c r="L1196" s="16">
        <v>7.0416338623243563E-2</v>
      </c>
      <c r="N1196" s="16">
        <v>0.18755930911460009</v>
      </c>
      <c r="O1196" s="16">
        <v>0.2040094356714201</v>
      </c>
      <c r="P1196" s="16">
        <v>0.1826102830708396</v>
      </c>
      <c r="Q1196" s="16">
        <v>0.20074411167063591</v>
      </c>
      <c r="R1196" s="16">
        <v>0.20858581108994839</v>
      </c>
      <c r="S1196" s="16">
        <v>0.17649517805865919</v>
      </c>
      <c r="T1196" s="16">
        <v>0.22956279248859801</v>
      </c>
      <c r="U1196" s="16">
        <v>0.2338096811639914</v>
      </c>
      <c r="V1196" s="16">
        <v>0.27981884855911071</v>
      </c>
      <c r="W1196" s="16">
        <v>0.14742971890019591</v>
      </c>
      <c r="X1196" s="16">
        <v>0.1584147069692356</v>
      </c>
      <c r="Y1196" s="16">
        <v>0.17316595641495861</v>
      </c>
      <c r="AA1196" s="16">
        <v>0.26269332170927528</v>
      </c>
      <c r="AB1196" s="16">
        <v>0.1631944053500532</v>
      </c>
      <c r="AC1196" s="16">
        <v>0.20752959719992481</v>
      </c>
      <c r="AD1196" s="16">
        <v>0.16499370986177311</v>
      </c>
      <c r="AF1196" s="16">
        <v>0.2173217445397336</v>
      </c>
      <c r="AH1196" s="16">
        <v>4.5327975777589664E-3</v>
      </c>
      <c r="AI1196" s="16">
        <v>5.1173630987410207E-2</v>
      </c>
      <c r="AJ1196" s="16">
        <v>0.28372453096389089</v>
      </c>
      <c r="AK1196" s="16">
        <v>0.32827615243432462</v>
      </c>
    </row>
    <row r="1197" spans="2:39" x14ac:dyDescent="0.35">
      <c r="B1197" s="15" t="s">
        <v>441</v>
      </c>
      <c r="C1197" s="16">
        <v>0.117635455456054</v>
      </c>
      <c r="D1197" s="16">
        <v>0.1250252592534018</v>
      </c>
      <c r="E1197" s="16">
        <v>0.10936144651941659</v>
      </c>
      <c r="G1197" s="16">
        <v>0.19676266709760809</v>
      </c>
      <c r="H1197" s="16">
        <v>0.14686820168963649</v>
      </c>
      <c r="I1197" s="16">
        <v>0.11762011397375791</v>
      </c>
      <c r="J1197" s="16">
        <v>9.6966083751541712E-2</v>
      </c>
      <c r="K1197" s="16">
        <v>6.2483830480414997E-2</v>
      </c>
      <c r="L1197" s="16">
        <v>7.1643810496283808E-2</v>
      </c>
      <c r="N1197" s="16">
        <v>9.8557244240947764E-2</v>
      </c>
      <c r="O1197" s="16">
        <v>0.15175917264283589</v>
      </c>
      <c r="P1197" s="16">
        <v>0.14549636398233531</v>
      </c>
      <c r="Q1197" s="16">
        <v>8.0312113594168039E-2</v>
      </c>
      <c r="R1197" s="16">
        <v>0.1301507828220326</v>
      </c>
      <c r="S1197" s="16">
        <v>9.4199533075890712E-2</v>
      </c>
      <c r="T1197" s="16">
        <v>0.112759360441867</v>
      </c>
      <c r="U1197" s="16">
        <v>0.13003422720301461</v>
      </c>
      <c r="V1197" s="16">
        <v>0.13079959029378871</v>
      </c>
      <c r="W1197" s="16">
        <v>0.1215791180282807</v>
      </c>
      <c r="X1197" s="16">
        <v>0.1156576434540259</v>
      </c>
      <c r="Y1197" s="16">
        <v>8.8320416182008157E-2</v>
      </c>
      <c r="AA1197" s="16">
        <v>9.2474501282340221E-2</v>
      </c>
      <c r="AB1197" s="16">
        <v>0.11151019918919119</v>
      </c>
      <c r="AC1197" s="16">
        <v>0.14943798030181871</v>
      </c>
      <c r="AD1197" s="16">
        <v>0.1252668640582244</v>
      </c>
      <c r="AF1197" s="16">
        <v>0.1243753187569943</v>
      </c>
      <c r="AH1197" s="16">
        <v>1.9266292547274359E-2</v>
      </c>
      <c r="AI1197" s="16">
        <v>7.8275752870151427E-2</v>
      </c>
      <c r="AJ1197" s="16">
        <v>0.16793469456102439</v>
      </c>
      <c r="AK1197" s="16">
        <v>9.60549032503282E-2</v>
      </c>
    </row>
    <row r="1198" spans="2:39" x14ac:dyDescent="0.35">
      <c r="B1198" s="15" t="s">
        <v>442</v>
      </c>
      <c r="C1198" s="16">
        <v>0.5180979061184775</v>
      </c>
      <c r="D1198" s="16">
        <v>0.46158927586872628</v>
      </c>
      <c r="E1198" s="16">
        <v>0.58136790955908146</v>
      </c>
      <c r="G1198" s="16">
        <v>0.32581147207274708</v>
      </c>
      <c r="H1198" s="16">
        <v>0.31272661458239842</v>
      </c>
      <c r="I1198" s="16">
        <v>0.46515753539472199</v>
      </c>
      <c r="J1198" s="16">
        <v>0.62465783774701122</v>
      </c>
      <c r="K1198" s="16">
        <v>0.76601951682750169</v>
      </c>
      <c r="L1198" s="16">
        <v>0.78460654393326834</v>
      </c>
      <c r="N1198" s="16">
        <v>0.57139410865809548</v>
      </c>
      <c r="O1198" s="16">
        <v>0.49195910064044879</v>
      </c>
      <c r="P1198" s="16">
        <v>0.55328609233196335</v>
      </c>
      <c r="Q1198" s="16">
        <v>0.52030846289781574</v>
      </c>
      <c r="R1198" s="16">
        <v>0.48632467502054277</v>
      </c>
      <c r="S1198" s="16">
        <v>0.56362053047721561</v>
      </c>
      <c r="T1198" s="16">
        <v>0.51029959568235883</v>
      </c>
      <c r="U1198" s="16">
        <v>0.45134872208990451</v>
      </c>
      <c r="V1198" s="16">
        <v>0.37708524599043269</v>
      </c>
      <c r="W1198" s="16">
        <v>0.61720207440425401</v>
      </c>
      <c r="X1198" s="16">
        <v>0.59836062375661492</v>
      </c>
      <c r="Y1198" s="16">
        <v>0.58817252715778845</v>
      </c>
      <c r="AA1198" s="16">
        <v>0.43460379197744681</v>
      </c>
      <c r="AB1198" s="16">
        <v>0.58932377493521693</v>
      </c>
      <c r="AC1198" s="16">
        <v>0.49002966455163088</v>
      </c>
      <c r="AD1198" s="16">
        <v>0.58099481763820371</v>
      </c>
      <c r="AF1198" s="16">
        <v>0.49244088182674189</v>
      </c>
      <c r="AH1198" s="16">
        <v>0.89361652154150928</v>
      </c>
      <c r="AI1198" s="16">
        <v>0.79051455932750014</v>
      </c>
      <c r="AJ1198" s="16">
        <v>0.38360068968042998</v>
      </c>
      <c r="AK1198" s="16">
        <v>0.27075743118882162</v>
      </c>
    </row>
    <row r="1199" spans="2:39" x14ac:dyDescent="0.35">
      <c r="B1199" s="15" t="s">
        <v>93</v>
      </c>
      <c r="C1199" s="16">
        <v>3.1944654166075913E-2</v>
      </c>
      <c r="D1199" s="16">
        <v>2.8937219229036679E-2</v>
      </c>
      <c r="E1199" s="16">
        <v>3.5311934844671031E-2</v>
      </c>
      <c r="G1199" s="16">
        <v>4.4271481665180863E-2</v>
      </c>
      <c r="H1199" s="16">
        <v>3.5841071712525097E-2</v>
      </c>
      <c r="I1199" s="16">
        <v>3.4646580536568987E-2</v>
      </c>
      <c r="J1199" s="16">
        <v>3.1377892741929363E-2</v>
      </c>
      <c r="K1199" s="16">
        <v>2.2344173936555842E-2</v>
      </c>
      <c r="L1199" s="16">
        <v>1.343088734357162E-2</v>
      </c>
      <c r="N1199" s="16">
        <v>3.5189216070769448E-2</v>
      </c>
      <c r="O1199" s="16">
        <v>4.1654000310376429E-2</v>
      </c>
      <c r="P1199" s="16">
        <v>2.743628360349078E-2</v>
      </c>
      <c r="Q1199" s="16">
        <v>3.9767644258812393E-2</v>
      </c>
      <c r="R1199" s="16">
        <v>2.2435026318559918E-2</v>
      </c>
      <c r="S1199" s="16">
        <v>5.3875587114102619E-2</v>
      </c>
      <c r="T1199" s="16">
        <v>2.4983770926254211E-2</v>
      </c>
      <c r="U1199" s="16">
        <v>2.6107757363251181E-2</v>
      </c>
      <c r="V1199" s="16">
        <v>3.2668915020580717E-2</v>
      </c>
      <c r="W1199" s="16">
        <v>2.4892916805219011E-2</v>
      </c>
      <c r="X1199" s="16">
        <v>3.955656036235837E-2</v>
      </c>
      <c r="Y1199" s="16">
        <v>3.1528670930379588E-2</v>
      </c>
      <c r="AA1199" s="16">
        <v>1.6012634616732961E-2</v>
      </c>
      <c r="AB1199" s="16">
        <v>2.7512482006878409E-2</v>
      </c>
      <c r="AC1199" s="16">
        <v>4.4567403361052978E-2</v>
      </c>
      <c r="AD1199" s="16">
        <v>4.7055941764687997E-2</v>
      </c>
      <c r="AF1199" s="16">
        <v>3.059305210369246E-2</v>
      </c>
      <c r="AH1199" s="16">
        <v>5.0871163751326387E-2</v>
      </c>
      <c r="AI1199" s="16">
        <v>4.6248034485465071E-2</v>
      </c>
      <c r="AJ1199" s="16">
        <v>2.5731055579820271E-2</v>
      </c>
      <c r="AK1199" s="16">
        <v>1.72677718677379E-2</v>
      </c>
    </row>
    <row r="1200" spans="2:39" x14ac:dyDescent="0.35">
      <c r="B1200" s="15" t="s">
        <v>83</v>
      </c>
      <c r="C1200" s="16">
        <v>1.806488791047375E-2</v>
      </c>
      <c r="D1200" s="16">
        <v>1.285038066912576E-2</v>
      </c>
      <c r="E1200" s="16">
        <v>2.3903321608883789E-2</v>
      </c>
      <c r="G1200" s="16">
        <v>1.7125942779028389E-2</v>
      </c>
      <c r="H1200" s="16">
        <v>2.3498828338326418E-2</v>
      </c>
      <c r="I1200" s="16">
        <v>1.719898830064126E-2</v>
      </c>
      <c r="J1200" s="16">
        <v>1.8557270250202061E-2</v>
      </c>
      <c r="K1200" s="16">
        <v>1.033115777182169E-2</v>
      </c>
      <c r="L1200" s="16">
        <v>2.011018946409035E-2</v>
      </c>
      <c r="N1200" s="16">
        <v>2.134564054878715E-2</v>
      </c>
      <c r="O1200" s="16">
        <v>3.1654582917024242E-2</v>
      </c>
      <c r="P1200" s="16">
        <v>3.2563780591826789E-2</v>
      </c>
      <c r="Q1200" s="16">
        <v>3.2068564238434238E-2</v>
      </c>
      <c r="R1200" s="16">
        <v>1.003766336567101E-2</v>
      </c>
      <c r="S1200" s="16">
        <v>1.602372258679885E-2</v>
      </c>
      <c r="T1200" s="16">
        <v>2.2875878748131261E-2</v>
      </c>
      <c r="U1200" s="16">
        <v>1.4373913028051589E-2</v>
      </c>
      <c r="V1200" s="16">
        <v>1.0581030389247899E-2</v>
      </c>
      <c r="W1200" s="16">
        <v>1.6380378824272859E-2</v>
      </c>
      <c r="X1200" s="16">
        <v>2.1987360279874309E-2</v>
      </c>
      <c r="Y1200" s="16">
        <v>2.1193975710309999E-2</v>
      </c>
      <c r="AA1200" s="16">
        <v>2.0399986457657119E-2</v>
      </c>
      <c r="AB1200" s="16">
        <v>1.6972456365664041E-2</v>
      </c>
      <c r="AC1200" s="16">
        <v>1.49291059093063E-2</v>
      </c>
      <c r="AD1200" s="16">
        <v>1.9410865693924841E-2</v>
      </c>
      <c r="AF1200" s="16">
        <v>1.7227190849061842E-2</v>
      </c>
      <c r="AH1200" s="16">
        <v>3.1713224582131112E-2</v>
      </c>
      <c r="AI1200" s="16">
        <v>2.0203714773380978E-2</v>
      </c>
      <c r="AJ1200" s="16">
        <v>1.7530307706558459E-2</v>
      </c>
      <c r="AK1200" s="16">
        <v>1.2035614092078871E-2</v>
      </c>
    </row>
  </sheetData>
  <mergeCells count="305">
    <mergeCell ref="B17:AM17"/>
    <mergeCell ref="B667:AM667"/>
    <mergeCell ref="B88:AM88"/>
    <mergeCell ref="B838:AM838"/>
    <mergeCell ref="B148:AM148"/>
    <mergeCell ref="B82:AM82"/>
    <mergeCell ref="B617:AM617"/>
    <mergeCell ref="B604:AM604"/>
    <mergeCell ref="B1033:AM1033"/>
    <mergeCell ref="B505:AM505"/>
    <mergeCell ref="B541:AM541"/>
    <mergeCell ref="B597:AM597"/>
    <mergeCell ref="B839:AM839"/>
    <mergeCell ref="B833:AM833"/>
    <mergeCell ref="B254:AM254"/>
    <mergeCell ref="B904:AM904"/>
    <mergeCell ref="B485:AM485"/>
    <mergeCell ref="B18:AM18"/>
    <mergeCell ref="B961:AM961"/>
    <mergeCell ref="B596:AM596"/>
    <mergeCell ref="B435:AM435"/>
    <mergeCell ref="B240:AM240"/>
    <mergeCell ref="B702:AM702"/>
    <mergeCell ref="B533:AM533"/>
    <mergeCell ref="B1193:AM1193"/>
    <mergeCell ref="B457:AM457"/>
    <mergeCell ref="B997:AM997"/>
    <mergeCell ref="B946:AM946"/>
    <mergeCell ref="B519:AM519"/>
    <mergeCell ref="B646:AM646"/>
    <mergeCell ref="B67:AM67"/>
    <mergeCell ref="B119:AM119"/>
    <mergeCell ref="B285:AM285"/>
    <mergeCell ref="B583:AM583"/>
    <mergeCell ref="B819:AM819"/>
    <mergeCell ref="B362:AM362"/>
    <mergeCell ref="B112:AM112"/>
    <mergeCell ref="B818:AM818"/>
    <mergeCell ref="B674:AM674"/>
    <mergeCell ref="B427:AM427"/>
    <mergeCell ref="B1089:AM1089"/>
    <mergeCell ref="B1015:AM1015"/>
    <mergeCell ref="B1130:AM1130"/>
    <mergeCell ref="B1148:AM1148"/>
    <mergeCell ref="B331:AM331"/>
    <mergeCell ref="B1166:AM1166"/>
    <mergeCell ref="B1176:AM1176"/>
    <mergeCell ref="B1184:AM1184"/>
    <mergeCell ref="AH5:AK5"/>
    <mergeCell ref="B98:AM98"/>
    <mergeCell ref="B562:AM562"/>
    <mergeCell ref="B925:AM925"/>
    <mergeCell ref="B862:AM862"/>
    <mergeCell ref="B264:AM264"/>
    <mergeCell ref="B187:AM187"/>
    <mergeCell ref="B1149:AM1149"/>
    <mergeCell ref="B124:AM124"/>
    <mergeCell ref="B338:AM338"/>
    <mergeCell ref="B83:AM83"/>
    <mergeCell ref="B275:AM275"/>
    <mergeCell ref="B346:AM346"/>
    <mergeCell ref="B582:AM582"/>
    <mergeCell ref="G5:L5"/>
    <mergeCell ref="B880:AM880"/>
    <mergeCell ref="B940:AM940"/>
    <mergeCell ref="B575:AM575"/>
    <mergeCell ref="B48:AM48"/>
    <mergeCell ref="B512:AM512"/>
    <mergeCell ref="B73:AM73"/>
    <mergeCell ref="B869:AM869"/>
    <mergeCell ref="B722:AM722"/>
    <mergeCell ref="B893:AM893"/>
    <mergeCell ref="B42:AM42"/>
    <mergeCell ref="B250:AM250"/>
    <mergeCell ref="B166:AM166"/>
    <mergeCell ref="B701:AM701"/>
    <mergeCell ref="B639:AM639"/>
    <mergeCell ref="B347:AM347"/>
    <mergeCell ref="B37:AM37"/>
    <mergeCell ref="B108:AM108"/>
    <mergeCell ref="B274:AM274"/>
    <mergeCell ref="B143:AM143"/>
    <mergeCell ref="B118:AM118"/>
    <mergeCell ref="B527:AM527"/>
    <mergeCell ref="B484:AM484"/>
    <mergeCell ref="B160:AM160"/>
    <mergeCell ref="B301:AM301"/>
    <mergeCell ref="B526:AM526"/>
    <mergeCell ref="B72:AM72"/>
    <mergeCell ref="B652:AM652"/>
    <mergeCell ref="B499:AM499"/>
    <mergeCell ref="B270:AM270"/>
    <mergeCell ref="B506:AM506"/>
    <mergeCell ref="B555:AM555"/>
    <mergeCell ref="B361:AM361"/>
    <mergeCell ref="B547:AM547"/>
    <mergeCell ref="B624:AM624"/>
    <mergeCell ref="B746:AM746"/>
    <mergeCell ref="B795:AM795"/>
    <mergeCell ref="B988:AM988"/>
    <mergeCell ref="B611:AM611"/>
    <mergeCell ref="B969:AM969"/>
    <mergeCell ref="B97:AM97"/>
    <mergeCell ref="B561:AM561"/>
    <mergeCell ref="B688:AM688"/>
    <mergeCell ref="B477:AM477"/>
    <mergeCell ref="B548:AM548"/>
    <mergeCell ref="B794:AM794"/>
    <mergeCell ref="B947:AM947"/>
    <mergeCell ref="B715:AM715"/>
    <mergeCell ref="B886:AM886"/>
    <mergeCell ref="B868:AM868"/>
    <mergeCell ref="B130:AM130"/>
    <mergeCell ref="B1194:AM1194"/>
    <mergeCell ref="B102:AM102"/>
    <mergeCell ref="B911:AM911"/>
    <mergeCell ref="B827:AM827"/>
    <mergeCell ref="B77:AM77"/>
    <mergeCell ref="B898:AM898"/>
    <mergeCell ref="B960:AM960"/>
    <mergeCell ref="B987:AM987"/>
    <mergeCell ref="B1158:AM1158"/>
    <mergeCell ref="B770:AM770"/>
    <mergeCell ref="B492:AM492"/>
    <mergeCell ref="B978:AM978"/>
    <mergeCell ref="B754:AM754"/>
    <mergeCell ref="B917:AM917"/>
    <mergeCell ref="B498:AM498"/>
    <mergeCell ref="B302:AM302"/>
    <mergeCell ref="B625:AM625"/>
    <mergeCell ref="B910:AM910"/>
    <mergeCell ref="B1167:AM1167"/>
    <mergeCell ref="B137:AM137"/>
    <mergeCell ref="B933:AM933"/>
    <mergeCell ref="B874:AM874"/>
    <mergeCell ref="B892:AM892"/>
    <mergeCell ref="B569:AM569"/>
    <mergeCell ref="B10:AM10"/>
    <mergeCell ref="B953:AM953"/>
    <mergeCell ref="B659:AM659"/>
    <mergeCell ref="B1122:AM1122"/>
    <mergeCell ref="B239:AM239"/>
    <mergeCell ref="B68:AM68"/>
    <mergeCell ref="B603:AM603"/>
    <mergeCell ref="B590:AM590"/>
    <mergeCell ref="B1032:AM1032"/>
    <mergeCell ref="B369:AM369"/>
    <mergeCell ref="B232:AM232"/>
    <mergeCell ref="B244:AM244"/>
    <mergeCell ref="B681:AM681"/>
    <mergeCell ref="B680:AM680"/>
    <mergeCell ref="B618:AM618"/>
    <mergeCell ref="B916:AM916"/>
    <mergeCell ref="B87:AM87"/>
    <mergeCell ref="B245:AM245"/>
    <mergeCell ref="B540:AM540"/>
    <mergeCell ref="B36:AM36"/>
    <mergeCell ref="B832:AM832"/>
    <mergeCell ref="B113:AM113"/>
    <mergeCell ref="B49:AM49"/>
    <mergeCell ref="B24:AM24"/>
    <mergeCell ref="B25:AM25"/>
    <mergeCell ref="B716:AM716"/>
    <mergeCell ref="B1014:AM1014"/>
    <mergeCell ref="B131:AM131"/>
    <mergeCell ref="B1185:AM1185"/>
    <mergeCell ref="B1106:AM1106"/>
    <mergeCell ref="B223:AM223"/>
    <mergeCell ref="B660:AM660"/>
    <mergeCell ref="B709:AM709"/>
    <mergeCell ref="B426:AM426"/>
    <mergeCell ref="B231:AM231"/>
    <mergeCell ref="B589:AM589"/>
    <mergeCell ref="B887:AM887"/>
    <mergeCell ref="B284:AM284"/>
    <mergeCell ref="B1042:AM1042"/>
    <mergeCell ref="B142:AM142"/>
    <mergeCell ref="B213:AM213"/>
    <mergeCell ref="B379:AM379"/>
    <mergeCell ref="B811:AM811"/>
    <mergeCell ref="B875:AM875"/>
    <mergeCell ref="B666:AM666"/>
    <mergeCell ref="B610:AM610"/>
    <mergeCell ref="B1175:AM1175"/>
    <mergeCell ref="B735:AM735"/>
    <mergeCell ref="B55:AM55"/>
    <mergeCell ref="B1090:AM1090"/>
    <mergeCell ref="B779:AM779"/>
    <mergeCell ref="B200:AM200"/>
    <mergeCell ref="B1121:AM1121"/>
    <mergeCell ref="B1077:AM1077"/>
    <mergeCell ref="B755:AM755"/>
    <mergeCell ref="B355:AM355"/>
    <mergeCell ref="B653:AM653"/>
    <mergeCell ref="B201:AM201"/>
    <mergeCell ref="B330:AM330"/>
    <mergeCell ref="B851:AM851"/>
    <mergeCell ref="B568:AM568"/>
    <mergeCell ref="B1024:AM1024"/>
    <mergeCell ref="B471:AM471"/>
    <mergeCell ref="B255:AM255"/>
    <mergeCell ref="B771:AM771"/>
    <mergeCell ref="B1105:AM1105"/>
    <mergeCell ref="B339:AM339"/>
    <mergeCell ref="B708:AM708"/>
    <mergeCell ref="B1006:AM1006"/>
    <mergeCell ref="B645:AM645"/>
    <mergeCell ref="B881:AM881"/>
    <mergeCell ref="B856:AM856"/>
    <mergeCell ref="B1131:AM1131"/>
    <mergeCell ref="B292:AM292"/>
    <mergeCell ref="B970:AM970"/>
    <mergeCell ref="B826:AM826"/>
    <mergeCell ref="B810:AM810"/>
    <mergeCell ref="B1059:AM1059"/>
    <mergeCell ref="B638:AM638"/>
    <mergeCell ref="B43:AM43"/>
    <mergeCell ref="B214:AM214"/>
    <mergeCell ref="B778:AM778"/>
    <mergeCell ref="B463:AM463"/>
    <mergeCell ref="B534:AM534"/>
    <mergeCell ref="B863:AM863"/>
    <mergeCell ref="B107:AM107"/>
    <mergeCell ref="B259:AM259"/>
    <mergeCell ref="B386:AM386"/>
    <mergeCell ref="B513:AM513"/>
    <mergeCell ref="B857:AM857"/>
    <mergeCell ref="B844:AM844"/>
    <mergeCell ref="B996:AM996"/>
    <mergeCell ref="B464:AM464"/>
    <mergeCell ref="B491:AM491"/>
    <mergeCell ref="B762:AM762"/>
    <mergeCell ref="B1060:AM1060"/>
    <mergeCell ref="B9:AM9"/>
    <mergeCell ref="B1140:AM1140"/>
    <mergeCell ref="B354:AM354"/>
    <mergeCell ref="B954:AM954"/>
    <mergeCell ref="B631:AM631"/>
    <mergeCell ref="B291:AM291"/>
    <mergeCell ref="B173:AM173"/>
    <mergeCell ref="B62:AM62"/>
    <mergeCell ref="B695:AM695"/>
    <mergeCell ref="B787:AM787"/>
    <mergeCell ref="B31:AM31"/>
    <mergeCell ref="B802:AM802"/>
    <mergeCell ref="B222:AM222"/>
    <mergeCell ref="B63:AM63"/>
    <mergeCell ref="B103:AM103"/>
    <mergeCell ref="B78:AM78"/>
    <mergeCell ref="B632:AM632"/>
    <mergeCell ref="B1139:AM1139"/>
    <mergeCell ref="B449:AM449"/>
    <mergeCell ref="B905:AM905"/>
    <mergeCell ref="B155:AM155"/>
    <mergeCell ref="B1076:AM1076"/>
    <mergeCell ref="B93:AM93"/>
    <mergeCell ref="B149:AM149"/>
    <mergeCell ref="AA5:AD5"/>
    <mergeCell ref="B172:AM172"/>
    <mergeCell ref="B265:AM265"/>
    <mergeCell ref="B387:AM387"/>
    <mergeCell ref="B186:AM186"/>
    <mergeCell ref="B694:AM694"/>
    <mergeCell ref="D5:E5"/>
    <mergeCell ref="B1157:AM1157"/>
    <mergeCell ref="B786:AM786"/>
    <mergeCell ref="B92:AM92"/>
    <mergeCell ref="B979:AM979"/>
    <mergeCell ref="B30:AM30"/>
    <mergeCell ref="B687:AM687"/>
    <mergeCell ref="B850:AM850"/>
    <mergeCell ref="B260:AM260"/>
    <mergeCell ref="N5:Y5"/>
    <mergeCell ref="B54:AM54"/>
    <mergeCell ref="B125:AM125"/>
    <mergeCell ref="B478:AM478"/>
    <mergeCell ref="B576:AM576"/>
    <mergeCell ref="B470:AM470"/>
    <mergeCell ref="B763:AM763"/>
    <mergeCell ref="B1005:AM1005"/>
    <mergeCell ref="B939:AM939"/>
    <mergeCell ref="B1041:AM1041"/>
    <mergeCell ref="B378:AM378"/>
    <mergeCell ref="B899:AM899"/>
    <mergeCell ref="B436:AM436"/>
    <mergeCell ref="B167:AM167"/>
    <mergeCell ref="B734:AM734"/>
    <mergeCell ref="B161:AM161"/>
    <mergeCell ref="B136:AM136"/>
    <mergeCell ref="B932:AM932"/>
    <mergeCell ref="B269:AM269"/>
    <mergeCell ref="B456:AM456"/>
    <mergeCell ref="B723:AM723"/>
    <mergeCell ref="B249:AM249"/>
    <mergeCell ref="B554:AM554"/>
    <mergeCell ref="B673:AM673"/>
    <mergeCell ref="B520:AM520"/>
    <mergeCell ref="B368:AM368"/>
    <mergeCell ref="B1023:AM1023"/>
    <mergeCell ref="B747:AM747"/>
    <mergeCell ref="B154:AM154"/>
    <mergeCell ref="B926:AM926"/>
    <mergeCell ref="B450:AM450"/>
    <mergeCell ref="B803:AM803"/>
    <mergeCell ref="B845:AM845"/>
  </mergeCells>
  <pageMargins left="0.75" right="0.75" top="1" bottom="1" header="0.5" footer="0.5"/>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AM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69</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5583</v>
      </c>
      <c r="D7" s="13">
        <v>2763</v>
      </c>
      <c r="E7" s="13">
        <v>2820</v>
      </c>
      <c r="G7" s="13">
        <v>794</v>
      </c>
      <c r="H7" s="13">
        <v>910</v>
      </c>
      <c r="I7" s="13">
        <v>969</v>
      </c>
      <c r="J7" s="13">
        <v>1020</v>
      </c>
      <c r="K7" s="13">
        <v>864</v>
      </c>
      <c r="L7" s="13">
        <v>1026</v>
      </c>
      <c r="N7" s="13">
        <v>465</v>
      </c>
      <c r="O7" s="13">
        <v>163</v>
      </c>
      <c r="P7" s="13">
        <v>289</v>
      </c>
      <c r="Q7" s="13">
        <v>244</v>
      </c>
      <c r="R7" s="13">
        <v>623</v>
      </c>
      <c r="S7" s="13">
        <v>477</v>
      </c>
      <c r="T7" s="13">
        <v>418</v>
      </c>
      <c r="U7" s="13">
        <v>510</v>
      </c>
      <c r="V7" s="13">
        <v>748</v>
      </c>
      <c r="W7" s="13">
        <v>730</v>
      </c>
      <c r="X7" s="13">
        <v>462</v>
      </c>
      <c r="Y7" s="13">
        <v>454</v>
      </c>
      <c r="AA7" s="13">
        <v>1519</v>
      </c>
      <c r="AB7" s="13">
        <v>1492</v>
      </c>
      <c r="AC7" s="13">
        <v>1158</v>
      </c>
      <c r="AD7" s="13">
        <v>1396</v>
      </c>
      <c r="AF7" s="13">
        <v>4950</v>
      </c>
      <c r="AH7" s="13">
        <v>515</v>
      </c>
      <c r="AI7" s="13">
        <v>2107</v>
      </c>
      <c r="AJ7" s="13">
        <v>2105</v>
      </c>
      <c r="AK7" s="13">
        <v>856</v>
      </c>
    </row>
    <row r="8" spans="2:39" x14ac:dyDescent="0.35">
      <c r="B8" s="7" t="s">
        <v>68</v>
      </c>
      <c r="C8" s="14">
        <v>5579</v>
      </c>
      <c r="D8" s="14">
        <v>2758</v>
      </c>
      <c r="E8" s="14">
        <v>2821</v>
      </c>
      <c r="G8" s="14">
        <v>771</v>
      </c>
      <c r="H8" s="14">
        <v>949</v>
      </c>
      <c r="I8" s="14">
        <v>949</v>
      </c>
      <c r="J8" s="14">
        <v>949</v>
      </c>
      <c r="K8" s="14">
        <v>787</v>
      </c>
      <c r="L8" s="14">
        <v>1172</v>
      </c>
      <c r="N8" s="14">
        <v>502</v>
      </c>
      <c r="O8" s="14">
        <v>168</v>
      </c>
      <c r="P8" s="14">
        <v>279</v>
      </c>
      <c r="Q8" s="14">
        <v>223</v>
      </c>
      <c r="R8" s="14">
        <v>612</v>
      </c>
      <c r="S8" s="14">
        <v>448</v>
      </c>
      <c r="T8" s="14">
        <v>390</v>
      </c>
      <c r="U8" s="14">
        <v>501</v>
      </c>
      <c r="V8" s="14">
        <v>783</v>
      </c>
      <c r="W8" s="14">
        <v>724</v>
      </c>
      <c r="X8" s="14">
        <v>446</v>
      </c>
      <c r="Y8" s="14">
        <v>502</v>
      </c>
      <c r="AA8" s="14">
        <v>1505</v>
      </c>
      <c r="AB8" s="14">
        <v>1448</v>
      </c>
      <c r="AC8" s="14">
        <v>1224</v>
      </c>
      <c r="AD8" s="14">
        <v>1395</v>
      </c>
      <c r="AF8" s="14">
        <v>4916</v>
      </c>
      <c r="AH8" s="14">
        <v>537</v>
      </c>
      <c r="AI8" s="14">
        <v>2109</v>
      </c>
      <c r="AJ8" s="14">
        <v>2088</v>
      </c>
      <c r="AK8" s="14">
        <v>844</v>
      </c>
    </row>
    <row r="9" spans="2:39" ht="19" customHeight="1" x14ac:dyDescent="0.35">
      <c r="B9" s="15" t="s">
        <v>70</v>
      </c>
      <c r="C9" s="16">
        <v>0.1803363230343088</v>
      </c>
      <c r="D9" s="16">
        <v>0.22968346855727681</v>
      </c>
      <c r="E9" s="16">
        <v>0.13209035226475291</v>
      </c>
      <c r="G9" s="16">
        <v>0.22603569278861299</v>
      </c>
      <c r="H9" s="16">
        <v>0.32480357548389149</v>
      </c>
      <c r="I9" s="16">
        <v>0.23435761507678191</v>
      </c>
      <c r="J9" s="16">
        <v>0.13713062651613739</v>
      </c>
      <c r="K9" s="16">
        <v>0.11407750520604711</v>
      </c>
      <c r="L9" s="16">
        <v>6.9009242026116788E-2</v>
      </c>
      <c r="N9" s="16">
        <v>0.12741547403903819</v>
      </c>
      <c r="O9" s="16">
        <v>0.120562074825167</v>
      </c>
      <c r="P9" s="16">
        <v>0.15036354324908199</v>
      </c>
      <c r="Q9" s="16">
        <v>0.16933453661341979</v>
      </c>
      <c r="R9" s="16">
        <v>0.1937379964986792</v>
      </c>
      <c r="S9" s="16">
        <v>0.13936140816833811</v>
      </c>
      <c r="T9" s="16">
        <v>0.2085837773209116</v>
      </c>
      <c r="U9" s="16">
        <v>0.2111297824995928</v>
      </c>
      <c r="V9" s="16">
        <v>0.30676044783423678</v>
      </c>
      <c r="W9" s="16">
        <v>0.13444204163981091</v>
      </c>
      <c r="X9" s="16">
        <v>0.14435168970078779</v>
      </c>
      <c r="Y9" s="16">
        <v>0.14333350425689129</v>
      </c>
      <c r="AA9" s="16">
        <v>0.2462366352153405</v>
      </c>
      <c r="AB9" s="16">
        <v>0.1637830551897751</v>
      </c>
      <c r="AC9" s="16">
        <v>0.1783811110146446</v>
      </c>
      <c r="AD9" s="16">
        <v>0.1281183969259386</v>
      </c>
      <c r="AF9" s="16">
        <v>0.20001042284276249</v>
      </c>
      <c r="AH9" s="16">
        <v>4.6456229819361802E-2</v>
      </c>
      <c r="AI9" s="16">
        <v>6.6114032323612903E-2</v>
      </c>
      <c r="AJ9" s="16">
        <v>0.21791965993892559</v>
      </c>
      <c r="AK9" s="16">
        <v>0.45783973891696728</v>
      </c>
    </row>
    <row r="10" spans="2:39" ht="19" customHeight="1" x14ac:dyDescent="0.35">
      <c r="B10" s="15" t="s">
        <v>71</v>
      </c>
      <c r="C10" s="16">
        <v>0.43439700026646288</v>
      </c>
      <c r="D10" s="16">
        <v>0.4534688506961731</v>
      </c>
      <c r="E10" s="16">
        <v>0.41575073555141712</v>
      </c>
      <c r="G10" s="16">
        <v>0.4679651362532678</v>
      </c>
      <c r="H10" s="16">
        <v>0.40825485023233188</v>
      </c>
      <c r="I10" s="16">
        <v>0.41267780750217281</v>
      </c>
      <c r="J10" s="16">
        <v>0.46238889615772039</v>
      </c>
      <c r="K10" s="16">
        <v>0.43758659344468448</v>
      </c>
      <c r="L10" s="16">
        <v>0.42625371161925929</v>
      </c>
      <c r="N10" s="16">
        <v>0.48788886702358042</v>
      </c>
      <c r="O10" s="16">
        <v>0.44886769510575969</v>
      </c>
      <c r="P10" s="16">
        <v>0.41114362086934492</v>
      </c>
      <c r="Q10" s="16">
        <v>0.42384787875359498</v>
      </c>
      <c r="R10" s="16">
        <v>0.45363017398812933</v>
      </c>
      <c r="S10" s="16">
        <v>0.43072724313135641</v>
      </c>
      <c r="T10" s="16">
        <v>0.41972969305668012</v>
      </c>
      <c r="U10" s="16">
        <v>0.41157752807842812</v>
      </c>
      <c r="V10" s="16">
        <v>0.40717698669415298</v>
      </c>
      <c r="W10" s="16">
        <v>0.4631047164453298</v>
      </c>
      <c r="X10" s="16">
        <v>0.39246031666235198</v>
      </c>
      <c r="Y10" s="16">
        <v>0.44599495215576429</v>
      </c>
      <c r="AA10" s="16">
        <v>0.45770520485383598</v>
      </c>
      <c r="AB10" s="16">
        <v>0.44940865931430812</v>
      </c>
      <c r="AC10" s="16">
        <v>0.42940560116182253</v>
      </c>
      <c r="AD10" s="16">
        <v>0.39854197650764861</v>
      </c>
      <c r="AF10" s="16">
        <v>0.45871506566079928</v>
      </c>
      <c r="AH10" s="16">
        <v>0.31670568183314213</v>
      </c>
      <c r="AI10" s="16">
        <v>0.41070503700773903</v>
      </c>
      <c r="AJ10" s="16">
        <v>0.49031608815220568</v>
      </c>
      <c r="AK10" s="16">
        <v>0.43014772529347062</v>
      </c>
    </row>
    <row r="11" spans="2:39" ht="32" customHeight="1" x14ac:dyDescent="0.35">
      <c r="B11" s="15" t="s">
        <v>72</v>
      </c>
      <c r="C11" s="16">
        <v>0.23305593792315291</v>
      </c>
      <c r="D11" s="16">
        <v>0.19499995191210509</v>
      </c>
      <c r="E11" s="16">
        <v>0.27026270984962769</v>
      </c>
      <c r="G11" s="16">
        <v>0.18871172624309501</v>
      </c>
      <c r="H11" s="16">
        <v>0.17142881634160109</v>
      </c>
      <c r="I11" s="16">
        <v>0.21007038803612829</v>
      </c>
      <c r="J11" s="16">
        <v>0.25744760984693871</v>
      </c>
      <c r="K11" s="16">
        <v>0.26880733793688488</v>
      </c>
      <c r="L11" s="16">
        <v>0.28699589493710331</v>
      </c>
      <c r="N11" s="16">
        <v>0.2066422771432278</v>
      </c>
      <c r="O11" s="16">
        <v>0.26928904637729162</v>
      </c>
      <c r="P11" s="16">
        <v>0.22757718355509959</v>
      </c>
      <c r="Q11" s="16">
        <v>0.2716798415217494</v>
      </c>
      <c r="R11" s="16">
        <v>0.21656168565081901</v>
      </c>
      <c r="S11" s="16">
        <v>0.25738693598808482</v>
      </c>
      <c r="T11" s="16">
        <v>0.2194439251260967</v>
      </c>
      <c r="U11" s="16">
        <v>0.21929218683486851</v>
      </c>
      <c r="V11" s="16">
        <v>0.19256240883436221</v>
      </c>
      <c r="W11" s="16">
        <v>0.23391825957242471</v>
      </c>
      <c r="X11" s="16">
        <v>0.28707163861755469</v>
      </c>
      <c r="Y11" s="16">
        <v>0.26986363893555282</v>
      </c>
      <c r="AA11" s="16">
        <v>0.1711805113328343</v>
      </c>
      <c r="AB11" s="16">
        <v>0.22643032654290421</v>
      </c>
      <c r="AC11" s="16">
        <v>0.25301778511478928</v>
      </c>
      <c r="AD11" s="16">
        <v>0.28928609059390259</v>
      </c>
      <c r="AF11" s="16">
        <v>0.21000568963555441</v>
      </c>
      <c r="AH11" s="16">
        <v>0.33520982199997229</v>
      </c>
      <c r="AI11" s="16">
        <v>0.34092000581766502</v>
      </c>
      <c r="AJ11" s="16">
        <v>0.1721124010440612</v>
      </c>
      <c r="AK11" s="16">
        <v>4.9365767363348752E-2</v>
      </c>
    </row>
    <row r="12" spans="2:39" ht="19" customHeight="1" x14ac:dyDescent="0.35">
      <c r="B12" s="15" t="s">
        <v>73</v>
      </c>
      <c r="C12" s="16">
        <v>0.12668244235393489</v>
      </c>
      <c r="D12" s="16">
        <v>0.1027648477187529</v>
      </c>
      <c r="E12" s="16">
        <v>0.15006631916014229</v>
      </c>
      <c r="G12" s="16">
        <v>0.1046265454308021</v>
      </c>
      <c r="H12" s="16">
        <v>7.0572647659598794E-2</v>
      </c>
      <c r="I12" s="16">
        <v>0.11476156555698359</v>
      </c>
      <c r="J12" s="16">
        <v>0.1216189755213002</v>
      </c>
      <c r="K12" s="16">
        <v>0.1499688975948946</v>
      </c>
      <c r="L12" s="16">
        <v>0.18475311697832941</v>
      </c>
      <c r="N12" s="16">
        <v>0.14934344484201381</v>
      </c>
      <c r="O12" s="16">
        <v>0.12288454486894131</v>
      </c>
      <c r="P12" s="16">
        <v>0.14829178082772179</v>
      </c>
      <c r="Q12" s="16">
        <v>0.12650698642410699</v>
      </c>
      <c r="R12" s="16">
        <v>0.1244055862019906</v>
      </c>
      <c r="S12" s="16">
        <v>0.14076109391532679</v>
      </c>
      <c r="T12" s="16">
        <v>0.14031230731877381</v>
      </c>
      <c r="U12" s="16">
        <v>0.12856887776532561</v>
      </c>
      <c r="V12" s="16">
        <v>7.7624690653491119E-2</v>
      </c>
      <c r="W12" s="16">
        <v>0.1451048065414377</v>
      </c>
      <c r="X12" s="16">
        <v>0.14174283843733701</v>
      </c>
      <c r="Y12" s="16">
        <v>0.1076505383190421</v>
      </c>
      <c r="AA12" s="16">
        <v>0.1078662252474288</v>
      </c>
      <c r="AB12" s="16">
        <v>0.13918718739135161</v>
      </c>
      <c r="AC12" s="16">
        <v>0.1100422834082979</v>
      </c>
      <c r="AD12" s="16">
        <v>0.14787959742213211</v>
      </c>
      <c r="AF12" s="16">
        <v>0.1121891523486632</v>
      </c>
      <c r="AH12" s="16">
        <v>0.24134101854854281</v>
      </c>
      <c r="AI12" s="16">
        <v>0.15341474865448129</v>
      </c>
      <c r="AJ12" s="16">
        <v>0.1007380204471401</v>
      </c>
      <c r="AK12" s="16">
        <v>5.1153078749078797E-2</v>
      </c>
    </row>
    <row r="13" spans="2:39" ht="19" customHeight="1" x14ac:dyDescent="0.35">
      <c r="B13" s="15" t="s">
        <v>74</v>
      </c>
      <c r="C13" s="16">
        <v>2.552829642214053E-2</v>
      </c>
      <c r="D13" s="16">
        <v>1.9082881115691851E-2</v>
      </c>
      <c r="E13" s="16">
        <v>3.1829883174059839E-2</v>
      </c>
      <c r="G13" s="16">
        <v>1.266089928422213E-2</v>
      </c>
      <c r="H13" s="16">
        <v>2.4940110282576599E-2</v>
      </c>
      <c r="I13" s="16">
        <v>2.813262382793361E-2</v>
      </c>
      <c r="J13" s="16">
        <v>2.1413891957903299E-2</v>
      </c>
      <c r="K13" s="16">
        <v>2.9559665817488971E-2</v>
      </c>
      <c r="L13" s="16">
        <v>3.2988034439191162E-2</v>
      </c>
      <c r="N13" s="16">
        <v>2.870993695213982E-2</v>
      </c>
      <c r="O13" s="16">
        <v>3.839663882284048E-2</v>
      </c>
      <c r="P13" s="16">
        <v>6.2623871498751815E-2</v>
      </c>
      <c r="Q13" s="16">
        <v>8.630756687128786E-3</v>
      </c>
      <c r="R13" s="16">
        <v>1.1664557660381899E-2</v>
      </c>
      <c r="S13" s="16">
        <v>3.1763318796894029E-2</v>
      </c>
      <c r="T13" s="16">
        <v>1.19302971775379E-2</v>
      </c>
      <c r="U13" s="16">
        <v>2.9431624821785209E-2</v>
      </c>
      <c r="V13" s="16">
        <v>1.587546598375672E-2</v>
      </c>
      <c r="W13" s="16">
        <v>2.3430175800996891E-2</v>
      </c>
      <c r="X13" s="16">
        <v>3.4373516581968397E-2</v>
      </c>
      <c r="Y13" s="16">
        <v>3.3157366332749363E-2</v>
      </c>
      <c r="AA13" s="16">
        <v>1.7011423350560391E-2</v>
      </c>
      <c r="AB13" s="16">
        <v>2.1190771561661E-2</v>
      </c>
      <c r="AC13" s="16">
        <v>2.9153219300445569E-2</v>
      </c>
      <c r="AD13" s="16">
        <v>3.6173938550378093E-2</v>
      </c>
      <c r="AF13" s="16">
        <v>1.9079669512220541E-2</v>
      </c>
      <c r="AH13" s="16">
        <v>6.0287247798981002E-2</v>
      </c>
      <c r="AI13" s="16">
        <v>2.8846176196502149E-2</v>
      </c>
      <c r="AJ13" s="16">
        <v>1.8913830417667352E-2</v>
      </c>
      <c r="AK13" s="16">
        <v>1.1493689677134621E-2</v>
      </c>
    </row>
    <row r="15" spans="2:39" x14ac:dyDescent="0.35">
      <c r="B15" t="s">
        <v>443</v>
      </c>
    </row>
    <row r="16" spans="2:39" x14ac:dyDescent="0.35">
      <c r="B16" t="s">
        <v>8</v>
      </c>
    </row>
    <row r="18" spans="2:2" x14ac:dyDescent="0.35">
      <c r="B18"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AM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75</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5583</v>
      </c>
      <c r="D7" s="13">
        <v>2763</v>
      </c>
      <c r="E7" s="13">
        <v>2820</v>
      </c>
      <c r="G7" s="13">
        <v>794</v>
      </c>
      <c r="H7" s="13">
        <v>910</v>
      </c>
      <c r="I7" s="13">
        <v>969</v>
      </c>
      <c r="J7" s="13">
        <v>1020</v>
      </c>
      <c r="K7" s="13">
        <v>864</v>
      </c>
      <c r="L7" s="13">
        <v>1026</v>
      </c>
      <c r="N7" s="13">
        <v>465</v>
      </c>
      <c r="O7" s="13">
        <v>163</v>
      </c>
      <c r="P7" s="13">
        <v>289</v>
      </c>
      <c r="Q7" s="13">
        <v>244</v>
      </c>
      <c r="R7" s="13">
        <v>623</v>
      </c>
      <c r="S7" s="13">
        <v>477</v>
      </c>
      <c r="T7" s="13">
        <v>418</v>
      </c>
      <c r="U7" s="13">
        <v>510</v>
      </c>
      <c r="V7" s="13">
        <v>748</v>
      </c>
      <c r="W7" s="13">
        <v>730</v>
      </c>
      <c r="X7" s="13">
        <v>462</v>
      </c>
      <c r="Y7" s="13">
        <v>454</v>
      </c>
      <c r="AA7" s="13">
        <v>1519</v>
      </c>
      <c r="AB7" s="13">
        <v>1492</v>
      </c>
      <c r="AC7" s="13">
        <v>1158</v>
      </c>
      <c r="AD7" s="13">
        <v>1396</v>
      </c>
      <c r="AF7" s="13">
        <v>4950</v>
      </c>
      <c r="AH7" s="13">
        <v>515</v>
      </c>
      <c r="AI7" s="13">
        <v>2107</v>
      </c>
      <c r="AJ7" s="13">
        <v>2105</v>
      </c>
      <c r="AK7" s="13">
        <v>856</v>
      </c>
    </row>
    <row r="8" spans="2:39" x14ac:dyDescent="0.35">
      <c r="B8" s="7" t="s">
        <v>68</v>
      </c>
      <c r="C8" s="14">
        <v>5579</v>
      </c>
      <c r="D8" s="14">
        <v>2758</v>
      </c>
      <c r="E8" s="14">
        <v>2821</v>
      </c>
      <c r="G8" s="14">
        <v>771</v>
      </c>
      <c r="H8" s="14">
        <v>949</v>
      </c>
      <c r="I8" s="14">
        <v>949</v>
      </c>
      <c r="J8" s="14">
        <v>949</v>
      </c>
      <c r="K8" s="14">
        <v>787</v>
      </c>
      <c r="L8" s="14">
        <v>1172</v>
      </c>
      <c r="N8" s="14">
        <v>502</v>
      </c>
      <c r="O8" s="14">
        <v>168</v>
      </c>
      <c r="P8" s="14">
        <v>279</v>
      </c>
      <c r="Q8" s="14">
        <v>223</v>
      </c>
      <c r="R8" s="14">
        <v>612</v>
      </c>
      <c r="S8" s="14">
        <v>448</v>
      </c>
      <c r="T8" s="14">
        <v>390</v>
      </c>
      <c r="U8" s="14">
        <v>501</v>
      </c>
      <c r="V8" s="14">
        <v>783</v>
      </c>
      <c r="W8" s="14">
        <v>724</v>
      </c>
      <c r="X8" s="14">
        <v>446</v>
      </c>
      <c r="Y8" s="14">
        <v>502</v>
      </c>
      <c r="AA8" s="14">
        <v>1505</v>
      </c>
      <c r="AB8" s="14">
        <v>1448</v>
      </c>
      <c r="AC8" s="14">
        <v>1224</v>
      </c>
      <c r="AD8" s="14">
        <v>1395</v>
      </c>
      <c r="AF8" s="14">
        <v>4916</v>
      </c>
      <c r="AH8" s="14">
        <v>537</v>
      </c>
      <c r="AI8" s="14">
        <v>2109</v>
      </c>
      <c r="AJ8" s="14">
        <v>2088</v>
      </c>
      <c r="AK8" s="14">
        <v>844</v>
      </c>
    </row>
    <row r="9" spans="2:39" ht="19" customHeight="1" x14ac:dyDescent="0.35">
      <c r="B9" s="15" t="s">
        <v>76</v>
      </c>
      <c r="C9" s="16">
        <v>0.33075281738512058</v>
      </c>
      <c r="D9" s="16">
        <v>0.43070115413418908</v>
      </c>
      <c r="E9" s="16">
        <v>0.2330348139999624</v>
      </c>
      <c r="G9" s="16">
        <v>0.41838073483277177</v>
      </c>
      <c r="H9" s="16">
        <v>0.50830822255031904</v>
      </c>
      <c r="I9" s="16">
        <v>0.40811772110639077</v>
      </c>
      <c r="J9" s="16">
        <v>0.30621870701243531</v>
      </c>
      <c r="K9" s="16">
        <v>0.2385703706850546</v>
      </c>
      <c r="L9" s="16">
        <v>0.1484203743815351</v>
      </c>
      <c r="N9" s="16">
        <v>0.27310399937923641</v>
      </c>
      <c r="O9" s="16">
        <v>0.2564249793002204</v>
      </c>
      <c r="P9" s="16">
        <v>0.27785774360753462</v>
      </c>
      <c r="Q9" s="16">
        <v>0.32103019297893221</v>
      </c>
      <c r="R9" s="16">
        <v>0.34861027383225129</v>
      </c>
      <c r="S9" s="16">
        <v>0.30022808451634198</v>
      </c>
      <c r="T9" s="16">
        <v>0.3612378487985225</v>
      </c>
      <c r="U9" s="16">
        <v>0.32438407748795722</v>
      </c>
      <c r="V9" s="16">
        <v>0.49047062829591048</v>
      </c>
      <c r="W9" s="16">
        <v>0.29624762730758653</v>
      </c>
      <c r="X9" s="16">
        <v>0.26898069692920601</v>
      </c>
      <c r="Y9" s="16">
        <v>0.29069042132369688</v>
      </c>
      <c r="AA9" s="16">
        <v>0.43972583216746808</v>
      </c>
      <c r="AB9" s="16">
        <v>0.31005845836010693</v>
      </c>
      <c r="AC9" s="16">
        <v>0.31848816849639772</v>
      </c>
      <c r="AD9" s="16">
        <v>0.24479510766191731</v>
      </c>
      <c r="AF9" s="16">
        <v>0.36640839765964262</v>
      </c>
      <c r="AH9" s="16">
        <v>7.9764867812176399E-2</v>
      </c>
      <c r="AI9" s="16">
        <v>0.16502049995643669</v>
      </c>
      <c r="AJ9" s="16">
        <v>0.41434766394446371</v>
      </c>
      <c r="AK9" s="16">
        <v>0.69761561584485099</v>
      </c>
    </row>
    <row r="10" spans="2:39" ht="19" customHeight="1" x14ac:dyDescent="0.35">
      <c r="B10" s="15" t="s">
        <v>77</v>
      </c>
      <c r="C10" s="16">
        <v>0.50823567070793518</v>
      </c>
      <c r="D10" s="16">
        <v>0.46599945255429548</v>
      </c>
      <c r="E10" s="16">
        <v>0.54952939347268248</v>
      </c>
      <c r="G10" s="16">
        <v>0.47034521487740411</v>
      </c>
      <c r="H10" s="16">
        <v>0.40636396242695588</v>
      </c>
      <c r="I10" s="16">
        <v>0.48032872737192661</v>
      </c>
      <c r="J10" s="16">
        <v>0.56909799279450846</v>
      </c>
      <c r="K10" s="16">
        <v>0.54850667472266068</v>
      </c>
      <c r="L10" s="16">
        <v>0.5619341495054927</v>
      </c>
      <c r="N10" s="16">
        <v>0.55165043767221789</v>
      </c>
      <c r="O10" s="16">
        <v>0.59499515222634614</v>
      </c>
      <c r="P10" s="16">
        <v>0.53123704304386532</v>
      </c>
      <c r="Q10" s="16">
        <v>0.54551875452913023</v>
      </c>
      <c r="R10" s="16">
        <v>0.50518812194402141</v>
      </c>
      <c r="S10" s="16">
        <v>0.48609886871494268</v>
      </c>
      <c r="T10" s="16">
        <v>0.47077288830694941</v>
      </c>
      <c r="U10" s="16">
        <v>0.51628932723834198</v>
      </c>
      <c r="V10" s="16">
        <v>0.42591876674659801</v>
      </c>
      <c r="W10" s="16">
        <v>0.50599686826317691</v>
      </c>
      <c r="X10" s="16">
        <v>0.54634703715562849</v>
      </c>
      <c r="Y10" s="16">
        <v>0.54868245491525758</v>
      </c>
      <c r="AA10" s="16">
        <v>0.43970526123530052</v>
      </c>
      <c r="AB10" s="16">
        <v>0.52436971854824888</v>
      </c>
      <c r="AC10" s="16">
        <v>0.51710683568786242</v>
      </c>
      <c r="AD10" s="16">
        <v>0.55801139946516776</v>
      </c>
      <c r="AF10" s="16">
        <v>0.51516119450093489</v>
      </c>
      <c r="AH10" s="16">
        <v>0.48894402464700021</v>
      </c>
      <c r="AI10" s="16">
        <v>0.61450019674271361</v>
      </c>
      <c r="AJ10" s="16">
        <v>0.498273115980437</v>
      </c>
      <c r="AK10" s="16">
        <v>0.27971127037468069</v>
      </c>
    </row>
    <row r="11" spans="2:39" ht="19" customHeight="1" x14ac:dyDescent="0.35">
      <c r="B11" s="15" t="s">
        <v>78</v>
      </c>
      <c r="C11" s="16">
        <v>0.1377815954324311</v>
      </c>
      <c r="D11" s="16">
        <v>9.065600436452495E-2</v>
      </c>
      <c r="E11" s="16">
        <v>0.18385558542850919</v>
      </c>
      <c r="G11" s="16">
        <v>9.9960137376844976E-2</v>
      </c>
      <c r="H11" s="16">
        <v>7.7611163284722395E-2</v>
      </c>
      <c r="I11" s="16">
        <v>9.1236035828280826E-2</v>
      </c>
      <c r="J11" s="16">
        <v>0.1111899330125479</v>
      </c>
      <c r="K11" s="16">
        <v>0.18115970750427601</v>
      </c>
      <c r="L11" s="16">
        <v>0.24149737770557639</v>
      </c>
      <c r="N11" s="16">
        <v>0.15145675952667889</v>
      </c>
      <c r="O11" s="16">
        <v>0.1101559476233442</v>
      </c>
      <c r="P11" s="16">
        <v>0.1525374095146145</v>
      </c>
      <c r="Q11" s="16">
        <v>0.125964431179592</v>
      </c>
      <c r="R11" s="16">
        <v>0.1221175164365283</v>
      </c>
      <c r="S11" s="16">
        <v>0.17781368256396421</v>
      </c>
      <c r="T11" s="16">
        <v>0.14721242878161961</v>
      </c>
      <c r="U11" s="16">
        <v>0.1244407096822365</v>
      </c>
      <c r="V11" s="16">
        <v>7.6378174107960689E-2</v>
      </c>
      <c r="W11" s="16">
        <v>0.17262884203775</v>
      </c>
      <c r="X11" s="16">
        <v>0.15945202451336801</v>
      </c>
      <c r="Y11" s="16">
        <v>0.14605860062193859</v>
      </c>
      <c r="AA11" s="16">
        <v>0.10389778065437789</v>
      </c>
      <c r="AB11" s="16">
        <v>0.14644443702240889</v>
      </c>
      <c r="AC11" s="16">
        <v>0.1399101475735397</v>
      </c>
      <c r="AD11" s="16">
        <v>0.16361648179368429</v>
      </c>
      <c r="AF11" s="16">
        <v>0.1053659746739557</v>
      </c>
      <c r="AH11" s="16">
        <v>0.3398026972567123</v>
      </c>
      <c r="AI11" s="16">
        <v>0.1965455045405376</v>
      </c>
      <c r="AJ11" s="16">
        <v>7.3446182905872195E-2</v>
      </c>
      <c r="AK11" s="16">
        <v>2.161725484551175E-2</v>
      </c>
    </row>
    <row r="12" spans="2:39" ht="19" customHeight="1" x14ac:dyDescent="0.35">
      <c r="B12" s="15" t="s">
        <v>79</v>
      </c>
      <c r="C12" s="16">
        <v>2.3229916474513081E-2</v>
      </c>
      <c r="D12" s="16">
        <v>1.2643388946990349E-2</v>
      </c>
      <c r="E12" s="16">
        <v>3.3580207098845828E-2</v>
      </c>
      <c r="G12" s="16">
        <v>1.1313912912979019E-2</v>
      </c>
      <c r="H12" s="16">
        <v>7.7166517380025876E-3</v>
      </c>
      <c r="I12" s="16">
        <v>2.03175156934019E-2</v>
      </c>
      <c r="J12" s="16">
        <v>1.3493367180508401E-2</v>
      </c>
      <c r="K12" s="16">
        <v>3.1763247088008761E-2</v>
      </c>
      <c r="L12" s="16">
        <v>4.8148098407395853E-2</v>
      </c>
      <c r="N12" s="16">
        <v>2.378880342186665E-2</v>
      </c>
      <c r="O12" s="16">
        <v>3.8423920850089409E-2</v>
      </c>
      <c r="P12" s="16">
        <v>3.8367803833985741E-2</v>
      </c>
      <c r="Q12" s="16">
        <v>7.4866213123454739E-3</v>
      </c>
      <c r="R12" s="16">
        <v>2.4084087787198911E-2</v>
      </c>
      <c r="S12" s="16">
        <v>3.5859364204751193E-2</v>
      </c>
      <c r="T12" s="16">
        <v>2.077683411290868E-2</v>
      </c>
      <c r="U12" s="16">
        <v>3.4885885591464369E-2</v>
      </c>
      <c r="V12" s="16">
        <v>7.2324308495308343E-3</v>
      </c>
      <c r="W12" s="16">
        <v>2.512666239148658E-2</v>
      </c>
      <c r="X12" s="16">
        <v>2.5220241401797509E-2</v>
      </c>
      <c r="Y12" s="16">
        <v>1.456852313910671E-2</v>
      </c>
      <c r="AA12" s="16">
        <v>1.6671125942853578E-2</v>
      </c>
      <c r="AB12" s="16">
        <v>1.912738606923528E-2</v>
      </c>
      <c r="AC12" s="16">
        <v>2.4494848242200159E-2</v>
      </c>
      <c r="AD12" s="16">
        <v>3.3577011079230681E-2</v>
      </c>
      <c r="AF12" s="16">
        <v>1.306443316546666E-2</v>
      </c>
      <c r="AH12" s="16">
        <v>9.1488410284111144E-2</v>
      </c>
      <c r="AI12" s="16">
        <v>2.3933798760312271E-2</v>
      </c>
      <c r="AJ12" s="16">
        <v>1.39330371692271E-2</v>
      </c>
      <c r="AK12" s="16">
        <v>1.0558589349565319E-3</v>
      </c>
    </row>
    <row r="14" spans="2:39" x14ac:dyDescent="0.35">
      <c r="B14" t="s">
        <v>443</v>
      </c>
    </row>
    <row r="15" spans="2:39" x14ac:dyDescent="0.35">
      <c r="B15" t="s">
        <v>8</v>
      </c>
    </row>
    <row r="17" spans="2:2" x14ac:dyDescent="0.35">
      <c r="B17"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G16"/>
  <sheetViews>
    <sheetView showGridLines="0" workbookViewId="0"/>
  </sheetViews>
  <sheetFormatPr defaultRowHeight="14.5" x14ac:dyDescent="0.35"/>
  <cols>
    <col min="1" max="1" width="5" customWidth="1"/>
    <col min="2" max="2" width="25" customWidth="1"/>
    <col min="3" max="7" width="20" customWidth="1"/>
  </cols>
  <sheetData>
    <row r="2" spans="2:7" ht="40" customHeight="1" x14ac:dyDescent="0.35">
      <c r="D2" s="17" t="s">
        <v>444</v>
      </c>
    </row>
    <row r="6" spans="2:7" ht="60" customHeight="1" x14ac:dyDescent="0.35">
      <c r="C6" s="18" t="s">
        <v>445</v>
      </c>
      <c r="D6" s="18" t="s">
        <v>446</v>
      </c>
      <c r="E6" s="18" t="s">
        <v>447</v>
      </c>
      <c r="F6" s="18" t="s">
        <v>448</v>
      </c>
      <c r="G6" s="18" t="s">
        <v>449</v>
      </c>
    </row>
    <row r="7" spans="2:7" x14ac:dyDescent="0.35">
      <c r="B7" s="15" t="s">
        <v>81</v>
      </c>
      <c r="C7" s="16">
        <v>0.2852215257211172</v>
      </c>
      <c r="D7" s="16">
        <v>0.62103758211467197</v>
      </c>
      <c r="E7" s="16">
        <v>0.92229441682285151</v>
      </c>
      <c r="F7" s="16">
        <v>0.62683948513332233</v>
      </c>
      <c r="G7" s="16">
        <v>0.82948162794785452</v>
      </c>
    </row>
    <row r="8" spans="2:7" x14ac:dyDescent="0.35">
      <c r="B8" s="15" t="s">
        <v>82</v>
      </c>
      <c r="C8" s="16">
        <v>0.68690788203165698</v>
      </c>
      <c r="D8" s="16">
        <v>0.34167900830662318</v>
      </c>
      <c r="E8" s="16">
        <v>6.4696581831562114E-2</v>
      </c>
      <c r="F8" s="16">
        <v>0.34551240831363278</v>
      </c>
      <c r="G8" s="16">
        <v>0.14493025955849179</v>
      </c>
    </row>
    <row r="9" spans="2:7" x14ac:dyDescent="0.35">
      <c r="B9" s="15" t="s">
        <v>83</v>
      </c>
      <c r="C9" s="16">
        <v>2.7870592247225819E-2</v>
      </c>
      <c r="D9" s="16">
        <v>3.7283409578704747E-2</v>
      </c>
      <c r="E9" s="16">
        <v>1.300900134558633E-2</v>
      </c>
      <c r="F9" s="16">
        <v>2.7648106553044852E-2</v>
      </c>
      <c r="G9" s="16">
        <v>2.5588112493653729E-2</v>
      </c>
    </row>
    <row r="12" spans="2:7" x14ac:dyDescent="0.35">
      <c r="B12" t="s">
        <v>443</v>
      </c>
    </row>
    <row r="13" spans="2:7" x14ac:dyDescent="0.35">
      <c r="B13" t="s">
        <v>8</v>
      </c>
    </row>
    <row r="16" spans="2:7" x14ac:dyDescent="0.35">
      <c r="B16" t="str">
        <f>HYPERLINK("#Contents!A1", "Return to Contents")</f>
        <v>Return to Contents</v>
      </c>
    </row>
  </sheetData>
  <pageMargins left="0.75" right="0.75" top="1" bottom="1" header="0.5" footer="0.5"/>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AM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80</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3731</v>
      </c>
      <c r="D7" s="13">
        <v>1969</v>
      </c>
      <c r="E7" s="13">
        <v>1762</v>
      </c>
      <c r="G7" s="13">
        <v>463</v>
      </c>
      <c r="H7" s="13">
        <v>766</v>
      </c>
      <c r="I7" s="13">
        <v>817</v>
      </c>
      <c r="J7" s="13">
        <v>851</v>
      </c>
      <c r="K7" s="13">
        <v>593</v>
      </c>
      <c r="L7" s="13">
        <v>241</v>
      </c>
      <c r="N7" s="13">
        <v>289</v>
      </c>
      <c r="O7" s="13">
        <v>124</v>
      </c>
      <c r="P7" s="13">
        <v>185</v>
      </c>
      <c r="Q7" s="13">
        <v>150</v>
      </c>
      <c r="R7" s="13">
        <v>418</v>
      </c>
      <c r="S7" s="13">
        <v>302</v>
      </c>
      <c r="T7" s="13">
        <v>276</v>
      </c>
      <c r="U7" s="13">
        <v>336</v>
      </c>
      <c r="V7" s="13">
        <v>589</v>
      </c>
      <c r="W7" s="13">
        <v>495</v>
      </c>
      <c r="X7" s="13">
        <v>278</v>
      </c>
      <c r="Y7" s="13">
        <v>289</v>
      </c>
      <c r="AA7" s="13">
        <v>1130</v>
      </c>
      <c r="AB7" s="13">
        <v>1060</v>
      </c>
      <c r="AC7" s="13">
        <v>848</v>
      </c>
      <c r="AD7" s="13">
        <v>687</v>
      </c>
      <c r="AF7" s="13">
        <v>3501</v>
      </c>
      <c r="AH7" s="13">
        <v>194</v>
      </c>
      <c r="AI7" s="13">
        <v>1198</v>
      </c>
      <c r="AJ7" s="13">
        <v>1617</v>
      </c>
      <c r="AK7" s="13">
        <v>722</v>
      </c>
    </row>
    <row r="8" spans="2:39" x14ac:dyDescent="0.35">
      <c r="B8" s="7" t="s">
        <v>68</v>
      </c>
      <c r="C8" s="14">
        <v>3697</v>
      </c>
      <c r="D8" s="14">
        <v>1953</v>
      </c>
      <c r="E8" s="14">
        <v>1744</v>
      </c>
      <c r="G8" s="14">
        <v>456</v>
      </c>
      <c r="H8" s="14">
        <v>806</v>
      </c>
      <c r="I8" s="14">
        <v>807</v>
      </c>
      <c r="J8" s="14">
        <v>798</v>
      </c>
      <c r="K8" s="14">
        <v>546</v>
      </c>
      <c r="L8" s="14">
        <v>283</v>
      </c>
      <c r="N8" s="14">
        <v>308</v>
      </c>
      <c r="O8" s="14">
        <v>128</v>
      </c>
      <c r="P8" s="14">
        <v>176</v>
      </c>
      <c r="Q8" s="14">
        <v>136</v>
      </c>
      <c r="R8" s="14">
        <v>405</v>
      </c>
      <c r="S8" s="14">
        <v>280</v>
      </c>
      <c r="T8" s="14">
        <v>255</v>
      </c>
      <c r="U8" s="14">
        <v>328</v>
      </c>
      <c r="V8" s="14">
        <v>616</v>
      </c>
      <c r="W8" s="14">
        <v>487</v>
      </c>
      <c r="X8" s="14">
        <v>263</v>
      </c>
      <c r="Y8" s="14">
        <v>313</v>
      </c>
      <c r="AA8" s="14">
        <v>1093</v>
      </c>
      <c r="AB8" s="14">
        <v>1005</v>
      </c>
      <c r="AC8" s="14">
        <v>884</v>
      </c>
      <c r="AD8" s="14">
        <v>713</v>
      </c>
      <c r="AF8" s="14">
        <v>3464</v>
      </c>
      <c r="AH8" s="14">
        <v>195</v>
      </c>
      <c r="AI8" s="14">
        <v>1176</v>
      </c>
      <c r="AJ8" s="14">
        <v>1609</v>
      </c>
      <c r="AK8" s="14">
        <v>716</v>
      </c>
    </row>
    <row r="9" spans="2:39" ht="19" customHeight="1" x14ac:dyDescent="0.35">
      <c r="B9" s="15" t="s">
        <v>81</v>
      </c>
      <c r="C9" s="16">
        <v>0.2852215257211172</v>
      </c>
      <c r="D9" s="16">
        <v>0.30137898533394258</v>
      </c>
      <c r="E9" s="16">
        <v>0.26713079301751608</v>
      </c>
      <c r="G9" s="16">
        <v>0.37803873652802239</v>
      </c>
      <c r="H9" s="16">
        <v>0.46098420954275898</v>
      </c>
      <c r="I9" s="16">
        <v>0.31652284850979701</v>
      </c>
      <c r="J9" s="16">
        <v>0.20361337190717191</v>
      </c>
      <c r="K9" s="16">
        <v>0.1200032323182675</v>
      </c>
      <c r="L9" s="16">
        <v>9.4990836975917411E-2</v>
      </c>
      <c r="N9" s="16">
        <v>0.19905693319356729</v>
      </c>
      <c r="O9" s="16">
        <v>0.30548839532752731</v>
      </c>
      <c r="P9" s="16">
        <v>0.30244674095709351</v>
      </c>
      <c r="Q9" s="16">
        <v>0.34292230608548041</v>
      </c>
      <c r="R9" s="16">
        <v>0.28944654888303678</v>
      </c>
      <c r="S9" s="16">
        <v>0.25620249647779919</v>
      </c>
      <c r="T9" s="16">
        <v>0.28762674810512001</v>
      </c>
      <c r="U9" s="16">
        <v>0.33037564101027223</v>
      </c>
      <c r="V9" s="16">
        <v>0.38569427691936098</v>
      </c>
      <c r="W9" s="16">
        <v>0.22164704257660209</v>
      </c>
      <c r="X9" s="16">
        <v>0.24986767280660099</v>
      </c>
      <c r="Y9" s="16">
        <v>0.22895011963530401</v>
      </c>
      <c r="AA9" s="16">
        <v>0.37002721933324112</v>
      </c>
      <c r="AB9" s="16">
        <v>0.24575728474005951</v>
      </c>
      <c r="AC9" s="16">
        <v>0.29756807633950622</v>
      </c>
      <c r="AD9" s="16">
        <v>0.1959308575707992</v>
      </c>
      <c r="AF9" s="16">
        <v>0.29965116532124852</v>
      </c>
      <c r="AH9" s="16">
        <v>4.9094461012879891E-2</v>
      </c>
      <c r="AI9" s="16">
        <v>0.12904911891834811</v>
      </c>
      <c r="AJ9" s="16">
        <v>0.34591138698037049</v>
      </c>
      <c r="AK9" s="16">
        <v>0.46957547582175158</v>
      </c>
    </row>
    <row r="10" spans="2:39" ht="19" customHeight="1" x14ac:dyDescent="0.35">
      <c r="B10" s="15" t="s">
        <v>82</v>
      </c>
      <c r="C10" s="16">
        <v>0.68690788203165698</v>
      </c>
      <c r="D10" s="16">
        <v>0.67074751934809651</v>
      </c>
      <c r="E10" s="16">
        <v>0.70500186516434471</v>
      </c>
      <c r="G10" s="16">
        <v>0.59180016253295054</v>
      </c>
      <c r="H10" s="16">
        <v>0.50257750099876142</v>
      </c>
      <c r="I10" s="16">
        <v>0.65259187259416285</v>
      </c>
      <c r="J10" s="16">
        <v>0.77199304248052947</v>
      </c>
      <c r="K10" s="16">
        <v>0.86012391729293292</v>
      </c>
      <c r="L10" s="16">
        <v>0.88857089902027664</v>
      </c>
      <c r="N10" s="16">
        <v>0.7869617681010922</v>
      </c>
      <c r="O10" s="16">
        <v>0.67916603309613366</v>
      </c>
      <c r="P10" s="16">
        <v>0.67250718265834186</v>
      </c>
      <c r="Q10" s="16">
        <v>0.6238498394166071</v>
      </c>
      <c r="R10" s="16">
        <v>0.68810300321966689</v>
      </c>
      <c r="S10" s="16">
        <v>0.72266022814290842</v>
      </c>
      <c r="T10" s="16">
        <v>0.65867173734845985</v>
      </c>
      <c r="U10" s="16">
        <v>0.64310523290682664</v>
      </c>
      <c r="V10" s="16">
        <v>0.57623909218153713</v>
      </c>
      <c r="W10" s="16">
        <v>0.74691916612543297</v>
      </c>
      <c r="X10" s="16">
        <v>0.73205436650381284</v>
      </c>
      <c r="Y10" s="16">
        <v>0.74907504081059906</v>
      </c>
      <c r="AA10" s="16">
        <v>0.60888155295860924</v>
      </c>
      <c r="AB10" s="16">
        <v>0.73439589401545713</v>
      </c>
      <c r="AC10" s="16">
        <v>0.66554183928082955</v>
      </c>
      <c r="AD10" s="16">
        <v>0.76608820519393628</v>
      </c>
      <c r="AF10" s="16">
        <v>0.67216495684542821</v>
      </c>
      <c r="AH10" s="16">
        <v>0.91936767306586109</v>
      </c>
      <c r="AI10" s="16">
        <v>0.84225830967075255</v>
      </c>
      <c r="AJ10" s="16">
        <v>0.62292055158520565</v>
      </c>
      <c r="AK10" s="16">
        <v>0.51231001582248725</v>
      </c>
    </row>
    <row r="11" spans="2:39" ht="19" customHeight="1" x14ac:dyDescent="0.35">
      <c r="B11" s="15" t="s">
        <v>83</v>
      </c>
      <c r="C11" s="16">
        <v>2.7870592247225819E-2</v>
      </c>
      <c r="D11" s="16">
        <v>2.7873495317960961E-2</v>
      </c>
      <c r="E11" s="16">
        <v>2.7867341818139321E-2</v>
      </c>
      <c r="G11" s="16">
        <v>3.016110093902695E-2</v>
      </c>
      <c r="H11" s="16">
        <v>3.6438289458479593E-2</v>
      </c>
      <c r="I11" s="16">
        <v>3.088527889604022E-2</v>
      </c>
      <c r="J11" s="16">
        <v>2.4393585612298568E-2</v>
      </c>
      <c r="K11" s="16">
        <v>1.9872850388799362E-2</v>
      </c>
      <c r="L11" s="16">
        <v>1.6438264003805901E-2</v>
      </c>
      <c r="N11" s="16">
        <v>1.3981298705340459E-2</v>
      </c>
      <c r="O11" s="16">
        <v>1.534557157633914E-2</v>
      </c>
      <c r="P11" s="16">
        <v>2.50460763845647E-2</v>
      </c>
      <c r="Q11" s="16">
        <v>3.3227854497912428E-2</v>
      </c>
      <c r="R11" s="16">
        <v>2.245044789729627E-2</v>
      </c>
      <c r="S11" s="16">
        <v>2.1137275379292251E-2</v>
      </c>
      <c r="T11" s="16">
        <v>5.3701514546420158E-2</v>
      </c>
      <c r="U11" s="16">
        <v>2.651912608290136E-2</v>
      </c>
      <c r="V11" s="16">
        <v>3.8066630899101943E-2</v>
      </c>
      <c r="W11" s="16">
        <v>3.1433791297964968E-2</v>
      </c>
      <c r="X11" s="16">
        <v>1.8077960689586298E-2</v>
      </c>
      <c r="Y11" s="16">
        <v>2.197483955409699E-2</v>
      </c>
      <c r="AA11" s="16">
        <v>2.109122770814963E-2</v>
      </c>
      <c r="AB11" s="16">
        <v>1.9846821244483309E-2</v>
      </c>
      <c r="AC11" s="16">
        <v>3.6890084379664102E-2</v>
      </c>
      <c r="AD11" s="16">
        <v>3.7980937235264599E-2</v>
      </c>
      <c r="AF11" s="16">
        <v>2.818387783332315E-2</v>
      </c>
      <c r="AH11" s="16">
        <v>3.1537865921259171E-2</v>
      </c>
      <c r="AI11" s="16">
        <v>2.8692571410899561E-2</v>
      </c>
      <c r="AJ11" s="16">
        <v>3.116806143442356E-2</v>
      </c>
      <c r="AK11" s="16">
        <v>1.8114508355760991E-2</v>
      </c>
    </row>
    <row r="13" spans="2:39" x14ac:dyDescent="0.35">
      <c r="B13" s="19" t="s">
        <v>16</v>
      </c>
    </row>
    <row r="14" spans="2:39" x14ac:dyDescent="0.35">
      <c r="B14" t="s">
        <v>443</v>
      </c>
    </row>
    <row r="15" spans="2:39" x14ac:dyDescent="0.35">
      <c r="B15" t="s">
        <v>8</v>
      </c>
    </row>
    <row r="16" spans="2:39" x14ac:dyDescent="0.35">
      <c r="B16"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AM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84</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3731</v>
      </c>
      <c r="D7" s="13">
        <v>1969</v>
      </c>
      <c r="E7" s="13">
        <v>1762</v>
      </c>
      <c r="G7" s="13">
        <v>463</v>
      </c>
      <c r="H7" s="13">
        <v>766</v>
      </c>
      <c r="I7" s="13">
        <v>817</v>
      </c>
      <c r="J7" s="13">
        <v>851</v>
      </c>
      <c r="K7" s="13">
        <v>593</v>
      </c>
      <c r="L7" s="13">
        <v>241</v>
      </c>
      <c r="N7" s="13">
        <v>289</v>
      </c>
      <c r="O7" s="13">
        <v>124</v>
      </c>
      <c r="P7" s="13">
        <v>185</v>
      </c>
      <c r="Q7" s="13">
        <v>150</v>
      </c>
      <c r="R7" s="13">
        <v>418</v>
      </c>
      <c r="S7" s="13">
        <v>302</v>
      </c>
      <c r="T7" s="13">
        <v>276</v>
      </c>
      <c r="U7" s="13">
        <v>336</v>
      </c>
      <c r="V7" s="13">
        <v>589</v>
      </c>
      <c r="W7" s="13">
        <v>495</v>
      </c>
      <c r="X7" s="13">
        <v>278</v>
      </c>
      <c r="Y7" s="13">
        <v>289</v>
      </c>
      <c r="AA7" s="13">
        <v>1130</v>
      </c>
      <c r="AB7" s="13">
        <v>1060</v>
      </c>
      <c r="AC7" s="13">
        <v>848</v>
      </c>
      <c r="AD7" s="13">
        <v>687</v>
      </c>
      <c r="AF7" s="13">
        <v>3501</v>
      </c>
      <c r="AH7" s="13">
        <v>194</v>
      </c>
      <c r="AI7" s="13">
        <v>1198</v>
      </c>
      <c r="AJ7" s="13">
        <v>1617</v>
      </c>
      <c r="AK7" s="13">
        <v>722</v>
      </c>
    </row>
    <row r="8" spans="2:39" x14ac:dyDescent="0.35">
      <c r="B8" s="7" t="s">
        <v>68</v>
      </c>
      <c r="C8" s="14">
        <v>3697</v>
      </c>
      <c r="D8" s="14">
        <v>1953</v>
      </c>
      <c r="E8" s="14">
        <v>1744</v>
      </c>
      <c r="G8" s="14">
        <v>456</v>
      </c>
      <c r="H8" s="14">
        <v>806</v>
      </c>
      <c r="I8" s="14">
        <v>807</v>
      </c>
      <c r="J8" s="14">
        <v>798</v>
      </c>
      <c r="K8" s="14">
        <v>546</v>
      </c>
      <c r="L8" s="14">
        <v>283</v>
      </c>
      <c r="N8" s="14">
        <v>308</v>
      </c>
      <c r="O8" s="14">
        <v>128</v>
      </c>
      <c r="P8" s="14">
        <v>176</v>
      </c>
      <c r="Q8" s="14">
        <v>136</v>
      </c>
      <c r="R8" s="14">
        <v>405</v>
      </c>
      <c r="S8" s="14">
        <v>280</v>
      </c>
      <c r="T8" s="14">
        <v>255</v>
      </c>
      <c r="U8" s="14">
        <v>328</v>
      </c>
      <c r="V8" s="14">
        <v>616</v>
      </c>
      <c r="W8" s="14">
        <v>487</v>
      </c>
      <c r="X8" s="14">
        <v>263</v>
      </c>
      <c r="Y8" s="14">
        <v>313</v>
      </c>
      <c r="AA8" s="14">
        <v>1093</v>
      </c>
      <c r="AB8" s="14">
        <v>1005</v>
      </c>
      <c r="AC8" s="14">
        <v>884</v>
      </c>
      <c r="AD8" s="14">
        <v>713</v>
      </c>
      <c r="AF8" s="14">
        <v>3464</v>
      </c>
      <c r="AH8" s="14">
        <v>195</v>
      </c>
      <c r="AI8" s="14">
        <v>1176</v>
      </c>
      <c r="AJ8" s="14">
        <v>1609</v>
      </c>
      <c r="AK8" s="14">
        <v>716</v>
      </c>
    </row>
    <row r="9" spans="2:39" ht="19" customHeight="1" x14ac:dyDescent="0.35">
      <c r="B9" s="15" t="s">
        <v>81</v>
      </c>
      <c r="C9" s="16">
        <v>0.62683948513332233</v>
      </c>
      <c r="D9" s="16">
        <v>0.65743977206736526</v>
      </c>
      <c r="E9" s="16">
        <v>0.59257781127848874</v>
      </c>
      <c r="G9" s="16">
        <v>0.57551981978488487</v>
      </c>
      <c r="H9" s="16">
        <v>0.64756982609028702</v>
      </c>
      <c r="I9" s="16">
        <v>0.65852159362257201</v>
      </c>
      <c r="J9" s="16">
        <v>0.61946680637657681</v>
      </c>
      <c r="K9" s="16">
        <v>0.64145731786236793</v>
      </c>
      <c r="L9" s="16">
        <v>0.55288853928527537</v>
      </c>
      <c r="N9" s="16">
        <v>0.62141711997061122</v>
      </c>
      <c r="O9" s="16">
        <v>0.63102100540636463</v>
      </c>
      <c r="P9" s="16">
        <v>0.62971550391110531</v>
      </c>
      <c r="Q9" s="16">
        <v>0.58087153174075201</v>
      </c>
      <c r="R9" s="16">
        <v>0.65022051729834041</v>
      </c>
      <c r="S9" s="16">
        <v>0.65077814370629505</v>
      </c>
      <c r="T9" s="16">
        <v>0.63016994593803211</v>
      </c>
      <c r="U9" s="16">
        <v>0.64513418700642278</v>
      </c>
      <c r="V9" s="16">
        <v>0.60736823539509177</v>
      </c>
      <c r="W9" s="16">
        <v>0.57789826427226232</v>
      </c>
      <c r="X9" s="16">
        <v>0.64711853380825657</v>
      </c>
      <c r="Y9" s="16">
        <v>0.67272670787796596</v>
      </c>
      <c r="AA9" s="16">
        <v>0.66695431835462293</v>
      </c>
      <c r="AB9" s="16">
        <v>0.64866246799129723</v>
      </c>
      <c r="AC9" s="16">
        <v>0.60670378291221461</v>
      </c>
      <c r="AD9" s="16">
        <v>0.55953232100722594</v>
      </c>
      <c r="AF9" s="16">
        <v>0.6368998924211654</v>
      </c>
      <c r="AH9" s="16">
        <v>0.49911204234928819</v>
      </c>
      <c r="AI9" s="16">
        <v>0.58960854322962009</v>
      </c>
      <c r="AJ9" s="16">
        <v>0.62995097985533655</v>
      </c>
      <c r="AK9" s="16">
        <v>0.71576891730280479</v>
      </c>
    </row>
    <row r="10" spans="2:39" ht="19" customHeight="1" x14ac:dyDescent="0.35">
      <c r="B10" s="15" t="s">
        <v>82</v>
      </c>
      <c r="C10" s="16">
        <v>0.34551240831363278</v>
      </c>
      <c r="D10" s="16">
        <v>0.31946713847928337</v>
      </c>
      <c r="E10" s="16">
        <v>0.37467404795606601</v>
      </c>
      <c r="G10" s="16">
        <v>0.40479627933814738</v>
      </c>
      <c r="H10" s="16">
        <v>0.30731109502811271</v>
      </c>
      <c r="I10" s="16">
        <v>0.31129807757344169</v>
      </c>
      <c r="J10" s="16">
        <v>0.35583306126853398</v>
      </c>
      <c r="K10" s="16">
        <v>0.34176777115745571</v>
      </c>
      <c r="L10" s="16">
        <v>0.4342806452615865</v>
      </c>
      <c r="N10" s="16">
        <v>0.34468262366692809</v>
      </c>
      <c r="O10" s="16">
        <v>0.34311031687380639</v>
      </c>
      <c r="P10" s="16">
        <v>0.34803311976935131</v>
      </c>
      <c r="Q10" s="16">
        <v>0.37671533449967548</v>
      </c>
      <c r="R10" s="16">
        <v>0.31705457338013548</v>
      </c>
      <c r="S10" s="16">
        <v>0.33469417839933269</v>
      </c>
      <c r="T10" s="16">
        <v>0.34226894079598952</v>
      </c>
      <c r="U10" s="16">
        <v>0.34308130971617568</v>
      </c>
      <c r="V10" s="16">
        <v>0.35998557411137749</v>
      </c>
      <c r="W10" s="16">
        <v>0.39351821689869743</v>
      </c>
      <c r="X10" s="16">
        <v>0.32767190001514229</v>
      </c>
      <c r="Y10" s="16">
        <v>0.2957888468912177</v>
      </c>
      <c r="AA10" s="16">
        <v>0.31756700086983469</v>
      </c>
      <c r="AB10" s="16">
        <v>0.3274872768438184</v>
      </c>
      <c r="AC10" s="16">
        <v>0.35661573031592148</v>
      </c>
      <c r="AD10" s="16">
        <v>0.40048934391247631</v>
      </c>
      <c r="AF10" s="16">
        <v>0.33625387513186289</v>
      </c>
      <c r="AH10" s="16">
        <v>0.4687938519925039</v>
      </c>
      <c r="AI10" s="16">
        <v>0.38528869055843612</v>
      </c>
      <c r="AJ10" s="16">
        <v>0.33757537565670981</v>
      </c>
      <c r="AK10" s="16">
        <v>0.2644569269360359</v>
      </c>
    </row>
    <row r="11" spans="2:39" ht="19" customHeight="1" x14ac:dyDescent="0.35">
      <c r="B11" s="15" t="s">
        <v>83</v>
      </c>
      <c r="C11" s="16">
        <v>2.7648106553044852E-2</v>
      </c>
      <c r="D11" s="16">
        <v>2.309308945335144E-2</v>
      </c>
      <c r="E11" s="16">
        <v>3.2748140765445147E-2</v>
      </c>
      <c r="G11" s="16">
        <v>1.9683900876967631E-2</v>
      </c>
      <c r="H11" s="16">
        <v>4.5119078881600133E-2</v>
      </c>
      <c r="I11" s="16">
        <v>3.018032880398645E-2</v>
      </c>
      <c r="J11" s="16">
        <v>2.4700132354889132E-2</v>
      </c>
      <c r="K11" s="16">
        <v>1.6774910980176191E-2</v>
      </c>
      <c r="L11" s="16">
        <v>1.2830815453138069E-2</v>
      </c>
      <c r="N11" s="16">
        <v>3.3900256362460801E-2</v>
      </c>
      <c r="O11" s="16">
        <v>2.5868677719829109E-2</v>
      </c>
      <c r="P11" s="16">
        <v>2.2251376319543568E-2</v>
      </c>
      <c r="Q11" s="16">
        <v>4.241313375957248E-2</v>
      </c>
      <c r="R11" s="16">
        <v>3.2724909321524297E-2</v>
      </c>
      <c r="S11" s="16">
        <v>1.452767789437205E-2</v>
      </c>
      <c r="T11" s="16">
        <v>2.7561113265978359E-2</v>
      </c>
      <c r="U11" s="16">
        <v>1.178450327740161E-2</v>
      </c>
      <c r="V11" s="16">
        <v>3.2646190493530652E-2</v>
      </c>
      <c r="W11" s="16">
        <v>2.858351882904028E-2</v>
      </c>
      <c r="X11" s="16">
        <v>2.5209566176601229E-2</v>
      </c>
      <c r="Y11" s="16">
        <v>3.1484445230816449E-2</v>
      </c>
      <c r="AA11" s="16">
        <v>1.547868077554251E-2</v>
      </c>
      <c r="AB11" s="16">
        <v>2.3850255164884301E-2</v>
      </c>
      <c r="AC11" s="16">
        <v>3.6680486771863793E-2</v>
      </c>
      <c r="AD11" s="16">
        <v>3.9978335080297689E-2</v>
      </c>
      <c r="AF11" s="16">
        <v>2.6846232446971648E-2</v>
      </c>
      <c r="AH11" s="16">
        <v>3.2094105658207847E-2</v>
      </c>
      <c r="AI11" s="16">
        <v>2.5102766211943909E-2</v>
      </c>
      <c r="AJ11" s="16">
        <v>3.2473644487953611E-2</v>
      </c>
      <c r="AK11" s="16">
        <v>1.9774155761159418E-2</v>
      </c>
    </row>
    <row r="13" spans="2:39" x14ac:dyDescent="0.35">
      <c r="B13" s="19" t="s">
        <v>16</v>
      </c>
    </row>
    <row r="14" spans="2:39" x14ac:dyDescent="0.35">
      <c r="B14" t="s">
        <v>443</v>
      </c>
    </row>
    <row r="15" spans="2:39" x14ac:dyDescent="0.35">
      <c r="B15" t="s">
        <v>8</v>
      </c>
    </row>
    <row r="16" spans="2:39" x14ac:dyDescent="0.35">
      <c r="B16"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AM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85</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3731</v>
      </c>
      <c r="D7" s="13">
        <v>1969</v>
      </c>
      <c r="E7" s="13">
        <v>1762</v>
      </c>
      <c r="G7" s="13">
        <v>463</v>
      </c>
      <c r="H7" s="13">
        <v>766</v>
      </c>
      <c r="I7" s="13">
        <v>817</v>
      </c>
      <c r="J7" s="13">
        <v>851</v>
      </c>
      <c r="K7" s="13">
        <v>593</v>
      </c>
      <c r="L7" s="13">
        <v>241</v>
      </c>
      <c r="N7" s="13">
        <v>289</v>
      </c>
      <c r="O7" s="13">
        <v>124</v>
      </c>
      <c r="P7" s="13">
        <v>185</v>
      </c>
      <c r="Q7" s="13">
        <v>150</v>
      </c>
      <c r="R7" s="13">
        <v>418</v>
      </c>
      <c r="S7" s="13">
        <v>302</v>
      </c>
      <c r="T7" s="13">
        <v>276</v>
      </c>
      <c r="U7" s="13">
        <v>336</v>
      </c>
      <c r="V7" s="13">
        <v>589</v>
      </c>
      <c r="W7" s="13">
        <v>495</v>
      </c>
      <c r="X7" s="13">
        <v>278</v>
      </c>
      <c r="Y7" s="13">
        <v>289</v>
      </c>
      <c r="AA7" s="13">
        <v>1130</v>
      </c>
      <c r="AB7" s="13">
        <v>1060</v>
      </c>
      <c r="AC7" s="13">
        <v>848</v>
      </c>
      <c r="AD7" s="13">
        <v>687</v>
      </c>
      <c r="AF7" s="13">
        <v>3501</v>
      </c>
      <c r="AH7" s="13">
        <v>194</v>
      </c>
      <c r="AI7" s="13">
        <v>1198</v>
      </c>
      <c r="AJ7" s="13">
        <v>1617</v>
      </c>
      <c r="AK7" s="13">
        <v>722</v>
      </c>
    </row>
    <row r="8" spans="2:39" x14ac:dyDescent="0.35">
      <c r="B8" s="7" t="s">
        <v>68</v>
      </c>
      <c r="C8" s="14">
        <v>3697</v>
      </c>
      <c r="D8" s="14">
        <v>1953</v>
      </c>
      <c r="E8" s="14">
        <v>1744</v>
      </c>
      <c r="G8" s="14">
        <v>456</v>
      </c>
      <c r="H8" s="14">
        <v>806</v>
      </c>
      <c r="I8" s="14">
        <v>807</v>
      </c>
      <c r="J8" s="14">
        <v>798</v>
      </c>
      <c r="K8" s="14">
        <v>546</v>
      </c>
      <c r="L8" s="14">
        <v>283</v>
      </c>
      <c r="N8" s="14">
        <v>308</v>
      </c>
      <c r="O8" s="14">
        <v>128</v>
      </c>
      <c r="P8" s="14">
        <v>176</v>
      </c>
      <c r="Q8" s="14">
        <v>136</v>
      </c>
      <c r="R8" s="14">
        <v>405</v>
      </c>
      <c r="S8" s="14">
        <v>280</v>
      </c>
      <c r="T8" s="14">
        <v>255</v>
      </c>
      <c r="U8" s="14">
        <v>328</v>
      </c>
      <c r="V8" s="14">
        <v>616</v>
      </c>
      <c r="W8" s="14">
        <v>487</v>
      </c>
      <c r="X8" s="14">
        <v>263</v>
      </c>
      <c r="Y8" s="14">
        <v>313</v>
      </c>
      <c r="AA8" s="14">
        <v>1093</v>
      </c>
      <c r="AB8" s="14">
        <v>1005</v>
      </c>
      <c r="AC8" s="14">
        <v>884</v>
      </c>
      <c r="AD8" s="14">
        <v>713</v>
      </c>
      <c r="AF8" s="14">
        <v>3464</v>
      </c>
      <c r="AH8" s="14">
        <v>195</v>
      </c>
      <c r="AI8" s="14">
        <v>1176</v>
      </c>
      <c r="AJ8" s="14">
        <v>1609</v>
      </c>
      <c r="AK8" s="14">
        <v>716</v>
      </c>
    </row>
    <row r="9" spans="2:39" ht="19" customHeight="1" x14ac:dyDescent="0.35">
      <c r="B9" s="15" t="s">
        <v>81</v>
      </c>
      <c r="C9" s="16">
        <v>0.62103758211467197</v>
      </c>
      <c r="D9" s="16">
        <v>0.66598032016183817</v>
      </c>
      <c r="E9" s="16">
        <v>0.57071735353530606</v>
      </c>
      <c r="G9" s="16">
        <v>0.76083775785883379</v>
      </c>
      <c r="H9" s="16">
        <v>0.75466332776441447</v>
      </c>
      <c r="I9" s="16">
        <v>0.63540827869575467</v>
      </c>
      <c r="J9" s="16">
        <v>0.54222495979259122</v>
      </c>
      <c r="K9" s="16">
        <v>0.46538007460991648</v>
      </c>
      <c r="L9" s="16">
        <v>0.49690235279715061</v>
      </c>
      <c r="N9" s="16">
        <v>0.6129029448368154</v>
      </c>
      <c r="O9" s="16">
        <v>0.70990717506646939</v>
      </c>
      <c r="P9" s="16">
        <v>0.5728206304201976</v>
      </c>
      <c r="Q9" s="16">
        <v>0.6378420563859365</v>
      </c>
      <c r="R9" s="16">
        <v>0.66048191471126605</v>
      </c>
      <c r="S9" s="16">
        <v>0.57672634965904546</v>
      </c>
      <c r="T9" s="16">
        <v>0.60790365555193204</v>
      </c>
      <c r="U9" s="16">
        <v>0.6488230223592123</v>
      </c>
      <c r="V9" s="16">
        <v>0.69762353877931316</v>
      </c>
      <c r="W9" s="16">
        <v>0.58423383256179906</v>
      </c>
      <c r="X9" s="16">
        <v>0.50175092411452094</v>
      </c>
      <c r="Y9" s="16">
        <v>0.58933654060738383</v>
      </c>
      <c r="AA9" s="16">
        <v>0.73620130715819332</v>
      </c>
      <c r="AB9" s="16">
        <v>0.55270022577374167</v>
      </c>
      <c r="AC9" s="16">
        <v>0.65754867990913513</v>
      </c>
      <c r="AD9" s="16">
        <v>0.49549748515989461</v>
      </c>
      <c r="AF9" s="16">
        <v>0.63502662503438045</v>
      </c>
      <c r="AH9" s="16">
        <v>0.35912226853580898</v>
      </c>
      <c r="AI9" s="16">
        <v>0.47992391718093091</v>
      </c>
      <c r="AJ9" s="16">
        <v>0.66988443118478036</v>
      </c>
      <c r="AK9" s="16">
        <v>0.81430680582362214</v>
      </c>
    </row>
    <row r="10" spans="2:39" ht="19" customHeight="1" x14ac:dyDescent="0.35">
      <c r="B10" s="15" t="s">
        <v>82</v>
      </c>
      <c r="C10" s="16">
        <v>0.34167900830662318</v>
      </c>
      <c r="D10" s="16">
        <v>0.30099283868985921</v>
      </c>
      <c r="E10" s="16">
        <v>0.38723336133660108</v>
      </c>
      <c r="G10" s="16">
        <v>0.2099185427018522</v>
      </c>
      <c r="H10" s="16">
        <v>0.21229880507102761</v>
      </c>
      <c r="I10" s="16">
        <v>0.32147542467039841</v>
      </c>
      <c r="J10" s="16">
        <v>0.41590751669458009</v>
      </c>
      <c r="K10" s="16">
        <v>0.50102972111520239</v>
      </c>
      <c r="L10" s="16">
        <v>0.46317953608201401</v>
      </c>
      <c r="N10" s="16">
        <v>0.3549960727257086</v>
      </c>
      <c r="O10" s="16">
        <v>0.25762692192362002</v>
      </c>
      <c r="P10" s="16">
        <v>0.38474812755942661</v>
      </c>
      <c r="Q10" s="16">
        <v>0.30618079295413042</v>
      </c>
      <c r="R10" s="16">
        <v>0.30233150845983442</v>
      </c>
      <c r="S10" s="16">
        <v>0.36560314833591978</v>
      </c>
      <c r="T10" s="16">
        <v>0.36171996398237272</v>
      </c>
      <c r="U10" s="16">
        <v>0.32688065403830058</v>
      </c>
      <c r="V10" s="16">
        <v>0.26784802264245883</v>
      </c>
      <c r="W10" s="16">
        <v>0.37286045205274432</v>
      </c>
      <c r="X10" s="16">
        <v>0.46989279630173819</v>
      </c>
      <c r="Y10" s="16">
        <v>0.37204760394276232</v>
      </c>
      <c r="AA10" s="16">
        <v>0.23533332959879749</v>
      </c>
      <c r="AB10" s="16">
        <v>0.41164094719836208</v>
      </c>
      <c r="AC10" s="16">
        <v>0.30407862413642528</v>
      </c>
      <c r="AD10" s="16">
        <v>0.45321149984428721</v>
      </c>
      <c r="AF10" s="16">
        <v>0.33063681530946182</v>
      </c>
      <c r="AH10" s="16">
        <v>0.57385968624929129</v>
      </c>
      <c r="AI10" s="16">
        <v>0.47667962812492909</v>
      </c>
      <c r="AJ10" s="16">
        <v>0.29553008953618409</v>
      </c>
      <c r="AK10" s="16">
        <v>0.160486418293776</v>
      </c>
    </row>
    <row r="11" spans="2:39" ht="19" customHeight="1" x14ac:dyDescent="0.35">
      <c r="B11" s="15" t="s">
        <v>83</v>
      </c>
      <c r="C11" s="16">
        <v>3.7283409578704747E-2</v>
      </c>
      <c r="D11" s="16">
        <v>3.3026841148302649E-2</v>
      </c>
      <c r="E11" s="16">
        <v>4.2049285128092917E-2</v>
      </c>
      <c r="G11" s="16">
        <v>2.924369943931384E-2</v>
      </c>
      <c r="H11" s="16">
        <v>3.3037867164557908E-2</v>
      </c>
      <c r="I11" s="16">
        <v>4.3116296633847209E-2</v>
      </c>
      <c r="J11" s="16">
        <v>4.1867523512828728E-2</v>
      </c>
      <c r="K11" s="16">
        <v>3.3590204274880943E-2</v>
      </c>
      <c r="L11" s="16">
        <v>3.9918111120835147E-2</v>
      </c>
      <c r="N11" s="16">
        <v>3.2100982437475993E-2</v>
      </c>
      <c r="O11" s="16">
        <v>3.2465903009910618E-2</v>
      </c>
      <c r="P11" s="16">
        <v>4.2431242020376049E-2</v>
      </c>
      <c r="Q11" s="16">
        <v>5.5977150659933021E-2</v>
      </c>
      <c r="R11" s="16">
        <v>3.7186576828899413E-2</v>
      </c>
      <c r="S11" s="16">
        <v>5.7670502005034721E-2</v>
      </c>
      <c r="T11" s="16">
        <v>3.037638046569548E-2</v>
      </c>
      <c r="U11" s="16">
        <v>2.4296323602487301E-2</v>
      </c>
      <c r="V11" s="16">
        <v>3.4528438578228189E-2</v>
      </c>
      <c r="W11" s="16">
        <v>4.2905715385456587E-2</v>
      </c>
      <c r="X11" s="16">
        <v>2.8356279583740911E-2</v>
      </c>
      <c r="Y11" s="16">
        <v>3.8615855449853791E-2</v>
      </c>
      <c r="AA11" s="16">
        <v>2.846536324300911E-2</v>
      </c>
      <c r="AB11" s="16">
        <v>3.5658827027896071E-2</v>
      </c>
      <c r="AC11" s="16">
        <v>3.8372695954439637E-2</v>
      </c>
      <c r="AD11" s="16">
        <v>5.1291014995818299E-2</v>
      </c>
      <c r="AF11" s="16">
        <v>3.43365596561577E-2</v>
      </c>
      <c r="AH11" s="16">
        <v>6.7018045214899832E-2</v>
      </c>
      <c r="AI11" s="16">
        <v>4.3396454694140003E-2</v>
      </c>
      <c r="AJ11" s="16">
        <v>3.4585479279035297E-2</v>
      </c>
      <c r="AK11" s="16">
        <v>2.5206775882601739E-2</v>
      </c>
    </row>
    <row r="13" spans="2:39" x14ac:dyDescent="0.35">
      <c r="B13" s="19" t="s">
        <v>17</v>
      </c>
    </row>
    <row r="14" spans="2:39" x14ac:dyDescent="0.35">
      <c r="B14" t="s">
        <v>443</v>
      </c>
    </row>
    <row r="15" spans="2:39" x14ac:dyDescent="0.35">
      <c r="B15" t="s">
        <v>8</v>
      </c>
    </row>
    <row r="16" spans="2:39" x14ac:dyDescent="0.35">
      <c r="B16"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AM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86</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3731</v>
      </c>
      <c r="D7" s="13">
        <v>1969</v>
      </c>
      <c r="E7" s="13">
        <v>1762</v>
      </c>
      <c r="G7" s="13">
        <v>463</v>
      </c>
      <c r="H7" s="13">
        <v>766</v>
      </c>
      <c r="I7" s="13">
        <v>817</v>
      </c>
      <c r="J7" s="13">
        <v>851</v>
      </c>
      <c r="K7" s="13">
        <v>593</v>
      </c>
      <c r="L7" s="13">
        <v>241</v>
      </c>
      <c r="N7" s="13">
        <v>289</v>
      </c>
      <c r="O7" s="13">
        <v>124</v>
      </c>
      <c r="P7" s="13">
        <v>185</v>
      </c>
      <c r="Q7" s="13">
        <v>150</v>
      </c>
      <c r="R7" s="13">
        <v>418</v>
      </c>
      <c r="S7" s="13">
        <v>302</v>
      </c>
      <c r="T7" s="13">
        <v>276</v>
      </c>
      <c r="U7" s="13">
        <v>336</v>
      </c>
      <c r="V7" s="13">
        <v>589</v>
      </c>
      <c r="W7" s="13">
        <v>495</v>
      </c>
      <c r="X7" s="13">
        <v>278</v>
      </c>
      <c r="Y7" s="13">
        <v>289</v>
      </c>
      <c r="AA7" s="13">
        <v>1130</v>
      </c>
      <c r="AB7" s="13">
        <v>1060</v>
      </c>
      <c r="AC7" s="13">
        <v>848</v>
      </c>
      <c r="AD7" s="13">
        <v>687</v>
      </c>
      <c r="AF7" s="13">
        <v>3501</v>
      </c>
      <c r="AH7" s="13">
        <v>194</v>
      </c>
      <c r="AI7" s="13">
        <v>1198</v>
      </c>
      <c r="AJ7" s="13">
        <v>1617</v>
      </c>
      <c r="AK7" s="13">
        <v>722</v>
      </c>
    </row>
    <row r="8" spans="2:39" x14ac:dyDescent="0.35">
      <c r="B8" s="7" t="s">
        <v>68</v>
      </c>
      <c r="C8" s="14">
        <v>3697</v>
      </c>
      <c r="D8" s="14">
        <v>1953</v>
      </c>
      <c r="E8" s="14">
        <v>1744</v>
      </c>
      <c r="G8" s="14">
        <v>456</v>
      </c>
      <c r="H8" s="14">
        <v>806</v>
      </c>
      <c r="I8" s="14">
        <v>807</v>
      </c>
      <c r="J8" s="14">
        <v>798</v>
      </c>
      <c r="K8" s="14">
        <v>546</v>
      </c>
      <c r="L8" s="14">
        <v>283</v>
      </c>
      <c r="N8" s="14">
        <v>308</v>
      </c>
      <c r="O8" s="14">
        <v>128</v>
      </c>
      <c r="P8" s="14">
        <v>176</v>
      </c>
      <c r="Q8" s="14">
        <v>136</v>
      </c>
      <c r="R8" s="14">
        <v>405</v>
      </c>
      <c r="S8" s="14">
        <v>280</v>
      </c>
      <c r="T8" s="14">
        <v>255</v>
      </c>
      <c r="U8" s="14">
        <v>328</v>
      </c>
      <c r="V8" s="14">
        <v>616</v>
      </c>
      <c r="W8" s="14">
        <v>487</v>
      </c>
      <c r="X8" s="14">
        <v>263</v>
      </c>
      <c r="Y8" s="14">
        <v>313</v>
      </c>
      <c r="AA8" s="14">
        <v>1093</v>
      </c>
      <c r="AB8" s="14">
        <v>1005</v>
      </c>
      <c r="AC8" s="14">
        <v>884</v>
      </c>
      <c r="AD8" s="14">
        <v>713</v>
      </c>
      <c r="AF8" s="14">
        <v>3464</v>
      </c>
      <c r="AH8" s="14">
        <v>195</v>
      </c>
      <c r="AI8" s="14">
        <v>1176</v>
      </c>
      <c r="AJ8" s="14">
        <v>1609</v>
      </c>
      <c r="AK8" s="14">
        <v>716</v>
      </c>
    </row>
    <row r="9" spans="2:39" ht="19" customHeight="1" x14ac:dyDescent="0.35">
      <c r="B9" s="15" t="s">
        <v>81</v>
      </c>
      <c r="C9" s="16">
        <v>0.92229441682285151</v>
      </c>
      <c r="D9" s="16">
        <v>0.93666285010639749</v>
      </c>
      <c r="E9" s="16">
        <v>0.90620677110806191</v>
      </c>
      <c r="G9" s="16">
        <v>0.88304872055489769</v>
      </c>
      <c r="H9" s="16">
        <v>0.89064909844806273</v>
      </c>
      <c r="I9" s="16">
        <v>0.92041271455649343</v>
      </c>
      <c r="J9" s="16">
        <v>0.93403727161918815</v>
      </c>
      <c r="K9" s="16">
        <v>0.96421205787329212</v>
      </c>
      <c r="L9" s="16">
        <v>0.96697640174990029</v>
      </c>
      <c r="N9" s="16">
        <v>0.93029971785077981</v>
      </c>
      <c r="O9" s="16">
        <v>0.89550462564756494</v>
      </c>
      <c r="P9" s="16">
        <v>0.91834551794766583</v>
      </c>
      <c r="Q9" s="16">
        <v>0.87955655095640772</v>
      </c>
      <c r="R9" s="16">
        <v>0.95141915933859855</v>
      </c>
      <c r="S9" s="16">
        <v>0.93609620615734668</v>
      </c>
      <c r="T9" s="16">
        <v>0.91810075038535632</v>
      </c>
      <c r="U9" s="16">
        <v>0.89542898289461237</v>
      </c>
      <c r="V9" s="16">
        <v>0.90955712643729081</v>
      </c>
      <c r="W9" s="16">
        <v>0.93083083279125634</v>
      </c>
      <c r="X9" s="16">
        <v>0.94477943994511715</v>
      </c>
      <c r="Y9" s="16">
        <v>0.92071796039238585</v>
      </c>
      <c r="AA9" s="16">
        <v>0.9385714972903384</v>
      </c>
      <c r="AB9" s="16">
        <v>0.93421557485246864</v>
      </c>
      <c r="AC9" s="16">
        <v>0.9066126594697731</v>
      </c>
      <c r="AD9" s="16">
        <v>0.89974864883917749</v>
      </c>
      <c r="AF9" s="16">
        <v>0.9219098549388608</v>
      </c>
      <c r="AH9" s="16">
        <v>0.93210213724875246</v>
      </c>
      <c r="AI9" s="16">
        <v>0.92600384854300088</v>
      </c>
      <c r="AJ9" s="16">
        <v>0.90545173697009607</v>
      </c>
      <c r="AK9" s="16">
        <v>0.95136858541182068</v>
      </c>
    </row>
    <row r="10" spans="2:39" ht="19" customHeight="1" x14ac:dyDescent="0.35">
      <c r="B10" s="15" t="s">
        <v>82</v>
      </c>
      <c r="C10" s="16">
        <v>6.4696581831562114E-2</v>
      </c>
      <c r="D10" s="16">
        <v>5.4939206092052682E-2</v>
      </c>
      <c r="E10" s="16">
        <v>7.5621447535818773E-2</v>
      </c>
      <c r="G10" s="16">
        <v>9.6742782489754472E-2</v>
      </c>
      <c r="H10" s="16">
        <v>8.6906524307845665E-2</v>
      </c>
      <c r="I10" s="16">
        <v>6.7046921136076382E-2</v>
      </c>
      <c r="J10" s="16">
        <v>5.6421715988783837E-2</v>
      </c>
      <c r="K10" s="16">
        <v>3.0208456796763501E-2</v>
      </c>
      <c r="L10" s="16">
        <v>3.3023598250099637E-2</v>
      </c>
      <c r="N10" s="16">
        <v>5.5823115776938402E-2</v>
      </c>
      <c r="O10" s="16">
        <v>8.0390590665949016E-2</v>
      </c>
      <c r="P10" s="16">
        <v>7.6126499165879574E-2</v>
      </c>
      <c r="Q10" s="16">
        <v>0.1137107265937029</v>
      </c>
      <c r="R10" s="16">
        <v>4.0713959349019238E-2</v>
      </c>
      <c r="S10" s="16">
        <v>5.3987025507230731E-2</v>
      </c>
      <c r="T10" s="16">
        <v>5.8533938538266023E-2</v>
      </c>
      <c r="U10" s="16">
        <v>7.717629413220875E-2</v>
      </c>
      <c r="V10" s="16">
        <v>7.3285729082993134E-2</v>
      </c>
      <c r="W10" s="16">
        <v>6.0764113356215552E-2</v>
      </c>
      <c r="X10" s="16">
        <v>5.139297044937112E-2</v>
      </c>
      <c r="Y10" s="16">
        <v>7.2133051135595941E-2</v>
      </c>
      <c r="AA10" s="16">
        <v>5.5262908662980267E-2</v>
      </c>
      <c r="AB10" s="16">
        <v>5.7838854587696928E-2</v>
      </c>
      <c r="AC10" s="16">
        <v>7.4636308711439697E-2</v>
      </c>
      <c r="AD10" s="16">
        <v>7.6697339113187629E-2</v>
      </c>
      <c r="AF10" s="16">
        <v>6.5699483749524237E-2</v>
      </c>
      <c r="AH10" s="16">
        <v>4.574594269671501E-2</v>
      </c>
      <c r="AI10" s="16">
        <v>6.3995718117316122E-2</v>
      </c>
      <c r="AJ10" s="16">
        <v>7.9196854160686586E-2</v>
      </c>
      <c r="AK10" s="16">
        <v>3.8437938958778561E-2</v>
      </c>
    </row>
    <row r="11" spans="2:39" ht="19" customHeight="1" x14ac:dyDescent="0.35">
      <c r="B11" s="15" t="s">
        <v>83</v>
      </c>
      <c r="C11" s="16">
        <v>1.300900134558633E-2</v>
      </c>
      <c r="D11" s="16">
        <v>8.3979438015497621E-3</v>
      </c>
      <c r="E11" s="16">
        <v>1.8171781356119319E-2</v>
      </c>
      <c r="G11" s="16">
        <v>2.0208496955347779E-2</v>
      </c>
      <c r="H11" s="16">
        <v>2.2444377244091589E-2</v>
      </c>
      <c r="I11" s="16">
        <v>1.2540364307430329E-2</v>
      </c>
      <c r="J11" s="16">
        <v>9.541012392028099E-3</v>
      </c>
      <c r="K11" s="16">
        <v>5.5794853299441678E-3</v>
      </c>
      <c r="L11" s="16">
        <v>0</v>
      </c>
      <c r="N11" s="16">
        <v>1.387716637228188E-2</v>
      </c>
      <c r="O11" s="16">
        <v>2.4104783686486081E-2</v>
      </c>
      <c r="P11" s="16">
        <v>5.5279828864547506E-3</v>
      </c>
      <c r="Q11" s="16">
        <v>6.7327224498893402E-3</v>
      </c>
      <c r="R11" s="16">
        <v>7.8668813123822373E-3</v>
      </c>
      <c r="S11" s="16">
        <v>9.9167683354225104E-3</v>
      </c>
      <c r="T11" s="16">
        <v>2.336531107637763E-2</v>
      </c>
      <c r="U11" s="16">
        <v>2.7394722973178989E-2</v>
      </c>
      <c r="V11" s="16">
        <v>1.715714447971619E-2</v>
      </c>
      <c r="W11" s="16">
        <v>8.4050538525281028E-3</v>
      </c>
      <c r="X11" s="16">
        <v>3.827589605511821E-3</v>
      </c>
      <c r="Y11" s="16">
        <v>7.1489884720182936E-3</v>
      </c>
      <c r="AA11" s="16">
        <v>6.1655940466812066E-3</v>
      </c>
      <c r="AB11" s="16">
        <v>7.9455705598342943E-3</v>
      </c>
      <c r="AC11" s="16">
        <v>1.8751031818786981E-2</v>
      </c>
      <c r="AD11" s="16">
        <v>2.3554012047634781E-2</v>
      </c>
      <c r="AF11" s="16">
        <v>1.239066131161492E-2</v>
      </c>
      <c r="AH11" s="16">
        <v>2.215192005453253E-2</v>
      </c>
      <c r="AI11" s="16">
        <v>1.000043333968316E-2</v>
      </c>
      <c r="AJ11" s="16">
        <v>1.535140886921718E-2</v>
      </c>
      <c r="AK11" s="16">
        <v>1.019347562940057E-2</v>
      </c>
    </row>
    <row r="13" spans="2:39" x14ac:dyDescent="0.35">
      <c r="B13" s="19" t="s">
        <v>17</v>
      </c>
    </row>
    <row r="14" spans="2:39" x14ac:dyDescent="0.35">
      <c r="B14" t="s">
        <v>443</v>
      </c>
    </row>
    <row r="15" spans="2:39" x14ac:dyDescent="0.35">
      <c r="B15" t="s">
        <v>8</v>
      </c>
    </row>
    <row r="16" spans="2:39" x14ac:dyDescent="0.35">
      <c r="B16"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AM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87</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3731</v>
      </c>
      <c r="D7" s="13">
        <v>1969</v>
      </c>
      <c r="E7" s="13">
        <v>1762</v>
      </c>
      <c r="G7" s="13">
        <v>463</v>
      </c>
      <c r="H7" s="13">
        <v>766</v>
      </c>
      <c r="I7" s="13">
        <v>817</v>
      </c>
      <c r="J7" s="13">
        <v>851</v>
      </c>
      <c r="K7" s="13">
        <v>593</v>
      </c>
      <c r="L7" s="13">
        <v>241</v>
      </c>
      <c r="N7" s="13">
        <v>289</v>
      </c>
      <c r="O7" s="13">
        <v>124</v>
      </c>
      <c r="P7" s="13">
        <v>185</v>
      </c>
      <c r="Q7" s="13">
        <v>150</v>
      </c>
      <c r="R7" s="13">
        <v>418</v>
      </c>
      <c r="S7" s="13">
        <v>302</v>
      </c>
      <c r="T7" s="13">
        <v>276</v>
      </c>
      <c r="U7" s="13">
        <v>336</v>
      </c>
      <c r="V7" s="13">
        <v>589</v>
      </c>
      <c r="W7" s="13">
        <v>495</v>
      </c>
      <c r="X7" s="13">
        <v>278</v>
      </c>
      <c r="Y7" s="13">
        <v>289</v>
      </c>
      <c r="AA7" s="13">
        <v>1130</v>
      </c>
      <c r="AB7" s="13">
        <v>1060</v>
      </c>
      <c r="AC7" s="13">
        <v>848</v>
      </c>
      <c r="AD7" s="13">
        <v>687</v>
      </c>
      <c r="AF7" s="13">
        <v>3501</v>
      </c>
      <c r="AH7" s="13">
        <v>194</v>
      </c>
      <c r="AI7" s="13">
        <v>1198</v>
      </c>
      <c r="AJ7" s="13">
        <v>1617</v>
      </c>
      <c r="AK7" s="13">
        <v>722</v>
      </c>
    </row>
    <row r="8" spans="2:39" x14ac:dyDescent="0.35">
      <c r="B8" s="7" t="s">
        <v>68</v>
      </c>
      <c r="C8" s="14">
        <v>3697</v>
      </c>
      <c r="D8" s="14">
        <v>1953</v>
      </c>
      <c r="E8" s="14">
        <v>1744</v>
      </c>
      <c r="G8" s="14">
        <v>456</v>
      </c>
      <c r="H8" s="14">
        <v>806</v>
      </c>
      <c r="I8" s="14">
        <v>807</v>
      </c>
      <c r="J8" s="14">
        <v>798</v>
      </c>
      <c r="K8" s="14">
        <v>546</v>
      </c>
      <c r="L8" s="14">
        <v>283</v>
      </c>
      <c r="N8" s="14">
        <v>308</v>
      </c>
      <c r="O8" s="14">
        <v>128</v>
      </c>
      <c r="P8" s="14">
        <v>176</v>
      </c>
      <c r="Q8" s="14">
        <v>136</v>
      </c>
      <c r="R8" s="14">
        <v>405</v>
      </c>
      <c r="S8" s="14">
        <v>280</v>
      </c>
      <c r="T8" s="14">
        <v>255</v>
      </c>
      <c r="U8" s="14">
        <v>328</v>
      </c>
      <c r="V8" s="14">
        <v>616</v>
      </c>
      <c r="W8" s="14">
        <v>487</v>
      </c>
      <c r="X8" s="14">
        <v>263</v>
      </c>
      <c r="Y8" s="14">
        <v>313</v>
      </c>
      <c r="AA8" s="14">
        <v>1093</v>
      </c>
      <c r="AB8" s="14">
        <v>1005</v>
      </c>
      <c r="AC8" s="14">
        <v>884</v>
      </c>
      <c r="AD8" s="14">
        <v>713</v>
      </c>
      <c r="AF8" s="14">
        <v>3464</v>
      </c>
      <c r="AH8" s="14">
        <v>195</v>
      </c>
      <c r="AI8" s="14">
        <v>1176</v>
      </c>
      <c r="AJ8" s="14">
        <v>1609</v>
      </c>
      <c r="AK8" s="14">
        <v>716</v>
      </c>
    </row>
    <row r="9" spans="2:39" ht="19" customHeight="1" x14ac:dyDescent="0.35">
      <c r="B9" s="15" t="s">
        <v>81</v>
      </c>
      <c r="C9" s="16">
        <v>0.82948162794785452</v>
      </c>
      <c r="D9" s="16">
        <v>0.81837615406602449</v>
      </c>
      <c r="E9" s="16">
        <v>0.84191589449452986</v>
      </c>
      <c r="G9" s="16">
        <v>0.84539688467542484</v>
      </c>
      <c r="H9" s="16">
        <v>0.8615290712710304</v>
      </c>
      <c r="I9" s="16">
        <v>0.84007929346404497</v>
      </c>
      <c r="J9" s="16">
        <v>0.82471593701874368</v>
      </c>
      <c r="K9" s="16">
        <v>0.79224832566255032</v>
      </c>
      <c r="L9" s="16">
        <v>0.76774125486267619</v>
      </c>
      <c r="N9" s="16">
        <v>0.80407701225776318</v>
      </c>
      <c r="O9" s="16">
        <v>0.78312695394824439</v>
      </c>
      <c r="P9" s="16">
        <v>0.78879702610823632</v>
      </c>
      <c r="Q9" s="16">
        <v>0.85149803931524415</v>
      </c>
      <c r="R9" s="16">
        <v>0.83716770055973211</v>
      </c>
      <c r="S9" s="16">
        <v>0.83109020412766077</v>
      </c>
      <c r="T9" s="16">
        <v>0.7962866716781094</v>
      </c>
      <c r="U9" s="16">
        <v>0.82935606375179149</v>
      </c>
      <c r="V9" s="16">
        <v>0.85860504230078039</v>
      </c>
      <c r="W9" s="16">
        <v>0.84246970743832184</v>
      </c>
      <c r="X9" s="16">
        <v>0.84466732172195147</v>
      </c>
      <c r="Y9" s="16">
        <v>0.81240588634230482</v>
      </c>
      <c r="AA9" s="16">
        <v>0.89941101653160738</v>
      </c>
      <c r="AB9" s="16">
        <v>0.84313151905883421</v>
      </c>
      <c r="AC9" s="16">
        <v>0.80718159506721132</v>
      </c>
      <c r="AD9" s="16">
        <v>0.73076751465666079</v>
      </c>
      <c r="AF9" s="16">
        <v>0.83719097998582037</v>
      </c>
      <c r="AH9" s="16">
        <v>0.68674920147072638</v>
      </c>
      <c r="AI9" s="16">
        <v>0.78335994426371769</v>
      </c>
      <c r="AJ9" s="16">
        <v>0.84370107798343685</v>
      </c>
      <c r="AK9" s="16">
        <v>0.91214031185358235</v>
      </c>
    </row>
    <row r="10" spans="2:39" ht="19" customHeight="1" x14ac:dyDescent="0.35">
      <c r="B10" s="15" t="s">
        <v>82</v>
      </c>
      <c r="C10" s="16">
        <v>0.14493025955849179</v>
      </c>
      <c r="D10" s="16">
        <v>0.1582011924646291</v>
      </c>
      <c r="E10" s="16">
        <v>0.13007143238607011</v>
      </c>
      <c r="G10" s="16">
        <v>0.12912266028433761</v>
      </c>
      <c r="H10" s="16">
        <v>0.1146192558209827</v>
      </c>
      <c r="I10" s="16">
        <v>0.13104648089987461</v>
      </c>
      <c r="J10" s="16">
        <v>0.15041191857336969</v>
      </c>
      <c r="K10" s="16">
        <v>0.18316560412028751</v>
      </c>
      <c r="L10" s="16">
        <v>0.2069655352953855</v>
      </c>
      <c r="N10" s="16">
        <v>0.1622932825006668</v>
      </c>
      <c r="O10" s="16">
        <v>0.18463329439590051</v>
      </c>
      <c r="P10" s="16">
        <v>0.19008347078225141</v>
      </c>
      <c r="Q10" s="16">
        <v>0.1150869804182261</v>
      </c>
      <c r="R10" s="16">
        <v>0.1447910599061345</v>
      </c>
      <c r="S10" s="16">
        <v>0.13557148294228569</v>
      </c>
      <c r="T10" s="16">
        <v>0.16631401969755721</v>
      </c>
      <c r="U10" s="16">
        <v>0.14457795671580559</v>
      </c>
      <c r="V10" s="16">
        <v>0.11877247858398331</v>
      </c>
      <c r="W10" s="16">
        <v>0.13450761885429621</v>
      </c>
      <c r="X10" s="16">
        <v>0.14030720929858059</v>
      </c>
      <c r="Y10" s="16">
        <v>0.16214880497626599</v>
      </c>
      <c r="AA10" s="16">
        <v>8.3145580658579146E-2</v>
      </c>
      <c r="AB10" s="16">
        <v>0.13599067279753821</v>
      </c>
      <c r="AC10" s="16">
        <v>0.1620374534657652</v>
      </c>
      <c r="AD10" s="16">
        <v>0.23144218192943289</v>
      </c>
      <c r="AF10" s="16">
        <v>0.13810573251989849</v>
      </c>
      <c r="AH10" s="16">
        <v>0.26615894940908619</v>
      </c>
      <c r="AI10" s="16">
        <v>0.17884668079494079</v>
      </c>
      <c r="AJ10" s="16">
        <v>0.1346416388660053</v>
      </c>
      <c r="AK10" s="16">
        <v>7.9335068878353052E-2</v>
      </c>
    </row>
    <row r="11" spans="2:39" ht="19" customHeight="1" x14ac:dyDescent="0.35">
      <c r="B11" s="15" t="s">
        <v>83</v>
      </c>
      <c r="C11" s="16">
        <v>2.5588112493653729E-2</v>
      </c>
      <c r="D11" s="16">
        <v>2.3422653469346411E-2</v>
      </c>
      <c r="E11" s="16">
        <v>2.8012673119400151E-2</v>
      </c>
      <c r="G11" s="16">
        <v>2.5480455040237479E-2</v>
      </c>
      <c r="H11" s="16">
        <v>2.3851672907986739E-2</v>
      </c>
      <c r="I11" s="16">
        <v>2.887422563608066E-2</v>
      </c>
      <c r="J11" s="16">
        <v>2.4872144407886591E-2</v>
      </c>
      <c r="K11" s="16">
        <v>2.4586070217162109E-2</v>
      </c>
      <c r="L11" s="16">
        <v>2.52932098419382E-2</v>
      </c>
      <c r="N11" s="16">
        <v>3.3629705241570107E-2</v>
      </c>
      <c r="O11" s="16">
        <v>3.223975165585518E-2</v>
      </c>
      <c r="P11" s="16">
        <v>2.1119503109512439E-2</v>
      </c>
      <c r="Q11" s="16">
        <v>3.341498026652974E-2</v>
      </c>
      <c r="R11" s="16">
        <v>1.8041239534133481E-2</v>
      </c>
      <c r="S11" s="16">
        <v>3.3338312930053383E-2</v>
      </c>
      <c r="T11" s="16">
        <v>3.7399308624333362E-2</v>
      </c>
      <c r="U11" s="16">
        <v>2.6065979532402889E-2</v>
      </c>
      <c r="V11" s="16">
        <v>2.2622479115236179E-2</v>
      </c>
      <c r="W11" s="16">
        <v>2.30226737073819E-2</v>
      </c>
      <c r="X11" s="16">
        <v>1.5025468979468231E-2</v>
      </c>
      <c r="Y11" s="16">
        <v>2.5445308681429319E-2</v>
      </c>
      <c r="AA11" s="16">
        <v>1.7443402809813491E-2</v>
      </c>
      <c r="AB11" s="16">
        <v>2.0877808143627351E-2</v>
      </c>
      <c r="AC11" s="16">
        <v>3.0780951467023299E-2</v>
      </c>
      <c r="AD11" s="16">
        <v>3.7790303413906198E-2</v>
      </c>
      <c r="AF11" s="16">
        <v>2.4703287494280989E-2</v>
      </c>
      <c r="AH11" s="16">
        <v>4.7091849120187483E-2</v>
      </c>
      <c r="AI11" s="16">
        <v>3.7793374941341683E-2</v>
      </c>
      <c r="AJ11" s="16">
        <v>2.1657283150557649E-2</v>
      </c>
      <c r="AK11" s="16">
        <v>8.5246192680644376E-3</v>
      </c>
    </row>
    <row r="13" spans="2:39" x14ac:dyDescent="0.35">
      <c r="B13" s="19" t="s">
        <v>17</v>
      </c>
    </row>
    <row r="14" spans="2:39" x14ac:dyDescent="0.35">
      <c r="B14" t="s">
        <v>443</v>
      </c>
    </row>
    <row r="15" spans="2:39" x14ac:dyDescent="0.35">
      <c r="B15" t="s">
        <v>8</v>
      </c>
    </row>
    <row r="16" spans="2:39" x14ac:dyDescent="0.35">
      <c r="B16"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AM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88</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5583</v>
      </c>
      <c r="D7" s="13">
        <v>2763</v>
      </c>
      <c r="E7" s="13">
        <v>2820</v>
      </c>
      <c r="G7" s="13">
        <v>794</v>
      </c>
      <c r="H7" s="13">
        <v>910</v>
      </c>
      <c r="I7" s="13">
        <v>969</v>
      </c>
      <c r="J7" s="13">
        <v>1020</v>
      </c>
      <c r="K7" s="13">
        <v>864</v>
      </c>
      <c r="L7" s="13">
        <v>1026</v>
      </c>
      <c r="N7" s="13">
        <v>465</v>
      </c>
      <c r="O7" s="13">
        <v>163</v>
      </c>
      <c r="P7" s="13">
        <v>289</v>
      </c>
      <c r="Q7" s="13">
        <v>244</v>
      </c>
      <c r="R7" s="13">
        <v>623</v>
      </c>
      <c r="S7" s="13">
        <v>477</v>
      </c>
      <c r="T7" s="13">
        <v>418</v>
      </c>
      <c r="U7" s="13">
        <v>510</v>
      </c>
      <c r="V7" s="13">
        <v>748</v>
      </c>
      <c r="W7" s="13">
        <v>730</v>
      </c>
      <c r="X7" s="13">
        <v>462</v>
      </c>
      <c r="Y7" s="13">
        <v>454</v>
      </c>
      <c r="AA7" s="13">
        <v>1519</v>
      </c>
      <c r="AB7" s="13">
        <v>1492</v>
      </c>
      <c r="AC7" s="13">
        <v>1158</v>
      </c>
      <c r="AD7" s="13">
        <v>1396</v>
      </c>
      <c r="AF7" s="13">
        <v>4950</v>
      </c>
      <c r="AH7" s="13">
        <v>515</v>
      </c>
      <c r="AI7" s="13">
        <v>2107</v>
      </c>
      <c r="AJ7" s="13">
        <v>2105</v>
      </c>
      <c r="AK7" s="13">
        <v>856</v>
      </c>
    </row>
    <row r="8" spans="2:39" x14ac:dyDescent="0.35">
      <c r="B8" s="7" t="s">
        <v>68</v>
      </c>
      <c r="C8" s="14">
        <v>5579</v>
      </c>
      <c r="D8" s="14">
        <v>2758</v>
      </c>
      <c r="E8" s="14">
        <v>2821</v>
      </c>
      <c r="G8" s="14">
        <v>771</v>
      </c>
      <c r="H8" s="14">
        <v>949</v>
      </c>
      <c r="I8" s="14">
        <v>949</v>
      </c>
      <c r="J8" s="14">
        <v>949</v>
      </c>
      <c r="K8" s="14">
        <v>787</v>
      </c>
      <c r="L8" s="14">
        <v>1172</v>
      </c>
      <c r="N8" s="14">
        <v>502</v>
      </c>
      <c r="O8" s="14">
        <v>168</v>
      </c>
      <c r="P8" s="14">
        <v>279</v>
      </c>
      <c r="Q8" s="14">
        <v>223</v>
      </c>
      <c r="R8" s="14">
        <v>612</v>
      </c>
      <c r="S8" s="14">
        <v>448</v>
      </c>
      <c r="T8" s="14">
        <v>390</v>
      </c>
      <c r="U8" s="14">
        <v>501</v>
      </c>
      <c r="V8" s="14">
        <v>783</v>
      </c>
      <c r="W8" s="14">
        <v>724</v>
      </c>
      <c r="X8" s="14">
        <v>446</v>
      </c>
      <c r="Y8" s="14">
        <v>502</v>
      </c>
      <c r="AA8" s="14">
        <v>1505</v>
      </c>
      <c r="AB8" s="14">
        <v>1448</v>
      </c>
      <c r="AC8" s="14">
        <v>1224</v>
      </c>
      <c r="AD8" s="14">
        <v>1395</v>
      </c>
      <c r="AF8" s="14">
        <v>4916</v>
      </c>
      <c r="AH8" s="14">
        <v>537</v>
      </c>
      <c r="AI8" s="14">
        <v>2109</v>
      </c>
      <c r="AJ8" s="14">
        <v>2088</v>
      </c>
      <c r="AK8" s="14">
        <v>844</v>
      </c>
    </row>
    <row r="9" spans="2:39" ht="19" customHeight="1" x14ac:dyDescent="0.35">
      <c r="B9" s="15" t="s">
        <v>89</v>
      </c>
      <c r="C9" s="16">
        <v>0.12762626146828271</v>
      </c>
      <c r="D9" s="16">
        <v>0.16716968734105159</v>
      </c>
      <c r="E9" s="16">
        <v>8.8965241695665165E-2</v>
      </c>
      <c r="G9" s="16">
        <v>0.23000414361762181</v>
      </c>
      <c r="H9" s="16">
        <v>0.26034878205284329</v>
      </c>
      <c r="I9" s="16">
        <v>0.15602293201016759</v>
      </c>
      <c r="J9" s="16">
        <v>8.6957088976185273E-2</v>
      </c>
      <c r="K9" s="16">
        <v>4.4865690032119647E-2</v>
      </c>
      <c r="L9" s="16">
        <v>1.8293013806333941E-2</v>
      </c>
      <c r="N9" s="16">
        <v>0.1010102907973207</v>
      </c>
      <c r="O9" s="16">
        <v>0.106347832450357</v>
      </c>
      <c r="P9" s="16">
        <v>0.10396569862865621</v>
      </c>
      <c r="Q9" s="16">
        <v>0.12215328038451979</v>
      </c>
      <c r="R9" s="16">
        <v>0.14590223414546741</v>
      </c>
      <c r="S9" s="16">
        <v>9.1480966669502603E-2</v>
      </c>
      <c r="T9" s="16">
        <v>0.1142447418312442</v>
      </c>
      <c r="U9" s="16">
        <v>0.13847750326084221</v>
      </c>
      <c r="V9" s="16">
        <v>0.2279820406291401</v>
      </c>
      <c r="W9" s="16">
        <v>9.0550837411886229E-2</v>
      </c>
      <c r="X9" s="16">
        <v>9.8763534846301723E-2</v>
      </c>
      <c r="Y9" s="16">
        <v>0.1090635512348337</v>
      </c>
      <c r="AA9" s="16">
        <v>0.19453234871604641</v>
      </c>
      <c r="AB9" s="16">
        <v>9.9493557424363513E-2</v>
      </c>
      <c r="AC9" s="16">
        <v>0.1171738556668815</v>
      </c>
      <c r="AD9" s="16">
        <v>9.3900744151531712E-2</v>
      </c>
      <c r="AF9" s="16">
        <v>0.14196078721301211</v>
      </c>
      <c r="AH9" s="16">
        <v>1.2514605388052489E-2</v>
      </c>
      <c r="AI9" s="16">
        <v>2.391764265155014E-2</v>
      </c>
      <c r="AJ9" s="16">
        <v>0.17007164287201729</v>
      </c>
      <c r="AK9" s="16">
        <v>0.354913454652802</v>
      </c>
    </row>
    <row r="10" spans="2:39" ht="32" customHeight="1" x14ac:dyDescent="0.35">
      <c r="B10" s="15" t="s">
        <v>90</v>
      </c>
      <c r="C10" s="16">
        <v>0.34837544449081931</v>
      </c>
      <c r="D10" s="16">
        <v>0.38272135797396489</v>
      </c>
      <c r="E10" s="16">
        <v>0.31479595533495142</v>
      </c>
      <c r="G10" s="16">
        <v>0.5092292377607055</v>
      </c>
      <c r="H10" s="16">
        <v>0.44944613321352672</v>
      </c>
      <c r="I10" s="16">
        <v>0.39303218402352369</v>
      </c>
      <c r="J10" s="16">
        <v>0.36403542853194643</v>
      </c>
      <c r="K10" s="16">
        <v>0.25971884326229</v>
      </c>
      <c r="L10" s="16">
        <v>0.1713627255359686</v>
      </c>
      <c r="N10" s="16">
        <v>0.32020152101076022</v>
      </c>
      <c r="O10" s="16">
        <v>0.32799431389990158</v>
      </c>
      <c r="P10" s="16">
        <v>0.34490676247167162</v>
      </c>
      <c r="Q10" s="16">
        <v>0.35524109646728907</v>
      </c>
      <c r="R10" s="16">
        <v>0.34302518368326218</v>
      </c>
      <c r="S10" s="16">
        <v>0.31534882741302772</v>
      </c>
      <c r="T10" s="16">
        <v>0.35329753458860641</v>
      </c>
      <c r="U10" s="16">
        <v>0.38509115431847929</v>
      </c>
      <c r="V10" s="16">
        <v>0.44871808152459641</v>
      </c>
      <c r="W10" s="16">
        <v>0.32136170096257122</v>
      </c>
      <c r="X10" s="16">
        <v>0.2845450807839956</v>
      </c>
      <c r="Y10" s="16">
        <v>0.31692178504249252</v>
      </c>
      <c r="AA10" s="16">
        <v>0.40743926955340032</v>
      </c>
      <c r="AB10" s="16">
        <v>0.36200497495728451</v>
      </c>
      <c r="AC10" s="16">
        <v>0.33984893362327723</v>
      </c>
      <c r="AD10" s="16">
        <v>0.27835505389986159</v>
      </c>
      <c r="AF10" s="16">
        <v>0.38639573141039341</v>
      </c>
      <c r="AH10" s="16">
        <v>9.1189961417084603E-2</v>
      </c>
      <c r="AI10" s="16">
        <v>0.21752553359632179</v>
      </c>
      <c r="AJ10" s="16">
        <v>0.46679208645784942</v>
      </c>
      <c r="AK10" s="16">
        <v>0.54595336148059648</v>
      </c>
    </row>
    <row r="11" spans="2:39" ht="19" customHeight="1" x14ac:dyDescent="0.35">
      <c r="B11" s="15" t="s">
        <v>91</v>
      </c>
      <c r="C11" s="16">
        <v>0.44443374323540608</v>
      </c>
      <c r="D11" s="16">
        <v>0.38933609980695272</v>
      </c>
      <c r="E11" s="16">
        <v>0.49830189034197631</v>
      </c>
      <c r="G11" s="16">
        <v>0.23508303985854331</v>
      </c>
      <c r="H11" s="16">
        <v>0.27171869007377419</v>
      </c>
      <c r="I11" s="16">
        <v>0.39421221578598392</v>
      </c>
      <c r="J11" s="16">
        <v>0.48486080888733207</v>
      </c>
      <c r="K11" s="16">
        <v>0.58109537169769299</v>
      </c>
      <c r="L11" s="16">
        <v>0.63822186405076731</v>
      </c>
      <c r="N11" s="16">
        <v>0.44251748638798599</v>
      </c>
      <c r="O11" s="16">
        <v>0.48265962220878278</v>
      </c>
      <c r="P11" s="16">
        <v>0.44518309196257178</v>
      </c>
      <c r="Q11" s="16">
        <v>0.44763033020400539</v>
      </c>
      <c r="R11" s="16">
        <v>0.45946209964310442</v>
      </c>
      <c r="S11" s="16">
        <v>0.49716415081993071</v>
      </c>
      <c r="T11" s="16">
        <v>0.4317100938461515</v>
      </c>
      <c r="U11" s="16">
        <v>0.4009349626377548</v>
      </c>
      <c r="V11" s="16">
        <v>0.28363384112636419</v>
      </c>
      <c r="W11" s="16">
        <v>0.51435052668615744</v>
      </c>
      <c r="X11" s="16">
        <v>0.52380224305491019</v>
      </c>
      <c r="Y11" s="16">
        <v>0.49907325681604581</v>
      </c>
      <c r="AA11" s="16">
        <v>0.347460194629505</v>
      </c>
      <c r="AB11" s="16">
        <v>0.46949258866184029</v>
      </c>
      <c r="AC11" s="16">
        <v>0.46725419833791132</v>
      </c>
      <c r="AD11" s="16">
        <v>0.50239921823180389</v>
      </c>
      <c r="AF11" s="16">
        <v>0.43327060984155191</v>
      </c>
      <c r="AH11" s="16">
        <v>0.61245982628989515</v>
      </c>
      <c r="AI11" s="16">
        <v>0.64028280850412345</v>
      </c>
      <c r="AJ11" s="16">
        <v>0.3449448880998045</v>
      </c>
      <c r="AK11" s="16">
        <v>9.4396554357649723E-2</v>
      </c>
    </row>
    <row r="12" spans="2:39" ht="32" customHeight="1" x14ac:dyDescent="0.35">
      <c r="B12" s="15" t="s">
        <v>92</v>
      </c>
      <c r="C12" s="16">
        <v>7.4809610879698812E-2</v>
      </c>
      <c r="D12" s="16">
        <v>5.5585650477309609E-2</v>
      </c>
      <c r="E12" s="16">
        <v>9.3604591254340425E-2</v>
      </c>
      <c r="G12" s="16">
        <v>2.1898176276887251E-2</v>
      </c>
      <c r="H12" s="16">
        <v>1.3027146653967659E-2</v>
      </c>
      <c r="I12" s="16">
        <v>4.7783964893710187E-2</v>
      </c>
      <c r="J12" s="16">
        <v>6.0029521570107207E-2</v>
      </c>
      <c r="K12" s="16">
        <v>0.1108495406657827</v>
      </c>
      <c r="L12" s="16">
        <v>0.16931689613074599</v>
      </c>
      <c r="N12" s="16">
        <v>0.1303004686449879</v>
      </c>
      <c r="O12" s="16">
        <v>7.6883295470108318E-2</v>
      </c>
      <c r="P12" s="16">
        <v>0.102396438273038</v>
      </c>
      <c r="Q12" s="16">
        <v>7.0832692443454678E-2</v>
      </c>
      <c r="R12" s="16">
        <v>4.8303366962563023E-2</v>
      </c>
      <c r="S12" s="16">
        <v>9.1646569140649115E-2</v>
      </c>
      <c r="T12" s="16">
        <v>9.8109180057405876E-2</v>
      </c>
      <c r="U12" s="16">
        <v>6.9522174810816906E-2</v>
      </c>
      <c r="V12" s="16">
        <v>3.4741409855932749E-2</v>
      </c>
      <c r="W12" s="16">
        <v>7.0791449926976266E-2</v>
      </c>
      <c r="X12" s="16">
        <v>8.8015239320506783E-2</v>
      </c>
      <c r="Y12" s="16">
        <v>6.6123756855044138E-2</v>
      </c>
      <c r="AA12" s="16">
        <v>4.9324255014466092E-2</v>
      </c>
      <c r="AB12" s="16">
        <v>6.546619195546384E-2</v>
      </c>
      <c r="AC12" s="16">
        <v>7.0508797927761338E-2</v>
      </c>
      <c r="AD12" s="16">
        <v>0.1159203376145586</v>
      </c>
      <c r="AF12" s="16">
        <v>3.5031714759840439E-2</v>
      </c>
      <c r="AH12" s="16">
        <v>0.27198084316228638</v>
      </c>
      <c r="AI12" s="16">
        <v>0.11111916268664759</v>
      </c>
      <c r="AJ12" s="16">
        <v>1.621743698950695E-2</v>
      </c>
      <c r="AK12" s="16">
        <v>3.6145144270220779E-3</v>
      </c>
    </row>
    <row r="13" spans="2:39" ht="19" customHeight="1" x14ac:dyDescent="0.35">
      <c r="B13" s="15" t="s">
        <v>93</v>
      </c>
      <c r="C13" s="16">
        <v>4.7549399257930018E-3</v>
      </c>
      <c r="D13" s="16">
        <v>5.1872044007209598E-3</v>
      </c>
      <c r="E13" s="16">
        <v>4.3323213730666844E-3</v>
      </c>
      <c r="G13" s="16">
        <v>3.78540248624201E-3</v>
      </c>
      <c r="H13" s="16">
        <v>5.4592480058880963E-3</v>
      </c>
      <c r="I13" s="16">
        <v>8.9487032866146718E-3</v>
      </c>
      <c r="J13" s="16">
        <v>4.117152034429008E-3</v>
      </c>
      <c r="K13" s="16">
        <v>3.470554342114557E-3</v>
      </c>
      <c r="L13" s="16">
        <v>2.805500476184115E-3</v>
      </c>
      <c r="N13" s="16">
        <v>5.9702331589449919E-3</v>
      </c>
      <c r="O13" s="16">
        <v>6.1149359708504861E-3</v>
      </c>
      <c r="P13" s="16">
        <v>3.5480086640625919E-3</v>
      </c>
      <c r="Q13" s="16">
        <v>4.1426005007309504E-3</v>
      </c>
      <c r="R13" s="16">
        <v>3.3071155656029879E-3</v>
      </c>
      <c r="S13" s="16">
        <v>4.3594859568899941E-3</v>
      </c>
      <c r="T13" s="16">
        <v>2.6384496765921579E-3</v>
      </c>
      <c r="U13" s="16">
        <v>5.9742049721068138E-3</v>
      </c>
      <c r="V13" s="16">
        <v>4.9246268639663859E-3</v>
      </c>
      <c r="W13" s="16">
        <v>2.9454850124088889E-3</v>
      </c>
      <c r="X13" s="16">
        <v>4.8739019942856138E-3</v>
      </c>
      <c r="Y13" s="16">
        <v>8.8176500515837006E-3</v>
      </c>
      <c r="AA13" s="16">
        <v>1.243932086582057E-3</v>
      </c>
      <c r="AB13" s="16">
        <v>3.5426870010478581E-3</v>
      </c>
      <c r="AC13" s="16">
        <v>5.214214444168563E-3</v>
      </c>
      <c r="AD13" s="16">
        <v>9.4246461022440987E-3</v>
      </c>
      <c r="AF13" s="16">
        <v>3.3411567752021309E-3</v>
      </c>
      <c r="AH13" s="16">
        <v>1.185476374268148E-2</v>
      </c>
      <c r="AI13" s="16">
        <v>7.1548525613572304E-3</v>
      </c>
      <c r="AJ13" s="16">
        <v>1.973945580821855E-3</v>
      </c>
      <c r="AK13" s="16">
        <v>1.122115081929673E-3</v>
      </c>
    </row>
    <row r="15" spans="2:39" x14ac:dyDescent="0.35">
      <c r="B15" t="s">
        <v>443</v>
      </c>
    </row>
    <row r="16" spans="2:39" x14ac:dyDescent="0.35">
      <c r="B16" t="s">
        <v>8</v>
      </c>
    </row>
    <row r="18" spans="2:2" x14ac:dyDescent="0.35">
      <c r="B18"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L15"/>
  <sheetViews>
    <sheetView showGridLines="0" workbookViewId="0"/>
  </sheetViews>
  <sheetFormatPr defaultRowHeight="14.5" x14ac:dyDescent="0.35"/>
  <cols>
    <col min="1" max="1" width="5" customWidth="1"/>
    <col min="2" max="2" width="25" customWidth="1"/>
    <col min="3" max="12" width="20" customWidth="1"/>
  </cols>
  <sheetData>
    <row r="2" spans="2:12" ht="40" customHeight="1" x14ac:dyDescent="0.35">
      <c r="D2" s="17" t="s">
        <v>450</v>
      </c>
    </row>
    <row r="6" spans="2:12" ht="50" customHeight="1" x14ac:dyDescent="0.35">
      <c r="C6" s="18" t="s">
        <v>451</v>
      </c>
      <c r="D6" s="18" t="s">
        <v>452</v>
      </c>
      <c r="E6" s="18" t="s">
        <v>453</v>
      </c>
      <c r="F6" s="18" t="s">
        <v>454</v>
      </c>
      <c r="G6" s="18" t="s">
        <v>455</v>
      </c>
      <c r="H6" s="18" t="s">
        <v>456</v>
      </c>
      <c r="I6" s="18" t="s">
        <v>457</v>
      </c>
      <c r="J6" s="18" t="s">
        <v>458</v>
      </c>
      <c r="K6" s="18" t="s">
        <v>459</v>
      </c>
      <c r="L6" s="18" t="s">
        <v>460</v>
      </c>
    </row>
    <row r="7" spans="2:12" x14ac:dyDescent="0.35">
      <c r="B7" s="15" t="s">
        <v>95</v>
      </c>
      <c r="C7" s="16">
        <v>4.4121658813660543E-2</v>
      </c>
      <c r="D7" s="16">
        <v>0.48502288063765148</v>
      </c>
      <c r="E7" s="16">
        <v>0.57034567260896496</v>
      </c>
      <c r="F7" s="16">
        <v>0.12651066468686509</v>
      </c>
      <c r="G7" s="16">
        <v>0.31422234950093458</v>
      </c>
      <c r="H7" s="16">
        <v>0.70048368353575963</v>
      </c>
      <c r="I7" s="16">
        <v>0.13509931032284109</v>
      </c>
      <c r="J7" s="16">
        <v>0.12236486851833719</v>
      </c>
      <c r="K7" s="16">
        <v>2.5638095538318549E-2</v>
      </c>
      <c r="L7" s="16">
        <v>3.6308576114283189E-2</v>
      </c>
    </row>
    <row r="8" spans="2:12" x14ac:dyDescent="0.35">
      <c r="B8" s="15" t="s">
        <v>96</v>
      </c>
      <c r="C8" s="16">
        <v>0.95587834118633941</v>
      </c>
      <c r="D8" s="16">
        <v>0.51497711936234858</v>
      </c>
      <c r="E8" s="16">
        <v>0.4296543273910351</v>
      </c>
      <c r="F8" s="16">
        <v>0.87348933531313477</v>
      </c>
      <c r="G8" s="16">
        <v>0.68577765049906525</v>
      </c>
      <c r="H8" s="16">
        <v>0.29951631646424037</v>
      </c>
      <c r="I8" s="16">
        <v>0.86490068967715894</v>
      </c>
      <c r="J8" s="16">
        <v>0.87763513148166261</v>
      </c>
      <c r="K8" s="16">
        <v>0.97436190446168147</v>
      </c>
      <c r="L8" s="16">
        <v>0.96369142388571682</v>
      </c>
    </row>
    <row r="11" spans="2:12" x14ac:dyDescent="0.35">
      <c r="B11" t="s">
        <v>443</v>
      </c>
    </row>
    <row r="12" spans="2:12" x14ac:dyDescent="0.35">
      <c r="B12" t="s">
        <v>8</v>
      </c>
    </row>
    <row r="15" spans="2:12" x14ac:dyDescent="0.35">
      <c r="B15" t="str">
        <f>HYPERLINK("#Contents!A1", "Return to Contents")</f>
        <v>Return to Contents</v>
      </c>
    </row>
  </sheetData>
  <pageMargins left="0.75" right="0.75" top="1" bottom="1" header="0.5" footer="0.5"/>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AM15"/>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94</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5583</v>
      </c>
      <c r="D7" s="13">
        <v>2763</v>
      </c>
      <c r="E7" s="13">
        <v>2820</v>
      </c>
      <c r="G7" s="13">
        <v>794</v>
      </c>
      <c r="H7" s="13">
        <v>910</v>
      </c>
      <c r="I7" s="13">
        <v>969</v>
      </c>
      <c r="J7" s="13">
        <v>1020</v>
      </c>
      <c r="K7" s="13">
        <v>864</v>
      </c>
      <c r="L7" s="13">
        <v>1026</v>
      </c>
      <c r="N7" s="13">
        <v>465</v>
      </c>
      <c r="O7" s="13">
        <v>163</v>
      </c>
      <c r="P7" s="13">
        <v>289</v>
      </c>
      <c r="Q7" s="13">
        <v>244</v>
      </c>
      <c r="R7" s="13">
        <v>623</v>
      </c>
      <c r="S7" s="13">
        <v>477</v>
      </c>
      <c r="T7" s="13">
        <v>418</v>
      </c>
      <c r="U7" s="13">
        <v>510</v>
      </c>
      <c r="V7" s="13">
        <v>748</v>
      </c>
      <c r="W7" s="13">
        <v>730</v>
      </c>
      <c r="X7" s="13">
        <v>462</v>
      </c>
      <c r="Y7" s="13">
        <v>454</v>
      </c>
      <c r="AA7" s="13">
        <v>1519</v>
      </c>
      <c r="AB7" s="13">
        <v>1492</v>
      </c>
      <c r="AC7" s="13">
        <v>1158</v>
      </c>
      <c r="AD7" s="13">
        <v>1396</v>
      </c>
      <c r="AF7" s="13">
        <v>4950</v>
      </c>
      <c r="AH7" s="13">
        <v>515</v>
      </c>
      <c r="AI7" s="13">
        <v>2107</v>
      </c>
      <c r="AJ7" s="13">
        <v>2105</v>
      </c>
      <c r="AK7" s="13">
        <v>856</v>
      </c>
    </row>
    <row r="8" spans="2:39" x14ac:dyDescent="0.35">
      <c r="B8" s="7" t="s">
        <v>68</v>
      </c>
      <c r="C8" s="14">
        <v>5579</v>
      </c>
      <c r="D8" s="14">
        <v>2758</v>
      </c>
      <c r="E8" s="14">
        <v>2821</v>
      </c>
      <c r="G8" s="14">
        <v>771</v>
      </c>
      <c r="H8" s="14">
        <v>949</v>
      </c>
      <c r="I8" s="14">
        <v>949</v>
      </c>
      <c r="J8" s="14">
        <v>949</v>
      </c>
      <c r="K8" s="14">
        <v>787</v>
      </c>
      <c r="L8" s="14">
        <v>1172</v>
      </c>
      <c r="N8" s="14">
        <v>502</v>
      </c>
      <c r="O8" s="14">
        <v>168</v>
      </c>
      <c r="P8" s="14">
        <v>279</v>
      </c>
      <c r="Q8" s="14">
        <v>223</v>
      </c>
      <c r="R8" s="14">
        <v>612</v>
      </c>
      <c r="S8" s="14">
        <v>448</v>
      </c>
      <c r="T8" s="14">
        <v>390</v>
      </c>
      <c r="U8" s="14">
        <v>501</v>
      </c>
      <c r="V8" s="14">
        <v>783</v>
      </c>
      <c r="W8" s="14">
        <v>724</v>
      </c>
      <c r="X8" s="14">
        <v>446</v>
      </c>
      <c r="Y8" s="14">
        <v>502</v>
      </c>
      <c r="AA8" s="14">
        <v>1505</v>
      </c>
      <c r="AB8" s="14">
        <v>1448</v>
      </c>
      <c r="AC8" s="14">
        <v>1224</v>
      </c>
      <c r="AD8" s="14">
        <v>1395</v>
      </c>
      <c r="AF8" s="14">
        <v>4916</v>
      </c>
      <c r="AH8" s="14">
        <v>537</v>
      </c>
      <c r="AI8" s="14">
        <v>2109</v>
      </c>
      <c r="AJ8" s="14">
        <v>2088</v>
      </c>
      <c r="AK8" s="14">
        <v>844</v>
      </c>
    </row>
    <row r="9" spans="2:39" ht="19" customHeight="1" x14ac:dyDescent="0.35">
      <c r="B9" s="15" t="s">
        <v>95</v>
      </c>
      <c r="C9" s="16">
        <v>0.57034567260896496</v>
      </c>
      <c r="D9" s="16">
        <v>0.63252925206721855</v>
      </c>
      <c r="E9" s="16">
        <v>0.50954971115881598</v>
      </c>
      <c r="G9" s="16">
        <v>0.70190757911700108</v>
      </c>
      <c r="H9" s="16">
        <v>0.72553896329491085</v>
      </c>
      <c r="I9" s="16">
        <v>0.62382313931472388</v>
      </c>
      <c r="J9" s="16">
        <v>0.58044432600379681</v>
      </c>
      <c r="K9" s="16">
        <v>0.47938786325895572</v>
      </c>
      <c r="L9" s="16">
        <v>0.36768400849654759</v>
      </c>
      <c r="N9" s="16">
        <v>0.5086936796575432</v>
      </c>
      <c r="O9" s="16">
        <v>0.59666989823151306</v>
      </c>
      <c r="P9" s="16">
        <v>0.56040337222524206</v>
      </c>
      <c r="Q9" s="16">
        <v>0.5796896890120844</v>
      </c>
      <c r="R9" s="16">
        <v>0.58745973416658892</v>
      </c>
      <c r="S9" s="16">
        <v>0.52623710669567525</v>
      </c>
      <c r="T9" s="16">
        <v>0.56553665894765992</v>
      </c>
      <c r="U9" s="16">
        <v>0.60087798585244001</v>
      </c>
      <c r="V9" s="16">
        <v>0.70580662163805863</v>
      </c>
      <c r="W9" s="16">
        <v>0.53304887100834131</v>
      </c>
      <c r="X9" s="16">
        <v>0.53200815197741924</v>
      </c>
      <c r="Y9" s="16">
        <v>0.49278926191224859</v>
      </c>
      <c r="AA9" s="16">
        <v>0.6130336259923137</v>
      </c>
      <c r="AB9" s="16">
        <v>0.5424511102122398</v>
      </c>
      <c r="AC9" s="16">
        <v>0.59183475285525344</v>
      </c>
      <c r="AD9" s="16">
        <v>0.5351486287124364</v>
      </c>
      <c r="AF9" s="16">
        <v>0.63766032999105937</v>
      </c>
      <c r="AH9" s="16">
        <v>0.14007563040184179</v>
      </c>
      <c r="AI9" s="16">
        <v>0.43566473409973011</v>
      </c>
      <c r="AJ9" s="16">
        <v>0.70470078325642305</v>
      </c>
      <c r="AK9" s="16">
        <v>0.84814145284398579</v>
      </c>
    </row>
    <row r="10" spans="2:39" ht="19" customHeight="1" x14ac:dyDescent="0.35">
      <c r="B10" s="15" t="s">
        <v>96</v>
      </c>
      <c r="C10" s="16">
        <v>0.4296543273910351</v>
      </c>
      <c r="D10" s="16">
        <v>0.36747074793278128</v>
      </c>
      <c r="E10" s="16">
        <v>0.49045028884118408</v>
      </c>
      <c r="G10" s="16">
        <v>0.29809242088299892</v>
      </c>
      <c r="H10" s="16">
        <v>0.2744610367050892</v>
      </c>
      <c r="I10" s="16">
        <v>0.37617686068527612</v>
      </c>
      <c r="J10" s="16">
        <v>0.41955567399620319</v>
      </c>
      <c r="K10" s="16">
        <v>0.52061213674104445</v>
      </c>
      <c r="L10" s="16">
        <v>0.63231599150345241</v>
      </c>
      <c r="N10" s="16">
        <v>0.49130632034245691</v>
      </c>
      <c r="O10" s="16">
        <v>0.40333010176848721</v>
      </c>
      <c r="P10" s="16">
        <v>0.439596627774758</v>
      </c>
      <c r="Q10" s="16">
        <v>0.42031031098791538</v>
      </c>
      <c r="R10" s="16">
        <v>0.41254026583341102</v>
      </c>
      <c r="S10" s="16">
        <v>0.47376289330432492</v>
      </c>
      <c r="T10" s="16">
        <v>0.43446334105234008</v>
      </c>
      <c r="U10" s="16">
        <v>0.39912201414755999</v>
      </c>
      <c r="V10" s="16">
        <v>0.29419337836194143</v>
      </c>
      <c r="W10" s="16">
        <v>0.46695112899165858</v>
      </c>
      <c r="X10" s="16">
        <v>0.4679918480225807</v>
      </c>
      <c r="Y10" s="16">
        <v>0.5072107380877513</v>
      </c>
      <c r="AA10" s="16">
        <v>0.38696637400768619</v>
      </c>
      <c r="AB10" s="16">
        <v>0.45754888978776009</v>
      </c>
      <c r="AC10" s="16">
        <v>0.40816524714474661</v>
      </c>
      <c r="AD10" s="16">
        <v>0.46485137128756349</v>
      </c>
      <c r="AF10" s="16">
        <v>0.36233967000894057</v>
      </c>
      <c r="AH10" s="16">
        <v>0.8599243695981581</v>
      </c>
      <c r="AI10" s="16">
        <v>0.56433526590027017</v>
      </c>
      <c r="AJ10" s="16">
        <v>0.2952992167435769</v>
      </c>
      <c r="AK10" s="16">
        <v>0.1518585471560141</v>
      </c>
    </row>
    <row r="12" spans="2:39" x14ac:dyDescent="0.35">
      <c r="B12" t="s">
        <v>443</v>
      </c>
    </row>
    <row r="13" spans="2:39" x14ac:dyDescent="0.35">
      <c r="B13" t="s">
        <v>8</v>
      </c>
    </row>
    <row r="15" spans="2:39" x14ac:dyDescent="0.35">
      <c r="B15"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AM15"/>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97</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5583</v>
      </c>
      <c r="D7" s="13">
        <v>2763</v>
      </c>
      <c r="E7" s="13">
        <v>2820</v>
      </c>
      <c r="G7" s="13">
        <v>794</v>
      </c>
      <c r="H7" s="13">
        <v>910</v>
      </c>
      <c r="I7" s="13">
        <v>969</v>
      </c>
      <c r="J7" s="13">
        <v>1020</v>
      </c>
      <c r="K7" s="13">
        <v>864</v>
      </c>
      <c r="L7" s="13">
        <v>1026</v>
      </c>
      <c r="N7" s="13">
        <v>465</v>
      </c>
      <c r="O7" s="13">
        <v>163</v>
      </c>
      <c r="P7" s="13">
        <v>289</v>
      </c>
      <c r="Q7" s="13">
        <v>244</v>
      </c>
      <c r="R7" s="13">
        <v>623</v>
      </c>
      <c r="S7" s="13">
        <v>477</v>
      </c>
      <c r="T7" s="13">
        <v>418</v>
      </c>
      <c r="U7" s="13">
        <v>510</v>
      </c>
      <c r="V7" s="13">
        <v>748</v>
      </c>
      <c r="W7" s="13">
        <v>730</v>
      </c>
      <c r="X7" s="13">
        <v>462</v>
      </c>
      <c r="Y7" s="13">
        <v>454</v>
      </c>
      <c r="AA7" s="13">
        <v>1519</v>
      </c>
      <c r="AB7" s="13">
        <v>1492</v>
      </c>
      <c r="AC7" s="13">
        <v>1158</v>
      </c>
      <c r="AD7" s="13">
        <v>1396</v>
      </c>
      <c r="AF7" s="13">
        <v>4950</v>
      </c>
      <c r="AH7" s="13">
        <v>515</v>
      </c>
      <c r="AI7" s="13">
        <v>2107</v>
      </c>
      <c r="AJ7" s="13">
        <v>2105</v>
      </c>
      <c r="AK7" s="13">
        <v>856</v>
      </c>
    </row>
    <row r="8" spans="2:39" x14ac:dyDescent="0.35">
      <c r="B8" s="7" t="s">
        <v>68</v>
      </c>
      <c r="C8" s="14">
        <v>5579</v>
      </c>
      <c r="D8" s="14">
        <v>2758</v>
      </c>
      <c r="E8" s="14">
        <v>2821</v>
      </c>
      <c r="G8" s="14">
        <v>771</v>
      </c>
      <c r="H8" s="14">
        <v>949</v>
      </c>
      <c r="I8" s="14">
        <v>949</v>
      </c>
      <c r="J8" s="14">
        <v>949</v>
      </c>
      <c r="K8" s="14">
        <v>787</v>
      </c>
      <c r="L8" s="14">
        <v>1172</v>
      </c>
      <c r="N8" s="14">
        <v>502</v>
      </c>
      <c r="O8" s="14">
        <v>168</v>
      </c>
      <c r="P8" s="14">
        <v>279</v>
      </c>
      <c r="Q8" s="14">
        <v>223</v>
      </c>
      <c r="R8" s="14">
        <v>612</v>
      </c>
      <c r="S8" s="14">
        <v>448</v>
      </c>
      <c r="T8" s="14">
        <v>390</v>
      </c>
      <c r="U8" s="14">
        <v>501</v>
      </c>
      <c r="V8" s="14">
        <v>783</v>
      </c>
      <c r="W8" s="14">
        <v>724</v>
      </c>
      <c r="X8" s="14">
        <v>446</v>
      </c>
      <c r="Y8" s="14">
        <v>502</v>
      </c>
      <c r="AA8" s="14">
        <v>1505</v>
      </c>
      <c r="AB8" s="14">
        <v>1448</v>
      </c>
      <c r="AC8" s="14">
        <v>1224</v>
      </c>
      <c r="AD8" s="14">
        <v>1395</v>
      </c>
      <c r="AF8" s="14">
        <v>4916</v>
      </c>
      <c r="AH8" s="14">
        <v>537</v>
      </c>
      <c r="AI8" s="14">
        <v>2109</v>
      </c>
      <c r="AJ8" s="14">
        <v>2088</v>
      </c>
      <c r="AK8" s="14">
        <v>844</v>
      </c>
    </row>
    <row r="9" spans="2:39" ht="19" customHeight="1" x14ac:dyDescent="0.35">
      <c r="B9" s="15" t="s">
        <v>95</v>
      </c>
      <c r="C9" s="16">
        <v>0.70048368353575963</v>
      </c>
      <c r="D9" s="16">
        <v>0.70704757980081634</v>
      </c>
      <c r="E9" s="16">
        <v>0.69406625971149949</v>
      </c>
      <c r="G9" s="16">
        <v>0.89556228909896296</v>
      </c>
      <c r="H9" s="16">
        <v>0.86376787766582808</v>
      </c>
      <c r="I9" s="16">
        <v>0.78276866652821619</v>
      </c>
      <c r="J9" s="16">
        <v>0.71880034985560748</v>
      </c>
      <c r="K9" s="16">
        <v>0.60306021404852428</v>
      </c>
      <c r="L9" s="16">
        <v>0.42382317362582972</v>
      </c>
      <c r="N9" s="16">
        <v>0.62720520139936764</v>
      </c>
      <c r="O9" s="16">
        <v>0.77321156161920757</v>
      </c>
      <c r="P9" s="16">
        <v>0.64909438380930418</v>
      </c>
      <c r="Q9" s="16">
        <v>0.69763837402586304</v>
      </c>
      <c r="R9" s="16">
        <v>0.73518612252762061</v>
      </c>
      <c r="S9" s="16">
        <v>0.6298322324718395</v>
      </c>
      <c r="T9" s="16">
        <v>0.71251707477800708</v>
      </c>
      <c r="U9" s="16">
        <v>0.74324983432222669</v>
      </c>
      <c r="V9" s="16">
        <v>0.8347843478298036</v>
      </c>
      <c r="W9" s="16">
        <v>0.66519545080727693</v>
      </c>
      <c r="X9" s="16">
        <v>0.61034078984089513</v>
      </c>
      <c r="Y9" s="16">
        <v>0.66937899596448314</v>
      </c>
      <c r="AA9" s="16">
        <v>0.77633471755628325</v>
      </c>
      <c r="AB9" s="16">
        <v>0.7041492761090794</v>
      </c>
      <c r="AC9" s="16">
        <v>0.71552838678179198</v>
      </c>
      <c r="AD9" s="16">
        <v>0.60066279427442149</v>
      </c>
      <c r="AF9" s="16">
        <v>0.78725693029629407</v>
      </c>
      <c r="AH9" s="16">
        <v>0.1805151631994113</v>
      </c>
      <c r="AI9" s="16">
        <v>0.56615925413005463</v>
      </c>
      <c r="AJ9" s="16">
        <v>0.86954658516159189</v>
      </c>
      <c r="AK9" s="16">
        <v>0.94860868593936976</v>
      </c>
    </row>
    <row r="10" spans="2:39" ht="19" customHeight="1" x14ac:dyDescent="0.35">
      <c r="B10" s="15" t="s">
        <v>96</v>
      </c>
      <c r="C10" s="16">
        <v>0.29951631646424037</v>
      </c>
      <c r="D10" s="16">
        <v>0.29295242019918361</v>
      </c>
      <c r="E10" s="16">
        <v>0.30593374028850051</v>
      </c>
      <c r="G10" s="16">
        <v>0.1044377109010369</v>
      </c>
      <c r="H10" s="16">
        <v>0.13623212233417181</v>
      </c>
      <c r="I10" s="16">
        <v>0.21723133347178389</v>
      </c>
      <c r="J10" s="16">
        <v>0.28119965014439252</v>
      </c>
      <c r="K10" s="16">
        <v>0.39693978595147572</v>
      </c>
      <c r="L10" s="16">
        <v>0.57617682637417034</v>
      </c>
      <c r="N10" s="16">
        <v>0.37279479860063208</v>
      </c>
      <c r="O10" s="16">
        <v>0.22678843838079271</v>
      </c>
      <c r="P10" s="16">
        <v>0.35090561619069588</v>
      </c>
      <c r="Q10" s="16">
        <v>0.30236162597413691</v>
      </c>
      <c r="R10" s="16">
        <v>0.26481387747237939</v>
      </c>
      <c r="S10" s="16">
        <v>0.37016776752816061</v>
      </c>
      <c r="T10" s="16">
        <v>0.28748292522199298</v>
      </c>
      <c r="U10" s="16">
        <v>0.25675016567777331</v>
      </c>
      <c r="V10" s="16">
        <v>0.16521565217019629</v>
      </c>
      <c r="W10" s="16">
        <v>0.33480454919272301</v>
      </c>
      <c r="X10" s="16">
        <v>0.38965921015910482</v>
      </c>
      <c r="Y10" s="16">
        <v>0.33062100403551692</v>
      </c>
      <c r="AA10" s="16">
        <v>0.2236652824437167</v>
      </c>
      <c r="AB10" s="16">
        <v>0.2958507238909206</v>
      </c>
      <c r="AC10" s="16">
        <v>0.28447161321820791</v>
      </c>
      <c r="AD10" s="16">
        <v>0.39933720572557863</v>
      </c>
      <c r="AF10" s="16">
        <v>0.21274306970370579</v>
      </c>
      <c r="AH10" s="16">
        <v>0.8194848368005887</v>
      </c>
      <c r="AI10" s="16">
        <v>0.43384074586994559</v>
      </c>
      <c r="AJ10" s="16">
        <v>0.13045341483840811</v>
      </c>
      <c r="AK10" s="16">
        <v>5.1391314060630307E-2</v>
      </c>
    </row>
    <row r="12" spans="2:39" x14ac:dyDescent="0.35">
      <c r="B12" t="s">
        <v>443</v>
      </c>
    </row>
    <row r="13" spans="2:39" x14ac:dyDescent="0.35">
      <c r="B13" t="s">
        <v>8</v>
      </c>
    </row>
    <row r="15" spans="2:39" x14ac:dyDescent="0.35">
      <c r="B15"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AM15"/>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98</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5583</v>
      </c>
      <c r="D7" s="13">
        <v>2763</v>
      </c>
      <c r="E7" s="13">
        <v>2820</v>
      </c>
      <c r="G7" s="13">
        <v>794</v>
      </c>
      <c r="H7" s="13">
        <v>910</v>
      </c>
      <c r="I7" s="13">
        <v>969</v>
      </c>
      <c r="J7" s="13">
        <v>1020</v>
      </c>
      <c r="K7" s="13">
        <v>864</v>
      </c>
      <c r="L7" s="13">
        <v>1026</v>
      </c>
      <c r="N7" s="13">
        <v>465</v>
      </c>
      <c r="O7" s="13">
        <v>163</v>
      </c>
      <c r="P7" s="13">
        <v>289</v>
      </c>
      <c r="Q7" s="13">
        <v>244</v>
      </c>
      <c r="R7" s="13">
        <v>623</v>
      </c>
      <c r="S7" s="13">
        <v>477</v>
      </c>
      <c r="T7" s="13">
        <v>418</v>
      </c>
      <c r="U7" s="13">
        <v>510</v>
      </c>
      <c r="V7" s="13">
        <v>748</v>
      </c>
      <c r="W7" s="13">
        <v>730</v>
      </c>
      <c r="X7" s="13">
        <v>462</v>
      </c>
      <c r="Y7" s="13">
        <v>454</v>
      </c>
      <c r="AA7" s="13">
        <v>1519</v>
      </c>
      <c r="AB7" s="13">
        <v>1492</v>
      </c>
      <c r="AC7" s="13">
        <v>1158</v>
      </c>
      <c r="AD7" s="13">
        <v>1396</v>
      </c>
      <c r="AF7" s="13">
        <v>4950</v>
      </c>
      <c r="AH7" s="13">
        <v>515</v>
      </c>
      <c r="AI7" s="13">
        <v>2107</v>
      </c>
      <c r="AJ7" s="13">
        <v>2105</v>
      </c>
      <c r="AK7" s="13">
        <v>856</v>
      </c>
    </row>
    <row r="8" spans="2:39" x14ac:dyDescent="0.35">
      <c r="B8" s="7" t="s">
        <v>68</v>
      </c>
      <c r="C8" s="14">
        <v>5579</v>
      </c>
      <c r="D8" s="14">
        <v>2758</v>
      </c>
      <c r="E8" s="14">
        <v>2821</v>
      </c>
      <c r="G8" s="14">
        <v>771</v>
      </c>
      <c r="H8" s="14">
        <v>949</v>
      </c>
      <c r="I8" s="14">
        <v>949</v>
      </c>
      <c r="J8" s="14">
        <v>949</v>
      </c>
      <c r="K8" s="14">
        <v>787</v>
      </c>
      <c r="L8" s="14">
        <v>1172</v>
      </c>
      <c r="N8" s="14">
        <v>502</v>
      </c>
      <c r="O8" s="14">
        <v>168</v>
      </c>
      <c r="P8" s="14">
        <v>279</v>
      </c>
      <c r="Q8" s="14">
        <v>223</v>
      </c>
      <c r="R8" s="14">
        <v>612</v>
      </c>
      <c r="S8" s="14">
        <v>448</v>
      </c>
      <c r="T8" s="14">
        <v>390</v>
      </c>
      <c r="U8" s="14">
        <v>501</v>
      </c>
      <c r="V8" s="14">
        <v>783</v>
      </c>
      <c r="W8" s="14">
        <v>724</v>
      </c>
      <c r="X8" s="14">
        <v>446</v>
      </c>
      <c r="Y8" s="14">
        <v>502</v>
      </c>
      <c r="AA8" s="14">
        <v>1505</v>
      </c>
      <c r="AB8" s="14">
        <v>1448</v>
      </c>
      <c r="AC8" s="14">
        <v>1224</v>
      </c>
      <c r="AD8" s="14">
        <v>1395</v>
      </c>
      <c r="AF8" s="14">
        <v>4916</v>
      </c>
      <c r="AH8" s="14">
        <v>537</v>
      </c>
      <c r="AI8" s="14">
        <v>2109</v>
      </c>
      <c r="AJ8" s="14">
        <v>2088</v>
      </c>
      <c r="AK8" s="14">
        <v>844</v>
      </c>
    </row>
    <row r="9" spans="2:39" ht="19" customHeight="1" x14ac:dyDescent="0.35">
      <c r="B9" s="15" t="s">
        <v>95</v>
      </c>
      <c r="C9" s="16">
        <v>0.31422234950093458</v>
      </c>
      <c r="D9" s="16">
        <v>0.29637677770178361</v>
      </c>
      <c r="E9" s="16">
        <v>0.33166969982410832</v>
      </c>
      <c r="G9" s="16">
        <v>0.56068257977409119</v>
      </c>
      <c r="H9" s="16">
        <v>0.54919119898324431</v>
      </c>
      <c r="I9" s="16">
        <v>0.41083843465017328</v>
      </c>
      <c r="J9" s="16">
        <v>0.2421578321543553</v>
      </c>
      <c r="K9" s="16">
        <v>0.1573870632505579</v>
      </c>
      <c r="L9" s="16">
        <v>4.7192900925670841E-2</v>
      </c>
      <c r="N9" s="16">
        <v>0.26186178308966213</v>
      </c>
      <c r="O9" s="16">
        <v>0.31512038484038313</v>
      </c>
      <c r="P9" s="16">
        <v>0.26615073550039742</v>
      </c>
      <c r="Q9" s="16">
        <v>0.31088168528774529</v>
      </c>
      <c r="R9" s="16">
        <v>0.31065348286406158</v>
      </c>
      <c r="S9" s="16">
        <v>0.25127688068240839</v>
      </c>
      <c r="T9" s="16">
        <v>0.30832120061695317</v>
      </c>
      <c r="U9" s="16">
        <v>0.3815868769245353</v>
      </c>
      <c r="V9" s="16">
        <v>0.49304220726721198</v>
      </c>
      <c r="W9" s="16">
        <v>0.2460940860813739</v>
      </c>
      <c r="X9" s="16">
        <v>0.24738182946194689</v>
      </c>
      <c r="Y9" s="16">
        <v>0.27108449623906861</v>
      </c>
      <c r="AA9" s="16">
        <v>0.40503821849131227</v>
      </c>
      <c r="AB9" s="16">
        <v>0.2893610074704836</v>
      </c>
      <c r="AC9" s="16">
        <v>0.31768875360704391</v>
      </c>
      <c r="AD9" s="16">
        <v>0.23927632487716061</v>
      </c>
      <c r="AF9" s="16">
        <v>0.35256174740304919</v>
      </c>
      <c r="AH9" s="16">
        <v>6.05133156312576E-2</v>
      </c>
      <c r="AI9" s="16">
        <v>0.13799461061086851</v>
      </c>
      <c r="AJ9" s="16">
        <v>0.42003411973616822</v>
      </c>
      <c r="AK9" s="16">
        <v>0.65409866495139035</v>
      </c>
    </row>
    <row r="10" spans="2:39" ht="19" customHeight="1" x14ac:dyDescent="0.35">
      <c r="B10" s="15" t="s">
        <v>96</v>
      </c>
      <c r="C10" s="16">
        <v>0.68577765049906525</v>
      </c>
      <c r="D10" s="16">
        <v>0.70362322229821628</v>
      </c>
      <c r="E10" s="16">
        <v>0.66833030017589179</v>
      </c>
      <c r="G10" s="16">
        <v>0.43931742022590881</v>
      </c>
      <c r="H10" s="16">
        <v>0.45080880101675569</v>
      </c>
      <c r="I10" s="16">
        <v>0.58916156534982678</v>
      </c>
      <c r="J10" s="16">
        <v>0.75784216784564473</v>
      </c>
      <c r="K10" s="16">
        <v>0.84261293674944215</v>
      </c>
      <c r="L10" s="16">
        <v>0.95280709907432903</v>
      </c>
      <c r="N10" s="16">
        <v>0.73813821691033765</v>
      </c>
      <c r="O10" s="16">
        <v>0.68487961515961704</v>
      </c>
      <c r="P10" s="16">
        <v>0.73384926449960275</v>
      </c>
      <c r="Q10" s="16">
        <v>0.68911831471225471</v>
      </c>
      <c r="R10" s="16">
        <v>0.68934651713593831</v>
      </c>
      <c r="S10" s="16">
        <v>0.74872311931759172</v>
      </c>
      <c r="T10" s="16">
        <v>0.69167879938304688</v>
      </c>
      <c r="U10" s="16">
        <v>0.6184131230754647</v>
      </c>
      <c r="V10" s="16">
        <v>0.50695779273278796</v>
      </c>
      <c r="W10" s="16">
        <v>0.75390591391862627</v>
      </c>
      <c r="X10" s="16">
        <v>0.75261817053805302</v>
      </c>
      <c r="Y10" s="16">
        <v>0.72891550376093139</v>
      </c>
      <c r="AA10" s="16">
        <v>0.59496178150868773</v>
      </c>
      <c r="AB10" s="16">
        <v>0.71063899252951634</v>
      </c>
      <c r="AC10" s="16">
        <v>0.68231124639295615</v>
      </c>
      <c r="AD10" s="16">
        <v>0.76072367512283945</v>
      </c>
      <c r="AF10" s="16">
        <v>0.64743825259695065</v>
      </c>
      <c r="AH10" s="16">
        <v>0.93948668436874239</v>
      </c>
      <c r="AI10" s="16">
        <v>0.86200538938913174</v>
      </c>
      <c r="AJ10" s="16">
        <v>0.57996588026383167</v>
      </c>
      <c r="AK10" s="16">
        <v>0.34590133504860959</v>
      </c>
    </row>
    <row r="12" spans="2:39" x14ac:dyDescent="0.35">
      <c r="B12" t="s">
        <v>443</v>
      </c>
    </row>
    <row r="13" spans="2:39" x14ac:dyDescent="0.35">
      <c r="B13" t="s">
        <v>8</v>
      </c>
    </row>
    <row r="15" spans="2:39" x14ac:dyDescent="0.35">
      <c r="B15"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AM15"/>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99</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5583</v>
      </c>
      <c r="D7" s="13">
        <v>2763</v>
      </c>
      <c r="E7" s="13">
        <v>2820</v>
      </c>
      <c r="G7" s="13">
        <v>794</v>
      </c>
      <c r="H7" s="13">
        <v>910</v>
      </c>
      <c r="I7" s="13">
        <v>969</v>
      </c>
      <c r="J7" s="13">
        <v>1020</v>
      </c>
      <c r="K7" s="13">
        <v>864</v>
      </c>
      <c r="L7" s="13">
        <v>1026</v>
      </c>
      <c r="N7" s="13">
        <v>465</v>
      </c>
      <c r="O7" s="13">
        <v>163</v>
      </c>
      <c r="P7" s="13">
        <v>289</v>
      </c>
      <c r="Q7" s="13">
        <v>244</v>
      </c>
      <c r="R7" s="13">
        <v>623</v>
      </c>
      <c r="S7" s="13">
        <v>477</v>
      </c>
      <c r="T7" s="13">
        <v>418</v>
      </c>
      <c r="U7" s="13">
        <v>510</v>
      </c>
      <c r="V7" s="13">
        <v>748</v>
      </c>
      <c r="W7" s="13">
        <v>730</v>
      </c>
      <c r="X7" s="13">
        <v>462</v>
      </c>
      <c r="Y7" s="13">
        <v>454</v>
      </c>
      <c r="AA7" s="13">
        <v>1519</v>
      </c>
      <c r="AB7" s="13">
        <v>1492</v>
      </c>
      <c r="AC7" s="13">
        <v>1158</v>
      </c>
      <c r="AD7" s="13">
        <v>1396</v>
      </c>
      <c r="AF7" s="13">
        <v>4950</v>
      </c>
      <c r="AH7" s="13">
        <v>515</v>
      </c>
      <c r="AI7" s="13">
        <v>2107</v>
      </c>
      <c r="AJ7" s="13">
        <v>2105</v>
      </c>
      <c r="AK7" s="13">
        <v>856</v>
      </c>
    </row>
    <row r="8" spans="2:39" x14ac:dyDescent="0.35">
      <c r="B8" s="7" t="s">
        <v>68</v>
      </c>
      <c r="C8" s="14">
        <v>5579</v>
      </c>
      <c r="D8" s="14">
        <v>2758</v>
      </c>
      <c r="E8" s="14">
        <v>2821</v>
      </c>
      <c r="G8" s="14">
        <v>771</v>
      </c>
      <c r="H8" s="14">
        <v>949</v>
      </c>
      <c r="I8" s="14">
        <v>949</v>
      </c>
      <c r="J8" s="14">
        <v>949</v>
      </c>
      <c r="K8" s="14">
        <v>787</v>
      </c>
      <c r="L8" s="14">
        <v>1172</v>
      </c>
      <c r="N8" s="14">
        <v>502</v>
      </c>
      <c r="O8" s="14">
        <v>168</v>
      </c>
      <c r="P8" s="14">
        <v>279</v>
      </c>
      <c r="Q8" s="14">
        <v>223</v>
      </c>
      <c r="R8" s="14">
        <v>612</v>
      </c>
      <c r="S8" s="14">
        <v>448</v>
      </c>
      <c r="T8" s="14">
        <v>390</v>
      </c>
      <c r="U8" s="14">
        <v>501</v>
      </c>
      <c r="V8" s="14">
        <v>783</v>
      </c>
      <c r="W8" s="14">
        <v>724</v>
      </c>
      <c r="X8" s="14">
        <v>446</v>
      </c>
      <c r="Y8" s="14">
        <v>502</v>
      </c>
      <c r="AA8" s="14">
        <v>1505</v>
      </c>
      <c r="AB8" s="14">
        <v>1448</v>
      </c>
      <c r="AC8" s="14">
        <v>1224</v>
      </c>
      <c r="AD8" s="14">
        <v>1395</v>
      </c>
      <c r="AF8" s="14">
        <v>4916</v>
      </c>
      <c r="AH8" s="14">
        <v>537</v>
      </c>
      <c r="AI8" s="14">
        <v>2109</v>
      </c>
      <c r="AJ8" s="14">
        <v>2088</v>
      </c>
      <c r="AK8" s="14">
        <v>844</v>
      </c>
    </row>
    <row r="9" spans="2:39" ht="19" customHeight="1" x14ac:dyDescent="0.35">
      <c r="B9" s="15" t="s">
        <v>95</v>
      </c>
      <c r="C9" s="16">
        <v>0.13509931032284109</v>
      </c>
      <c r="D9" s="16">
        <v>0.15536451611889091</v>
      </c>
      <c r="E9" s="16">
        <v>0.1152863198020381</v>
      </c>
      <c r="G9" s="16">
        <v>0.1369914770438676</v>
      </c>
      <c r="H9" s="16">
        <v>0.21743449500621129</v>
      </c>
      <c r="I9" s="16">
        <v>0.17750335812119489</v>
      </c>
      <c r="J9" s="16">
        <v>0.12894831205982399</v>
      </c>
      <c r="K9" s="16">
        <v>0.1011478492692614</v>
      </c>
      <c r="L9" s="16">
        <v>6.0618605092325903E-2</v>
      </c>
      <c r="N9" s="16">
        <v>0.11528877472827539</v>
      </c>
      <c r="O9" s="16">
        <v>0.13736195055521039</v>
      </c>
      <c r="P9" s="16">
        <v>0.1064004967220722</v>
      </c>
      <c r="Q9" s="16">
        <v>0.14134389528722979</v>
      </c>
      <c r="R9" s="16">
        <v>0.1344678497400576</v>
      </c>
      <c r="S9" s="16">
        <v>0.12539144207113281</v>
      </c>
      <c r="T9" s="16">
        <v>0.13026436392995411</v>
      </c>
      <c r="U9" s="16">
        <v>0.13108734794885721</v>
      </c>
      <c r="V9" s="16">
        <v>0.21803843515836299</v>
      </c>
      <c r="W9" s="16">
        <v>0.1179652659830019</v>
      </c>
      <c r="X9" s="16">
        <v>0.1086476720303616</v>
      </c>
      <c r="Y9" s="16">
        <v>0.1033683536745028</v>
      </c>
      <c r="AA9" s="16">
        <v>0.1754015719058529</v>
      </c>
      <c r="AB9" s="16">
        <v>0.11111743775921031</v>
      </c>
      <c r="AC9" s="16">
        <v>0.13900566315705379</v>
      </c>
      <c r="AD9" s="16">
        <v>0.113480850043383</v>
      </c>
      <c r="AF9" s="16">
        <v>0.1508448912382776</v>
      </c>
      <c r="AH9" s="16">
        <v>1.6838135578109169E-2</v>
      </c>
      <c r="AI9" s="16">
        <v>5.2644010458230091E-2</v>
      </c>
      <c r="AJ9" s="16">
        <v>0.18045467238221269</v>
      </c>
      <c r="AK9" s="16">
        <v>0.30410837801525642</v>
      </c>
    </row>
    <row r="10" spans="2:39" ht="19" customHeight="1" x14ac:dyDescent="0.35">
      <c r="B10" s="15" t="s">
        <v>96</v>
      </c>
      <c r="C10" s="16">
        <v>0.86490068967715894</v>
      </c>
      <c r="D10" s="16">
        <v>0.84463548388110898</v>
      </c>
      <c r="E10" s="16">
        <v>0.88471368019796182</v>
      </c>
      <c r="G10" s="16">
        <v>0.86300852295613251</v>
      </c>
      <c r="H10" s="16">
        <v>0.78256550499378863</v>
      </c>
      <c r="I10" s="16">
        <v>0.82249664187880522</v>
      </c>
      <c r="J10" s="16">
        <v>0.87105168794017629</v>
      </c>
      <c r="K10" s="16">
        <v>0.89885215073073854</v>
      </c>
      <c r="L10" s="16">
        <v>0.93938139490767425</v>
      </c>
      <c r="N10" s="16">
        <v>0.88471122527172452</v>
      </c>
      <c r="O10" s="16">
        <v>0.86263804944478972</v>
      </c>
      <c r="P10" s="16">
        <v>0.89359950327792792</v>
      </c>
      <c r="Q10" s="16">
        <v>0.8586561047127701</v>
      </c>
      <c r="R10" s="16">
        <v>0.86553215025994235</v>
      </c>
      <c r="S10" s="16">
        <v>0.87460855792886716</v>
      </c>
      <c r="T10" s="16">
        <v>0.869735636070046</v>
      </c>
      <c r="U10" s="16">
        <v>0.86891265205114288</v>
      </c>
      <c r="V10" s="16">
        <v>0.78196156484163704</v>
      </c>
      <c r="W10" s="16">
        <v>0.88203473401699817</v>
      </c>
      <c r="X10" s="16">
        <v>0.89135232796963837</v>
      </c>
      <c r="Y10" s="16">
        <v>0.89663164632549719</v>
      </c>
      <c r="AA10" s="16">
        <v>0.82459842809414718</v>
      </c>
      <c r="AB10" s="16">
        <v>0.88888256224078965</v>
      </c>
      <c r="AC10" s="16">
        <v>0.86099433684294624</v>
      </c>
      <c r="AD10" s="16">
        <v>0.88651914995661685</v>
      </c>
      <c r="AF10" s="16">
        <v>0.84915510876172218</v>
      </c>
      <c r="AH10" s="16">
        <v>0.9831618644218908</v>
      </c>
      <c r="AI10" s="16">
        <v>0.94735598954177003</v>
      </c>
      <c r="AJ10" s="16">
        <v>0.81954532761778731</v>
      </c>
      <c r="AK10" s="16">
        <v>0.69589162198474364</v>
      </c>
    </row>
    <row r="12" spans="2:39" x14ac:dyDescent="0.35">
      <c r="B12" t="s">
        <v>443</v>
      </c>
    </row>
    <row r="13" spans="2:39" x14ac:dyDescent="0.35">
      <c r="B13" t="s">
        <v>8</v>
      </c>
    </row>
    <row r="15" spans="2:39" x14ac:dyDescent="0.35">
      <c r="B15"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AM15"/>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100</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5583</v>
      </c>
      <c r="D7" s="13">
        <v>2763</v>
      </c>
      <c r="E7" s="13">
        <v>2820</v>
      </c>
      <c r="G7" s="13">
        <v>794</v>
      </c>
      <c r="H7" s="13">
        <v>910</v>
      </c>
      <c r="I7" s="13">
        <v>969</v>
      </c>
      <c r="J7" s="13">
        <v>1020</v>
      </c>
      <c r="K7" s="13">
        <v>864</v>
      </c>
      <c r="L7" s="13">
        <v>1026</v>
      </c>
      <c r="N7" s="13">
        <v>465</v>
      </c>
      <c r="O7" s="13">
        <v>163</v>
      </c>
      <c r="P7" s="13">
        <v>289</v>
      </c>
      <c r="Q7" s="13">
        <v>244</v>
      </c>
      <c r="R7" s="13">
        <v>623</v>
      </c>
      <c r="S7" s="13">
        <v>477</v>
      </c>
      <c r="T7" s="13">
        <v>418</v>
      </c>
      <c r="U7" s="13">
        <v>510</v>
      </c>
      <c r="V7" s="13">
        <v>748</v>
      </c>
      <c r="W7" s="13">
        <v>730</v>
      </c>
      <c r="X7" s="13">
        <v>462</v>
      </c>
      <c r="Y7" s="13">
        <v>454</v>
      </c>
      <c r="AA7" s="13">
        <v>1519</v>
      </c>
      <c r="AB7" s="13">
        <v>1492</v>
      </c>
      <c r="AC7" s="13">
        <v>1158</v>
      </c>
      <c r="AD7" s="13">
        <v>1396</v>
      </c>
      <c r="AF7" s="13">
        <v>4950</v>
      </c>
      <c r="AH7" s="13">
        <v>515</v>
      </c>
      <c r="AI7" s="13">
        <v>2107</v>
      </c>
      <c r="AJ7" s="13">
        <v>2105</v>
      </c>
      <c r="AK7" s="13">
        <v>856</v>
      </c>
    </row>
    <row r="8" spans="2:39" x14ac:dyDescent="0.35">
      <c r="B8" s="7" t="s">
        <v>68</v>
      </c>
      <c r="C8" s="14">
        <v>5579</v>
      </c>
      <c r="D8" s="14">
        <v>2758</v>
      </c>
      <c r="E8" s="14">
        <v>2821</v>
      </c>
      <c r="G8" s="14">
        <v>771</v>
      </c>
      <c r="H8" s="14">
        <v>949</v>
      </c>
      <c r="I8" s="14">
        <v>949</v>
      </c>
      <c r="J8" s="14">
        <v>949</v>
      </c>
      <c r="K8" s="14">
        <v>787</v>
      </c>
      <c r="L8" s="14">
        <v>1172</v>
      </c>
      <c r="N8" s="14">
        <v>502</v>
      </c>
      <c r="O8" s="14">
        <v>168</v>
      </c>
      <c r="P8" s="14">
        <v>279</v>
      </c>
      <c r="Q8" s="14">
        <v>223</v>
      </c>
      <c r="R8" s="14">
        <v>612</v>
      </c>
      <c r="S8" s="14">
        <v>448</v>
      </c>
      <c r="T8" s="14">
        <v>390</v>
      </c>
      <c r="U8" s="14">
        <v>501</v>
      </c>
      <c r="V8" s="14">
        <v>783</v>
      </c>
      <c r="W8" s="14">
        <v>724</v>
      </c>
      <c r="X8" s="14">
        <v>446</v>
      </c>
      <c r="Y8" s="14">
        <v>502</v>
      </c>
      <c r="AA8" s="14">
        <v>1505</v>
      </c>
      <c r="AB8" s="14">
        <v>1448</v>
      </c>
      <c r="AC8" s="14">
        <v>1224</v>
      </c>
      <c r="AD8" s="14">
        <v>1395</v>
      </c>
      <c r="AF8" s="14">
        <v>4916</v>
      </c>
      <c r="AH8" s="14">
        <v>537</v>
      </c>
      <c r="AI8" s="14">
        <v>2109</v>
      </c>
      <c r="AJ8" s="14">
        <v>2088</v>
      </c>
      <c r="AK8" s="14">
        <v>844</v>
      </c>
    </row>
    <row r="9" spans="2:39" ht="19" customHeight="1" x14ac:dyDescent="0.35">
      <c r="B9" s="15" t="s">
        <v>95</v>
      </c>
      <c r="C9" s="16">
        <v>0.12236486851833719</v>
      </c>
      <c r="D9" s="16">
        <v>0.1611125659580101</v>
      </c>
      <c r="E9" s="16">
        <v>8.448182060846475E-2</v>
      </c>
      <c r="G9" s="16">
        <v>0.17766208526439839</v>
      </c>
      <c r="H9" s="16">
        <v>0.20648917141551959</v>
      </c>
      <c r="I9" s="16">
        <v>0.1638050191692931</v>
      </c>
      <c r="J9" s="16">
        <v>0.1040809986798724</v>
      </c>
      <c r="K9" s="16">
        <v>6.4747967744980137E-2</v>
      </c>
      <c r="L9" s="16">
        <v>3.7792051978639718E-2</v>
      </c>
      <c r="N9" s="16">
        <v>0.103214302083037</v>
      </c>
      <c r="O9" s="16">
        <v>0.16444014890993</v>
      </c>
      <c r="P9" s="16">
        <v>9.4516674810525725E-2</v>
      </c>
      <c r="Q9" s="16">
        <v>9.6816560539105812E-2</v>
      </c>
      <c r="R9" s="16">
        <v>0.1109074411874555</v>
      </c>
      <c r="S9" s="16">
        <v>9.1060850355273976E-2</v>
      </c>
      <c r="T9" s="16">
        <v>0.1171010998867973</v>
      </c>
      <c r="U9" s="16">
        <v>0.13681962376402171</v>
      </c>
      <c r="V9" s="16">
        <v>0.21725584498891171</v>
      </c>
      <c r="W9" s="16">
        <v>8.6228714097552922E-2</v>
      </c>
      <c r="X9" s="16">
        <v>0.11182296848915101</v>
      </c>
      <c r="Y9" s="16">
        <v>9.9310068203312465E-2</v>
      </c>
      <c r="AA9" s="16">
        <v>0.19983392304548461</v>
      </c>
      <c r="AB9" s="16">
        <v>9.2598769548607573E-2</v>
      </c>
      <c r="AC9" s="16">
        <v>0.10246685732923499</v>
      </c>
      <c r="AD9" s="16">
        <v>8.7473728674405296E-2</v>
      </c>
      <c r="AF9" s="16">
        <v>0.13827201697920971</v>
      </c>
      <c r="AH9" s="16">
        <v>1.1813639576656669E-2</v>
      </c>
      <c r="AI9" s="16">
        <v>3.6303342517166187E-2</v>
      </c>
      <c r="AJ9" s="16">
        <v>0.15552322054391729</v>
      </c>
      <c r="AK9" s="16">
        <v>0.32563636998492168</v>
      </c>
    </row>
    <row r="10" spans="2:39" ht="19" customHeight="1" x14ac:dyDescent="0.35">
      <c r="B10" s="15" t="s">
        <v>96</v>
      </c>
      <c r="C10" s="16">
        <v>0.87763513148166261</v>
      </c>
      <c r="D10" s="16">
        <v>0.83888743404198973</v>
      </c>
      <c r="E10" s="16">
        <v>0.91551817939153524</v>
      </c>
      <c r="G10" s="16">
        <v>0.82233791473560158</v>
      </c>
      <c r="H10" s="16">
        <v>0.79351082858448041</v>
      </c>
      <c r="I10" s="16">
        <v>0.83619498083070687</v>
      </c>
      <c r="J10" s="16">
        <v>0.89591900132012758</v>
      </c>
      <c r="K10" s="16">
        <v>0.93525203225501996</v>
      </c>
      <c r="L10" s="16">
        <v>0.96220794802136023</v>
      </c>
      <c r="N10" s="16">
        <v>0.89678569791696283</v>
      </c>
      <c r="O10" s="16">
        <v>0.83555985109007025</v>
      </c>
      <c r="P10" s="16">
        <v>0.90548332518947439</v>
      </c>
      <c r="Q10" s="16">
        <v>0.90318343946089408</v>
      </c>
      <c r="R10" s="16">
        <v>0.88909255881254456</v>
      </c>
      <c r="S10" s="16">
        <v>0.90893914964472611</v>
      </c>
      <c r="T10" s="16">
        <v>0.88289890011320271</v>
      </c>
      <c r="U10" s="16">
        <v>0.86318037623597832</v>
      </c>
      <c r="V10" s="16">
        <v>0.78274415501108829</v>
      </c>
      <c r="W10" s="16">
        <v>0.91377128590244705</v>
      </c>
      <c r="X10" s="16">
        <v>0.88817703151084904</v>
      </c>
      <c r="Y10" s="16">
        <v>0.90068993179668744</v>
      </c>
      <c r="AA10" s="16">
        <v>0.80016607695451547</v>
      </c>
      <c r="AB10" s="16">
        <v>0.90740123045139243</v>
      </c>
      <c r="AC10" s="16">
        <v>0.89753314267076489</v>
      </c>
      <c r="AD10" s="16">
        <v>0.91252627132559461</v>
      </c>
      <c r="AF10" s="16">
        <v>0.86172798302079023</v>
      </c>
      <c r="AH10" s="16">
        <v>0.98818636042334329</v>
      </c>
      <c r="AI10" s="16">
        <v>0.96369665748283406</v>
      </c>
      <c r="AJ10" s="16">
        <v>0.84447677945608268</v>
      </c>
      <c r="AK10" s="16">
        <v>0.67436363001507826</v>
      </c>
    </row>
    <row r="12" spans="2:39" x14ac:dyDescent="0.35">
      <c r="B12" t="s">
        <v>443</v>
      </c>
    </row>
    <row r="13" spans="2:39" x14ac:dyDescent="0.35">
      <c r="B13" t="s">
        <v>8</v>
      </c>
    </row>
    <row r="15" spans="2:39" x14ac:dyDescent="0.35">
      <c r="B15"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AM15"/>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101</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5583</v>
      </c>
      <c r="D7" s="13">
        <v>2763</v>
      </c>
      <c r="E7" s="13">
        <v>2820</v>
      </c>
      <c r="G7" s="13">
        <v>794</v>
      </c>
      <c r="H7" s="13">
        <v>910</v>
      </c>
      <c r="I7" s="13">
        <v>969</v>
      </c>
      <c r="J7" s="13">
        <v>1020</v>
      </c>
      <c r="K7" s="13">
        <v>864</v>
      </c>
      <c r="L7" s="13">
        <v>1026</v>
      </c>
      <c r="N7" s="13">
        <v>465</v>
      </c>
      <c r="O7" s="13">
        <v>163</v>
      </c>
      <c r="P7" s="13">
        <v>289</v>
      </c>
      <c r="Q7" s="13">
        <v>244</v>
      </c>
      <c r="R7" s="13">
        <v>623</v>
      </c>
      <c r="S7" s="13">
        <v>477</v>
      </c>
      <c r="T7" s="13">
        <v>418</v>
      </c>
      <c r="U7" s="13">
        <v>510</v>
      </c>
      <c r="V7" s="13">
        <v>748</v>
      </c>
      <c r="W7" s="13">
        <v>730</v>
      </c>
      <c r="X7" s="13">
        <v>462</v>
      </c>
      <c r="Y7" s="13">
        <v>454</v>
      </c>
      <c r="AA7" s="13">
        <v>1519</v>
      </c>
      <c r="AB7" s="13">
        <v>1492</v>
      </c>
      <c r="AC7" s="13">
        <v>1158</v>
      </c>
      <c r="AD7" s="13">
        <v>1396</v>
      </c>
      <c r="AF7" s="13">
        <v>4950</v>
      </c>
      <c r="AH7" s="13">
        <v>515</v>
      </c>
      <c r="AI7" s="13">
        <v>2107</v>
      </c>
      <c r="AJ7" s="13">
        <v>2105</v>
      </c>
      <c r="AK7" s="13">
        <v>856</v>
      </c>
    </row>
    <row r="8" spans="2:39" x14ac:dyDescent="0.35">
      <c r="B8" s="7" t="s">
        <v>68</v>
      </c>
      <c r="C8" s="14">
        <v>5579</v>
      </c>
      <c r="D8" s="14">
        <v>2758</v>
      </c>
      <c r="E8" s="14">
        <v>2821</v>
      </c>
      <c r="G8" s="14">
        <v>771</v>
      </c>
      <c r="H8" s="14">
        <v>949</v>
      </c>
      <c r="I8" s="14">
        <v>949</v>
      </c>
      <c r="J8" s="14">
        <v>949</v>
      </c>
      <c r="K8" s="14">
        <v>787</v>
      </c>
      <c r="L8" s="14">
        <v>1172</v>
      </c>
      <c r="N8" s="14">
        <v>502</v>
      </c>
      <c r="O8" s="14">
        <v>168</v>
      </c>
      <c r="P8" s="14">
        <v>279</v>
      </c>
      <c r="Q8" s="14">
        <v>223</v>
      </c>
      <c r="R8" s="14">
        <v>612</v>
      </c>
      <c r="S8" s="14">
        <v>448</v>
      </c>
      <c r="T8" s="14">
        <v>390</v>
      </c>
      <c r="U8" s="14">
        <v>501</v>
      </c>
      <c r="V8" s="14">
        <v>783</v>
      </c>
      <c r="W8" s="14">
        <v>724</v>
      </c>
      <c r="X8" s="14">
        <v>446</v>
      </c>
      <c r="Y8" s="14">
        <v>502</v>
      </c>
      <c r="AA8" s="14">
        <v>1505</v>
      </c>
      <c r="AB8" s="14">
        <v>1448</v>
      </c>
      <c r="AC8" s="14">
        <v>1224</v>
      </c>
      <c r="AD8" s="14">
        <v>1395</v>
      </c>
      <c r="AF8" s="14">
        <v>4916</v>
      </c>
      <c r="AH8" s="14">
        <v>537</v>
      </c>
      <c r="AI8" s="14">
        <v>2109</v>
      </c>
      <c r="AJ8" s="14">
        <v>2088</v>
      </c>
      <c r="AK8" s="14">
        <v>844</v>
      </c>
    </row>
    <row r="9" spans="2:39" ht="19" customHeight="1" x14ac:dyDescent="0.35">
      <c r="B9" s="15" t="s">
        <v>95</v>
      </c>
      <c r="C9" s="16">
        <v>0.48502288063765148</v>
      </c>
      <c r="D9" s="16">
        <v>0.54895546749808255</v>
      </c>
      <c r="E9" s="16">
        <v>0.42251694064453049</v>
      </c>
      <c r="G9" s="16">
        <v>0.53834109215930415</v>
      </c>
      <c r="H9" s="16">
        <v>0.58825965553711712</v>
      </c>
      <c r="I9" s="16">
        <v>0.52544009696478211</v>
      </c>
      <c r="J9" s="16">
        <v>0.51640503791629211</v>
      </c>
      <c r="K9" s="16">
        <v>0.46915623611820512</v>
      </c>
      <c r="L9" s="16">
        <v>0.31883083899673481</v>
      </c>
      <c r="N9" s="16">
        <v>0.45117796813415639</v>
      </c>
      <c r="O9" s="16">
        <v>0.49510795461579232</v>
      </c>
      <c r="P9" s="16">
        <v>0.42390178047954319</v>
      </c>
      <c r="Q9" s="16">
        <v>0.46069214833228539</v>
      </c>
      <c r="R9" s="16">
        <v>0.49937709103182459</v>
      </c>
      <c r="S9" s="16">
        <v>0.44865925881750951</v>
      </c>
      <c r="T9" s="16">
        <v>0.51563289652059074</v>
      </c>
      <c r="U9" s="16">
        <v>0.50296407616840122</v>
      </c>
      <c r="V9" s="16">
        <v>0.59388833200048574</v>
      </c>
      <c r="W9" s="16">
        <v>0.4598417533512989</v>
      </c>
      <c r="X9" s="16">
        <v>0.43954621212118078</v>
      </c>
      <c r="Y9" s="16">
        <v>0.4404531973899497</v>
      </c>
      <c r="AA9" s="16">
        <v>0.59468438500232645</v>
      </c>
      <c r="AB9" s="16">
        <v>0.53254434991258981</v>
      </c>
      <c r="AC9" s="16">
        <v>0.44370979185174331</v>
      </c>
      <c r="AD9" s="16">
        <v>0.35380379853442628</v>
      </c>
      <c r="AF9" s="16">
        <v>0.54655842864270776</v>
      </c>
      <c r="AH9" s="16">
        <v>8.8386811891543807E-2</v>
      </c>
      <c r="AI9" s="16">
        <v>0.34175967956061648</v>
      </c>
      <c r="AJ9" s="16">
        <v>0.61512912683063248</v>
      </c>
      <c r="AK9" s="16">
        <v>0.77337413332366367</v>
      </c>
    </row>
    <row r="10" spans="2:39" ht="19" customHeight="1" x14ac:dyDescent="0.35">
      <c r="B10" s="15" t="s">
        <v>96</v>
      </c>
      <c r="C10" s="16">
        <v>0.51497711936234858</v>
      </c>
      <c r="D10" s="16">
        <v>0.45104453250191728</v>
      </c>
      <c r="E10" s="16">
        <v>0.57748305935546951</v>
      </c>
      <c r="G10" s="16">
        <v>0.46165890784069591</v>
      </c>
      <c r="H10" s="16">
        <v>0.41174034446288282</v>
      </c>
      <c r="I10" s="16">
        <v>0.474559903035218</v>
      </c>
      <c r="J10" s="16">
        <v>0.483594962083708</v>
      </c>
      <c r="K10" s="16">
        <v>0.53084376388179499</v>
      </c>
      <c r="L10" s="16">
        <v>0.6811691610032653</v>
      </c>
      <c r="N10" s="16">
        <v>0.54882203186584355</v>
      </c>
      <c r="O10" s="16">
        <v>0.50489204538420773</v>
      </c>
      <c r="P10" s="16">
        <v>0.57609821952045692</v>
      </c>
      <c r="Q10" s="16">
        <v>0.53930785166771444</v>
      </c>
      <c r="R10" s="16">
        <v>0.50062290896817552</v>
      </c>
      <c r="S10" s="16">
        <v>0.55134074118249055</v>
      </c>
      <c r="T10" s="16">
        <v>0.48436710347940942</v>
      </c>
      <c r="U10" s="16">
        <v>0.49703592383159878</v>
      </c>
      <c r="V10" s="16">
        <v>0.4061116679995142</v>
      </c>
      <c r="W10" s="16">
        <v>0.54015824664870116</v>
      </c>
      <c r="X10" s="16">
        <v>0.56045378787881905</v>
      </c>
      <c r="Y10" s="16">
        <v>0.5595468026100503</v>
      </c>
      <c r="AA10" s="16">
        <v>0.40531561499767349</v>
      </c>
      <c r="AB10" s="16">
        <v>0.46745565008741008</v>
      </c>
      <c r="AC10" s="16">
        <v>0.5562902081482568</v>
      </c>
      <c r="AD10" s="16">
        <v>0.64619620146557377</v>
      </c>
      <c r="AF10" s="16">
        <v>0.45344157135729207</v>
      </c>
      <c r="AH10" s="16">
        <v>0.91161318810845615</v>
      </c>
      <c r="AI10" s="16">
        <v>0.65824032043938363</v>
      </c>
      <c r="AJ10" s="16">
        <v>0.38487087316936758</v>
      </c>
      <c r="AK10" s="16">
        <v>0.22662586667633619</v>
      </c>
    </row>
    <row r="12" spans="2:39" x14ac:dyDescent="0.35">
      <c r="B12" t="s">
        <v>443</v>
      </c>
    </row>
    <row r="13" spans="2:39" x14ac:dyDescent="0.35">
      <c r="B13" t="s">
        <v>8</v>
      </c>
    </row>
    <row r="15" spans="2:39" x14ac:dyDescent="0.35">
      <c r="B15"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AM15"/>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102</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5583</v>
      </c>
      <c r="D7" s="13">
        <v>2763</v>
      </c>
      <c r="E7" s="13">
        <v>2820</v>
      </c>
      <c r="G7" s="13">
        <v>794</v>
      </c>
      <c r="H7" s="13">
        <v>910</v>
      </c>
      <c r="I7" s="13">
        <v>969</v>
      </c>
      <c r="J7" s="13">
        <v>1020</v>
      </c>
      <c r="K7" s="13">
        <v>864</v>
      </c>
      <c r="L7" s="13">
        <v>1026</v>
      </c>
      <c r="N7" s="13">
        <v>465</v>
      </c>
      <c r="O7" s="13">
        <v>163</v>
      </c>
      <c r="P7" s="13">
        <v>289</v>
      </c>
      <c r="Q7" s="13">
        <v>244</v>
      </c>
      <c r="R7" s="13">
        <v>623</v>
      </c>
      <c r="S7" s="13">
        <v>477</v>
      </c>
      <c r="T7" s="13">
        <v>418</v>
      </c>
      <c r="U7" s="13">
        <v>510</v>
      </c>
      <c r="V7" s="13">
        <v>748</v>
      </c>
      <c r="W7" s="13">
        <v>730</v>
      </c>
      <c r="X7" s="13">
        <v>462</v>
      </c>
      <c r="Y7" s="13">
        <v>454</v>
      </c>
      <c r="AA7" s="13">
        <v>1519</v>
      </c>
      <c r="AB7" s="13">
        <v>1492</v>
      </c>
      <c r="AC7" s="13">
        <v>1158</v>
      </c>
      <c r="AD7" s="13">
        <v>1396</v>
      </c>
      <c r="AF7" s="13">
        <v>4950</v>
      </c>
      <c r="AH7" s="13">
        <v>515</v>
      </c>
      <c r="AI7" s="13">
        <v>2107</v>
      </c>
      <c r="AJ7" s="13">
        <v>2105</v>
      </c>
      <c r="AK7" s="13">
        <v>856</v>
      </c>
    </row>
    <row r="8" spans="2:39" x14ac:dyDescent="0.35">
      <c r="B8" s="7" t="s">
        <v>68</v>
      </c>
      <c r="C8" s="14">
        <v>5579</v>
      </c>
      <c r="D8" s="14">
        <v>2758</v>
      </c>
      <c r="E8" s="14">
        <v>2821</v>
      </c>
      <c r="G8" s="14">
        <v>771</v>
      </c>
      <c r="H8" s="14">
        <v>949</v>
      </c>
      <c r="I8" s="14">
        <v>949</v>
      </c>
      <c r="J8" s="14">
        <v>949</v>
      </c>
      <c r="K8" s="14">
        <v>787</v>
      </c>
      <c r="L8" s="14">
        <v>1172</v>
      </c>
      <c r="N8" s="14">
        <v>502</v>
      </c>
      <c r="O8" s="14">
        <v>168</v>
      </c>
      <c r="P8" s="14">
        <v>279</v>
      </c>
      <c r="Q8" s="14">
        <v>223</v>
      </c>
      <c r="R8" s="14">
        <v>612</v>
      </c>
      <c r="S8" s="14">
        <v>448</v>
      </c>
      <c r="T8" s="14">
        <v>390</v>
      </c>
      <c r="U8" s="14">
        <v>501</v>
      </c>
      <c r="V8" s="14">
        <v>783</v>
      </c>
      <c r="W8" s="14">
        <v>724</v>
      </c>
      <c r="X8" s="14">
        <v>446</v>
      </c>
      <c r="Y8" s="14">
        <v>502</v>
      </c>
      <c r="AA8" s="14">
        <v>1505</v>
      </c>
      <c r="AB8" s="14">
        <v>1448</v>
      </c>
      <c r="AC8" s="14">
        <v>1224</v>
      </c>
      <c r="AD8" s="14">
        <v>1395</v>
      </c>
      <c r="AF8" s="14">
        <v>4916</v>
      </c>
      <c r="AH8" s="14">
        <v>537</v>
      </c>
      <c r="AI8" s="14">
        <v>2109</v>
      </c>
      <c r="AJ8" s="14">
        <v>2088</v>
      </c>
      <c r="AK8" s="14">
        <v>844</v>
      </c>
    </row>
    <row r="9" spans="2:39" ht="19" customHeight="1" x14ac:dyDescent="0.35">
      <c r="B9" s="15" t="s">
        <v>95</v>
      </c>
      <c r="C9" s="16">
        <v>0.12651066468686509</v>
      </c>
      <c r="D9" s="16">
        <v>0.1722881906948133</v>
      </c>
      <c r="E9" s="16">
        <v>8.1754657864665264E-2</v>
      </c>
      <c r="G9" s="16">
        <v>0.20152605752386901</v>
      </c>
      <c r="H9" s="16">
        <v>0.23515223597492871</v>
      </c>
      <c r="I9" s="16">
        <v>0.16496743376181441</v>
      </c>
      <c r="J9" s="16">
        <v>9.115024944586074E-2</v>
      </c>
      <c r="K9" s="16">
        <v>5.9032272431705002E-2</v>
      </c>
      <c r="L9" s="16">
        <v>3.1975340386389127E-2</v>
      </c>
      <c r="N9" s="16">
        <v>7.4595801181178381E-2</v>
      </c>
      <c r="O9" s="16">
        <v>0.1177532219110889</v>
      </c>
      <c r="P9" s="16">
        <v>8.2128263503784341E-2</v>
      </c>
      <c r="Q9" s="16">
        <v>0.13741807895818431</v>
      </c>
      <c r="R9" s="16">
        <v>0.13405666237649499</v>
      </c>
      <c r="S9" s="16">
        <v>8.8084624887990806E-2</v>
      </c>
      <c r="T9" s="16">
        <v>0.13785729111891609</v>
      </c>
      <c r="U9" s="16">
        <v>0.1574208396935092</v>
      </c>
      <c r="V9" s="16">
        <v>0.23507394985593369</v>
      </c>
      <c r="W9" s="16">
        <v>0.10059851712699031</v>
      </c>
      <c r="X9" s="16">
        <v>7.2000060252424836E-2</v>
      </c>
      <c r="Y9" s="16">
        <v>0.1030592957900147</v>
      </c>
      <c r="AA9" s="16">
        <v>0.1869211233600821</v>
      </c>
      <c r="AB9" s="16">
        <v>0.1094872916745771</v>
      </c>
      <c r="AC9" s="16">
        <v>0.1142457032074163</v>
      </c>
      <c r="AD9" s="16">
        <v>9.0141013104856782E-2</v>
      </c>
      <c r="AF9" s="16">
        <v>0.14263427680087759</v>
      </c>
      <c r="AH9" s="16">
        <v>1.1381693880818999E-2</v>
      </c>
      <c r="AI9" s="16">
        <v>3.6372932408282543E-2</v>
      </c>
      <c r="AJ9" s="16">
        <v>0.17026676328920359</v>
      </c>
      <c r="AK9" s="16">
        <v>0.31667121564795669</v>
      </c>
    </row>
    <row r="10" spans="2:39" ht="19" customHeight="1" x14ac:dyDescent="0.35">
      <c r="B10" s="15" t="s">
        <v>96</v>
      </c>
      <c r="C10" s="16">
        <v>0.87348933531313477</v>
      </c>
      <c r="D10" s="16">
        <v>0.82771180930518662</v>
      </c>
      <c r="E10" s="16">
        <v>0.91824534213533471</v>
      </c>
      <c r="G10" s="16">
        <v>0.7984739424761309</v>
      </c>
      <c r="H10" s="16">
        <v>0.76484776402507115</v>
      </c>
      <c r="I10" s="16">
        <v>0.83503256623818567</v>
      </c>
      <c r="J10" s="16">
        <v>0.90884975055413941</v>
      </c>
      <c r="K10" s="16">
        <v>0.94096772756829494</v>
      </c>
      <c r="L10" s="16">
        <v>0.96802465961361095</v>
      </c>
      <c r="N10" s="16">
        <v>0.92540419881882152</v>
      </c>
      <c r="O10" s="16">
        <v>0.88224677808891128</v>
      </c>
      <c r="P10" s="16">
        <v>0.9178717364962159</v>
      </c>
      <c r="Q10" s="16">
        <v>0.86258192104181564</v>
      </c>
      <c r="R10" s="16">
        <v>0.86594333762350495</v>
      </c>
      <c r="S10" s="16">
        <v>0.91191537511200937</v>
      </c>
      <c r="T10" s="16">
        <v>0.86214270888108402</v>
      </c>
      <c r="U10" s="16">
        <v>0.84257916030649083</v>
      </c>
      <c r="V10" s="16">
        <v>0.76492605014406623</v>
      </c>
      <c r="W10" s="16">
        <v>0.89940148287300958</v>
      </c>
      <c r="X10" s="16">
        <v>0.92799993974757511</v>
      </c>
      <c r="Y10" s="16">
        <v>0.89694070420998517</v>
      </c>
      <c r="AA10" s="16">
        <v>0.81307887663991796</v>
      </c>
      <c r="AB10" s="16">
        <v>0.89051270832542295</v>
      </c>
      <c r="AC10" s="16">
        <v>0.88575429679258377</v>
      </c>
      <c r="AD10" s="16">
        <v>0.90985898689514322</v>
      </c>
      <c r="AF10" s="16">
        <v>0.8573657231991223</v>
      </c>
      <c r="AH10" s="16">
        <v>0.98861830611918111</v>
      </c>
      <c r="AI10" s="16">
        <v>0.96362706759171768</v>
      </c>
      <c r="AJ10" s="16">
        <v>0.82973323671079635</v>
      </c>
      <c r="AK10" s="16">
        <v>0.68332878435204325</v>
      </c>
    </row>
    <row r="12" spans="2:39" x14ac:dyDescent="0.35">
      <c r="B12" t="s">
        <v>443</v>
      </c>
    </row>
    <row r="13" spans="2:39" x14ac:dyDescent="0.35">
      <c r="B13" t="s">
        <v>8</v>
      </c>
    </row>
    <row r="15" spans="2:39" x14ac:dyDescent="0.35">
      <c r="B15"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AM15"/>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103</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5583</v>
      </c>
      <c r="D7" s="13">
        <v>2763</v>
      </c>
      <c r="E7" s="13">
        <v>2820</v>
      </c>
      <c r="G7" s="13">
        <v>794</v>
      </c>
      <c r="H7" s="13">
        <v>910</v>
      </c>
      <c r="I7" s="13">
        <v>969</v>
      </c>
      <c r="J7" s="13">
        <v>1020</v>
      </c>
      <c r="K7" s="13">
        <v>864</v>
      </c>
      <c r="L7" s="13">
        <v>1026</v>
      </c>
      <c r="N7" s="13">
        <v>465</v>
      </c>
      <c r="O7" s="13">
        <v>163</v>
      </c>
      <c r="P7" s="13">
        <v>289</v>
      </c>
      <c r="Q7" s="13">
        <v>244</v>
      </c>
      <c r="R7" s="13">
        <v>623</v>
      </c>
      <c r="S7" s="13">
        <v>477</v>
      </c>
      <c r="T7" s="13">
        <v>418</v>
      </c>
      <c r="U7" s="13">
        <v>510</v>
      </c>
      <c r="V7" s="13">
        <v>748</v>
      </c>
      <c r="W7" s="13">
        <v>730</v>
      </c>
      <c r="X7" s="13">
        <v>462</v>
      </c>
      <c r="Y7" s="13">
        <v>454</v>
      </c>
      <c r="AA7" s="13">
        <v>1519</v>
      </c>
      <c r="AB7" s="13">
        <v>1492</v>
      </c>
      <c r="AC7" s="13">
        <v>1158</v>
      </c>
      <c r="AD7" s="13">
        <v>1396</v>
      </c>
      <c r="AF7" s="13">
        <v>4950</v>
      </c>
      <c r="AH7" s="13">
        <v>515</v>
      </c>
      <c r="AI7" s="13">
        <v>2107</v>
      </c>
      <c r="AJ7" s="13">
        <v>2105</v>
      </c>
      <c r="AK7" s="13">
        <v>856</v>
      </c>
    </row>
    <row r="8" spans="2:39" x14ac:dyDescent="0.35">
      <c r="B8" s="7" t="s">
        <v>68</v>
      </c>
      <c r="C8" s="14">
        <v>5579</v>
      </c>
      <c r="D8" s="14">
        <v>2758</v>
      </c>
      <c r="E8" s="14">
        <v>2821</v>
      </c>
      <c r="G8" s="14">
        <v>771</v>
      </c>
      <c r="H8" s="14">
        <v>949</v>
      </c>
      <c r="I8" s="14">
        <v>949</v>
      </c>
      <c r="J8" s="14">
        <v>949</v>
      </c>
      <c r="K8" s="14">
        <v>787</v>
      </c>
      <c r="L8" s="14">
        <v>1172</v>
      </c>
      <c r="N8" s="14">
        <v>502</v>
      </c>
      <c r="O8" s="14">
        <v>168</v>
      </c>
      <c r="P8" s="14">
        <v>279</v>
      </c>
      <c r="Q8" s="14">
        <v>223</v>
      </c>
      <c r="R8" s="14">
        <v>612</v>
      </c>
      <c r="S8" s="14">
        <v>448</v>
      </c>
      <c r="T8" s="14">
        <v>390</v>
      </c>
      <c r="U8" s="14">
        <v>501</v>
      </c>
      <c r="V8" s="14">
        <v>783</v>
      </c>
      <c r="W8" s="14">
        <v>724</v>
      </c>
      <c r="X8" s="14">
        <v>446</v>
      </c>
      <c r="Y8" s="14">
        <v>502</v>
      </c>
      <c r="AA8" s="14">
        <v>1505</v>
      </c>
      <c r="AB8" s="14">
        <v>1448</v>
      </c>
      <c r="AC8" s="14">
        <v>1224</v>
      </c>
      <c r="AD8" s="14">
        <v>1395</v>
      </c>
      <c r="AF8" s="14">
        <v>4916</v>
      </c>
      <c r="AH8" s="14">
        <v>537</v>
      </c>
      <c r="AI8" s="14">
        <v>2109</v>
      </c>
      <c r="AJ8" s="14">
        <v>2088</v>
      </c>
      <c r="AK8" s="14">
        <v>844</v>
      </c>
    </row>
    <row r="9" spans="2:39" ht="19" customHeight="1" x14ac:dyDescent="0.35">
      <c r="B9" s="15" t="s">
        <v>95</v>
      </c>
      <c r="C9" s="16">
        <v>2.5638095538318549E-2</v>
      </c>
      <c r="D9" s="16">
        <v>2.8610557645913599E-2</v>
      </c>
      <c r="E9" s="16">
        <v>2.273196351311569E-2</v>
      </c>
      <c r="G9" s="16">
        <v>4.8286613608218447E-2</v>
      </c>
      <c r="H9" s="16">
        <v>3.8688285055008688E-2</v>
      </c>
      <c r="I9" s="16">
        <v>2.7311626398129001E-2</v>
      </c>
      <c r="J9" s="16">
        <v>2.258375699847873E-2</v>
      </c>
      <c r="K9" s="16">
        <v>1.3166818163565569E-2</v>
      </c>
      <c r="L9" s="16">
        <v>9.6592332414970426E-3</v>
      </c>
      <c r="N9" s="16">
        <v>2.4028047957162631E-2</v>
      </c>
      <c r="O9" s="16">
        <v>4.2924280322113532E-2</v>
      </c>
      <c r="P9" s="16">
        <v>3.452341852535714E-2</v>
      </c>
      <c r="Q9" s="16">
        <v>1.2658452954844371E-2</v>
      </c>
      <c r="R9" s="16">
        <v>2.482910833471506E-2</v>
      </c>
      <c r="S9" s="16">
        <v>1.9337227121667071E-2</v>
      </c>
      <c r="T9" s="16">
        <v>2.973935135249221E-2</v>
      </c>
      <c r="U9" s="16">
        <v>4.1093024564086061E-2</v>
      </c>
      <c r="V9" s="16">
        <v>3.1477551422664847E-2</v>
      </c>
      <c r="W9" s="16">
        <v>1.7855170647625079E-2</v>
      </c>
      <c r="X9" s="16">
        <v>3.0060097575072772E-2</v>
      </c>
      <c r="Y9" s="16">
        <v>8.4591395080107976E-3</v>
      </c>
      <c r="AA9" s="16">
        <v>2.229652031745899E-2</v>
      </c>
      <c r="AB9" s="16">
        <v>2.0745303262152709E-2</v>
      </c>
      <c r="AC9" s="16">
        <v>3.5616172023796591E-2</v>
      </c>
      <c r="AD9" s="16">
        <v>2.5700165150747589E-2</v>
      </c>
      <c r="AF9" s="16">
        <v>2.85073690025411E-2</v>
      </c>
      <c r="AH9" s="16">
        <v>1.527739983417107E-2</v>
      </c>
      <c r="AI9" s="16">
        <v>8.2439887858420848E-3</v>
      </c>
      <c r="AJ9" s="16">
        <v>4.0163518165556182E-2</v>
      </c>
      <c r="AK9" s="16">
        <v>3.9757996219189802E-2</v>
      </c>
    </row>
    <row r="10" spans="2:39" ht="19" customHeight="1" x14ac:dyDescent="0.35">
      <c r="B10" s="15" t="s">
        <v>96</v>
      </c>
      <c r="C10" s="16">
        <v>0.97436190446168147</v>
      </c>
      <c r="D10" s="16">
        <v>0.97138944235408642</v>
      </c>
      <c r="E10" s="16">
        <v>0.97726803648688432</v>
      </c>
      <c r="G10" s="16">
        <v>0.95171338639178149</v>
      </c>
      <c r="H10" s="16">
        <v>0.96131171494499124</v>
      </c>
      <c r="I10" s="16">
        <v>0.97268837360187099</v>
      </c>
      <c r="J10" s="16">
        <v>0.97741624300152119</v>
      </c>
      <c r="K10" s="16">
        <v>0.98683318183643443</v>
      </c>
      <c r="L10" s="16">
        <v>0.99034076675850291</v>
      </c>
      <c r="N10" s="16">
        <v>0.97597195204283738</v>
      </c>
      <c r="O10" s="16">
        <v>0.95707571967788652</v>
      </c>
      <c r="P10" s="16">
        <v>0.96547658147464288</v>
      </c>
      <c r="Q10" s="16">
        <v>0.98734154704515553</v>
      </c>
      <c r="R10" s="16">
        <v>0.97517089166528492</v>
      </c>
      <c r="S10" s="16">
        <v>0.98066277287833292</v>
      </c>
      <c r="T10" s="16">
        <v>0.97026064864750794</v>
      </c>
      <c r="U10" s="16">
        <v>0.95890697543591386</v>
      </c>
      <c r="V10" s="16">
        <v>0.96852244857733505</v>
      </c>
      <c r="W10" s="16">
        <v>0.9821448293523749</v>
      </c>
      <c r="X10" s="16">
        <v>0.96993990242492734</v>
      </c>
      <c r="Y10" s="16">
        <v>0.99154086049198908</v>
      </c>
      <c r="AA10" s="16">
        <v>0.97770347968254101</v>
      </c>
      <c r="AB10" s="16">
        <v>0.97925469673784726</v>
      </c>
      <c r="AC10" s="16">
        <v>0.96438382797620326</v>
      </c>
      <c r="AD10" s="16">
        <v>0.97429983484925253</v>
      </c>
      <c r="AF10" s="16">
        <v>0.97149263099745875</v>
      </c>
      <c r="AH10" s="16">
        <v>0.98472260016582902</v>
      </c>
      <c r="AI10" s="16">
        <v>0.99175601121415791</v>
      </c>
      <c r="AJ10" s="16">
        <v>0.95983648183444381</v>
      </c>
      <c r="AK10" s="16">
        <v>0.96024200378081026</v>
      </c>
    </row>
    <row r="12" spans="2:39" x14ac:dyDescent="0.35">
      <c r="B12" t="s">
        <v>443</v>
      </c>
    </row>
    <row r="13" spans="2:39" x14ac:dyDescent="0.35">
      <c r="B13" t="s">
        <v>8</v>
      </c>
    </row>
    <row r="15" spans="2:39" x14ac:dyDescent="0.35">
      <c r="B15"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AM15"/>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104</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5583</v>
      </c>
      <c r="D7" s="13">
        <v>2763</v>
      </c>
      <c r="E7" s="13">
        <v>2820</v>
      </c>
      <c r="G7" s="13">
        <v>794</v>
      </c>
      <c r="H7" s="13">
        <v>910</v>
      </c>
      <c r="I7" s="13">
        <v>969</v>
      </c>
      <c r="J7" s="13">
        <v>1020</v>
      </c>
      <c r="K7" s="13">
        <v>864</v>
      </c>
      <c r="L7" s="13">
        <v>1026</v>
      </c>
      <c r="N7" s="13">
        <v>465</v>
      </c>
      <c r="O7" s="13">
        <v>163</v>
      </c>
      <c r="P7" s="13">
        <v>289</v>
      </c>
      <c r="Q7" s="13">
        <v>244</v>
      </c>
      <c r="R7" s="13">
        <v>623</v>
      </c>
      <c r="S7" s="13">
        <v>477</v>
      </c>
      <c r="T7" s="13">
        <v>418</v>
      </c>
      <c r="U7" s="13">
        <v>510</v>
      </c>
      <c r="V7" s="13">
        <v>748</v>
      </c>
      <c r="W7" s="13">
        <v>730</v>
      </c>
      <c r="X7" s="13">
        <v>462</v>
      </c>
      <c r="Y7" s="13">
        <v>454</v>
      </c>
      <c r="AA7" s="13">
        <v>1519</v>
      </c>
      <c r="AB7" s="13">
        <v>1492</v>
      </c>
      <c r="AC7" s="13">
        <v>1158</v>
      </c>
      <c r="AD7" s="13">
        <v>1396</v>
      </c>
      <c r="AF7" s="13">
        <v>4950</v>
      </c>
      <c r="AH7" s="13">
        <v>515</v>
      </c>
      <c r="AI7" s="13">
        <v>2107</v>
      </c>
      <c r="AJ7" s="13">
        <v>2105</v>
      </c>
      <c r="AK7" s="13">
        <v>856</v>
      </c>
    </row>
    <row r="8" spans="2:39" x14ac:dyDescent="0.35">
      <c r="B8" s="7" t="s">
        <v>68</v>
      </c>
      <c r="C8" s="14">
        <v>5579</v>
      </c>
      <c r="D8" s="14">
        <v>2758</v>
      </c>
      <c r="E8" s="14">
        <v>2821</v>
      </c>
      <c r="G8" s="14">
        <v>771</v>
      </c>
      <c r="H8" s="14">
        <v>949</v>
      </c>
      <c r="I8" s="14">
        <v>949</v>
      </c>
      <c r="J8" s="14">
        <v>949</v>
      </c>
      <c r="K8" s="14">
        <v>787</v>
      </c>
      <c r="L8" s="14">
        <v>1172</v>
      </c>
      <c r="N8" s="14">
        <v>502</v>
      </c>
      <c r="O8" s="14">
        <v>168</v>
      </c>
      <c r="P8" s="14">
        <v>279</v>
      </c>
      <c r="Q8" s="14">
        <v>223</v>
      </c>
      <c r="R8" s="14">
        <v>612</v>
      </c>
      <c r="S8" s="14">
        <v>448</v>
      </c>
      <c r="T8" s="14">
        <v>390</v>
      </c>
      <c r="U8" s="14">
        <v>501</v>
      </c>
      <c r="V8" s="14">
        <v>783</v>
      </c>
      <c r="W8" s="14">
        <v>724</v>
      </c>
      <c r="X8" s="14">
        <v>446</v>
      </c>
      <c r="Y8" s="14">
        <v>502</v>
      </c>
      <c r="AA8" s="14">
        <v>1505</v>
      </c>
      <c r="AB8" s="14">
        <v>1448</v>
      </c>
      <c r="AC8" s="14">
        <v>1224</v>
      </c>
      <c r="AD8" s="14">
        <v>1395</v>
      </c>
      <c r="AF8" s="14">
        <v>4916</v>
      </c>
      <c r="AH8" s="14">
        <v>537</v>
      </c>
      <c r="AI8" s="14">
        <v>2109</v>
      </c>
      <c r="AJ8" s="14">
        <v>2088</v>
      </c>
      <c r="AK8" s="14">
        <v>844</v>
      </c>
    </row>
    <row r="9" spans="2:39" ht="19" customHeight="1" x14ac:dyDescent="0.35">
      <c r="B9" s="15" t="s">
        <v>95</v>
      </c>
      <c r="C9" s="16">
        <v>3.6308576114283189E-2</v>
      </c>
      <c r="D9" s="16">
        <v>4.1700117803867197E-2</v>
      </c>
      <c r="E9" s="16">
        <v>3.1037345934668399E-2</v>
      </c>
      <c r="G9" s="16">
        <v>5.12455768710132E-2</v>
      </c>
      <c r="H9" s="16">
        <v>6.9658462379322217E-2</v>
      </c>
      <c r="I9" s="16">
        <v>5.4680419367457468E-2</v>
      </c>
      <c r="J9" s="16">
        <v>2.8495034295873301E-2</v>
      </c>
      <c r="K9" s="16">
        <v>1.7498231414635589E-2</v>
      </c>
      <c r="L9" s="16">
        <v>3.55358766061816E-3</v>
      </c>
      <c r="N9" s="16">
        <v>1.279022495760072E-2</v>
      </c>
      <c r="O9" s="16">
        <v>5.5879030482848049E-2</v>
      </c>
      <c r="P9" s="16">
        <v>3.0207917801943041E-2</v>
      </c>
      <c r="Q9" s="16">
        <v>2.0206194794352591E-2</v>
      </c>
      <c r="R9" s="16">
        <v>4.5998701626954117E-2</v>
      </c>
      <c r="S9" s="16">
        <v>4.5759906821552281E-2</v>
      </c>
      <c r="T9" s="16">
        <v>2.339016764538384E-2</v>
      </c>
      <c r="U9" s="16">
        <v>3.3715575976654227E-2</v>
      </c>
      <c r="V9" s="16">
        <v>6.1862591352420761E-2</v>
      </c>
      <c r="W9" s="16">
        <v>1.9598531068287781E-2</v>
      </c>
      <c r="X9" s="16">
        <v>2.5262261734451529E-2</v>
      </c>
      <c r="Y9" s="16">
        <v>5.0270741376259483E-2</v>
      </c>
      <c r="AA9" s="16">
        <v>5.092789936678211E-2</v>
      </c>
      <c r="AB9" s="16">
        <v>2.4853590498149929E-2</v>
      </c>
      <c r="AC9" s="16">
        <v>4.2280989858753518E-2</v>
      </c>
      <c r="AD9" s="16">
        <v>2.6854809499281582E-2</v>
      </c>
      <c r="AF9" s="16">
        <v>4.0593387793649488E-2</v>
      </c>
      <c r="AH9" s="16">
        <v>9.2023584077391939E-3</v>
      </c>
      <c r="AI9" s="16">
        <v>1.212587650733624E-2</v>
      </c>
      <c r="AJ9" s="16">
        <v>5.2439446246764103E-2</v>
      </c>
      <c r="AK9" s="16">
        <v>7.4063039822445192E-2</v>
      </c>
    </row>
    <row r="10" spans="2:39" ht="19" customHeight="1" x14ac:dyDescent="0.35">
      <c r="B10" s="15" t="s">
        <v>96</v>
      </c>
      <c r="C10" s="16">
        <v>0.96369142388571682</v>
      </c>
      <c r="D10" s="16">
        <v>0.95829988219613282</v>
      </c>
      <c r="E10" s="16">
        <v>0.96896265406533155</v>
      </c>
      <c r="G10" s="16">
        <v>0.94875442312898683</v>
      </c>
      <c r="H10" s="16">
        <v>0.93034153762067784</v>
      </c>
      <c r="I10" s="16">
        <v>0.94531958063254262</v>
      </c>
      <c r="J10" s="16">
        <v>0.9715049657041267</v>
      </c>
      <c r="K10" s="16">
        <v>0.98250176858536442</v>
      </c>
      <c r="L10" s="16">
        <v>0.9964464123393818</v>
      </c>
      <c r="N10" s="16">
        <v>0.98720977504239926</v>
      </c>
      <c r="O10" s="16">
        <v>0.94412096951715219</v>
      </c>
      <c r="P10" s="16">
        <v>0.96979208219805724</v>
      </c>
      <c r="Q10" s="16">
        <v>0.97979380520564729</v>
      </c>
      <c r="R10" s="16">
        <v>0.95400129837304581</v>
      </c>
      <c r="S10" s="16">
        <v>0.95424009317844782</v>
      </c>
      <c r="T10" s="16">
        <v>0.97660983235461618</v>
      </c>
      <c r="U10" s="16">
        <v>0.9662844240233458</v>
      </c>
      <c r="V10" s="16">
        <v>0.93813740864757911</v>
      </c>
      <c r="W10" s="16">
        <v>0.98040146893171209</v>
      </c>
      <c r="X10" s="16">
        <v>0.97473773826554844</v>
      </c>
      <c r="Y10" s="16">
        <v>0.94972925862374036</v>
      </c>
      <c r="AA10" s="16">
        <v>0.94907210063321801</v>
      </c>
      <c r="AB10" s="16">
        <v>0.97514640950185005</v>
      </c>
      <c r="AC10" s="16">
        <v>0.9577190101412465</v>
      </c>
      <c r="AD10" s="16">
        <v>0.97314519050071846</v>
      </c>
      <c r="AF10" s="16">
        <v>0.95940661220635037</v>
      </c>
      <c r="AH10" s="16">
        <v>0.9907976415922608</v>
      </c>
      <c r="AI10" s="16">
        <v>0.98787412349266379</v>
      </c>
      <c r="AJ10" s="16">
        <v>0.94756055375323578</v>
      </c>
      <c r="AK10" s="16">
        <v>0.92593696017755478</v>
      </c>
    </row>
    <row r="12" spans="2:39" x14ac:dyDescent="0.35">
      <c r="B12" t="s">
        <v>443</v>
      </c>
    </row>
    <row r="13" spans="2:39" x14ac:dyDescent="0.35">
      <c r="B13" t="s">
        <v>8</v>
      </c>
    </row>
    <row r="15" spans="2:39" x14ac:dyDescent="0.35">
      <c r="B15"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AM15"/>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105</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5583</v>
      </c>
      <c r="D7" s="13">
        <v>2763</v>
      </c>
      <c r="E7" s="13">
        <v>2820</v>
      </c>
      <c r="G7" s="13">
        <v>794</v>
      </c>
      <c r="H7" s="13">
        <v>910</v>
      </c>
      <c r="I7" s="13">
        <v>969</v>
      </c>
      <c r="J7" s="13">
        <v>1020</v>
      </c>
      <c r="K7" s="13">
        <v>864</v>
      </c>
      <c r="L7" s="13">
        <v>1026</v>
      </c>
      <c r="N7" s="13">
        <v>465</v>
      </c>
      <c r="O7" s="13">
        <v>163</v>
      </c>
      <c r="P7" s="13">
        <v>289</v>
      </c>
      <c r="Q7" s="13">
        <v>244</v>
      </c>
      <c r="R7" s="13">
        <v>623</v>
      </c>
      <c r="S7" s="13">
        <v>477</v>
      </c>
      <c r="T7" s="13">
        <v>418</v>
      </c>
      <c r="U7" s="13">
        <v>510</v>
      </c>
      <c r="V7" s="13">
        <v>748</v>
      </c>
      <c r="W7" s="13">
        <v>730</v>
      </c>
      <c r="X7" s="13">
        <v>462</v>
      </c>
      <c r="Y7" s="13">
        <v>454</v>
      </c>
      <c r="AA7" s="13">
        <v>1519</v>
      </c>
      <c r="AB7" s="13">
        <v>1492</v>
      </c>
      <c r="AC7" s="13">
        <v>1158</v>
      </c>
      <c r="AD7" s="13">
        <v>1396</v>
      </c>
      <c r="AF7" s="13">
        <v>4950</v>
      </c>
      <c r="AH7" s="13">
        <v>515</v>
      </c>
      <c r="AI7" s="13">
        <v>2107</v>
      </c>
      <c r="AJ7" s="13">
        <v>2105</v>
      </c>
      <c r="AK7" s="13">
        <v>856</v>
      </c>
    </row>
    <row r="8" spans="2:39" x14ac:dyDescent="0.35">
      <c r="B8" s="7" t="s">
        <v>68</v>
      </c>
      <c r="C8" s="14">
        <v>5579</v>
      </c>
      <c r="D8" s="14">
        <v>2758</v>
      </c>
      <c r="E8" s="14">
        <v>2821</v>
      </c>
      <c r="G8" s="14">
        <v>771</v>
      </c>
      <c r="H8" s="14">
        <v>949</v>
      </c>
      <c r="I8" s="14">
        <v>949</v>
      </c>
      <c r="J8" s="14">
        <v>949</v>
      </c>
      <c r="K8" s="14">
        <v>787</v>
      </c>
      <c r="L8" s="14">
        <v>1172</v>
      </c>
      <c r="N8" s="14">
        <v>502</v>
      </c>
      <c r="O8" s="14">
        <v>168</v>
      </c>
      <c r="P8" s="14">
        <v>279</v>
      </c>
      <c r="Q8" s="14">
        <v>223</v>
      </c>
      <c r="R8" s="14">
        <v>612</v>
      </c>
      <c r="S8" s="14">
        <v>448</v>
      </c>
      <c r="T8" s="14">
        <v>390</v>
      </c>
      <c r="U8" s="14">
        <v>501</v>
      </c>
      <c r="V8" s="14">
        <v>783</v>
      </c>
      <c r="W8" s="14">
        <v>724</v>
      </c>
      <c r="X8" s="14">
        <v>446</v>
      </c>
      <c r="Y8" s="14">
        <v>502</v>
      </c>
      <c r="AA8" s="14">
        <v>1505</v>
      </c>
      <c r="AB8" s="14">
        <v>1448</v>
      </c>
      <c r="AC8" s="14">
        <v>1224</v>
      </c>
      <c r="AD8" s="14">
        <v>1395</v>
      </c>
      <c r="AF8" s="14">
        <v>4916</v>
      </c>
      <c r="AH8" s="14">
        <v>537</v>
      </c>
      <c r="AI8" s="14">
        <v>2109</v>
      </c>
      <c r="AJ8" s="14">
        <v>2088</v>
      </c>
      <c r="AK8" s="14">
        <v>844</v>
      </c>
    </row>
    <row r="9" spans="2:39" ht="19" customHeight="1" x14ac:dyDescent="0.35">
      <c r="B9" s="15" t="s">
        <v>95</v>
      </c>
      <c r="C9" s="16">
        <v>4.4121658813660543E-2</v>
      </c>
      <c r="D9" s="16">
        <v>4.6784262758059719E-2</v>
      </c>
      <c r="E9" s="16">
        <v>4.1518470509433338E-2</v>
      </c>
      <c r="G9" s="16">
        <v>4.6387652980056163E-2</v>
      </c>
      <c r="H9" s="16">
        <v>7.519297099139402E-2</v>
      </c>
      <c r="I9" s="16">
        <v>7.315901241486375E-2</v>
      </c>
      <c r="J9" s="16">
        <v>4.4962572315683118E-2</v>
      </c>
      <c r="K9" s="16">
        <v>2.0097196023425658E-2</v>
      </c>
      <c r="L9" s="16">
        <v>9.4070795057266329E-3</v>
      </c>
      <c r="N9" s="16">
        <v>2.7905025237186479E-2</v>
      </c>
      <c r="O9" s="16">
        <v>2.9255342399567841E-2</v>
      </c>
      <c r="P9" s="16">
        <v>2.7864914625889001E-2</v>
      </c>
      <c r="Q9" s="16">
        <v>3.6719669047881293E-2</v>
      </c>
      <c r="R9" s="16">
        <v>4.3135802798724837E-2</v>
      </c>
      <c r="S9" s="16">
        <v>4.3799416213318038E-2</v>
      </c>
      <c r="T9" s="16">
        <v>6.0024366844459318E-2</v>
      </c>
      <c r="U9" s="16">
        <v>6.1187910390870778E-2</v>
      </c>
      <c r="V9" s="16">
        <v>7.3088159740261005E-2</v>
      </c>
      <c r="W9" s="16">
        <v>2.8139582865167601E-2</v>
      </c>
      <c r="X9" s="16">
        <v>4.3534211547532772E-2</v>
      </c>
      <c r="Y9" s="16">
        <v>2.8148990703058509E-2</v>
      </c>
      <c r="AA9" s="16">
        <v>4.7349844617923527E-2</v>
      </c>
      <c r="AB9" s="16">
        <v>4.1111497558486101E-2</v>
      </c>
      <c r="AC9" s="16">
        <v>4.5549804562425827E-2</v>
      </c>
      <c r="AD9" s="16">
        <v>4.2732138617171712E-2</v>
      </c>
      <c r="AF9" s="16">
        <v>4.9262081024040137E-2</v>
      </c>
      <c r="AH9" s="16">
        <v>2.1524774040377732E-3</v>
      </c>
      <c r="AI9" s="16">
        <v>2.028547768384005E-2</v>
      </c>
      <c r="AJ9" s="16">
        <v>6.3865196414435554E-2</v>
      </c>
      <c r="AK9" s="16">
        <v>8.1528928500697526E-2</v>
      </c>
    </row>
    <row r="10" spans="2:39" ht="19" customHeight="1" x14ac:dyDescent="0.35">
      <c r="B10" s="15" t="s">
        <v>96</v>
      </c>
      <c r="C10" s="16">
        <v>0.95587834118633941</v>
      </c>
      <c r="D10" s="16">
        <v>0.9532157372419402</v>
      </c>
      <c r="E10" s="16">
        <v>0.95848152949056675</v>
      </c>
      <c r="G10" s="16">
        <v>0.95361234701994368</v>
      </c>
      <c r="H10" s="16">
        <v>0.92480702900860612</v>
      </c>
      <c r="I10" s="16">
        <v>0.92684098758513633</v>
      </c>
      <c r="J10" s="16">
        <v>0.95503742768431688</v>
      </c>
      <c r="K10" s="16">
        <v>0.97990280397657425</v>
      </c>
      <c r="L10" s="16">
        <v>0.99059292049427339</v>
      </c>
      <c r="N10" s="16">
        <v>0.97209497476281348</v>
      </c>
      <c r="O10" s="16">
        <v>0.97074465760043238</v>
      </c>
      <c r="P10" s="16">
        <v>0.9721350853741112</v>
      </c>
      <c r="Q10" s="16">
        <v>0.96328033095211862</v>
      </c>
      <c r="R10" s="16">
        <v>0.95686419720127536</v>
      </c>
      <c r="S10" s="16">
        <v>0.95620058378668205</v>
      </c>
      <c r="T10" s="16">
        <v>0.93997563315554078</v>
      </c>
      <c r="U10" s="16">
        <v>0.93881208960912921</v>
      </c>
      <c r="V10" s="16">
        <v>0.92691184025973905</v>
      </c>
      <c r="W10" s="16">
        <v>0.9718604171348324</v>
      </c>
      <c r="X10" s="16">
        <v>0.95646578845246732</v>
      </c>
      <c r="Y10" s="16">
        <v>0.97185100929694135</v>
      </c>
      <c r="AA10" s="16">
        <v>0.95265015538207654</v>
      </c>
      <c r="AB10" s="16">
        <v>0.95888850244151391</v>
      </c>
      <c r="AC10" s="16">
        <v>0.95445019543757414</v>
      </c>
      <c r="AD10" s="16">
        <v>0.95726786138282838</v>
      </c>
      <c r="AF10" s="16">
        <v>0.95073791897595972</v>
      </c>
      <c r="AH10" s="16">
        <v>0.99784752259596221</v>
      </c>
      <c r="AI10" s="16">
        <v>0.9797145223161603</v>
      </c>
      <c r="AJ10" s="16">
        <v>0.93613480358556433</v>
      </c>
      <c r="AK10" s="16">
        <v>0.9184710714993024</v>
      </c>
    </row>
    <row r="12" spans="2:39" x14ac:dyDescent="0.35">
      <c r="B12" t="s">
        <v>443</v>
      </c>
    </row>
    <row r="13" spans="2:39" x14ac:dyDescent="0.35">
      <c r="B13" t="s">
        <v>8</v>
      </c>
    </row>
    <row r="15" spans="2:39" x14ac:dyDescent="0.35">
      <c r="B15"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L16"/>
  <sheetViews>
    <sheetView showGridLines="0" workbookViewId="0"/>
  </sheetViews>
  <sheetFormatPr defaultRowHeight="14.5" x14ac:dyDescent="0.35"/>
  <cols>
    <col min="1" max="1" width="5" customWidth="1"/>
    <col min="2" max="2" width="25" customWidth="1"/>
    <col min="3" max="12" width="20" customWidth="1"/>
  </cols>
  <sheetData>
    <row r="2" spans="2:12" ht="40" customHeight="1" x14ac:dyDescent="0.35">
      <c r="D2" s="17" t="s">
        <v>461</v>
      </c>
    </row>
    <row r="6" spans="2:12" ht="50" customHeight="1" x14ac:dyDescent="0.35">
      <c r="C6" s="18" t="s">
        <v>460</v>
      </c>
      <c r="D6" s="18" t="s">
        <v>458</v>
      </c>
      <c r="E6" s="18" t="s">
        <v>452</v>
      </c>
      <c r="F6" s="18" t="s">
        <v>453</v>
      </c>
      <c r="G6" s="18" t="s">
        <v>457</v>
      </c>
      <c r="H6" s="18" t="s">
        <v>456</v>
      </c>
      <c r="I6" s="18" t="s">
        <v>454</v>
      </c>
      <c r="J6" s="18" t="s">
        <v>455</v>
      </c>
      <c r="K6" s="18" t="s">
        <v>459</v>
      </c>
      <c r="L6" s="18" t="s">
        <v>451</v>
      </c>
    </row>
    <row r="7" spans="2:12" x14ac:dyDescent="0.35">
      <c r="B7" s="15" t="s">
        <v>107</v>
      </c>
      <c r="C7" s="16">
        <v>0.30687435998822871</v>
      </c>
      <c r="D7" s="16">
        <v>0.31899683521041472</v>
      </c>
      <c r="E7" s="16">
        <v>0.35667120383476703</v>
      </c>
      <c r="F7" s="16">
        <v>0.16653764484620359</v>
      </c>
      <c r="G7" s="16">
        <v>0.33970012956150841</v>
      </c>
      <c r="H7" s="16">
        <v>0.1467230538813544</v>
      </c>
      <c r="I7" s="16">
        <v>0.23688566922175849</v>
      </c>
      <c r="J7" s="16">
        <v>0.26362773991542121</v>
      </c>
      <c r="K7" s="16">
        <v>0.41437828453964848</v>
      </c>
      <c r="L7" s="16">
        <v>0.43322894386989402</v>
      </c>
    </row>
    <row r="8" spans="2:12" x14ac:dyDescent="0.35">
      <c r="B8" s="15" t="s">
        <v>108</v>
      </c>
      <c r="C8" s="16">
        <v>0.3913136144430257</v>
      </c>
      <c r="D8" s="16">
        <v>0.34407243531673498</v>
      </c>
      <c r="E8" s="16">
        <v>0.29544976857929323</v>
      </c>
      <c r="F8" s="16">
        <v>0.49213830748333098</v>
      </c>
      <c r="G8" s="16">
        <v>0.36441950374248228</v>
      </c>
      <c r="H8" s="16">
        <v>0.46712366851533099</v>
      </c>
      <c r="I8" s="16">
        <v>0.4442438946949202</v>
      </c>
      <c r="J8" s="16">
        <v>0.38487980786517467</v>
      </c>
      <c r="K8" s="16">
        <v>0.38060385048402318</v>
      </c>
      <c r="L8" s="16">
        <v>0.39551547614041249</v>
      </c>
    </row>
    <row r="9" spans="2:12" x14ac:dyDescent="0.35">
      <c r="B9" s="15" t="s">
        <v>109</v>
      </c>
      <c r="C9" s="16">
        <v>0.30181202556874559</v>
      </c>
      <c r="D9" s="16">
        <v>0.33693072947285019</v>
      </c>
      <c r="E9" s="16">
        <v>0.34787902758593969</v>
      </c>
      <c r="F9" s="16">
        <v>0.34132404767046531</v>
      </c>
      <c r="G9" s="16">
        <v>0.29588036669600942</v>
      </c>
      <c r="H9" s="16">
        <v>0.38615327760331469</v>
      </c>
      <c r="I9" s="16">
        <v>0.31887043608332122</v>
      </c>
      <c r="J9" s="16">
        <v>0.35149245221940401</v>
      </c>
      <c r="K9" s="16">
        <v>0.2050178649763281</v>
      </c>
      <c r="L9" s="16">
        <v>0.1712555799896934</v>
      </c>
    </row>
    <row r="12" spans="2:12" x14ac:dyDescent="0.35">
      <c r="B12" t="s">
        <v>443</v>
      </c>
    </row>
    <row r="13" spans="2:12" x14ac:dyDescent="0.35">
      <c r="B13" t="s">
        <v>8</v>
      </c>
    </row>
    <row r="16" spans="2:12" x14ac:dyDescent="0.35">
      <c r="B16" t="str">
        <f>HYPERLINK("#Contents!A1", "Return to Contents")</f>
        <v>Return to Contents</v>
      </c>
    </row>
  </sheetData>
  <pageMargins left="0.75" right="0.75" top="1" bottom="1" header="0.5" footer="0.5"/>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AM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106</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2308</v>
      </c>
      <c r="D7" s="13">
        <v>1335</v>
      </c>
      <c r="E7" s="13">
        <v>973</v>
      </c>
      <c r="G7" s="13">
        <v>327</v>
      </c>
      <c r="H7" s="13">
        <v>564</v>
      </c>
      <c r="I7" s="13">
        <v>526</v>
      </c>
      <c r="J7" s="13">
        <v>501</v>
      </c>
      <c r="K7" s="13">
        <v>287</v>
      </c>
      <c r="L7" s="13">
        <v>103</v>
      </c>
      <c r="N7" s="13">
        <v>160</v>
      </c>
      <c r="O7" s="13">
        <v>77</v>
      </c>
      <c r="P7" s="13">
        <v>115</v>
      </c>
      <c r="Q7" s="13">
        <v>89</v>
      </c>
      <c r="R7" s="13">
        <v>258</v>
      </c>
      <c r="S7" s="13">
        <v>171</v>
      </c>
      <c r="T7" s="13">
        <v>163</v>
      </c>
      <c r="U7" s="13">
        <v>226</v>
      </c>
      <c r="V7" s="13">
        <v>433</v>
      </c>
      <c r="W7" s="13">
        <v>283</v>
      </c>
      <c r="X7" s="13">
        <v>171</v>
      </c>
      <c r="Y7" s="13">
        <v>162</v>
      </c>
      <c r="AA7" s="13">
        <v>763</v>
      </c>
      <c r="AB7" s="13">
        <v>610</v>
      </c>
      <c r="AC7" s="13">
        <v>535</v>
      </c>
      <c r="AD7" s="13">
        <v>398</v>
      </c>
      <c r="AF7" s="13">
        <v>2293</v>
      </c>
      <c r="AH7" s="13">
        <v>30</v>
      </c>
      <c r="AI7" s="13">
        <v>518</v>
      </c>
      <c r="AJ7" s="13">
        <v>1155</v>
      </c>
      <c r="AK7" s="13">
        <v>605</v>
      </c>
    </row>
    <row r="8" spans="2:39" x14ac:dyDescent="0.35">
      <c r="B8" s="7" t="s">
        <v>68</v>
      </c>
      <c r="C8" s="14">
        <v>2293</v>
      </c>
      <c r="D8" s="14">
        <v>1325</v>
      </c>
      <c r="E8" s="14">
        <v>968</v>
      </c>
      <c r="G8" s="14">
        <v>323</v>
      </c>
      <c r="H8" s="14">
        <v>596</v>
      </c>
      <c r="I8" s="14">
        <v>520</v>
      </c>
      <c r="J8" s="14">
        <v>470</v>
      </c>
      <c r="K8" s="14">
        <v>263</v>
      </c>
      <c r="L8" s="14">
        <v>121</v>
      </c>
      <c r="N8" s="14">
        <v>172</v>
      </c>
      <c r="O8" s="14">
        <v>81</v>
      </c>
      <c r="P8" s="14">
        <v>110</v>
      </c>
      <c r="Q8" s="14">
        <v>81</v>
      </c>
      <c r="R8" s="14">
        <v>251</v>
      </c>
      <c r="S8" s="14">
        <v>158</v>
      </c>
      <c r="T8" s="14">
        <v>152</v>
      </c>
      <c r="U8" s="14">
        <v>220</v>
      </c>
      <c r="V8" s="14">
        <v>453</v>
      </c>
      <c r="W8" s="14">
        <v>279</v>
      </c>
      <c r="X8" s="14">
        <v>161</v>
      </c>
      <c r="Y8" s="14">
        <v>175</v>
      </c>
      <c r="AA8" s="14">
        <v>740</v>
      </c>
      <c r="AB8" s="14">
        <v>580</v>
      </c>
      <c r="AC8" s="14">
        <v>559</v>
      </c>
      <c r="AD8" s="14">
        <v>413</v>
      </c>
      <c r="AF8" s="14">
        <v>2278</v>
      </c>
      <c r="AH8" s="14">
        <v>29</v>
      </c>
      <c r="AI8" s="14">
        <v>508</v>
      </c>
      <c r="AJ8" s="14">
        <v>1154</v>
      </c>
      <c r="AK8" s="14">
        <v>602</v>
      </c>
    </row>
    <row r="9" spans="2:39" ht="19" customHeight="1" x14ac:dyDescent="0.35">
      <c r="B9" s="15" t="s">
        <v>107</v>
      </c>
      <c r="C9" s="16">
        <v>0.16653764484620359</v>
      </c>
      <c r="D9" s="16">
        <v>0.1674778044712201</v>
      </c>
      <c r="E9" s="16">
        <v>0.1652498916256708</v>
      </c>
      <c r="G9" s="16">
        <v>0.18480150751701449</v>
      </c>
      <c r="H9" s="16">
        <v>0.18293764965508411</v>
      </c>
      <c r="I9" s="16">
        <v>0.14959075631555499</v>
      </c>
      <c r="J9" s="16">
        <v>0.1748432681820877</v>
      </c>
      <c r="K9" s="16">
        <v>0.1412990761893799</v>
      </c>
      <c r="L9" s="16">
        <v>0.13245853006861219</v>
      </c>
      <c r="N9" s="16">
        <v>0.18779151026918889</v>
      </c>
      <c r="O9" s="16">
        <v>0.1532590377086652</v>
      </c>
      <c r="P9" s="16">
        <v>0.17414008730861411</v>
      </c>
      <c r="Q9" s="16">
        <v>0.1769549022940495</v>
      </c>
      <c r="R9" s="16">
        <v>0.15580769196097571</v>
      </c>
      <c r="S9" s="16">
        <v>8.6900288833370781E-2</v>
      </c>
      <c r="T9" s="16">
        <v>0.19633349121512991</v>
      </c>
      <c r="U9" s="16">
        <v>0.16191077170595869</v>
      </c>
      <c r="V9" s="16">
        <v>0.22141075913907809</v>
      </c>
      <c r="W9" s="16">
        <v>0.14998822622262931</v>
      </c>
      <c r="X9" s="16">
        <v>0.1041000813064514</v>
      </c>
      <c r="Y9" s="16">
        <v>0.1510120657073824</v>
      </c>
      <c r="AA9" s="16">
        <v>0.18647387575418689</v>
      </c>
      <c r="AB9" s="16">
        <v>0.16695914002681511</v>
      </c>
      <c r="AC9" s="16">
        <v>0.1637323462992242</v>
      </c>
      <c r="AD9" s="16">
        <v>0.1343570619721349</v>
      </c>
      <c r="AF9" s="16">
        <v>0.1659924059271688</v>
      </c>
      <c r="AH9" s="16">
        <v>5.9973419451156092E-2</v>
      </c>
      <c r="AI9" s="16">
        <v>0.1298596417417878</v>
      </c>
      <c r="AJ9" s="16">
        <v>0.18116928392523091</v>
      </c>
      <c r="AK9" s="16">
        <v>0.1746626926879728</v>
      </c>
    </row>
    <row r="10" spans="2:39" ht="19" customHeight="1" x14ac:dyDescent="0.35">
      <c r="B10" s="15" t="s">
        <v>108</v>
      </c>
      <c r="C10" s="16">
        <v>0.49213830748333098</v>
      </c>
      <c r="D10" s="16">
        <v>0.47520773953514278</v>
      </c>
      <c r="E10" s="16">
        <v>0.51532840501633848</v>
      </c>
      <c r="G10" s="16">
        <v>0.4734761682296435</v>
      </c>
      <c r="H10" s="16">
        <v>0.39890439498105551</v>
      </c>
      <c r="I10" s="16">
        <v>0.48246275697951913</v>
      </c>
      <c r="J10" s="16">
        <v>0.54293471584985142</v>
      </c>
      <c r="K10" s="16">
        <v>0.60580620685799824</v>
      </c>
      <c r="L10" s="16">
        <v>0.59799891472424505</v>
      </c>
      <c r="N10" s="16">
        <v>0.53666164279049688</v>
      </c>
      <c r="O10" s="16">
        <v>0.53401786302269938</v>
      </c>
      <c r="P10" s="16">
        <v>0.50658150943323044</v>
      </c>
      <c r="Q10" s="16">
        <v>0.47977027895308483</v>
      </c>
      <c r="R10" s="16">
        <v>0.48684607073197472</v>
      </c>
      <c r="S10" s="16">
        <v>0.51817308268627826</v>
      </c>
      <c r="T10" s="16">
        <v>0.46870824615720452</v>
      </c>
      <c r="U10" s="16">
        <v>0.48894434182045687</v>
      </c>
      <c r="V10" s="16">
        <v>0.39489098500261133</v>
      </c>
      <c r="W10" s="16">
        <v>0.54000118898371596</v>
      </c>
      <c r="X10" s="16">
        <v>0.56160339460041886</v>
      </c>
      <c r="Y10" s="16">
        <v>0.54586688846111975</v>
      </c>
      <c r="AA10" s="16">
        <v>0.34134670631012048</v>
      </c>
      <c r="AB10" s="16">
        <v>0.51239491519541458</v>
      </c>
      <c r="AC10" s="16">
        <v>0.55359129438508925</v>
      </c>
      <c r="AD10" s="16">
        <v>0.65063333609973295</v>
      </c>
      <c r="AF10" s="16">
        <v>0.49184097351609979</v>
      </c>
      <c r="AH10" s="16">
        <v>0.7721225733820648</v>
      </c>
      <c r="AI10" s="16">
        <v>0.71583213690793634</v>
      </c>
      <c r="AJ10" s="16">
        <v>0.47841973065487831</v>
      </c>
      <c r="AK10" s="16">
        <v>0.31585000215204451</v>
      </c>
    </row>
    <row r="11" spans="2:39" ht="19" customHeight="1" x14ac:dyDescent="0.35">
      <c r="B11" s="15" t="s">
        <v>109</v>
      </c>
      <c r="C11" s="16">
        <v>0.34132404767046531</v>
      </c>
      <c r="D11" s="16">
        <v>0.35731445599363709</v>
      </c>
      <c r="E11" s="16">
        <v>0.31942170335799058</v>
      </c>
      <c r="G11" s="16">
        <v>0.34172232425334192</v>
      </c>
      <c r="H11" s="16">
        <v>0.41815795536386041</v>
      </c>
      <c r="I11" s="16">
        <v>0.36794648670492558</v>
      </c>
      <c r="J11" s="16">
        <v>0.28222201596806101</v>
      </c>
      <c r="K11" s="16">
        <v>0.25289471695262211</v>
      </c>
      <c r="L11" s="16">
        <v>0.26954255520714271</v>
      </c>
      <c r="N11" s="16">
        <v>0.27554684694031423</v>
      </c>
      <c r="O11" s="16">
        <v>0.31272309926863529</v>
      </c>
      <c r="P11" s="16">
        <v>0.31927840325815521</v>
      </c>
      <c r="Q11" s="16">
        <v>0.34327481875286581</v>
      </c>
      <c r="R11" s="16">
        <v>0.35734623730704967</v>
      </c>
      <c r="S11" s="16">
        <v>0.39492662848035093</v>
      </c>
      <c r="T11" s="16">
        <v>0.33495826262766559</v>
      </c>
      <c r="U11" s="16">
        <v>0.34914488647358438</v>
      </c>
      <c r="V11" s="16">
        <v>0.38369825585831058</v>
      </c>
      <c r="W11" s="16">
        <v>0.31001058479365462</v>
      </c>
      <c r="X11" s="16">
        <v>0.33429652409312988</v>
      </c>
      <c r="Y11" s="16">
        <v>0.30312104583149779</v>
      </c>
      <c r="AA11" s="16">
        <v>0.47217941793569251</v>
      </c>
      <c r="AB11" s="16">
        <v>0.32064594477777031</v>
      </c>
      <c r="AC11" s="16">
        <v>0.28267635931568658</v>
      </c>
      <c r="AD11" s="16">
        <v>0.21500960192813209</v>
      </c>
      <c r="AF11" s="16">
        <v>0.34216662055673142</v>
      </c>
      <c r="AH11" s="16">
        <v>0.16790400716677911</v>
      </c>
      <c r="AI11" s="16">
        <v>0.15430822135027589</v>
      </c>
      <c r="AJ11" s="16">
        <v>0.34041098541989101</v>
      </c>
      <c r="AK11" s="16">
        <v>0.50948730515998264</v>
      </c>
    </row>
    <row r="13" spans="2:39" x14ac:dyDescent="0.35">
      <c r="B13" s="19" t="s">
        <v>18</v>
      </c>
    </row>
    <row r="14" spans="2:39" x14ac:dyDescent="0.35">
      <c r="B14" t="s">
        <v>443</v>
      </c>
    </row>
    <row r="15" spans="2:39" x14ac:dyDescent="0.35">
      <c r="B15" t="s">
        <v>8</v>
      </c>
    </row>
    <row r="16" spans="2:39" x14ac:dyDescent="0.35">
      <c r="B16"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AM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110</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2912</v>
      </c>
      <c r="D7" s="13">
        <v>1530</v>
      </c>
      <c r="E7" s="13">
        <v>1382</v>
      </c>
      <c r="G7" s="13">
        <v>413</v>
      </c>
      <c r="H7" s="13">
        <v>683</v>
      </c>
      <c r="I7" s="13">
        <v>674</v>
      </c>
      <c r="J7" s="13">
        <v>638</v>
      </c>
      <c r="K7" s="13">
        <v>383</v>
      </c>
      <c r="L7" s="13">
        <v>121</v>
      </c>
      <c r="N7" s="13">
        <v>207</v>
      </c>
      <c r="O7" s="13">
        <v>99</v>
      </c>
      <c r="P7" s="13">
        <v>140</v>
      </c>
      <c r="Q7" s="13">
        <v>121</v>
      </c>
      <c r="R7" s="13">
        <v>348</v>
      </c>
      <c r="S7" s="13">
        <v>210</v>
      </c>
      <c r="T7" s="13">
        <v>217</v>
      </c>
      <c r="U7" s="13">
        <v>284</v>
      </c>
      <c r="V7" s="13">
        <v>508</v>
      </c>
      <c r="W7" s="13">
        <v>357</v>
      </c>
      <c r="X7" s="13">
        <v>200</v>
      </c>
      <c r="Y7" s="13">
        <v>221</v>
      </c>
      <c r="AA7" s="13">
        <v>978</v>
      </c>
      <c r="AB7" s="13">
        <v>816</v>
      </c>
      <c r="AC7" s="13">
        <v>644</v>
      </c>
      <c r="AD7" s="13">
        <v>469</v>
      </c>
      <c r="AF7" s="13">
        <v>2905</v>
      </c>
      <c r="AH7" s="13">
        <v>37</v>
      </c>
      <c r="AI7" s="13">
        <v>762</v>
      </c>
      <c r="AJ7" s="13">
        <v>1425</v>
      </c>
      <c r="AK7" s="13">
        <v>688</v>
      </c>
    </row>
    <row r="8" spans="2:39" x14ac:dyDescent="0.35">
      <c r="B8" s="7" t="s">
        <v>68</v>
      </c>
      <c r="C8" s="14">
        <v>2880</v>
      </c>
      <c r="D8" s="14">
        <v>1519</v>
      </c>
      <c r="E8" s="14">
        <v>1361</v>
      </c>
      <c r="G8" s="14">
        <v>407</v>
      </c>
      <c r="H8" s="14">
        <v>718</v>
      </c>
      <c r="I8" s="14">
        <v>664</v>
      </c>
      <c r="J8" s="14">
        <v>597</v>
      </c>
      <c r="K8" s="14">
        <v>352</v>
      </c>
      <c r="L8" s="14">
        <v>142</v>
      </c>
      <c r="N8" s="14">
        <v>221</v>
      </c>
      <c r="O8" s="14">
        <v>102</v>
      </c>
      <c r="P8" s="14">
        <v>133</v>
      </c>
      <c r="Q8" s="14">
        <v>110</v>
      </c>
      <c r="R8" s="14">
        <v>337</v>
      </c>
      <c r="S8" s="14">
        <v>193</v>
      </c>
      <c r="T8" s="14">
        <v>200</v>
      </c>
      <c r="U8" s="14">
        <v>278</v>
      </c>
      <c r="V8" s="14">
        <v>530</v>
      </c>
      <c r="W8" s="14">
        <v>351</v>
      </c>
      <c r="X8" s="14">
        <v>187</v>
      </c>
      <c r="Y8" s="14">
        <v>238</v>
      </c>
      <c r="AA8" s="14">
        <v>945</v>
      </c>
      <c r="AB8" s="14">
        <v>773</v>
      </c>
      <c r="AC8" s="14">
        <v>671</v>
      </c>
      <c r="AD8" s="14">
        <v>488</v>
      </c>
      <c r="AF8" s="14">
        <v>2873</v>
      </c>
      <c r="AH8" s="14">
        <v>36</v>
      </c>
      <c r="AI8" s="14">
        <v>743</v>
      </c>
      <c r="AJ8" s="14">
        <v>1419</v>
      </c>
      <c r="AK8" s="14">
        <v>682</v>
      </c>
    </row>
    <row r="9" spans="2:39" ht="19" customHeight="1" x14ac:dyDescent="0.35">
      <c r="B9" s="15" t="s">
        <v>107</v>
      </c>
      <c r="C9" s="16">
        <v>0.1467230538813544</v>
      </c>
      <c r="D9" s="16">
        <v>0.14232911680768789</v>
      </c>
      <c r="E9" s="16">
        <v>0.15162424207084729</v>
      </c>
      <c r="G9" s="16">
        <v>0.1358620909790352</v>
      </c>
      <c r="H9" s="16">
        <v>0.1349188311077579</v>
      </c>
      <c r="I9" s="16">
        <v>0.14725658198307581</v>
      </c>
      <c r="J9" s="16">
        <v>0.18393953342643549</v>
      </c>
      <c r="K9" s="16">
        <v>0.13562634899222811</v>
      </c>
      <c r="L9" s="16">
        <v>0.1062300591867867</v>
      </c>
      <c r="N9" s="16">
        <v>0.16742097869106279</v>
      </c>
      <c r="O9" s="16">
        <v>0.13009459848156699</v>
      </c>
      <c r="P9" s="16">
        <v>0.1125495976137753</v>
      </c>
      <c r="Q9" s="16">
        <v>0.1220168650462061</v>
      </c>
      <c r="R9" s="16">
        <v>0.1323284144557281</v>
      </c>
      <c r="S9" s="16">
        <v>0.1309175200752298</v>
      </c>
      <c r="T9" s="16">
        <v>0.17409238077471809</v>
      </c>
      <c r="U9" s="16">
        <v>0.16690803084535499</v>
      </c>
      <c r="V9" s="16">
        <v>0.16235409158481631</v>
      </c>
      <c r="W9" s="16">
        <v>0.13514104462570589</v>
      </c>
      <c r="X9" s="16">
        <v>0.1108664854255914</v>
      </c>
      <c r="Y9" s="16">
        <v>0.16218842640680059</v>
      </c>
      <c r="AA9" s="16">
        <v>0.1614978737643927</v>
      </c>
      <c r="AB9" s="16">
        <v>0.1668298459982191</v>
      </c>
      <c r="AC9" s="16">
        <v>0.12991257521421751</v>
      </c>
      <c r="AD9" s="16">
        <v>0.1083276227879781</v>
      </c>
      <c r="AF9" s="16">
        <v>0.1470906768839805</v>
      </c>
      <c r="AH9" s="16">
        <v>0.1289859284776152</v>
      </c>
      <c r="AI9" s="16">
        <v>0.13568510391243291</v>
      </c>
      <c r="AJ9" s="16">
        <v>0.1606060297293023</v>
      </c>
      <c r="AK9" s="16">
        <v>0.130805864200389</v>
      </c>
    </row>
    <row r="10" spans="2:39" ht="19" customHeight="1" x14ac:dyDescent="0.35">
      <c r="B10" s="15" t="s">
        <v>108</v>
      </c>
      <c r="C10" s="16">
        <v>0.46712366851533099</v>
      </c>
      <c r="D10" s="16">
        <v>0.44411872118467588</v>
      </c>
      <c r="E10" s="16">
        <v>0.49278438560494359</v>
      </c>
      <c r="G10" s="16">
        <v>0.42431882481484218</v>
      </c>
      <c r="H10" s="16">
        <v>0.36647855712587157</v>
      </c>
      <c r="I10" s="16">
        <v>0.45632163194970438</v>
      </c>
      <c r="J10" s="16">
        <v>0.52191342508742877</v>
      </c>
      <c r="K10" s="16">
        <v>0.59401099711755567</v>
      </c>
      <c r="L10" s="16">
        <v>0.60437267485144353</v>
      </c>
      <c r="N10" s="16">
        <v>0.52919822017113138</v>
      </c>
      <c r="O10" s="16">
        <v>0.53614732513803109</v>
      </c>
      <c r="P10" s="16">
        <v>0.5387383838090225</v>
      </c>
      <c r="Q10" s="16">
        <v>0.49604105317046981</v>
      </c>
      <c r="R10" s="16">
        <v>0.45494735078169879</v>
      </c>
      <c r="S10" s="16">
        <v>0.47282677520223648</v>
      </c>
      <c r="T10" s="16">
        <v>0.42773045878531918</v>
      </c>
      <c r="U10" s="16">
        <v>0.4370995417331342</v>
      </c>
      <c r="V10" s="16">
        <v>0.37607503736342912</v>
      </c>
      <c r="W10" s="16">
        <v>0.49579481817165633</v>
      </c>
      <c r="X10" s="16">
        <v>0.54768764315049645</v>
      </c>
      <c r="Y10" s="16">
        <v>0.50438603392921333</v>
      </c>
      <c r="AA10" s="16">
        <v>0.32683108143149869</v>
      </c>
      <c r="AB10" s="16">
        <v>0.47010672131697728</v>
      </c>
      <c r="AC10" s="16">
        <v>0.52961656218715436</v>
      </c>
      <c r="AD10" s="16">
        <v>0.64765905568316429</v>
      </c>
      <c r="AF10" s="16">
        <v>0.46578851639147201</v>
      </c>
      <c r="AH10" s="16">
        <v>0.73990153404002856</v>
      </c>
      <c r="AI10" s="16">
        <v>0.68715198094213537</v>
      </c>
      <c r="AJ10" s="16">
        <v>0.4430264582408841</v>
      </c>
      <c r="AK10" s="16">
        <v>0.26283932875712501</v>
      </c>
    </row>
    <row r="11" spans="2:39" ht="19" customHeight="1" x14ac:dyDescent="0.35">
      <c r="B11" s="15" t="s">
        <v>109</v>
      </c>
      <c r="C11" s="16">
        <v>0.38615327760331469</v>
      </c>
      <c r="D11" s="16">
        <v>0.41355216200763623</v>
      </c>
      <c r="E11" s="16">
        <v>0.35559137232420918</v>
      </c>
      <c r="G11" s="16">
        <v>0.43981908420612248</v>
      </c>
      <c r="H11" s="16">
        <v>0.49860261176637038</v>
      </c>
      <c r="I11" s="16">
        <v>0.39642178606721978</v>
      </c>
      <c r="J11" s="16">
        <v>0.29414704148613591</v>
      </c>
      <c r="K11" s="16">
        <v>0.27036265389021619</v>
      </c>
      <c r="L11" s="16">
        <v>0.28939726596177001</v>
      </c>
      <c r="N11" s="16">
        <v>0.3033808011378058</v>
      </c>
      <c r="O11" s="16">
        <v>0.33375807638040178</v>
      </c>
      <c r="P11" s="16">
        <v>0.34871201857720208</v>
      </c>
      <c r="Q11" s="16">
        <v>0.38194208178332428</v>
      </c>
      <c r="R11" s="16">
        <v>0.41272423476257319</v>
      </c>
      <c r="S11" s="16">
        <v>0.39625570472253369</v>
      </c>
      <c r="T11" s="16">
        <v>0.39817716043996271</v>
      </c>
      <c r="U11" s="16">
        <v>0.3959924274215107</v>
      </c>
      <c r="V11" s="16">
        <v>0.46157087105175471</v>
      </c>
      <c r="W11" s="16">
        <v>0.36906413720263792</v>
      </c>
      <c r="X11" s="16">
        <v>0.34144587142391208</v>
      </c>
      <c r="Y11" s="16">
        <v>0.33342553966398603</v>
      </c>
      <c r="AA11" s="16">
        <v>0.51167104480410852</v>
      </c>
      <c r="AB11" s="16">
        <v>0.36306343268480368</v>
      </c>
      <c r="AC11" s="16">
        <v>0.34047086259862819</v>
      </c>
      <c r="AD11" s="16">
        <v>0.24401332152885749</v>
      </c>
      <c r="AF11" s="16">
        <v>0.38712080672454768</v>
      </c>
      <c r="AH11" s="16">
        <v>0.1311125374823563</v>
      </c>
      <c r="AI11" s="16">
        <v>0.1771629151454317</v>
      </c>
      <c r="AJ11" s="16">
        <v>0.39636751202981368</v>
      </c>
      <c r="AK11" s="16">
        <v>0.6063548070424859</v>
      </c>
    </row>
    <row r="13" spans="2:39" x14ac:dyDescent="0.35">
      <c r="B13" s="19" t="s">
        <v>18</v>
      </c>
    </row>
    <row r="14" spans="2:39" x14ac:dyDescent="0.35">
      <c r="B14" t="s">
        <v>443</v>
      </c>
    </row>
    <row r="15" spans="2:39" x14ac:dyDescent="0.35">
      <c r="B15" t="s">
        <v>8</v>
      </c>
    </row>
    <row r="16" spans="2:39" x14ac:dyDescent="0.35">
      <c r="B16"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AM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111</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1401</v>
      </c>
      <c r="D7" s="13">
        <v>683</v>
      </c>
      <c r="E7" s="13">
        <v>718</v>
      </c>
      <c r="G7" s="13">
        <v>271</v>
      </c>
      <c r="H7" s="13">
        <v>433</v>
      </c>
      <c r="I7" s="13">
        <v>359</v>
      </c>
      <c r="J7" s="13">
        <v>219</v>
      </c>
      <c r="K7" s="13">
        <v>101</v>
      </c>
      <c r="L7" s="13">
        <v>18</v>
      </c>
      <c r="N7" s="13">
        <v>89</v>
      </c>
      <c r="O7" s="13">
        <v>48</v>
      </c>
      <c r="P7" s="13">
        <v>56</v>
      </c>
      <c r="Q7" s="13">
        <v>61</v>
      </c>
      <c r="R7" s="13">
        <v>157</v>
      </c>
      <c r="S7" s="13">
        <v>92</v>
      </c>
      <c r="T7" s="13">
        <v>97</v>
      </c>
      <c r="U7" s="13">
        <v>155</v>
      </c>
      <c r="V7" s="13">
        <v>308</v>
      </c>
      <c r="W7" s="13">
        <v>146</v>
      </c>
      <c r="X7" s="13">
        <v>88</v>
      </c>
      <c r="Y7" s="13">
        <v>104</v>
      </c>
      <c r="AA7" s="13">
        <v>563</v>
      </c>
      <c r="AB7" s="13">
        <v>345</v>
      </c>
      <c r="AC7" s="13">
        <v>298</v>
      </c>
      <c r="AD7" s="13">
        <v>194</v>
      </c>
      <c r="AF7" s="13">
        <v>1393</v>
      </c>
      <c r="AH7" s="13">
        <v>17</v>
      </c>
      <c r="AI7" s="13">
        <v>200</v>
      </c>
      <c r="AJ7" s="13">
        <v>710</v>
      </c>
      <c r="AK7" s="13">
        <v>474</v>
      </c>
    </row>
    <row r="8" spans="2:39" x14ac:dyDescent="0.35">
      <c r="B8" s="7" t="s">
        <v>68</v>
      </c>
      <c r="C8" s="14">
        <v>1395</v>
      </c>
      <c r="D8" s="14">
        <v>684</v>
      </c>
      <c r="E8" s="14">
        <v>711</v>
      </c>
      <c r="G8" s="14">
        <v>267</v>
      </c>
      <c r="H8" s="14">
        <v>455</v>
      </c>
      <c r="I8" s="14">
        <v>353</v>
      </c>
      <c r="J8" s="14">
        <v>205</v>
      </c>
      <c r="K8" s="14">
        <v>94</v>
      </c>
      <c r="L8" s="14">
        <v>22</v>
      </c>
      <c r="N8" s="14">
        <v>95</v>
      </c>
      <c r="O8" s="14">
        <v>50</v>
      </c>
      <c r="P8" s="14">
        <v>54</v>
      </c>
      <c r="Q8" s="14">
        <v>55</v>
      </c>
      <c r="R8" s="14">
        <v>153</v>
      </c>
      <c r="S8" s="14">
        <v>85</v>
      </c>
      <c r="T8" s="14">
        <v>90</v>
      </c>
      <c r="U8" s="14">
        <v>151</v>
      </c>
      <c r="V8" s="14">
        <v>324</v>
      </c>
      <c r="W8" s="14">
        <v>144</v>
      </c>
      <c r="X8" s="14">
        <v>83</v>
      </c>
      <c r="Y8" s="14">
        <v>112</v>
      </c>
      <c r="AA8" s="14">
        <v>551</v>
      </c>
      <c r="AB8" s="14">
        <v>329</v>
      </c>
      <c r="AC8" s="14">
        <v>313</v>
      </c>
      <c r="AD8" s="14">
        <v>202</v>
      </c>
      <c r="AF8" s="14">
        <v>1387</v>
      </c>
      <c r="AH8" s="14">
        <v>17</v>
      </c>
      <c r="AI8" s="14">
        <v>197</v>
      </c>
      <c r="AJ8" s="14">
        <v>711</v>
      </c>
      <c r="AK8" s="14">
        <v>471</v>
      </c>
    </row>
    <row r="9" spans="2:39" ht="19" customHeight="1" x14ac:dyDescent="0.35">
      <c r="B9" s="15" t="s">
        <v>107</v>
      </c>
      <c r="C9" s="16">
        <v>0.26362773991542121</v>
      </c>
      <c r="D9" s="16">
        <v>0.27484446205308288</v>
      </c>
      <c r="E9" s="16">
        <v>0.25282917915799752</v>
      </c>
      <c r="G9" s="16">
        <v>0.24480003963837621</v>
      </c>
      <c r="H9" s="16">
        <v>0.27077504880228809</v>
      </c>
      <c r="I9" s="16">
        <v>0.23370702570906141</v>
      </c>
      <c r="J9" s="16">
        <v>0.32663891141370271</v>
      </c>
      <c r="K9" s="16">
        <v>0.26812093940404608</v>
      </c>
      <c r="L9" s="16">
        <v>0.21715099194478721</v>
      </c>
      <c r="N9" s="16">
        <v>0.27829063352778671</v>
      </c>
      <c r="O9" s="16">
        <v>0.28775341791356601</v>
      </c>
      <c r="P9" s="16">
        <v>0.30281312663859161</v>
      </c>
      <c r="Q9" s="16">
        <v>0.21262887264465069</v>
      </c>
      <c r="R9" s="16">
        <v>0.23271173237970519</v>
      </c>
      <c r="S9" s="16">
        <v>0.18329842432768401</v>
      </c>
      <c r="T9" s="16">
        <v>0.26627543846653667</v>
      </c>
      <c r="U9" s="16">
        <v>0.27006632801563968</v>
      </c>
      <c r="V9" s="16">
        <v>0.28128905357098982</v>
      </c>
      <c r="W9" s="16">
        <v>0.26162924589901299</v>
      </c>
      <c r="X9" s="16">
        <v>0.29846907546171297</v>
      </c>
      <c r="Y9" s="16">
        <v>0.26466127226919212</v>
      </c>
      <c r="AA9" s="16">
        <v>0.27423694803413162</v>
      </c>
      <c r="AB9" s="16">
        <v>0.26582226892097882</v>
      </c>
      <c r="AC9" s="16">
        <v>0.25889561757667368</v>
      </c>
      <c r="AD9" s="16">
        <v>0.23895269044466019</v>
      </c>
      <c r="AF9" s="16">
        <v>0.26443092372304461</v>
      </c>
      <c r="AH9" s="16">
        <v>0.29065038976570012</v>
      </c>
      <c r="AI9" s="16">
        <v>0.25783354474631109</v>
      </c>
      <c r="AJ9" s="16">
        <v>0.28290012998798869</v>
      </c>
      <c r="AK9" s="16">
        <v>0.23595754185841961</v>
      </c>
    </row>
    <row r="10" spans="2:39" ht="19" customHeight="1" x14ac:dyDescent="0.35">
      <c r="B10" s="15" t="s">
        <v>108</v>
      </c>
      <c r="C10" s="16">
        <v>0.38487980786517467</v>
      </c>
      <c r="D10" s="16">
        <v>0.35277879659437622</v>
      </c>
      <c r="E10" s="16">
        <v>0.41578408777227488</v>
      </c>
      <c r="G10" s="16">
        <v>0.40153117096925461</v>
      </c>
      <c r="H10" s="16">
        <v>0.31287161701914629</v>
      </c>
      <c r="I10" s="16">
        <v>0.41023112470805312</v>
      </c>
      <c r="J10" s="16">
        <v>0.40941318586119568</v>
      </c>
      <c r="K10" s="16">
        <v>0.50779042360189253</v>
      </c>
      <c r="L10" s="16">
        <v>0.51345647862886468</v>
      </c>
      <c r="N10" s="16">
        <v>0.41260504364629919</v>
      </c>
      <c r="O10" s="16">
        <v>0.3395092715826809</v>
      </c>
      <c r="P10" s="16">
        <v>0.36331110443267772</v>
      </c>
      <c r="Q10" s="16">
        <v>0.39450121184872422</v>
      </c>
      <c r="R10" s="16">
        <v>0.37201741856797232</v>
      </c>
      <c r="S10" s="16">
        <v>0.39783556080612392</v>
      </c>
      <c r="T10" s="16">
        <v>0.37610115264053912</v>
      </c>
      <c r="U10" s="16">
        <v>0.40512722096606718</v>
      </c>
      <c r="V10" s="16">
        <v>0.33424111668908058</v>
      </c>
      <c r="W10" s="16">
        <v>0.47096707489282119</v>
      </c>
      <c r="X10" s="16">
        <v>0.37055708876498439</v>
      </c>
      <c r="Y10" s="16">
        <v>0.42135778911520272</v>
      </c>
      <c r="AA10" s="16">
        <v>0.29723521650887202</v>
      </c>
      <c r="AB10" s="16">
        <v>0.41089442442459501</v>
      </c>
      <c r="AC10" s="16">
        <v>0.4124724334723292</v>
      </c>
      <c r="AD10" s="16">
        <v>0.53744588051730779</v>
      </c>
      <c r="AF10" s="16">
        <v>0.38208199227001799</v>
      </c>
      <c r="AH10" s="16">
        <v>0.65223447975040361</v>
      </c>
      <c r="AI10" s="16">
        <v>0.54589853680369593</v>
      </c>
      <c r="AJ10" s="16">
        <v>0.39498469830793698</v>
      </c>
      <c r="AK10" s="16">
        <v>0.29255803966076371</v>
      </c>
    </row>
    <row r="11" spans="2:39" ht="19" customHeight="1" x14ac:dyDescent="0.35">
      <c r="B11" s="15" t="s">
        <v>109</v>
      </c>
      <c r="C11" s="16">
        <v>0.35149245221940401</v>
      </c>
      <c r="D11" s="16">
        <v>0.3723767413525409</v>
      </c>
      <c r="E11" s="16">
        <v>0.33138673306972771</v>
      </c>
      <c r="G11" s="16">
        <v>0.35366878939236918</v>
      </c>
      <c r="H11" s="16">
        <v>0.41635333417856563</v>
      </c>
      <c r="I11" s="16">
        <v>0.35606184958288539</v>
      </c>
      <c r="J11" s="16">
        <v>0.26394790272510171</v>
      </c>
      <c r="K11" s="16">
        <v>0.22408863699406131</v>
      </c>
      <c r="L11" s="16">
        <v>0.269392529426348</v>
      </c>
      <c r="N11" s="16">
        <v>0.30910432282591388</v>
      </c>
      <c r="O11" s="16">
        <v>0.37273731050375319</v>
      </c>
      <c r="P11" s="16">
        <v>0.33387576892873061</v>
      </c>
      <c r="Q11" s="16">
        <v>0.39286991550662492</v>
      </c>
      <c r="R11" s="16">
        <v>0.39527084905232263</v>
      </c>
      <c r="S11" s="16">
        <v>0.4188660148661924</v>
      </c>
      <c r="T11" s="16">
        <v>0.35762340889292421</v>
      </c>
      <c r="U11" s="16">
        <v>0.32480645101829297</v>
      </c>
      <c r="V11" s="16">
        <v>0.38446982973992938</v>
      </c>
      <c r="W11" s="16">
        <v>0.26740367920816571</v>
      </c>
      <c r="X11" s="16">
        <v>0.33097383577330253</v>
      </c>
      <c r="Y11" s="16">
        <v>0.31398093861560528</v>
      </c>
      <c r="AA11" s="16">
        <v>0.4285278354569963</v>
      </c>
      <c r="AB11" s="16">
        <v>0.32328330665442628</v>
      </c>
      <c r="AC11" s="16">
        <v>0.32863194895099712</v>
      </c>
      <c r="AD11" s="16">
        <v>0.2236014290380319</v>
      </c>
      <c r="AF11" s="16">
        <v>0.35348708400693718</v>
      </c>
      <c r="AH11" s="16">
        <v>5.7115130483896479E-2</v>
      </c>
      <c r="AI11" s="16">
        <v>0.196267918449993</v>
      </c>
      <c r="AJ11" s="16">
        <v>0.32211517170407428</v>
      </c>
      <c r="AK11" s="16">
        <v>0.47148441848081668</v>
      </c>
    </row>
    <row r="13" spans="2:39" x14ac:dyDescent="0.35">
      <c r="B13" s="19" t="s">
        <v>18</v>
      </c>
    </row>
    <row r="14" spans="2:39" x14ac:dyDescent="0.35">
      <c r="B14" t="s">
        <v>443</v>
      </c>
    </row>
    <row r="15" spans="2:39" x14ac:dyDescent="0.35">
      <c r="B15" t="s">
        <v>8</v>
      </c>
    </row>
    <row r="16" spans="2:39" x14ac:dyDescent="0.35">
      <c r="B16"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AM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112</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584</v>
      </c>
      <c r="D7" s="13">
        <v>347</v>
      </c>
      <c r="E7" s="13">
        <v>237</v>
      </c>
      <c r="G7" s="13">
        <v>64</v>
      </c>
      <c r="H7" s="13">
        <v>168</v>
      </c>
      <c r="I7" s="13">
        <v>151</v>
      </c>
      <c r="J7" s="13">
        <v>113</v>
      </c>
      <c r="K7" s="13">
        <v>69</v>
      </c>
      <c r="L7" s="13">
        <v>19</v>
      </c>
      <c r="N7" s="13">
        <v>43</v>
      </c>
      <c r="O7" s="13">
        <v>18</v>
      </c>
      <c r="P7" s="13">
        <v>21</v>
      </c>
      <c r="Q7" s="13">
        <v>26</v>
      </c>
      <c r="R7" s="13">
        <v>60</v>
      </c>
      <c r="S7" s="13">
        <v>40</v>
      </c>
      <c r="T7" s="13">
        <v>40</v>
      </c>
      <c r="U7" s="13">
        <v>52</v>
      </c>
      <c r="V7" s="13">
        <v>136</v>
      </c>
      <c r="W7" s="13">
        <v>76</v>
      </c>
      <c r="X7" s="13">
        <v>37</v>
      </c>
      <c r="Y7" s="13">
        <v>35</v>
      </c>
      <c r="AA7" s="13">
        <v>237</v>
      </c>
      <c r="AB7" s="13">
        <v>132</v>
      </c>
      <c r="AC7" s="13">
        <v>121</v>
      </c>
      <c r="AD7" s="13">
        <v>93</v>
      </c>
      <c r="AF7" s="13">
        <v>583</v>
      </c>
      <c r="AH7" s="13">
        <v>4</v>
      </c>
      <c r="AI7" s="13">
        <v>68</v>
      </c>
      <c r="AJ7" s="13">
        <v>284</v>
      </c>
      <c r="AK7" s="13">
        <v>228</v>
      </c>
    </row>
    <row r="8" spans="2:39" x14ac:dyDescent="0.35">
      <c r="B8" s="7" t="s">
        <v>68</v>
      </c>
      <c r="C8" s="14">
        <v>582</v>
      </c>
      <c r="D8" s="14">
        <v>348</v>
      </c>
      <c r="E8" s="14">
        <v>235</v>
      </c>
      <c r="G8" s="14">
        <v>63</v>
      </c>
      <c r="H8" s="14">
        <v>178</v>
      </c>
      <c r="I8" s="14">
        <v>149</v>
      </c>
      <c r="J8" s="14">
        <v>106</v>
      </c>
      <c r="K8" s="14">
        <v>64</v>
      </c>
      <c r="L8" s="14">
        <v>23</v>
      </c>
      <c r="N8" s="14">
        <v>46</v>
      </c>
      <c r="O8" s="14">
        <v>19</v>
      </c>
      <c r="P8" s="14">
        <v>20</v>
      </c>
      <c r="Q8" s="14">
        <v>23</v>
      </c>
      <c r="R8" s="14">
        <v>59</v>
      </c>
      <c r="S8" s="14">
        <v>38</v>
      </c>
      <c r="T8" s="14">
        <v>37</v>
      </c>
      <c r="U8" s="14">
        <v>51</v>
      </c>
      <c r="V8" s="14">
        <v>143</v>
      </c>
      <c r="W8" s="14">
        <v>74</v>
      </c>
      <c r="X8" s="14">
        <v>35</v>
      </c>
      <c r="Y8" s="14">
        <v>38</v>
      </c>
      <c r="AA8" s="14">
        <v>232</v>
      </c>
      <c r="AB8" s="14">
        <v>126</v>
      </c>
      <c r="AC8" s="14">
        <v>128</v>
      </c>
      <c r="AD8" s="14">
        <v>96</v>
      </c>
      <c r="AF8" s="14">
        <v>581</v>
      </c>
      <c r="AH8" s="14">
        <v>4</v>
      </c>
      <c r="AI8" s="14">
        <v>66</v>
      </c>
      <c r="AJ8" s="14">
        <v>283</v>
      </c>
      <c r="AK8" s="14">
        <v>229</v>
      </c>
    </row>
    <row r="9" spans="2:39" ht="19" customHeight="1" x14ac:dyDescent="0.35">
      <c r="B9" s="15" t="s">
        <v>107</v>
      </c>
      <c r="C9" s="16">
        <v>0.33970012956150841</v>
      </c>
      <c r="D9" s="16">
        <v>0.33539630670070603</v>
      </c>
      <c r="E9" s="16">
        <v>0.34607436976244582</v>
      </c>
      <c r="G9" s="16">
        <v>0.4617270178194321</v>
      </c>
      <c r="H9" s="16">
        <v>0.34558149756278722</v>
      </c>
      <c r="I9" s="16">
        <v>0.22851963743122319</v>
      </c>
      <c r="J9" s="16">
        <v>0.40290373358242099</v>
      </c>
      <c r="K9" s="16">
        <v>0.33110723550223509</v>
      </c>
      <c r="L9" s="16">
        <v>0.41658046767440282</v>
      </c>
      <c r="N9" s="16">
        <v>0.34096354393569778</v>
      </c>
      <c r="O9" s="16">
        <v>0.33112610584368479</v>
      </c>
      <c r="P9" s="16">
        <v>0.38792260641260251</v>
      </c>
      <c r="Q9" s="16">
        <v>0.37389840082724102</v>
      </c>
      <c r="R9" s="16">
        <v>0.32304719863763431</v>
      </c>
      <c r="S9" s="16">
        <v>0.35032208673906079</v>
      </c>
      <c r="T9" s="16">
        <v>0.26910991913711452</v>
      </c>
      <c r="U9" s="16">
        <v>0.33113150343755732</v>
      </c>
      <c r="V9" s="16">
        <v>0.3991380638908994</v>
      </c>
      <c r="W9" s="16">
        <v>0.35276937926254281</v>
      </c>
      <c r="X9" s="16">
        <v>0.21739038862758739</v>
      </c>
      <c r="Y9" s="16">
        <v>0.25617867912933712</v>
      </c>
      <c r="AA9" s="16">
        <v>0.33493060768741939</v>
      </c>
      <c r="AB9" s="16">
        <v>0.37387258046443289</v>
      </c>
      <c r="AC9" s="16">
        <v>0.37230870803344551</v>
      </c>
      <c r="AD9" s="16">
        <v>0.26442609995975702</v>
      </c>
      <c r="AF9" s="16">
        <v>0.34036977495292781</v>
      </c>
      <c r="AH9" s="16">
        <v>0.26106255233202541</v>
      </c>
      <c r="AI9" s="16">
        <v>0.35455884914108282</v>
      </c>
      <c r="AJ9" s="16">
        <v>0.34460384405264199</v>
      </c>
      <c r="AK9" s="16">
        <v>0.33075264762104017</v>
      </c>
    </row>
    <row r="10" spans="2:39" ht="19" customHeight="1" x14ac:dyDescent="0.35">
      <c r="B10" s="15" t="s">
        <v>108</v>
      </c>
      <c r="C10" s="16">
        <v>0.36441950374248228</v>
      </c>
      <c r="D10" s="16">
        <v>0.34540335074719569</v>
      </c>
      <c r="E10" s="16">
        <v>0.39258365705690051</v>
      </c>
      <c r="G10" s="16">
        <v>0.34277286282935121</v>
      </c>
      <c r="H10" s="16">
        <v>0.28495893151322588</v>
      </c>
      <c r="I10" s="16">
        <v>0.42668216355131727</v>
      </c>
      <c r="J10" s="16">
        <v>0.37955186340256819</v>
      </c>
      <c r="K10" s="16">
        <v>0.3778585483773868</v>
      </c>
      <c r="L10" s="16">
        <v>0.52739826197406048</v>
      </c>
      <c r="N10" s="16">
        <v>0.37735860229673929</v>
      </c>
      <c r="O10" s="16">
        <v>0.39583380038842803</v>
      </c>
      <c r="P10" s="16">
        <v>0.28858174446773832</v>
      </c>
      <c r="Q10" s="16">
        <v>0.3548521341258084</v>
      </c>
      <c r="R10" s="16">
        <v>0.38603180446050378</v>
      </c>
      <c r="S10" s="16">
        <v>0.38294258393918901</v>
      </c>
      <c r="T10" s="16">
        <v>0.36112133995500179</v>
      </c>
      <c r="U10" s="16">
        <v>0.43842174118487182</v>
      </c>
      <c r="V10" s="16">
        <v>0.31068965694066347</v>
      </c>
      <c r="W10" s="16">
        <v>0.30302348495903841</v>
      </c>
      <c r="X10" s="16">
        <v>0.43219779101159039</v>
      </c>
      <c r="Y10" s="16">
        <v>0.48921344150297758</v>
      </c>
      <c r="AA10" s="16">
        <v>0.26932015332366271</v>
      </c>
      <c r="AB10" s="16">
        <v>0.34843677079820312</v>
      </c>
      <c r="AC10" s="16">
        <v>0.42262693546540792</v>
      </c>
      <c r="AD10" s="16">
        <v>0.53824155370450122</v>
      </c>
      <c r="AF10" s="16">
        <v>0.36513787803789249</v>
      </c>
      <c r="AH10" s="16">
        <v>0.45821670550216431</v>
      </c>
      <c r="AI10" s="16">
        <v>0.52398322205900061</v>
      </c>
      <c r="AJ10" s="16">
        <v>0.39609853997111771</v>
      </c>
      <c r="AK10" s="16">
        <v>0.27749397609035598</v>
      </c>
    </row>
    <row r="11" spans="2:39" ht="19" customHeight="1" x14ac:dyDescent="0.35">
      <c r="B11" s="15" t="s">
        <v>109</v>
      </c>
      <c r="C11" s="16">
        <v>0.29588036669600942</v>
      </c>
      <c r="D11" s="16">
        <v>0.31920034255209823</v>
      </c>
      <c r="E11" s="16">
        <v>0.26134197318065377</v>
      </c>
      <c r="G11" s="16">
        <v>0.19550011935121661</v>
      </c>
      <c r="H11" s="16">
        <v>0.36945957092398701</v>
      </c>
      <c r="I11" s="16">
        <v>0.34479819901745967</v>
      </c>
      <c r="J11" s="16">
        <v>0.2175444030150106</v>
      </c>
      <c r="K11" s="16">
        <v>0.29103421612037778</v>
      </c>
      <c r="L11" s="16">
        <v>5.6021270351536687E-2</v>
      </c>
      <c r="N11" s="16">
        <v>0.28167785376756299</v>
      </c>
      <c r="O11" s="16">
        <v>0.27304009376788702</v>
      </c>
      <c r="P11" s="16">
        <v>0.32349564911965928</v>
      </c>
      <c r="Q11" s="16">
        <v>0.27124946504695052</v>
      </c>
      <c r="R11" s="16">
        <v>0.29092099690186191</v>
      </c>
      <c r="S11" s="16">
        <v>0.26673532932174998</v>
      </c>
      <c r="T11" s="16">
        <v>0.36976874090788348</v>
      </c>
      <c r="U11" s="16">
        <v>0.23044675537757089</v>
      </c>
      <c r="V11" s="16">
        <v>0.29017227916843708</v>
      </c>
      <c r="W11" s="16">
        <v>0.34420713577841872</v>
      </c>
      <c r="X11" s="16">
        <v>0.35041182036082241</v>
      </c>
      <c r="Y11" s="16">
        <v>0.25460787936768547</v>
      </c>
      <c r="AA11" s="16">
        <v>0.39574923898891778</v>
      </c>
      <c r="AB11" s="16">
        <v>0.27769064873736399</v>
      </c>
      <c r="AC11" s="16">
        <v>0.20506435650114671</v>
      </c>
      <c r="AD11" s="16">
        <v>0.19733234633574159</v>
      </c>
      <c r="AF11" s="16">
        <v>0.29449234700917959</v>
      </c>
      <c r="AH11" s="16">
        <v>0.28072074216581028</v>
      </c>
      <c r="AI11" s="16">
        <v>0.1214579287999166</v>
      </c>
      <c r="AJ11" s="16">
        <v>0.25929761597624029</v>
      </c>
      <c r="AK11" s="16">
        <v>0.39175337628860379</v>
      </c>
    </row>
    <row r="13" spans="2:39" x14ac:dyDescent="0.35">
      <c r="B13" s="19" t="s">
        <v>18</v>
      </c>
    </row>
    <row r="14" spans="2:39" x14ac:dyDescent="0.35">
      <c r="B14" t="s">
        <v>443</v>
      </c>
    </row>
    <row r="15" spans="2:39" x14ac:dyDescent="0.35">
      <c r="B15" t="s">
        <v>8</v>
      </c>
    </row>
    <row r="16" spans="2:39" x14ac:dyDescent="0.35">
      <c r="B16"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AM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113</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553</v>
      </c>
      <c r="D7" s="13">
        <v>363</v>
      </c>
      <c r="E7" s="13">
        <v>190</v>
      </c>
      <c r="G7" s="13">
        <v>89</v>
      </c>
      <c r="H7" s="13">
        <v>169</v>
      </c>
      <c r="I7" s="13">
        <v>145</v>
      </c>
      <c r="J7" s="13">
        <v>96</v>
      </c>
      <c r="K7" s="13">
        <v>43</v>
      </c>
      <c r="L7" s="13">
        <v>11</v>
      </c>
      <c r="N7" s="13">
        <v>35</v>
      </c>
      <c r="O7" s="13">
        <v>26</v>
      </c>
      <c r="P7" s="13">
        <v>19</v>
      </c>
      <c r="Q7" s="13">
        <v>18</v>
      </c>
      <c r="R7" s="13">
        <v>62</v>
      </c>
      <c r="S7" s="13">
        <v>34</v>
      </c>
      <c r="T7" s="13">
        <v>33</v>
      </c>
      <c r="U7" s="13">
        <v>59</v>
      </c>
      <c r="V7" s="13">
        <v>142</v>
      </c>
      <c r="W7" s="13">
        <v>47</v>
      </c>
      <c r="X7" s="13">
        <v>41</v>
      </c>
      <c r="Y7" s="13">
        <v>37</v>
      </c>
      <c r="AA7" s="13">
        <v>271</v>
      </c>
      <c r="AB7" s="13">
        <v>118</v>
      </c>
      <c r="AC7" s="13">
        <v>96</v>
      </c>
      <c r="AD7" s="13">
        <v>68</v>
      </c>
      <c r="AF7" s="13">
        <v>553</v>
      </c>
      <c r="AH7" s="13">
        <v>1</v>
      </c>
      <c r="AI7" s="13">
        <v>42</v>
      </c>
      <c r="AJ7" s="13">
        <v>267</v>
      </c>
      <c r="AK7" s="13">
        <v>243</v>
      </c>
    </row>
    <row r="8" spans="2:39" x14ac:dyDescent="0.35">
      <c r="B8" s="7" t="s">
        <v>68</v>
      </c>
      <c r="C8" s="14">
        <v>552</v>
      </c>
      <c r="D8" s="14">
        <v>363</v>
      </c>
      <c r="E8" s="14">
        <v>189</v>
      </c>
      <c r="G8" s="14">
        <v>88</v>
      </c>
      <c r="H8" s="14">
        <v>180</v>
      </c>
      <c r="I8" s="14">
        <v>141</v>
      </c>
      <c r="J8" s="14">
        <v>90</v>
      </c>
      <c r="K8" s="14">
        <v>39</v>
      </c>
      <c r="L8" s="14">
        <v>13</v>
      </c>
      <c r="N8" s="14">
        <v>38</v>
      </c>
      <c r="O8" s="14">
        <v>27</v>
      </c>
      <c r="P8" s="14">
        <v>18</v>
      </c>
      <c r="Q8" s="14">
        <v>16</v>
      </c>
      <c r="R8" s="14">
        <v>60</v>
      </c>
      <c r="S8" s="14">
        <v>31</v>
      </c>
      <c r="T8" s="14">
        <v>30</v>
      </c>
      <c r="U8" s="14">
        <v>58</v>
      </c>
      <c r="V8" s="14">
        <v>149</v>
      </c>
      <c r="W8" s="14">
        <v>46</v>
      </c>
      <c r="X8" s="14">
        <v>39</v>
      </c>
      <c r="Y8" s="14">
        <v>40</v>
      </c>
      <c r="AA8" s="14">
        <v>265</v>
      </c>
      <c r="AB8" s="14">
        <v>113</v>
      </c>
      <c r="AC8" s="14">
        <v>102</v>
      </c>
      <c r="AD8" s="14">
        <v>72</v>
      </c>
      <c r="AF8" s="14">
        <v>552</v>
      </c>
      <c r="AH8" s="14">
        <v>1</v>
      </c>
      <c r="AI8" s="14">
        <v>42</v>
      </c>
      <c r="AJ8" s="14">
        <v>266</v>
      </c>
      <c r="AK8" s="14">
        <v>243</v>
      </c>
    </row>
    <row r="9" spans="2:39" ht="19" customHeight="1" x14ac:dyDescent="0.35">
      <c r="B9" s="15" t="s">
        <v>107</v>
      </c>
      <c r="C9" s="16">
        <v>0.31899683521041472</v>
      </c>
      <c r="D9" s="16">
        <v>0.29668154286384057</v>
      </c>
      <c r="E9" s="16">
        <v>0.36183987243473598</v>
      </c>
      <c r="G9" s="16">
        <v>0.34395804119355622</v>
      </c>
      <c r="H9" s="16">
        <v>0.28016256078174118</v>
      </c>
      <c r="I9" s="16">
        <v>0.30998411414560129</v>
      </c>
      <c r="J9" s="16">
        <v>0.40108081941075291</v>
      </c>
      <c r="K9" s="16">
        <v>0.3060407996625652</v>
      </c>
      <c r="L9" s="16">
        <v>0.25826672391038658</v>
      </c>
      <c r="N9" s="16">
        <v>0.22767481236441181</v>
      </c>
      <c r="O9" s="16">
        <v>0.29954378548599803</v>
      </c>
      <c r="P9" s="16">
        <v>0.30352517310051919</v>
      </c>
      <c r="Q9" s="16">
        <v>0.22179956160112291</v>
      </c>
      <c r="R9" s="16">
        <v>0.31995664964503029</v>
      </c>
      <c r="S9" s="16">
        <v>0.32498245567154271</v>
      </c>
      <c r="T9" s="16">
        <v>0.44354511797674862</v>
      </c>
      <c r="U9" s="16">
        <v>0.35168206624092468</v>
      </c>
      <c r="V9" s="16">
        <v>0.31820060412028661</v>
      </c>
      <c r="W9" s="16">
        <v>0.30056052857953008</v>
      </c>
      <c r="X9" s="16">
        <v>0.34126465468990408</v>
      </c>
      <c r="Y9" s="16">
        <v>0.31745192113609411</v>
      </c>
      <c r="AA9" s="16">
        <v>0.31750924841200617</v>
      </c>
      <c r="AB9" s="16">
        <v>0.39913826174062472</v>
      </c>
      <c r="AC9" s="16">
        <v>0.31221430812253842</v>
      </c>
      <c r="AD9" s="16">
        <v>0.208538084813709</v>
      </c>
      <c r="AF9" s="16">
        <v>0.31899683521041472</v>
      </c>
      <c r="AH9" s="16">
        <v>0</v>
      </c>
      <c r="AI9" s="16">
        <v>0.27931596946439619</v>
      </c>
      <c r="AJ9" s="16">
        <v>0.35605774426403308</v>
      </c>
      <c r="AK9" s="16">
        <v>0.28638204230991338</v>
      </c>
    </row>
    <row r="10" spans="2:39" ht="19" customHeight="1" x14ac:dyDescent="0.35">
      <c r="B10" s="15" t="s">
        <v>108</v>
      </c>
      <c r="C10" s="16">
        <v>0.34407243531673498</v>
      </c>
      <c r="D10" s="16">
        <v>0.33487185698761662</v>
      </c>
      <c r="E10" s="16">
        <v>0.36173658749174409</v>
      </c>
      <c r="G10" s="16">
        <v>0.32320125387276161</v>
      </c>
      <c r="H10" s="16">
        <v>0.32977898665115052</v>
      </c>
      <c r="I10" s="16">
        <v>0.2823546626872882</v>
      </c>
      <c r="J10" s="16">
        <v>0.3844306146677397</v>
      </c>
      <c r="K10" s="16">
        <v>0.48185872724299028</v>
      </c>
      <c r="L10" s="16">
        <v>0.65406188543668786</v>
      </c>
      <c r="N10" s="16">
        <v>0.38060589300901992</v>
      </c>
      <c r="O10" s="16">
        <v>0.35556774435905592</v>
      </c>
      <c r="P10" s="16">
        <v>0.3860870338325052</v>
      </c>
      <c r="Q10" s="16">
        <v>0.38072815113048092</v>
      </c>
      <c r="R10" s="16">
        <v>0.37544235328476377</v>
      </c>
      <c r="S10" s="16">
        <v>0.4659857903943635</v>
      </c>
      <c r="T10" s="16">
        <v>0.33469390919618019</v>
      </c>
      <c r="U10" s="16">
        <v>0.28807368709848818</v>
      </c>
      <c r="V10" s="16">
        <v>0.30527467730315938</v>
      </c>
      <c r="W10" s="16">
        <v>0.41862967267242329</v>
      </c>
      <c r="X10" s="16">
        <v>0.33580974124649199</v>
      </c>
      <c r="Y10" s="16">
        <v>0.28349804090861258</v>
      </c>
      <c r="AA10" s="16">
        <v>0.28730755745517178</v>
      </c>
      <c r="AB10" s="16">
        <v>0.33030015727020928</v>
      </c>
      <c r="AC10" s="16">
        <v>0.32955195291312323</v>
      </c>
      <c r="AD10" s="16">
        <v>0.59544487669545454</v>
      </c>
      <c r="AF10" s="16">
        <v>0.34407243531673498</v>
      </c>
      <c r="AH10" s="16">
        <v>1</v>
      </c>
      <c r="AI10" s="16">
        <v>0.57749927512502863</v>
      </c>
      <c r="AJ10" s="16">
        <v>0.35873586644165478</v>
      </c>
      <c r="AK10" s="16">
        <v>0.28556424274284348</v>
      </c>
    </row>
    <row r="11" spans="2:39" ht="19" customHeight="1" x14ac:dyDescent="0.35">
      <c r="B11" s="15" t="s">
        <v>109</v>
      </c>
      <c r="C11" s="16">
        <v>0.33693072947285019</v>
      </c>
      <c r="D11" s="16">
        <v>0.36844660014854258</v>
      </c>
      <c r="E11" s="16">
        <v>0.27642354007351982</v>
      </c>
      <c r="G11" s="16">
        <v>0.33284070493368201</v>
      </c>
      <c r="H11" s="16">
        <v>0.3900584525671083</v>
      </c>
      <c r="I11" s="16">
        <v>0.40766122316711029</v>
      </c>
      <c r="J11" s="16">
        <v>0.21448856592150711</v>
      </c>
      <c r="K11" s="16">
        <v>0.21210047309444471</v>
      </c>
      <c r="L11" s="16">
        <v>8.7671390652925507E-2</v>
      </c>
      <c r="N11" s="16">
        <v>0.39171929462656818</v>
      </c>
      <c r="O11" s="16">
        <v>0.344888470154946</v>
      </c>
      <c r="P11" s="16">
        <v>0.31038779306697561</v>
      </c>
      <c r="Q11" s="16">
        <v>0.39747228726839617</v>
      </c>
      <c r="R11" s="16">
        <v>0.30460099707020571</v>
      </c>
      <c r="S11" s="16">
        <v>0.2090317539340939</v>
      </c>
      <c r="T11" s="16">
        <v>0.22176097282707111</v>
      </c>
      <c r="U11" s="16">
        <v>0.36024424666058708</v>
      </c>
      <c r="V11" s="16">
        <v>0.37652471857655412</v>
      </c>
      <c r="W11" s="16">
        <v>0.28080979874804668</v>
      </c>
      <c r="X11" s="16">
        <v>0.32292560406360388</v>
      </c>
      <c r="Y11" s="16">
        <v>0.39905003795529309</v>
      </c>
      <c r="AA11" s="16">
        <v>0.39518319413282188</v>
      </c>
      <c r="AB11" s="16">
        <v>0.27056158098916588</v>
      </c>
      <c r="AC11" s="16">
        <v>0.35823373896433852</v>
      </c>
      <c r="AD11" s="16">
        <v>0.19601703849083679</v>
      </c>
      <c r="AF11" s="16">
        <v>0.33693072947285019</v>
      </c>
      <c r="AH11" s="16">
        <v>0</v>
      </c>
      <c r="AI11" s="16">
        <v>0.14318475541057521</v>
      </c>
      <c r="AJ11" s="16">
        <v>0.28520638929431202</v>
      </c>
      <c r="AK11" s="16">
        <v>0.42805371494724309</v>
      </c>
    </row>
    <row r="13" spans="2:39" x14ac:dyDescent="0.35">
      <c r="B13" s="19" t="s">
        <v>19</v>
      </c>
    </row>
    <row r="14" spans="2:39" x14ac:dyDescent="0.35">
      <c r="B14" t="s">
        <v>443</v>
      </c>
    </row>
    <row r="15" spans="2:39" x14ac:dyDescent="0.35">
      <c r="B15" t="s">
        <v>8</v>
      </c>
    </row>
    <row r="16" spans="2:39" x14ac:dyDescent="0.35">
      <c r="B16"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AM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114</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2095</v>
      </c>
      <c r="D7" s="13">
        <v>1194</v>
      </c>
      <c r="E7" s="13">
        <v>901</v>
      </c>
      <c r="G7" s="13">
        <v>250</v>
      </c>
      <c r="H7" s="13">
        <v>475</v>
      </c>
      <c r="I7" s="13">
        <v>467</v>
      </c>
      <c r="J7" s="13">
        <v>480</v>
      </c>
      <c r="K7" s="13">
        <v>315</v>
      </c>
      <c r="L7" s="13">
        <v>108</v>
      </c>
      <c r="N7" s="13">
        <v>163</v>
      </c>
      <c r="O7" s="13">
        <v>71</v>
      </c>
      <c r="P7" s="13">
        <v>89</v>
      </c>
      <c r="Q7" s="13">
        <v>80</v>
      </c>
      <c r="R7" s="13">
        <v>245</v>
      </c>
      <c r="S7" s="13">
        <v>158</v>
      </c>
      <c r="T7" s="13">
        <v>163</v>
      </c>
      <c r="U7" s="13">
        <v>194</v>
      </c>
      <c r="V7" s="13">
        <v>375</v>
      </c>
      <c r="W7" s="13">
        <v>263</v>
      </c>
      <c r="X7" s="13">
        <v>144</v>
      </c>
      <c r="Y7" s="13">
        <v>150</v>
      </c>
      <c r="AA7" s="13">
        <v>783</v>
      </c>
      <c r="AB7" s="13">
        <v>633</v>
      </c>
      <c r="AC7" s="13">
        <v>406</v>
      </c>
      <c r="AD7" s="13">
        <v>272</v>
      </c>
      <c r="AF7" s="13">
        <v>2088</v>
      </c>
      <c r="AH7" s="13">
        <v>23</v>
      </c>
      <c r="AI7" s="13">
        <v>465</v>
      </c>
      <c r="AJ7" s="13">
        <v>1033</v>
      </c>
      <c r="AK7" s="13">
        <v>574</v>
      </c>
    </row>
    <row r="8" spans="2:39" x14ac:dyDescent="0.35">
      <c r="B8" s="7" t="s">
        <v>68</v>
      </c>
      <c r="C8" s="14">
        <v>2062</v>
      </c>
      <c r="D8" s="14">
        <v>1178</v>
      </c>
      <c r="E8" s="14">
        <v>884</v>
      </c>
      <c r="G8" s="14">
        <v>245</v>
      </c>
      <c r="H8" s="14">
        <v>500</v>
      </c>
      <c r="I8" s="14">
        <v>458</v>
      </c>
      <c r="J8" s="14">
        <v>446</v>
      </c>
      <c r="K8" s="14">
        <v>287</v>
      </c>
      <c r="L8" s="14">
        <v>126</v>
      </c>
      <c r="N8" s="14">
        <v>173</v>
      </c>
      <c r="O8" s="14">
        <v>73</v>
      </c>
      <c r="P8" s="14">
        <v>84</v>
      </c>
      <c r="Q8" s="14">
        <v>72</v>
      </c>
      <c r="R8" s="14">
        <v>236</v>
      </c>
      <c r="S8" s="14">
        <v>145</v>
      </c>
      <c r="T8" s="14">
        <v>149</v>
      </c>
      <c r="U8" s="14">
        <v>188</v>
      </c>
      <c r="V8" s="14">
        <v>391</v>
      </c>
      <c r="W8" s="14">
        <v>256</v>
      </c>
      <c r="X8" s="14">
        <v>134</v>
      </c>
      <c r="Y8" s="14">
        <v>161</v>
      </c>
      <c r="AA8" s="14">
        <v>756</v>
      </c>
      <c r="AB8" s="14">
        <v>600</v>
      </c>
      <c r="AC8" s="14">
        <v>423</v>
      </c>
      <c r="AD8" s="14">
        <v>283</v>
      </c>
      <c r="AF8" s="14">
        <v>2055</v>
      </c>
      <c r="AH8" s="14">
        <v>23</v>
      </c>
      <c r="AI8" s="14">
        <v>450</v>
      </c>
      <c r="AJ8" s="14">
        <v>1020</v>
      </c>
      <c r="AK8" s="14">
        <v>568</v>
      </c>
    </row>
    <row r="9" spans="2:39" ht="19" customHeight="1" x14ac:dyDescent="0.35">
      <c r="B9" s="15" t="s">
        <v>107</v>
      </c>
      <c r="C9" s="16">
        <v>0.35667120383476703</v>
      </c>
      <c r="D9" s="16">
        <v>0.31884766783986418</v>
      </c>
      <c r="E9" s="16">
        <v>0.40706703262309901</v>
      </c>
      <c r="G9" s="16">
        <v>0.36686852680129411</v>
      </c>
      <c r="H9" s="16">
        <v>0.33949085754673841</v>
      </c>
      <c r="I9" s="16">
        <v>0.37441586850164571</v>
      </c>
      <c r="J9" s="16">
        <v>0.39275685850582043</v>
      </c>
      <c r="K9" s="16">
        <v>0.32922322740947951</v>
      </c>
      <c r="L9" s="16">
        <v>0.2752604915538438</v>
      </c>
      <c r="N9" s="16">
        <v>0.41665281961957379</v>
      </c>
      <c r="O9" s="16">
        <v>0.46309125065596712</v>
      </c>
      <c r="P9" s="16">
        <v>0.46084952476424718</v>
      </c>
      <c r="Q9" s="16">
        <v>0.37569476490230103</v>
      </c>
      <c r="R9" s="16">
        <v>0.33361569112296402</v>
      </c>
      <c r="S9" s="16">
        <v>0.3404963031878821</v>
      </c>
      <c r="T9" s="16">
        <v>0.30939066114403763</v>
      </c>
      <c r="U9" s="16">
        <v>0.36740856685483247</v>
      </c>
      <c r="V9" s="16">
        <v>0.3319035710580609</v>
      </c>
      <c r="W9" s="16">
        <v>0.39937600297121773</v>
      </c>
      <c r="X9" s="16">
        <v>0.30914033953000819</v>
      </c>
      <c r="Y9" s="16">
        <v>0.29279741171901752</v>
      </c>
      <c r="AA9" s="16">
        <v>0.34955888800292439</v>
      </c>
      <c r="AB9" s="16">
        <v>0.4297000443399665</v>
      </c>
      <c r="AC9" s="16">
        <v>0.32054436344837028</v>
      </c>
      <c r="AD9" s="16">
        <v>0.27395744893215512</v>
      </c>
      <c r="AF9" s="16">
        <v>0.35645411508098113</v>
      </c>
      <c r="AH9" s="16">
        <v>0.35571961943744601</v>
      </c>
      <c r="AI9" s="16">
        <v>0.39206664608285391</v>
      </c>
      <c r="AJ9" s="16">
        <v>0.36328297444091379</v>
      </c>
      <c r="AK9" s="16">
        <v>0.31679543838353708</v>
      </c>
    </row>
    <row r="10" spans="2:39" ht="19" customHeight="1" x14ac:dyDescent="0.35">
      <c r="B10" s="15" t="s">
        <v>108</v>
      </c>
      <c r="C10" s="16">
        <v>0.29544976857929323</v>
      </c>
      <c r="D10" s="16">
        <v>0.31195374915401791</v>
      </c>
      <c r="E10" s="16">
        <v>0.27345997419619111</v>
      </c>
      <c r="G10" s="16">
        <v>0.32556961352175601</v>
      </c>
      <c r="H10" s="16">
        <v>0.24930149292090861</v>
      </c>
      <c r="I10" s="16">
        <v>0.22985692538232</v>
      </c>
      <c r="J10" s="16">
        <v>0.28438850802830878</v>
      </c>
      <c r="K10" s="16">
        <v>0.40024975005413432</v>
      </c>
      <c r="L10" s="16">
        <v>0.45909947943057428</v>
      </c>
      <c r="N10" s="16">
        <v>0.3406158141037316</v>
      </c>
      <c r="O10" s="16">
        <v>0.24189210742559511</v>
      </c>
      <c r="P10" s="16">
        <v>0.19982937115447161</v>
      </c>
      <c r="Q10" s="16">
        <v>0.3017271406637751</v>
      </c>
      <c r="R10" s="16">
        <v>0.26230538473736897</v>
      </c>
      <c r="S10" s="16">
        <v>0.2758003394802217</v>
      </c>
      <c r="T10" s="16">
        <v>0.32165444954602512</v>
      </c>
      <c r="U10" s="16">
        <v>0.27598559190978988</v>
      </c>
      <c r="V10" s="16">
        <v>0.28896907743126499</v>
      </c>
      <c r="W10" s="16">
        <v>0.2854149280584537</v>
      </c>
      <c r="X10" s="16">
        <v>0.32905242106314231</v>
      </c>
      <c r="Y10" s="16">
        <v>0.38699664037116749</v>
      </c>
      <c r="AA10" s="16">
        <v>0.1839188980816138</v>
      </c>
      <c r="AB10" s="16">
        <v>0.26217206831757017</v>
      </c>
      <c r="AC10" s="16">
        <v>0.41595262197580862</v>
      </c>
      <c r="AD10" s="16">
        <v>0.48415337907275069</v>
      </c>
      <c r="AF10" s="16">
        <v>0.2949394705006595</v>
      </c>
      <c r="AH10" s="16">
        <v>0.56654151373806449</v>
      </c>
      <c r="AI10" s="16">
        <v>0.43250109037358719</v>
      </c>
      <c r="AJ10" s="16">
        <v>0.29395661478101798</v>
      </c>
      <c r="AK10" s="16">
        <v>0.17850401579655331</v>
      </c>
    </row>
    <row r="11" spans="2:39" ht="19" customHeight="1" x14ac:dyDescent="0.35">
      <c r="B11" s="15" t="s">
        <v>109</v>
      </c>
      <c r="C11" s="16">
        <v>0.34787902758593969</v>
      </c>
      <c r="D11" s="16">
        <v>0.3691985830061178</v>
      </c>
      <c r="E11" s="16">
        <v>0.31947299318070999</v>
      </c>
      <c r="G11" s="16">
        <v>0.30756185967694999</v>
      </c>
      <c r="H11" s="16">
        <v>0.41120764953235311</v>
      </c>
      <c r="I11" s="16">
        <v>0.3957272061160344</v>
      </c>
      <c r="J11" s="16">
        <v>0.32285463346587079</v>
      </c>
      <c r="K11" s="16">
        <v>0.27052702253638622</v>
      </c>
      <c r="L11" s="16">
        <v>0.26564002901558181</v>
      </c>
      <c r="N11" s="16">
        <v>0.2427313662766945</v>
      </c>
      <c r="O11" s="16">
        <v>0.29501664191843779</v>
      </c>
      <c r="P11" s="16">
        <v>0.33932110408128108</v>
      </c>
      <c r="Q11" s="16">
        <v>0.32257809443392388</v>
      </c>
      <c r="R11" s="16">
        <v>0.40407892413966712</v>
      </c>
      <c r="S11" s="16">
        <v>0.38370335733189631</v>
      </c>
      <c r="T11" s="16">
        <v>0.3689548893099372</v>
      </c>
      <c r="U11" s="16">
        <v>0.35660584123537759</v>
      </c>
      <c r="V11" s="16">
        <v>0.379127351510674</v>
      </c>
      <c r="W11" s="16">
        <v>0.31520906897032858</v>
      </c>
      <c r="X11" s="16">
        <v>0.36180723940684961</v>
      </c>
      <c r="Y11" s="16">
        <v>0.3202059479098151</v>
      </c>
      <c r="AA11" s="16">
        <v>0.46652221391546189</v>
      </c>
      <c r="AB11" s="16">
        <v>0.30812788734246338</v>
      </c>
      <c r="AC11" s="16">
        <v>0.2635030145758212</v>
      </c>
      <c r="AD11" s="16">
        <v>0.24188917199509419</v>
      </c>
      <c r="AF11" s="16">
        <v>0.34860641441835938</v>
      </c>
      <c r="AH11" s="16">
        <v>7.7738866824489355E-2</v>
      </c>
      <c r="AI11" s="16">
        <v>0.1754322635435589</v>
      </c>
      <c r="AJ11" s="16">
        <v>0.34276041077806818</v>
      </c>
      <c r="AK11" s="16">
        <v>0.50470054581990964</v>
      </c>
    </row>
    <row r="13" spans="2:39" x14ac:dyDescent="0.35">
      <c r="B13" s="19" t="s">
        <v>18</v>
      </c>
    </row>
    <row r="14" spans="2:39" x14ac:dyDescent="0.35">
      <c r="B14" t="s">
        <v>443</v>
      </c>
    </row>
    <row r="15" spans="2:39" x14ac:dyDescent="0.35">
      <c r="B15" t="s">
        <v>8</v>
      </c>
    </row>
    <row r="16" spans="2:39" x14ac:dyDescent="0.35">
      <c r="B16"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AM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115</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568</v>
      </c>
      <c r="D7" s="13">
        <v>404</v>
      </c>
      <c r="E7" s="13">
        <v>164</v>
      </c>
      <c r="G7" s="13">
        <v>103</v>
      </c>
      <c r="H7" s="13">
        <v>192</v>
      </c>
      <c r="I7" s="13">
        <v>144</v>
      </c>
      <c r="J7" s="13">
        <v>84</v>
      </c>
      <c r="K7" s="13">
        <v>37</v>
      </c>
      <c r="L7" s="13">
        <v>8</v>
      </c>
      <c r="N7" s="13">
        <v>22</v>
      </c>
      <c r="O7" s="13">
        <v>19</v>
      </c>
      <c r="P7" s="13">
        <v>18</v>
      </c>
      <c r="Q7" s="13">
        <v>26</v>
      </c>
      <c r="R7" s="13">
        <v>73</v>
      </c>
      <c r="S7" s="13">
        <v>31</v>
      </c>
      <c r="T7" s="13">
        <v>38</v>
      </c>
      <c r="U7" s="13">
        <v>68</v>
      </c>
      <c r="V7" s="13">
        <v>153</v>
      </c>
      <c r="W7" s="13">
        <v>58</v>
      </c>
      <c r="X7" s="13">
        <v>24</v>
      </c>
      <c r="Y7" s="13">
        <v>38</v>
      </c>
      <c r="AA7" s="13">
        <v>264</v>
      </c>
      <c r="AB7" s="13">
        <v>129</v>
      </c>
      <c r="AC7" s="13">
        <v>105</v>
      </c>
      <c r="AD7" s="13">
        <v>70</v>
      </c>
      <c r="AF7" s="13">
        <v>568</v>
      </c>
      <c r="AH7" s="13">
        <v>3</v>
      </c>
      <c r="AI7" s="13">
        <v>42</v>
      </c>
      <c r="AJ7" s="13">
        <v>283</v>
      </c>
      <c r="AK7" s="13">
        <v>240</v>
      </c>
    </row>
    <row r="8" spans="2:39" x14ac:dyDescent="0.35">
      <c r="B8" s="7" t="s">
        <v>68</v>
      </c>
      <c r="C8" s="14">
        <v>569</v>
      </c>
      <c r="D8" s="14">
        <v>406</v>
      </c>
      <c r="E8" s="14">
        <v>163</v>
      </c>
      <c r="G8" s="14">
        <v>102</v>
      </c>
      <c r="H8" s="14">
        <v>203</v>
      </c>
      <c r="I8" s="14">
        <v>142</v>
      </c>
      <c r="J8" s="14">
        <v>78</v>
      </c>
      <c r="K8" s="14">
        <v>34</v>
      </c>
      <c r="L8" s="14">
        <v>9</v>
      </c>
      <c r="N8" s="14">
        <v>23</v>
      </c>
      <c r="O8" s="14">
        <v>20</v>
      </c>
      <c r="P8" s="14">
        <v>18</v>
      </c>
      <c r="Q8" s="14">
        <v>24</v>
      </c>
      <c r="R8" s="14">
        <v>71</v>
      </c>
      <c r="S8" s="14">
        <v>29</v>
      </c>
      <c r="T8" s="14">
        <v>35</v>
      </c>
      <c r="U8" s="14">
        <v>66</v>
      </c>
      <c r="V8" s="14">
        <v>161</v>
      </c>
      <c r="W8" s="14">
        <v>57</v>
      </c>
      <c r="X8" s="14">
        <v>23</v>
      </c>
      <c r="Y8" s="14">
        <v>42</v>
      </c>
      <c r="AA8" s="14">
        <v>262</v>
      </c>
      <c r="AB8" s="14">
        <v>123</v>
      </c>
      <c r="AC8" s="14">
        <v>111</v>
      </c>
      <c r="AD8" s="14">
        <v>73</v>
      </c>
      <c r="AF8" s="14">
        <v>569</v>
      </c>
      <c r="AH8" s="14">
        <v>3</v>
      </c>
      <c r="AI8" s="14">
        <v>41</v>
      </c>
      <c r="AJ8" s="14">
        <v>284</v>
      </c>
      <c r="AK8" s="14">
        <v>241</v>
      </c>
    </row>
    <row r="9" spans="2:39" ht="19" customHeight="1" x14ac:dyDescent="0.35">
      <c r="B9" s="15" t="s">
        <v>107</v>
      </c>
      <c r="C9" s="16">
        <v>0.23688566922175849</v>
      </c>
      <c r="D9" s="16">
        <v>0.23066515716209629</v>
      </c>
      <c r="E9" s="16">
        <v>0.25241388985803032</v>
      </c>
      <c r="G9" s="16">
        <v>0.2055410921708736</v>
      </c>
      <c r="H9" s="16">
        <v>0.26016762981930081</v>
      </c>
      <c r="I9" s="16">
        <v>0.20061112286182839</v>
      </c>
      <c r="J9" s="16">
        <v>0.24507421266549831</v>
      </c>
      <c r="K9" s="16">
        <v>0.21790847402391561</v>
      </c>
      <c r="L9" s="16">
        <v>0.62855618328305651</v>
      </c>
      <c r="N9" s="16">
        <v>0.18921930418199381</v>
      </c>
      <c r="O9" s="16">
        <v>0.2178696473478535</v>
      </c>
      <c r="P9" s="16">
        <v>0.1215248976310614</v>
      </c>
      <c r="Q9" s="16">
        <v>0.1523057211631034</v>
      </c>
      <c r="R9" s="16">
        <v>0.2076358984097153</v>
      </c>
      <c r="S9" s="16">
        <v>6.2095525819296192E-2</v>
      </c>
      <c r="T9" s="16">
        <v>0.36982139438982142</v>
      </c>
      <c r="U9" s="16">
        <v>0.20747357822196999</v>
      </c>
      <c r="V9" s="16">
        <v>0.28694113614744021</v>
      </c>
      <c r="W9" s="16">
        <v>0.2372566357694246</v>
      </c>
      <c r="X9" s="16">
        <v>0.36654989530428772</v>
      </c>
      <c r="Y9" s="16">
        <v>0.2126949452499714</v>
      </c>
      <c r="AA9" s="16">
        <v>0.25880735214241007</v>
      </c>
      <c r="AB9" s="16">
        <v>0.26403925101501963</v>
      </c>
      <c r="AC9" s="16">
        <v>0.1446111688845346</v>
      </c>
      <c r="AD9" s="16">
        <v>0.25293862667328909</v>
      </c>
      <c r="AF9" s="16">
        <v>0.23688566922175849</v>
      </c>
      <c r="AH9" s="16">
        <v>0</v>
      </c>
      <c r="AI9" s="16">
        <v>0.23126203457772901</v>
      </c>
      <c r="AJ9" s="16">
        <v>0.24378387330679291</v>
      </c>
      <c r="AK9" s="16">
        <v>0.2323766676905713</v>
      </c>
    </row>
    <row r="10" spans="2:39" ht="19" customHeight="1" x14ac:dyDescent="0.35">
      <c r="B10" s="15" t="s">
        <v>108</v>
      </c>
      <c r="C10" s="16">
        <v>0.4442438946949202</v>
      </c>
      <c r="D10" s="16">
        <v>0.45839125492148591</v>
      </c>
      <c r="E10" s="16">
        <v>0.40892793856270793</v>
      </c>
      <c r="G10" s="16">
        <v>0.47929536125161343</v>
      </c>
      <c r="H10" s="16">
        <v>0.39903384176031481</v>
      </c>
      <c r="I10" s="16">
        <v>0.45057774170678438</v>
      </c>
      <c r="J10" s="16">
        <v>0.48942174594836912</v>
      </c>
      <c r="K10" s="16">
        <v>0.56726609119069471</v>
      </c>
      <c r="L10" s="16">
        <v>0.1172472138058121</v>
      </c>
      <c r="N10" s="16">
        <v>0.49420494318457092</v>
      </c>
      <c r="O10" s="16">
        <v>0.41932693078622979</v>
      </c>
      <c r="P10" s="16">
        <v>0.33314640431965448</v>
      </c>
      <c r="Q10" s="16">
        <v>0.49328684007551321</v>
      </c>
      <c r="R10" s="16">
        <v>0.38303928290250489</v>
      </c>
      <c r="S10" s="16">
        <v>0.58542966148634956</v>
      </c>
      <c r="T10" s="16">
        <v>0.3120063744473473</v>
      </c>
      <c r="U10" s="16">
        <v>0.53353672084559012</v>
      </c>
      <c r="V10" s="16">
        <v>0.39571016286977478</v>
      </c>
      <c r="W10" s="16">
        <v>0.48531068629428697</v>
      </c>
      <c r="X10" s="16">
        <v>0.45370375479733632</v>
      </c>
      <c r="Y10" s="16">
        <v>0.54828341569042405</v>
      </c>
      <c r="AA10" s="16">
        <v>0.35252018342163038</v>
      </c>
      <c r="AB10" s="16">
        <v>0.45280656026333949</v>
      </c>
      <c r="AC10" s="16">
        <v>0.56323605035202839</v>
      </c>
      <c r="AD10" s="16">
        <v>0.57845058566102825</v>
      </c>
      <c r="AF10" s="16">
        <v>0.4442438946949202</v>
      </c>
      <c r="AH10" s="16">
        <v>0.63740527443511119</v>
      </c>
      <c r="AI10" s="16">
        <v>0.59787871158851313</v>
      </c>
      <c r="AJ10" s="16">
        <v>0.45752860749315888</v>
      </c>
      <c r="AK10" s="16">
        <v>0.40041063073618283</v>
      </c>
    </row>
    <row r="11" spans="2:39" ht="19" customHeight="1" x14ac:dyDescent="0.35">
      <c r="B11" s="15" t="s">
        <v>109</v>
      </c>
      <c r="C11" s="16">
        <v>0.31887043608332122</v>
      </c>
      <c r="D11" s="16">
        <v>0.31094358791641757</v>
      </c>
      <c r="E11" s="16">
        <v>0.33865817157926192</v>
      </c>
      <c r="G11" s="16">
        <v>0.31516354657751289</v>
      </c>
      <c r="H11" s="16">
        <v>0.34079852842038438</v>
      </c>
      <c r="I11" s="16">
        <v>0.34881113543138742</v>
      </c>
      <c r="J11" s="16">
        <v>0.26550404138613248</v>
      </c>
      <c r="K11" s="16">
        <v>0.21482543478538979</v>
      </c>
      <c r="L11" s="16">
        <v>0.25419660291113139</v>
      </c>
      <c r="N11" s="16">
        <v>0.31657575263343529</v>
      </c>
      <c r="O11" s="16">
        <v>0.36280342186591652</v>
      </c>
      <c r="P11" s="16">
        <v>0.54532869804928419</v>
      </c>
      <c r="Q11" s="16">
        <v>0.35440743876138348</v>
      </c>
      <c r="R11" s="16">
        <v>0.40932481868777992</v>
      </c>
      <c r="S11" s="16">
        <v>0.35247481269435432</v>
      </c>
      <c r="T11" s="16">
        <v>0.31817223116283111</v>
      </c>
      <c r="U11" s="16">
        <v>0.25898970093243961</v>
      </c>
      <c r="V11" s="16">
        <v>0.317348700982785</v>
      </c>
      <c r="W11" s="16">
        <v>0.27743267793628851</v>
      </c>
      <c r="X11" s="16">
        <v>0.17974634989837601</v>
      </c>
      <c r="Y11" s="16">
        <v>0.23902163905960469</v>
      </c>
      <c r="AA11" s="16">
        <v>0.38867246443595982</v>
      </c>
      <c r="AB11" s="16">
        <v>0.28315418872164078</v>
      </c>
      <c r="AC11" s="16">
        <v>0.29215278076343698</v>
      </c>
      <c r="AD11" s="16">
        <v>0.1686107876656828</v>
      </c>
      <c r="AF11" s="16">
        <v>0.31887043608332122</v>
      </c>
      <c r="AH11" s="16">
        <v>0.36259472556488892</v>
      </c>
      <c r="AI11" s="16">
        <v>0.170859253833758</v>
      </c>
      <c r="AJ11" s="16">
        <v>0.29868751920004799</v>
      </c>
      <c r="AK11" s="16">
        <v>0.36721270157324598</v>
      </c>
    </row>
    <row r="13" spans="2:39" x14ac:dyDescent="0.35">
      <c r="B13" s="19" t="s">
        <v>20</v>
      </c>
    </row>
    <row r="14" spans="2:39" x14ac:dyDescent="0.35">
      <c r="B14" t="s">
        <v>443</v>
      </c>
    </row>
    <row r="15" spans="2:39" x14ac:dyDescent="0.35">
      <c r="B15" t="s">
        <v>8</v>
      </c>
    </row>
    <row r="16" spans="2:39" x14ac:dyDescent="0.35">
      <c r="B16"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AM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116</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106</v>
      </c>
      <c r="D7" s="13">
        <v>63</v>
      </c>
      <c r="E7" s="13">
        <v>43</v>
      </c>
      <c r="G7" s="13">
        <v>28</v>
      </c>
      <c r="H7" s="13">
        <v>31</v>
      </c>
      <c r="I7" s="13">
        <v>22</v>
      </c>
      <c r="J7" s="13">
        <v>18</v>
      </c>
      <c r="K7" s="13">
        <v>6</v>
      </c>
      <c r="L7" s="13">
        <v>1</v>
      </c>
      <c r="N7" s="13">
        <v>6</v>
      </c>
      <c r="O7" s="13">
        <v>5</v>
      </c>
      <c r="P7" s="13">
        <v>8</v>
      </c>
      <c r="Q7" s="13">
        <v>1</v>
      </c>
      <c r="R7" s="13">
        <v>11</v>
      </c>
      <c r="S7" s="13">
        <v>4</v>
      </c>
      <c r="T7" s="13">
        <v>10</v>
      </c>
      <c r="U7" s="13">
        <v>19</v>
      </c>
      <c r="V7" s="13">
        <v>20</v>
      </c>
      <c r="W7" s="13">
        <v>11</v>
      </c>
      <c r="X7" s="13">
        <v>9</v>
      </c>
      <c r="Y7" s="13">
        <v>2</v>
      </c>
      <c r="AA7" s="13">
        <v>31</v>
      </c>
      <c r="AB7" s="13">
        <v>25</v>
      </c>
      <c r="AC7" s="13">
        <v>33</v>
      </c>
      <c r="AD7" s="13">
        <v>17</v>
      </c>
      <c r="AF7" s="13">
        <v>105</v>
      </c>
      <c r="AH7" s="13">
        <v>4</v>
      </c>
      <c r="AI7" s="13">
        <v>10</v>
      </c>
      <c r="AJ7" s="13">
        <v>63</v>
      </c>
      <c r="AK7" s="13">
        <v>29</v>
      </c>
    </row>
    <row r="8" spans="2:39" x14ac:dyDescent="0.35">
      <c r="B8" s="7" t="s">
        <v>68</v>
      </c>
      <c r="C8" s="14">
        <v>106</v>
      </c>
      <c r="D8" s="14">
        <v>64</v>
      </c>
      <c r="E8" s="14">
        <v>43</v>
      </c>
      <c r="G8" s="14">
        <v>28</v>
      </c>
      <c r="H8" s="14">
        <v>33</v>
      </c>
      <c r="I8" s="14">
        <v>22</v>
      </c>
      <c r="J8" s="14">
        <v>17</v>
      </c>
      <c r="K8" s="14">
        <v>6</v>
      </c>
      <c r="L8" s="14">
        <v>1</v>
      </c>
      <c r="N8" s="14">
        <v>6</v>
      </c>
      <c r="O8" s="14">
        <v>5</v>
      </c>
      <c r="P8" s="14">
        <v>8</v>
      </c>
      <c r="Q8" s="14">
        <v>1</v>
      </c>
      <c r="R8" s="14">
        <v>11</v>
      </c>
      <c r="S8" s="14">
        <v>4</v>
      </c>
      <c r="T8" s="14">
        <v>10</v>
      </c>
      <c r="U8" s="14">
        <v>19</v>
      </c>
      <c r="V8" s="14">
        <v>21</v>
      </c>
      <c r="W8" s="14">
        <v>11</v>
      </c>
      <c r="X8" s="14">
        <v>8</v>
      </c>
      <c r="Y8" s="14">
        <v>2</v>
      </c>
      <c r="AA8" s="14">
        <v>31</v>
      </c>
      <c r="AB8" s="14">
        <v>24</v>
      </c>
      <c r="AC8" s="14">
        <v>34</v>
      </c>
      <c r="AD8" s="14">
        <v>18</v>
      </c>
      <c r="AF8" s="14">
        <v>105</v>
      </c>
      <c r="AH8" s="14">
        <v>4</v>
      </c>
      <c r="AI8" s="14">
        <v>10</v>
      </c>
      <c r="AJ8" s="14">
        <v>64</v>
      </c>
      <c r="AK8" s="14">
        <v>29</v>
      </c>
    </row>
    <row r="9" spans="2:39" ht="19" customHeight="1" x14ac:dyDescent="0.35">
      <c r="B9" s="15" t="s">
        <v>107</v>
      </c>
      <c r="C9" s="16">
        <v>0.41437828453964848</v>
      </c>
      <c r="D9" s="16">
        <v>0.39370445867372328</v>
      </c>
      <c r="E9" s="16">
        <v>0.44511965942542558</v>
      </c>
      <c r="G9" s="16">
        <v>0.27613930839408313</v>
      </c>
      <c r="H9" s="16">
        <v>0.42023180196051291</v>
      </c>
      <c r="I9" s="16">
        <v>0.45643809226595838</v>
      </c>
      <c r="J9" s="16">
        <v>0.56392748690855787</v>
      </c>
      <c r="K9" s="16">
        <v>0.31960695478015999</v>
      </c>
      <c r="L9" s="16">
        <v>1</v>
      </c>
      <c r="N9" s="16">
        <v>0.67013799968244703</v>
      </c>
      <c r="O9" s="16">
        <v>1</v>
      </c>
      <c r="P9" s="16">
        <v>0.47231569931730838</v>
      </c>
      <c r="Q9" s="16">
        <v>0</v>
      </c>
      <c r="R9" s="16">
        <v>0.1970017613109816</v>
      </c>
      <c r="S9" s="16">
        <v>0.4729594159521498</v>
      </c>
      <c r="T9" s="16">
        <v>0.49157088150932893</v>
      </c>
      <c r="U9" s="16">
        <v>0.3234044923201716</v>
      </c>
      <c r="V9" s="16">
        <v>0.29752366364514432</v>
      </c>
      <c r="W9" s="16">
        <v>0.37085044742185758</v>
      </c>
      <c r="X9" s="16">
        <v>0.55495037494626798</v>
      </c>
      <c r="Y9" s="16">
        <v>0.45999177307721939</v>
      </c>
      <c r="AA9" s="16">
        <v>0.41734700300821048</v>
      </c>
      <c r="AB9" s="16">
        <v>0.51962542519716604</v>
      </c>
      <c r="AC9" s="16">
        <v>0.33814175877416902</v>
      </c>
      <c r="AD9" s="16">
        <v>0.41711622771424162</v>
      </c>
      <c r="AF9" s="16">
        <v>0.41827089798544242</v>
      </c>
      <c r="AH9" s="16">
        <v>0.49755274204475358</v>
      </c>
      <c r="AI9" s="16">
        <v>0.29809244882882469</v>
      </c>
      <c r="AJ9" s="16">
        <v>0.428790907740002</v>
      </c>
      <c r="AK9" s="16">
        <v>0.41172189396437658</v>
      </c>
    </row>
    <row r="10" spans="2:39" ht="19" customHeight="1" x14ac:dyDescent="0.35">
      <c r="B10" s="15" t="s">
        <v>108</v>
      </c>
      <c r="C10" s="16">
        <v>0.38060385048402318</v>
      </c>
      <c r="D10" s="16">
        <v>0.4021120617756247</v>
      </c>
      <c r="E10" s="16">
        <v>0.34862176885454599</v>
      </c>
      <c r="G10" s="16">
        <v>0.51005229255026618</v>
      </c>
      <c r="H10" s="16">
        <v>0.36223330327515929</v>
      </c>
      <c r="I10" s="16">
        <v>0.31417660668862302</v>
      </c>
      <c r="J10" s="16">
        <v>0.2170648015962236</v>
      </c>
      <c r="K10" s="16">
        <v>0.6803930452198399</v>
      </c>
      <c r="L10" s="16">
        <v>0</v>
      </c>
      <c r="N10" s="16">
        <v>0.1717463220596365</v>
      </c>
      <c r="O10" s="16">
        <v>0</v>
      </c>
      <c r="P10" s="16">
        <v>0.40468699564926292</v>
      </c>
      <c r="Q10" s="16">
        <v>0</v>
      </c>
      <c r="R10" s="16">
        <v>0.63145908004423901</v>
      </c>
      <c r="S10" s="16">
        <v>0.52704058404785026</v>
      </c>
      <c r="T10" s="16">
        <v>0.31084063924538219</v>
      </c>
      <c r="U10" s="16">
        <v>0.41502594998126141</v>
      </c>
      <c r="V10" s="16">
        <v>0.50287254568779283</v>
      </c>
      <c r="W10" s="16">
        <v>0.44726186027550369</v>
      </c>
      <c r="X10" s="16">
        <v>0.1171862845115003</v>
      </c>
      <c r="Y10" s="16">
        <v>0</v>
      </c>
      <c r="AA10" s="16">
        <v>0.26427109241881158</v>
      </c>
      <c r="AB10" s="16">
        <v>0.36134898134034299</v>
      </c>
      <c r="AC10" s="16">
        <v>0.39275473491647228</v>
      </c>
      <c r="AD10" s="16">
        <v>0.58288377228575861</v>
      </c>
      <c r="AF10" s="16">
        <v>0.37478532699996231</v>
      </c>
      <c r="AH10" s="16">
        <v>0.50244725795524625</v>
      </c>
      <c r="AI10" s="16">
        <v>0.49421615270117042</v>
      </c>
      <c r="AJ10" s="16">
        <v>0.33633316727870499</v>
      </c>
      <c r="AK10" s="16">
        <v>0.42209432585386553</v>
      </c>
    </row>
    <row r="11" spans="2:39" ht="19" customHeight="1" x14ac:dyDescent="0.35">
      <c r="B11" s="15" t="s">
        <v>109</v>
      </c>
      <c r="C11" s="16">
        <v>0.2050178649763281</v>
      </c>
      <c r="D11" s="16">
        <v>0.20418347955065211</v>
      </c>
      <c r="E11" s="16">
        <v>0.2062585717200284</v>
      </c>
      <c r="G11" s="16">
        <v>0.21380839905565069</v>
      </c>
      <c r="H11" s="16">
        <v>0.21753489476432769</v>
      </c>
      <c r="I11" s="16">
        <v>0.2293853010454186</v>
      </c>
      <c r="J11" s="16">
        <v>0.21900771149521869</v>
      </c>
      <c r="K11" s="16">
        <v>0</v>
      </c>
      <c r="L11" s="16">
        <v>0</v>
      </c>
      <c r="N11" s="16">
        <v>0.15811567825791631</v>
      </c>
      <c r="O11" s="16">
        <v>0</v>
      </c>
      <c r="P11" s="16">
        <v>0.1229973050334288</v>
      </c>
      <c r="Q11" s="16">
        <v>1</v>
      </c>
      <c r="R11" s="16">
        <v>0.17153915864477939</v>
      </c>
      <c r="S11" s="16">
        <v>0</v>
      </c>
      <c r="T11" s="16">
        <v>0.19758847924528891</v>
      </c>
      <c r="U11" s="16">
        <v>0.26156955769856688</v>
      </c>
      <c r="V11" s="16">
        <v>0.19960379066706291</v>
      </c>
      <c r="W11" s="16">
        <v>0.1818876923026386</v>
      </c>
      <c r="X11" s="16">
        <v>0.3278633405422316</v>
      </c>
      <c r="Y11" s="16">
        <v>0.54000822692278061</v>
      </c>
      <c r="AA11" s="16">
        <v>0.31838190457297783</v>
      </c>
      <c r="AB11" s="16">
        <v>0.11902559346249091</v>
      </c>
      <c r="AC11" s="16">
        <v>0.26910350630935881</v>
      </c>
      <c r="AD11" s="16">
        <v>0</v>
      </c>
      <c r="AF11" s="16">
        <v>0.20694377501459521</v>
      </c>
      <c r="AH11" s="16">
        <v>0</v>
      </c>
      <c r="AI11" s="16">
        <v>0.20769139847000481</v>
      </c>
      <c r="AJ11" s="16">
        <v>0.23487592498129309</v>
      </c>
      <c r="AK11" s="16">
        <v>0.1661837801817577</v>
      </c>
    </row>
    <row r="13" spans="2:39" x14ac:dyDescent="0.35">
      <c r="B13" s="19" t="s">
        <v>18</v>
      </c>
    </row>
    <row r="14" spans="2:39" x14ac:dyDescent="0.35">
      <c r="B14" t="s">
        <v>443</v>
      </c>
    </row>
    <row r="15" spans="2:39" x14ac:dyDescent="0.35">
      <c r="B15" t="s">
        <v>8</v>
      </c>
    </row>
    <row r="16" spans="2:39" x14ac:dyDescent="0.35">
      <c r="B16"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AM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117</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162</v>
      </c>
      <c r="D7" s="13">
        <v>89</v>
      </c>
      <c r="E7" s="13">
        <v>73</v>
      </c>
      <c r="G7" s="13">
        <v>28</v>
      </c>
      <c r="H7" s="13">
        <v>55</v>
      </c>
      <c r="I7" s="13">
        <v>44</v>
      </c>
      <c r="J7" s="13">
        <v>24</v>
      </c>
      <c r="K7" s="13">
        <v>9</v>
      </c>
      <c r="L7" s="13">
        <v>2</v>
      </c>
      <c r="N7" s="13">
        <v>5</v>
      </c>
      <c r="O7" s="13">
        <v>9</v>
      </c>
      <c r="P7" s="13">
        <v>3</v>
      </c>
      <c r="Q7" s="13">
        <v>3</v>
      </c>
      <c r="R7" s="13">
        <v>23</v>
      </c>
      <c r="S7" s="13">
        <v>18</v>
      </c>
      <c r="T7" s="13">
        <v>9</v>
      </c>
      <c r="U7" s="13">
        <v>15</v>
      </c>
      <c r="V7" s="13">
        <v>39</v>
      </c>
      <c r="W7" s="13">
        <v>10</v>
      </c>
      <c r="X7" s="13">
        <v>7</v>
      </c>
      <c r="Y7" s="13">
        <v>21</v>
      </c>
      <c r="AA7" s="13">
        <v>72</v>
      </c>
      <c r="AB7" s="13">
        <v>34</v>
      </c>
      <c r="AC7" s="13">
        <v>36</v>
      </c>
      <c r="AD7" s="13">
        <v>19</v>
      </c>
      <c r="AF7" s="13">
        <v>161</v>
      </c>
      <c r="AH7" s="13">
        <v>4</v>
      </c>
      <c r="AI7" s="13">
        <v>13</v>
      </c>
      <c r="AJ7" s="13">
        <v>86</v>
      </c>
      <c r="AK7" s="13">
        <v>59</v>
      </c>
    </row>
    <row r="8" spans="2:39" x14ac:dyDescent="0.35">
      <c r="B8" s="7" t="s">
        <v>68</v>
      </c>
      <c r="C8" s="14">
        <v>163</v>
      </c>
      <c r="D8" s="14">
        <v>90</v>
      </c>
      <c r="E8" s="14">
        <v>73</v>
      </c>
      <c r="G8" s="14">
        <v>27</v>
      </c>
      <c r="H8" s="14">
        <v>59</v>
      </c>
      <c r="I8" s="14">
        <v>44</v>
      </c>
      <c r="J8" s="14">
        <v>23</v>
      </c>
      <c r="K8" s="14">
        <v>8</v>
      </c>
      <c r="L8" s="14">
        <v>2</v>
      </c>
      <c r="N8" s="14">
        <v>5</v>
      </c>
      <c r="O8" s="14">
        <v>9</v>
      </c>
      <c r="P8" s="14">
        <v>3</v>
      </c>
      <c r="Q8" s="14">
        <v>2</v>
      </c>
      <c r="R8" s="14">
        <v>22</v>
      </c>
      <c r="S8" s="14">
        <v>17</v>
      </c>
      <c r="T8" s="14">
        <v>8</v>
      </c>
      <c r="U8" s="14">
        <v>15</v>
      </c>
      <c r="V8" s="14">
        <v>41</v>
      </c>
      <c r="W8" s="14">
        <v>10</v>
      </c>
      <c r="X8" s="14">
        <v>6</v>
      </c>
      <c r="Y8" s="14">
        <v>23</v>
      </c>
      <c r="AA8" s="14">
        <v>72</v>
      </c>
      <c r="AB8" s="14">
        <v>32</v>
      </c>
      <c r="AC8" s="14">
        <v>38</v>
      </c>
      <c r="AD8" s="14">
        <v>21</v>
      </c>
      <c r="AF8" s="14">
        <v>162</v>
      </c>
      <c r="AH8" s="14">
        <v>4</v>
      </c>
      <c r="AI8" s="14">
        <v>12</v>
      </c>
      <c r="AJ8" s="14">
        <v>87</v>
      </c>
      <c r="AK8" s="14">
        <v>60</v>
      </c>
    </row>
    <row r="9" spans="2:39" ht="19" customHeight="1" x14ac:dyDescent="0.35">
      <c r="B9" s="15" t="s">
        <v>107</v>
      </c>
      <c r="C9" s="16">
        <v>0.30687435998822871</v>
      </c>
      <c r="D9" s="16">
        <v>0.34610125659915453</v>
      </c>
      <c r="E9" s="16">
        <v>0.25814023636935229</v>
      </c>
      <c r="G9" s="16">
        <v>0.28691893265829499</v>
      </c>
      <c r="H9" s="16">
        <v>0.30801577449849732</v>
      </c>
      <c r="I9" s="16">
        <v>0.30470572608050339</v>
      </c>
      <c r="J9" s="16">
        <v>0.43900904820749242</v>
      </c>
      <c r="K9" s="16">
        <v>9.5965150318670117E-2</v>
      </c>
      <c r="L9" s="16">
        <v>0</v>
      </c>
      <c r="N9" s="16">
        <v>0.60910151995954087</v>
      </c>
      <c r="O9" s="16">
        <v>0.53884899652260254</v>
      </c>
      <c r="P9" s="16">
        <v>0.34918168538612793</v>
      </c>
      <c r="Q9" s="16">
        <v>0.65507932886613418</v>
      </c>
      <c r="R9" s="16">
        <v>0.1796692481957162</v>
      </c>
      <c r="S9" s="16">
        <v>0.21191473368758981</v>
      </c>
      <c r="T9" s="16">
        <v>0.55399535739710981</v>
      </c>
      <c r="U9" s="16">
        <v>0.47399022379309652</v>
      </c>
      <c r="V9" s="16">
        <v>0.25615894508013187</v>
      </c>
      <c r="W9" s="16">
        <v>0.21292638421778401</v>
      </c>
      <c r="X9" s="16">
        <v>0.27674269857847572</v>
      </c>
      <c r="Y9" s="16">
        <v>0.2384091134183525</v>
      </c>
      <c r="AA9" s="16">
        <v>0.3344587115781944</v>
      </c>
      <c r="AB9" s="16">
        <v>0.30745573433982948</v>
      </c>
      <c r="AC9" s="16">
        <v>0.30482533421722657</v>
      </c>
      <c r="AD9" s="16">
        <v>0.21880404309953541</v>
      </c>
      <c r="AF9" s="16">
        <v>0.30896638954329741</v>
      </c>
      <c r="AH9" s="16">
        <v>0.21860155801205139</v>
      </c>
      <c r="AI9" s="16">
        <v>0.21658160691151329</v>
      </c>
      <c r="AJ9" s="16">
        <v>0.24450750120136669</v>
      </c>
      <c r="AK9" s="16">
        <v>0.42281289475552558</v>
      </c>
    </row>
    <row r="10" spans="2:39" ht="19" customHeight="1" x14ac:dyDescent="0.35">
      <c r="B10" s="15" t="s">
        <v>108</v>
      </c>
      <c r="C10" s="16">
        <v>0.3913136144430257</v>
      </c>
      <c r="D10" s="16">
        <v>0.43883932234815121</v>
      </c>
      <c r="E10" s="16">
        <v>0.33226933808602488</v>
      </c>
      <c r="G10" s="16">
        <v>0.46188083064086222</v>
      </c>
      <c r="H10" s="16">
        <v>0.29204631913003531</v>
      </c>
      <c r="I10" s="16">
        <v>0.41677294835545847</v>
      </c>
      <c r="J10" s="16">
        <v>0.34468218217884888</v>
      </c>
      <c r="K10" s="16">
        <v>0.69190561062149059</v>
      </c>
      <c r="L10" s="16">
        <v>1</v>
      </c>
      <c r="N10" s="16">
        <v>0.17689556673393059</v>
      </c>
      <c r="O10" s="16">
        <v>0.11193550628628721</v>
      </c>
      <c r="P10" s="16">
        <v>0.31582182530300512</v>
      </c>
      <c r="Q10" s="16">
        <v>0.34492067113386587</v>
      </c>
      <c r="R10" s="16">
        <v>0.37419288622568442</v>
      </c>
      <c r="S10" s="16">
        <v>0.51135955800495037</v>
      </c>
      <c r="T10" s="16">
        <v>0.33827184004856642</v>
      </c>
      <c r="U10" s="16">
        <v>0.3318538829829355</v>
      </c>
      <c r="V10" s="16">
        <v>0.4807036286618801</v>
      </c>
      <c r="W10" s="16">
        <v>0.58913601335692967</v>
      </c>
      <c r="X10" s="16">
        <v>0.15177911059230259</v>
      </c>
      <c r="Y10" s="16">
        <v>0.37370863137646571</v>
      </c>
      <c r="AA10" s="16">
        <v>0.38527123002332803</v>
      </c>
      <c r="AB10" s="16">
        <v>0.39995338777394351</v>
      </c>
      <c r="AC10" s="16">
        <v>0.38145324374974993</v>
      </c>
      <c r="AD10" s="16">
        <v>0.40687958748177411</v>
      </c>
      <c r="AF10" s="16">
        <v>0.39398128484320832</v>
      </c>
      <c r="AH10" s="16">
        <v>0.25909712790569578</v>
      </c>
      <c r="AI10" s="16">
        <v>0.52301528064166236</v>
      </c>
      <c r="AJ10" s="16">
        <v>0.41938524166102242</v>
      </c>
      <c r="AK10" s="16">
        <v>0.33168980167520551</v>
      </c>
    </row>
    <row r="11" spans="2:39" ht="19" customHeight="1" x14ac:dyDescent="0.35">
      <c r="B11" s="15" t="s">
        <v>109</v>
      </c>
      <c r="C11" s="16">
        <v>0.30181202556874559</v>
      </c>
      <c r="D11" s="16">
        <v>0.21505942105269429</v>
      </c>
      <c r="E11" s="16">
        <v>0.40959042554462288</v>
      </c>
      <c r="G11" s="16">
        <v>0.25120023670084268</v>
      </c>
      <c r="H11" s="16">
        <v>0.39993790637146742</v>
      </c>
      <c r="I11" s="16">
        <v>0.27852132556403791</v>
      </c>
      <c r="J11" s="16">
        <v>0.21630876961365869</v>
      </c>
      <c r="K11" s="16">
        <v>0.21212923905983919</v>
      </c>
      <c r="L11" s="16">
        <v>0</v>
      </c>
      <c r="N11" s="16">
        <v>0.21400291330652851</v>
      </c>
      <c r="O11" s="16">
        <v>0.34921549719111022</v>
      </c>
      <c r="P11" s="16">
        <v>0.3349964893108669</v>
      </c>
      <c r="Q11" s="16">
        <v>0</v>
      </c>
      <c r="R11" s="16">
        <v>0.44613786557859952</v>
      </c>
      <c r="S11" s="16">
        <v>0.27672570830745979</v>
      </c>
      <c r="T11" s="16">
        <v>0.10773280255432389</v>
      </c>
      <c r="U11" s="16">
        <v>0.19415589322396801</v>
      </c>
      <c r="V11" s="16">
        <v>0.26313742625798803</v>
      </c>
      <c r="W11" s="16">
        <v>0.19793760242528641</v>
      </c>
      <c r="X11" s="16">
        <v>0.57147819082922169</v>
      </c>
      <c r="Y11" s="16">
        <v>0.38788225520518188</v>
      </c>
      <c r="AA11" s="16">
        <v>0.28027005839847768</v>
      </c>
      <c r="AB11" s="16">
        <v>0.29259087788622717</v>
      </c>
      <c r="AC11" s="16">
        <v>0.31372142203302328</v>
      </c>
      <c r="AD11" s="16">
        <v>0.37431636941869062</v>
      </c>
      <c r="AF11" s="16">
        <v>0.29705232561349432</v>
      </c>
      <c r="AH11" s="16">
        <v>0.52230131408225289</v>
      </c>
      <c r="AI11" s="16">
        <v>0.26040311244682418</v>
      </c>
      <c r="AJ11" s="16">
        <v>0.33610725713761069</v>
      </c>
      <c r="AK11" s="16">
        <v>0.24549730356926919</v>
      </c>
    </row>
    <row r="13" spans="2:39" x14ac:dyDescent="0.35">
      <c r="B13" s="19" t="s">
        <v>21</v>
      </c>
    </row>
    <row r="14" spans="2:39" x14ac:dyDescent="0.35">
      <c r="B14" t="s">
        <v>443</v>
      </c>
    </row>
    <row r="15" spans="2:39" x14ac:dyDescent="0.35">
      <c r="B15" t="s">
        <v>8</v>
      </c>
    </row>
    <row r="16" spans="2:39" x14ac:dyDescent="0.35">
      <c r="B16"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AM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118</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197</v>
      </c>
      <c r="D7" s="13">
        <v>111</v>
      </c>
      <c r="E7" s="13">
        <v>86</v>
      </c>
      <c r="G7" s="13">
        <v>23</v>
      </c>
      <c r="H7" s="13">
        <v>59</v>
      </c>
      <c r="I7" s="13">
        <v>58</v>
      </c>
      <c r="J7" s="13">
        <v>37</v>
      </c>
      <c r="K7" s="13">
        <v>15</v>
      </c>
      <c r="L7" s="13">
        <v>5</v>
      </c>
      <c r="N7" s="13">
        <v>11</v>
      </c>
      <c r="O7" s="13">
        <v>4</v>
      </c>
      <c r="P7" s="13">
        <v>6</v>
      </c>
      <c r="Q7" s="13">
        <v>7</v>
      </c>
      <c r="R7" s="13">
        <v>23</v>
      </c>
      <c r="S7" s="13">
        <v>15</v>
      </c>
      <c r="T7" s="13">
        <v>17</v>
      </c>
      <c r="U7" s="13">
        <v>24</v>
      </c>
      <c r="V7" s="13">
        <v>47</v>
      </c>
      <c r="W7" s="13">
        <v>17</v>
      </c>
      <c r="X7" s="13">
        <v>14</v>
      </c>
      <c r="Y7" s="13">
        <v>12</v>
      </c>
      <c r="AA7" s="13">
        <v>66</v>
      </c>
      <c r="AB7" s="13">
        <v>48</v>
      </c>
      <c r="AC7" s="13">
        <v>44</v>
      </c>
      <c r="AD7" s="13">
        <v>39</v>
      </c>
      <c r="AF7" s="13">
        <v>195</v>
      </c>
      <c r="AH7" s="13">
        <v>1</v>
      </c>
      <c r="AI7" s="13">
        <v>25</v>
      </c>
      <c r="AJ7" s="13">
        <v>109</v>
      </c>
      <c r="AK7" s="13">
        <v>62</v>
      </c>
    </row>
    <row r="8" spans="2:39" x14ac:dyDescent="0.35">
      <c r="B8" s="7" t="s">
        <v>68</v>
      </c>
      <c r="C8" s="14">
        <v>198</v>
      </c>
      <c r="D8" s="14">
        <v>112</v>
      </c>
      <c r="E8" s="14">
        <v>85</v>
      </c>
      <c r="G8" s="14">
        <v>23</v>
      </c>
      <c r="H8" s="14">
        <v>62</v>
      </c>
      <c r="I8" s="14">
        <v>58</v>
      </c>
      <c r="J8" s="14">
        <v>35</v>
      </c>
      <c r="K8" s="14">
        <v>14</v>
      </c>
      <c r="L8" s="14">
        <v>6</v>
      </c>
      <c r="N8" s="14">
        <v>12</v>
      </c>
      <c r="O8" s="14">
        <v>4</v>
      </c>
      <c r="P8" s="14">
        <v>6</v>
      </c>
      <c r="Q8" s="14">
        <v>7</v>
      </c>
      <c r="R8" s="14">
        <v>23</v>
      </c>
      <c r="S8" s="14">
        <v>14</v>
      </c>
      <c r="T8" s="14">
        <v>16</v>
      </c>
      <c r="U8" s="14">
        <v>23</v>
      </c>
      <c r="V8" s="14">
        <v>50</v>
      </c>
      <c r="W8" s="14">
        <v>16</v>
      </c>
      <c r="X8" s="14">
        <v>13</v>
      </c>
      <c r="Y8" s="14">
        <v>13</v>
      </c>
      <c r="AA8" s="14">
        <v>65</v>
      </c>
      <c r="AB8" s="14">
        <v>46</v>
      </c>
      <c r="AC8" s="14">
        <v>47</v>
      </c>
      <c r="AD8" s="14">
        <v>41</v>
      </c>
      <c r="AF8" s="14">
        <v>196</v>
      </c>
      <c r="AH8" s="14">
        <v>1</v>
      </c>
      <c r="AI8" s="14">
        <v>25</v>
      </c>
      <c r="AJ8" s="14">
        <v>110</v>
      </c>
      <c r="AK8" s="14">
        <v>62</v>
      </c>
    </row>
    <row r="9" spans="2:39" ht="19" customHeight="1" x14ac:dyDescent="0.35">
      <c r="B9" s="15" t="s">
        <v>107</v>
      </c>
      <c r="C9" s="16">
        <v>0.43322894386989402</v>
      </c>
      <c r="D9" s="16">
        <v>0.44861686872342349</v>
      </c>
      <c r="E9" s="16">
        <v>0.41296736946373752</v>
      </c>
      <c r="G9" s="16">
        <v>0.37891513938889981</v>
      </c>
      <c r="H9" s="16">
        <v>0.46307747188784187</v>
      </c>
      <c r="I9" s="16">
        <v>0.42818190836193532</v>
      </c>
      <c r="J9" s="16">
        <v>0.47537329138119699</v>
      </c>
      <c r="K9" s="16">
        <v>0.40088761272924128</v>
      </c>
      <c r="L9" s="16">
        <v>0.19385549317570119</v>
      </c>
      <c r="N9" s="16">
        <v>0.26142862709373949</v>
      </c>
      <c r="O9" s="16">
        <v>0.25098674501508189</v>
      </c>
      <c r="P9" s="16">
        <v>0.66301047844092553</v>
      </c>
      <c r="Q9" s="16">
        <v>0.27486708023382223</v>
      </c>
      <c r="R9" s="16">
        <v>0.43667605981738922</v>
      </c>
      <c r="S9" s="16">
        <v>0.32822316905545412</v>
      </c>
      <c r="T9" s="16">
        <v>0.5764212250091193</v>
      </c>
      <c r="U9" s="16">
        <v>0.41623596792360079</v>
      </c>
      <c r="V9" s="16">
        <v>0.47239431345867378</v>
      </c>
      <c r="W9" s="16">
        <v>0.59144624263078649</v>
      </c>
      <c r="X9" s="16">
        <v>0.3382482561656735</v>
      </c>
      <c r="Y9" s="16">
        <v>0.33110642103534133</v>
      </c>
      <c r="AA9" s="16">
        <v>0.53451126908899094</v>
      </c>
      <c r="AB9" s="16">
        <v>0.42788511896122722</v>
      </c>
      <c r="AC9" s="16">
        <v>0.43175258123445898</v>
      </c>
      <c r="AD9" s="16">
        <v>0.27939862568034979</v>
      </c>
      <c r="AF9" s="16">
        <v>0.43786741523929018</v>
      </c>
      <c r="AH9" s="16">
        <v>0</v>
      </c>
      <c r="AI9" s="16">
        <v>0.3406259253083066</v>
      </c>
      <c r="AJ9" s="16">
        <v>0.45754801584623411</v>
      </c>
      <c r="AK9" s="16">
        <v>0.43538075631242629</v>
      </c>
    </row>
    <row r="10" spans="2:39" ht="19" customHeight="1" x14ac:dyDescent="0.35">
      <c r="B10" s="15" t="s">
        <v>108</v>
      </c>
      <c r="C10" s="16">
        <v>0.39551547614041249</v>
      </c>
      <c r="D10" s="16">
        <v>0.39863677039782092</v>
      </c>
      <c r="E10" s="16">
        <v>0.39140560840698119</v>
      </c>
      <c r="G10" s="16">
        <v>0.4387773299399933</v>
      </c>
      <c r="H10" s="16">
        <v>0.32879061731276288</v>
      </c>
      <c r="I10" s="16">
        <v>0.37869332604592632</v>
      </c>
      <c r="J10" s="16">
        <v>0.38965111373633948</v>
      </c>
      <c r="K10" s="16">
        <v>0.54214455707108122</v>
      </c>
      <c r="L10" s="16">
        <v>0.80614450682429861</v>
      </c>
      <c r="N10" s="16">
        <v>0.73857137290626029</v>
      </c>
      <c r="O10" s="16">
        <v>0.46306411921454083</v>
      </c>
      <c r="P10" s="16">
        <v>0.17223631467039299</v>
      </c>
      <c r="Q10" s="16">
        <v>0.43887169078870308</v>
      </c>
      <c r="R10" s="16">
        <v>0.30602825343949308</v>
      </c>
      <c r="S10" s="16">
        <v>0.41632639835575291</v>
      </c>
      <c r="T10" s="16">
        <v>0.24495176697895471</v>
      </c>
      <c r="U10" s="16">
        <v>0.41763178366621301</v>
      </c>
      <c r="V10" s="16">
        <v>0.31990887902468662</v>
      </c>
      <c r="W10" s="16">
        <v>0.34930079994952118</v>
      </c>
      <c r="X10" s="16">
        <v>0.57977745683741189</v>
      </c>
      <c r="Y10" s="16">
        <v>0.5811244069877447</v>
      </c>
      <c r="AA10" s="16">
        <v>0.2431635218767389</v>
      </c>
      <c r="AB10" s="16">
        <v>0.44465391617023842</v>
      </c>
      <c r="AC10" s="16">
        <v>0.47990017785693773</v>
      </c>
      <c r="AD10" s="16">
        <v>0.48548521420109059</v>
      </c>
      <c r="AF10" s="16">
        <v>0.39975015906774108</v>
      </c>
      <c r="AH10" s="16">
        <v>0</v>
      </c>
      <c r="AI10" s="16">
        <v>0.58177963152717349</v>
      </c>
      <c r="AJ10" s="16">
        <v>0.35934840187204808</v>
      </c>
      <c r="AK10" s="16">
        <v>0.39220538425962542</v>
      </c>
    </row>
    <row r="11" spans="2:39" ht="19" customHeight="1" x14ac:dyDescent="0.35">
      <c r="B11" s="15" t="s">
        <v>109</v>
      </c>
      <c r="C11" s="16">
        <v>0.1712555799896934</v>
      </c>
      <c r="D11" s="16">
        <v>0.15274636087875551</v>
      </c>
      <c r="E11" s="16">
        <v>0.19562702212928121</v>
      </c>
      <c r="G11" s="16">
        <v>0.182307530671107</v>
      </c>
      <c r="H11" s="16">
        <v>0.20813191079939519</v>
      </c>
      <c r="I11" s="16">
        <v>0.19312476559213829</v>
      </c>
      <c r="J11" s="16">
        <v>0.13497559488246341</v>
      </c>
      <c r="K11" s="16">
        <v>5.6967830199677563E-2</v>
      </c>
      <c r="L11" s="16">
        <v>0</v>
      </c>
      <c r="N11" s="16">
        <v>0</v>
      </c>
      <c r="O11" s="16">
        <v>0.28594913577037739</v>
      </c>
      <c r="P11" s="16">
        <v>0.1647532068886815</v>
      </c>
      <c r="Q11" s="16">
        <v>0.28626122897747469</v>
      </c>
      <c r="R11" s="16">
        <v>0.25729568674311748</v>
      </c>
      <c r="S11" s="16">
        <v>0.2554504325887928</v>
      </c>
      <c r="T11" s="16">
        <v>0.17862700801192621</v>
      </c>
      <c r="U11" s="16">
        <v>0.16613224841018631</v>
      </c>
      <c r="V11" s="16">
        <v>0.20769680751663949</v>
      </c>
      <c r="W11" s="16">
        <v>5.9252957419692158E-2</v>
      </c>
      <c r="X11" s="16">
        <v>8.197428699691453E-2</v>
      </c>
      <c r="Y11" s="16">
        <v>8.7769171976914084E-2</v>
      </c>
      <c r="AA11" s="16">
        <v>0.22232520903427</v>
      </c>
      <c r="AB11" s="16">
        <v>0.12746096486853431</v>
      </c>
      <c r="AC11" s="16">
        <v>8.8347240908603325E-2</v>
      </c>
      <c r="AD11" s="16">
        <v>0.23511616011855949</v>
      </c>
      <c r="AF11" s="16">
        <v>0.16238242569296871</v>
      </c>
      <c r="AH11" s="16">
        <v>1</v>
      </c>
      <c r="AI11" s="16">
        <v>7.7594443164519911E-2</v>
      </c>
      <c r="AJ11" s="16">
        <v>0.18310358228171769</v>
      </c>
      <c r="AK11" s="16">
        <v>0.17241385942794821</v>
      </c>
    </row>
    <row r="13" spans="2:39" x14ac:dyDescent="0.35">
      <c r="B13" s="19" t="s">
        <v>22</v>
      </c>
    </row>
    <row r="14" spans="2:39" x14ac:dyDescent="0.35">
      <c r="B14" t="s">
        <v>443</v>
      </c>
    </row>
    <row r="15" spans="2:39" x14ac:dyDescent="0.35">
      <c r="B15" t="s">
        <v>8</v>
      </c>
    </row>
    <row r="16" spans="2:39" x14ac:dyDescent="0.35">
      <c r="B16"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AM24"/>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119</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3731</v>
      </c>
      <c r="D7" s="13">
        <v>1969</v>
      </c>
      <c r="E7" s="13">
        <v>1762</v>
      </c>
      <c r="G7" s="13">
        <v>463</v>
      </c>
      <c r="H7" s="13">
        <v>766</v>
      </c>
      <c r="I7" s="13">
        <v>817</v>
      </c>
      <c r="J7" s="13">
        <v>851</v>
      </c>
      <c r="K7" s="13">
        <v>593</v>
      </c>
      <c r="L7" s="13">
        <v>241</v>
      </c>
      <c r="N7" s="13">
        <v>289</v>
      </c>
      <c r="O7" s="13">
        <v>124</v>
      </c>
      <c r="P7" s="13">
        <v>185</v>
      </c>
      <c r="Q7" s="13">
        <v>150</v>
      </c>
      <c r="R7" s="13">
        <v>418</v>
      </c>
      <c r="S7" s="13">
        <v>302</v>
      </c>
      <c r="T7" s="13">
        <v>276</v>
      </c>
      <c r="U7" s="13">
        <v>336</v>
      </c>
      <c r="V7" s="13">
        <v>589</v>
      </c>
      <c r="W7" s="13">
        <v>495</v>
      </c>
      <c r="X7" s="13">
        <v>278</v>
      </c>
      <c r="Y7" s="13">
        <v>289</v>
      </c>
      <c r="AA7" s="13">
        <v>1130</v>
      </c>
      <c r="AB7" s="13">
        <v>1060</v>
      </c>
      <c r="AC7" s="13">
        <v>848</v>
      </c>
      <c r="AD7" s="13">
        <v>687</v>
      </c>
      <c r="AF7" s="13">
        <v>3501</v>
      </c>
      <c r="AH7" s="13">
        <v>194</v>
      </c>
      <c r="AI7" s="13">
        <v>1198</v>
      </c>
      <c r="AJ7" s="13">
        <v>1617</v>
      </c>
      <c r="AK7" s="13">
        <v>722</v>
      </c>
    </row>
    <row r="8" spans="2:39" x14ac:dyDescent="0.35">
      <c r="B8" s="7" t="s">
        <v>68</v>
      </c>
      <c r="C8" s="14">
        <v>3697</v>
      </c>
      <c r="D8" s="14">
        <v>1953</v>
      </c>
      <c r="E8" s="14">
        <v>1744</v>
      </c>
      <c r="G8" s="14">
        <v>456</v>
      </c>
      <c r="H8" s="14">
        <v>806</v>
      </c>
      <c r="I8" s="14">
        <v>807</v>
      </c>
      <c r="J8" s="14">
        <v>798</v>
      </c>
      <c r="K8" s="14">
        <v>546</v>
      </c>
      <c r="L8" s="14">
        <v>283</v>
      </c>
      <c r="N8" s="14">
        <v>308</v>
      </c>
      <c r="O8" s="14">
        <v>128</v>
      </c>
      <c r="P8" s="14">
        <v>176</v>
      </c>
      <c r="Q8" s="14">
        <v>136</v>
      </c>
      <c r="R8" s="14">
        <v>405</v>
      </c>
      <c r="S8" s="14">
        <v>280</v>
      </c>
      <c r="T8" s="14">
        <v>255</v>
      </c>
      <c r="U8" s="14">
        <v>328</v>
      </c>
      <c r="V8" s="14">
        <v>616</v>
      </c>
      <c r="W8" s="14">
        <v>487</v>
      </c>
      <c r="X8" s="14">
        <v>263</v>
      </c>
      <c r="Y8" s="14">
        <v>313</v>
      </c>
      <c r="AA8" s="14">
        <v>1093</v>
      </c>
      <c r="AB8" s="14">
        <v>1005</v>
      </c>
      <c r="AC8" s="14">
        <v>884</v>
      </c>
      <c r="AD8" s="14">
        <v>713</v>
      </c>
      <c r="AF8" s="14">
        <v>3464</v>
      </c>
      <c r="AH8" s="14">
        <v>195</v>
      </c>
      <c r="AI8" s="14">
        <v>1176</v>
      </c>
      <c r="AJ8" s="14">
        <v>1609</v>
      </c>
      <c r="AK8" s="14">
        <v>716</v>
      </c>
    </row>
    <row r="9" spans="2:39" ht="19" customHeight="1" x14ac:dyDescent="0.35">
      <c r="B9" s="15" t="s">
        <v>120</v>
      </c>
      <c r="C9" s="16">
        <v>0.1099612531871418</v>
      </c>
      <c r="D9" s="16">
        <v>0.12617788992890361</v>
      </c>
      <c r="E9" s="16">
        <v>9.1804262690087512E-2</v>
      </c>
      <c r="G9" s="16">
        <v>0.1081088350189343</v>
      </c>
      <c r="H9" s="16">
        <v>0.1488264952422742</v>
      </c>
      <c r="I9" s="16">
        <v>0.12691193219245711</v>
      </c>
      <c r="J9" s="16">
        <v>9.2296156907901022E-2</v>
      </c>
      <c r="K9" s="16">
        <v>8.4014104364386111E-2</v>
      </c>
      <c r="L9" s="16">
        <v>5.3894276696219441E-2</v>
      </c>
      <c r="N9" s="16">
        <v>8.4426751980441958E-2</v>
      </c>
      <c r="O9" s="16">
        <v>8.0242664864948202E-2</v>
      </c>
      <c r="P9" s="16">
        <v>8.1146951699678588E-2</v>
      </c>
      <c r="Q9" s="16">
        <v>0.10810169681544481</v>
      </c>
      <c r="R9" s="16">
        <v>0.13627017563457269</v>
      </c>
      <c r="S9" s="16">
        <v>0.1153763631021039</v>
      </c>
      <c r="T9" s="16">
        <v>8.8520497622457811E-2</v>
      </c>
      <c r="U9" s="16">
        <v>0.1260495684023947</v>
      </c>
      <c r="V9" s="16">
        <v>0.162042560022644</v>
      </c>
      <c r="W9" s="16">
        <v>8.2897222369373136E-2</v>
      </c>
      <c r="X9" s="16">
        <v>5.1137182836614198E-2</v>
      </c>
      <c r="Y9" s="16">
        <v>0.1151199191608379</v>
      </c>
      <c r="AA9" s="16">
        <v>0.1663628492167806</v>
      </c>
      <c r="AB9" s="16">
        <v>9.7155805064193593E-2</v>
      </c>
      <c r="AC9" s="16">
        <v>9.3438037026243259E-2</v>
      </c>
      <c r="AD9" s="16">
        <v>6.185548147075734E-2</v>
      </c>
      <c r="AF9" s="16">
        <v>0.11734658459734471</v>
      </c>
      <c r="AH9" s="16">
        <v>0</v>
      </c>
      <c r="AI9" s="16">
        <v>2.0581300545376179E-2</v>
      </c>
      <c r="AJ9" s="16">
        <v>0.1101713687004014</v>
      </c>
      <c r="AK9" s="16">
        <v>0.28616262253144792</v>
      </c>
    </row>
    <row r="10" spans="2:39" ht="19" customHeight="1" x14ac:dyDescent="0.35">
      <c r="B10" s="15" t="s">
        <v>121</v>
      </c>
      <c r="C10" s="16">
        <v>0.1740583188607476</v>
      </c>
      <c r="D10" s="16">
        <v>0.20183069581056701</v>
      </c>
      <c r="E10" s="16">
        <v>0.14296292020389281</v>
      </c>
      <c r="G10" s="16">
        <v>0.20219007022632221</v>
      </c>
      <c r="H10" s="16">
        <v>0.26456768435501421</v>
      </c>
      <c r="I10" s="16">
        <v>0.18465650357818361</v>
      </c>
      <c r="J10" s="16">
        <v>0.14367375698217871</v>
      </c>
      <c r="K10" s="16">
        <v>9.6054683819027722E-2</v>
      </c>
      <c r="L10" s="16">
        <v>7.7072548968610072E-2</v>
      </c>
      <c r="N10" s="16">
        <v>0.1850126389315386</v>
      </c>
      <c r="O10" s="16">
        <v>0.15457137654151981</v>
      </c>
      <c r="P10" s="16">
        <v>0.18355745553229169</v>
      </c>
      <c r="Q10" s="16">
        <v>0.13801407568251481</v>
      </c>
      <c r="R10" s="16">
        <v>0.15563761551523139</v>
      </c>
      <c r="S10" s="16">
        <v>0.10138830575130479</v>
      </c>
      <c r="T10" s="16">
        <v>0.18204308365250049</v>
      </c>
      <c r="U10" s="16">
        <v>0.20609641549955879</v>
      </c>
      <c r="V10" s="16">
        <v>0.2354532174360463</v>
      </c>
      <c r="W10" s="16">
        <v>0.16097664996039701</v>
      </c>
      <c r="X10" s="16">
        <v>0.16289888266331359</v>
      </c>
      <c r="Y10" s="16">
        <v>0.1393301185451421</v>
      </c>
      <c r="AA10" s="16">
        <v>0.2359095200139858</v>
      </c>
      <c r="AB10" s="16">
        <v>0.16640863998265809</v>
      </c>
      <c r="AC10" s="16">
        <v>0.14433247677204769</v>
      </c>
      <c r="AD10" s="16">
        <v>0.12745923627095929</v>
      </c>
      <c r="AF10" s="16">
        <v>0.18574860368590901</v>
      </c>
      <c r="AH10" s="16">
        <v>0</v>
      </c>
      <c r="AI10" s="16">
        <v>4.3959108341460093E-2</v>
      </c>
      <c r="AJ10" s="16">
        <v>0.2223989437279231</v>
      </c>
      <c r="AK10" s="16">
        <v>0.32644244675876449</v>
      </c>
    </row>
    <row r="11" spans="2:39" ht="19" customHeight="1" x14ac:dyDescent="0.35">
      <c r="B11" s="15" t="s">
        <v>122</v>
      </c>
      <c r="C11" s="16">
        <v>0.24821740566473691</v>
      </c>
      <c r="D11" s="16">
        <v>0.26258013676928432</v>
      </c>
      <c r="E11" s="16">
        <v>0.2321361444063261</v>
      </c>
      <c r="G11" s="16">
        <v>0.27180255726148012</v>
      </c>
      <c r="H11" s="16">
        <v>0.2625348499318495</v>
      </c>
      <c r="I11" s="16">
        <v>0.26575972713208551</v>
      </c>
      <c r="J11" s="16">
        <v>0.25159054439732897</v>
      </c>
      <c r="K11" s="16">
        <v>0.21256552479546079</v>
      </c>
      <c r="L11" s="16">
        <v>0.17883575577599159</v>
      </c>
      <c r="N11" s="16">
        <v>0.24688153630651641</v>
      </c>
      <c r="O11" s="16">
        <v>0.24725974049003269</v>
      </c>
      <c r="P11" s="16">
        <v>0.21214569997404051</v>
      </c>
      <c r="Q11" s="16">
        <v>0.2909781096578653</v>
      </c>
      <c r="R11" s="16">
        <v>0.27224346447242292</v>
      </c>
      <c r="S11" s="16">
        <v>0.22785638492760779</v>
      </c>
      <c r="T11" s="16">
        <v>0.25125927973171602</v>
      </c>
      <c r="U11" s="16">
        <v>0.28025522464246461</v>
      </c>
      <c r="V11" s="16">
        <v>0.26764807383414779</v>
      </c>
      <c r="W11" s="16">
        <v>0.20972454810573971</v>
      </c>
      <c r="X11" s="16">
        <v>0.27106050251359348</v>
      </c>
      <c r="Y11" s="16">
        <v>0.20508018269663611</v>
      </c>
      <c r="AA11" s="16">
        <v>0.28152940442780638</v>
      </c>
      <c r="AB11" s="16">
        <v>0.26683833608367757</v>
      </c>
      <c r="AC11" s="16">
        <v>0.23228346162956029</v>
      </c>
      <c r="AD11" s="16">
        <v>0.1898930464250822</v>
      </c>
      <c r="AF11" s="16">
        <v>0.26488843977431542</v>
      </c>
      <c r="AH11" s="16">
        <v>0</v>
      </c>
      <c r="AI11" s="16">
        <v>0.16612356695886921</v>
      </c>
      <c r="AJ11" s="16">
        <v>0.32253885950953609</v>
      </c>
      <c r="AK11" s="16">
        <v>0.28365350843831649</v>
      </c>
    </row>
    <row r="12" spans="2:39" ht="19" customHeight="1" x14ac:dyDescent="0.35">
      <c r="B12" s="15" t="s">
        <v>123</v>
      </c>
      <c r="C12" s="16">
        <v>5.2955407574994777E-2</v>
      </c>
      <c r="D12" s="16">
        <v>4.8516721507963823E-2</v>
      </c>
      <c r="E12" s="16">
        <v>5.7925191508733737E-2</v>
      </c>
      <c r="G12" s="16">
        <v>7.2787823291689535E-2</v>
      </c>
      <c r="H12" s="16">
        <v>6.0746123279790322E-2</v>
      </c>
      <c r="I12" s="16">
        <v>5.1514195034614227E-2</v>
      </c>
      <c r="J12" s="16">
        <v>4.6418706165653488E-2</v>
      </c>
      <c r="K12" s="16">
        <v>3.4036662235873469E-2</v>
      </c>
      <c r="L12" s="16">
        <v>5.7839715265259363E-2</v>
      </c>
      <c r="N12" s="16">
        <v>4.5318064999866549E-2</v>
      </c>
      <c r="O12" s="16">
        <v>9.4550266537178795E-2</v>
      </c>
      <c r="P12" s="16">
        <v>4.7774393540657753E-2</v>
      </c>
      <c r="Q12" s="16">
        <v>6.8857203945037734E-2</v>
      </c>
      <c r="R12" s="16">
        <v>5.6157300094400349E-2</v>
      </c>
      <c r="S12" s="16">
        <v>7.2678430653311116E-2</v>
      </c>
      <c r="T12" s="16">
        <v>5.9085728088327252E-2</v>
      </c>
      <c r="U12" s="16">
        <v>4.4868029395947667E-2</v>
      </c>
      <c r="V12" s="16">
        <v>4.1800154904203711E-2</v>
      </c>
      <c r="W12" s="16">
        <v>4.6656550110582513E-2</v>
      </c>
      <c r="X12" s="16">
        <v>6.506348519227001E-2</v>
      </c>
      <c r="Y12" s="16">
        <v>4.2642114927850909E-2</v>
      </c>
      <c r="AA12" s="16">
        <v>4.7319264465274277E-2</v>
      </c>
      <c r="AB12" s="16">
        <v>3.8556492701680052E-2</v>
      </c>
      <c r="AC12" s="16">
        <v>7.3606931457366576E-2</v>
      </c>
      <c r="AD12" s="16">
        <v>5.6452497280941219E-2</v>
      </c>
      <c r="AF12" s="16">
        <v>5.6512053425857398E-2</v>
      </c>
      <c r="AH12" s="16">
        <v>0</v>
      </c>
      <c r="AI12" s="16">
        <v>5.3567511306208522E-2</v>
      </c>
      <c r="AJ12" s="16">
        <v>7.6235557375764165E-2</v>
      </c>
      <c r="AK12" s="16">
        <v>1.408570286702427E-2</v>
      </c>
    </row>
    <row r="13" spans="2:39" ht="19" customHeight="1" x14ac:dyDescent="0.35">
      <c r="B13" s="15" t="s">
        <v>124</v>
      </c>
      <c r="C13" s="16">
        <v>0.1064208730435651</v>
      </c>
      <c r="D13" s="16">
        <v>9.3950973662318374E-2</v>
      </c>
      <c r="E13" s="16">
        <v>0.1203828213914271</v>
      </c>
      <c r="G13" s="16">
        <v>0.1091832814302357</v>
      </c>
      <c r="H13" s="16">
        <v>8.8679978132016779E-2</v>
      </c>
      <c r="I13" s="16">
        <v>0.1073955936837598</v>
      </c>
      <c r="J13" s="16">
        <v>0.1170482105529709</v>
      </c>
      <c r="K13" s="16">
        <v>0.11711730622217589</v>
      </c>
      <c r="L13" s="16">
        <v>9.9128296583936959E-2</v>
      </c>
      <c r="N13" s="16">
        <v>9.1856700214801926E-2</v>
      </c>
      <c r="O13" s="16">
        <v>0.148552809133534</v>
      </c>
      <c r="P13" s="16">
        <v>0.1397737213833587</v>
      </c>
      <c r="Q13" s="16">
        <v>9.009644899936281E-2</v>
      </c>
      <c r="R13" s="16">
        <v>0.1045082721482611</v>
      </c>
      <c r="S13" s="16">
        <v>0.104953243098204</v>
      </c>
      <c r="T13" s="16">
        <v>0.1071638281151651</v>
      </c>
      <c r="U13" s="16">
        <v>0.1114584688502455</v>
      </c>
      <c r="V13" s="16">
        <v>9.824092432012467E-2</v>
      </c>
      <c r="W13" s="16">
        <v>0.1238313712756417</v>
      </c>
      <c r="X13" s="16">
        <v>8.1830479653258653E-2</v>
      </c>
      <c r="Y13" s="16">
        <v>9.9320113684481764E-2</v>
      </c>
      <c r="AA13" s="16">
        <v>0.1004784039412783</v>
      </c>
      <c r="AB13" s="16">
        <v>0.10290435474068529</v>
      </c>
      <c r="AC13" s="16">
        <v>0.12631529923653059</v>
      </c>
      <c r="AD13" s="16">
        <v>9.6155074854554781E-2</v>
      </c>
      <c r="AF13" s="16">
        <v>0.11356842178104851</v>
      </c>
      <c r="AH13" s="16">
        <v>0</v>
      </c>
      <c r="AI13" s="16">
        <v>0.144424534934846</v>
      </c>
      <c r="AJ13" s="16">
        <v>0.1215536709256906</v>
      </c>
      <c r="AK13" s="16">
        <v>3.9050768684591029E-2</v>
      </c>
    </row>
    <row r="14" spans="2:39" ht="19" customHeight="1" x14ac:dyDescent="0.35">
      <c r="B14" s="15" t="s">
        <v>125</v>
      </c>
      <c r="C14" s="16">
        <v>3.4963444565939937E-2</v>
      </c>
      <c r="D14" s="16">
        <v>3.3908104193150879E-2</v>
      </c>
      <c r="E14" s="16">
        <v>3.6145058572902442E-2</v>
      </c>
      <c r="G14" s="16">
        <v>3.5746081846965483E-2</v>
      </c>
      <c r="H14" s="16">
        <v>2.1615043808482969E-2</v>
      </c>
      <c r="I14" s="16">
        <v>4.3202811213960572E-2</v>
      </c>
      <c r="J14" s="16">
        <v>3.4288145126262201E-2</v>
      </c>
      <c r="K14" s="16">
        <v>4.1771643282641879E-2</v>
      </c>
      <c r="L14" s="16">
        <v>3.6990739191326172E-2</v>
      </c>
      <c r="N14" s="16">
        <v>3.8518608939362597E-2</v>
      </c>
      <c r="O14" s="16">
        <v>2.4514662308791631E-2</v>
      </c>
      <c r="P14" s="16">
        <v>2.753132975411951E-2</v>
      </c>
      <c r="Q14" s="16">
        <v>3.3833805904000848E-2</v>
      </c>
      <c r="R14" s="16">
        <v>3.0466296950869842E-2</v>
      </c>
      <c r="S14" s="16">
        <v>3.9236687658298137E-2</v>
      </c>
      <c r="T14" s="16">
        <v>3.5943159334916402E-2</v>
      </c>
      <c r="U14" s="16">
        <v>3.6609414286023913E-2</v>
      </c>
      <c r="V14" s="16">
        <v>3.5961782492869063E-2</v>
      </c>
      <c r="W14" s="16">
        <v>4.1595893401506857E-2</v>
      </c>
      <c r="X14" s="16">
        <v>2.0838921857748719E-2</v>
      </c>
      <c r="Y14" s="16">
        <v>3.9490464778949193E-2</v>
      </c>
      <c r="AA14" s="16">
        <v>2.6494358523068209E-2</v>
      </c>
      <c r="AB14" s="16">
        <v>3.0140182253841071E-2</v>
      </c>
      <c r="AC14" s="16">
        <v>3.5623366399067012E-2</v>
      </c>
      <c r="AD14" s="16">
        <v>5.4028297691974703E-2</v>
      </c>
      <c r="AF14" s="16">
        <v>3.7311695589618853E-2</v>
      </c>
      <c r="AH14" s="16">
        <v>0</v>
      </c>
      <c r="AI14" s="16">
        <v>7.008367431995001E-2</v>
      </c>
      <c r="AJ14" s="16">
        <v>2.4839056657850259E-2</v>
      </c>
      <c r="AK14" s="16">
        <v>9.5900724611449051E-3</v>
      </c>
    </row>
    <row r="15" spans="2:39" ht="19" customHeight="1" x14ac:dyDescent="0.35">
      <c r="B15" s="15" t="s">
        <v>126</v>
      </c>
      <c r="C15" s="16">
        <v>3.2430989053495993E-2</v>
      </c>
      <c r="D15" s="16">
        <v>2.611080889792981E-2</v>
      </c>
      <c r="E15" s="16">
        <v>3.9507391691828701E-2</v>
      </c>
      <c r="G15" s="16">
        <v>4.38717705920766E-2</v>
      </c>
      <c r="H15" s="16">
        <v>2.7229968290855999E-2</v>
      </c>
      <c r="I15" s="16">
        <v>2.6450692486315451E-2</v>
      </c>
      <c r="J15" s="16">
        <v>2.6873105092275491E-2</v>
      </c>
      <c r="K15" s="16">
        <v>4.0392766535465363E-2</v>
      </c>
      <c r="L15" s="16">
        <v>4.6118475522181422E-2</v>
      </c>
      <c r="N15" s="16">
        <v>3.5882401006547111E-2</v>
      </c>
      <c r="O15" s="16">
        <v>2.7857731281909371E-2</v>
      </c>
      <c r="P15" s="16">
        <v>3.5679924174833802E-2</v>
      </c>
      <c r="Q15" s="16">
        <v>4.6326872550331341E-2</v>
      </c>
      <c r="R15" s="16">
        <v>4.1455116621795428E-2</v>
      </c>
      <c r="S15" s="16">
        <v>3.0877769244432959E-2</v>
      </c>
      <c r="T15" s="16">
        <v>3.6972152357816049E-2</v>
      </c>
      <c r="U15" s="16">
        <v>1.501073664902801E-2</v>
      </c>
      <c r="V15" s="16">
        <v>1.3771960254634411E-2</v>
      </c>
      <c r="W15" s="16">
        <v>4.17990660634407E-2</v>
      </c>
      <c r="X15" s="16">
        <v>4.3765015321247373E-2</v>
      </c>
      <c r="Y15" s="16">
        <v>3.9921872198543318E-2</v>
      </c>
      <c r="AA15" s="16">
        <v>2.4654093998428769E-2</v>
      </c>
      <c r="AB15" s="16">
        <v>3.5832864825117113E-2</v>
      </c>
      <c r="AC15" s="16">
        <v>3.9556090483590482E-2</v>
      </c>
      <c r="AD15" s="16">
        <v>3.0321022017579299E-2</v>
      </c>
      <c r="AF15" s="16">
        <v>3.4609152680943042E-2</v>
      </c>
      <c r="AH15" s="16">
        <v>7.3398841748392854E-2</v>
      </c>
      <c r="AI15" s="16">
        <v>5.5502035655876962E-2</v>
      </c>
      <c r="AJ15" s="16">
        <v>2.2292664345459911E-2</v>
      </c>
      <c r="AK15" s="16">
        <v>6.17277078117906E-3</v>
      </c>
    </row>
    <row r="16" spans="2:39" ht="19" customHeight="1" x14ac:dyDescent="0.35">
      <c r="B16" s="15" t="s">
        <v>127</v>
      </c>
      <c r="C16" s="16">
        <v>4.817249611317847E-3</v>
      </c>
      <c r="D16" s="16">
        <v>5.0835330284412202E-3</v>
      </c>
      <c r="E16" s="16">
        <v>4.519104838685604E-3</v>
      </c>
      <c r="G16" s="16">
        <v>6.6852757418565147E-3</v>
      </c>
      <c r="H16" s="16">
        <v>7.839888947724416E-3</v>
      </c>
      <c r="I16" s="16">
        <v>3.820779052921722E-3</v>
      </c>
      <c r="J16" s="16">
        <v>4.4728383297187304E-3</v>
      </c>
      <c r="K16" s="16">
        <v>3.2708932856731578E-3</v>
      </c>
      <c r="L16" s="16">
        <v>0</v>
      </c>
      <c r="N16" s="16">
        <v>6.4032919997664426E-3</v>
      </c>
      <c r="O16" s="16">
        <v>0</v>
      </c>
      <c r="P16" s="16">
        <v>1.0670379801810331E-2</v>
      </c>
      <c r="Q16" s="16">
        <v>0</v>
      </c>
      <c r="R16" s="16">
        <v>5.1375399325779949E-3</v>
      </c>
      <c r="S16" s="16">
        <v>9.5735747449945154E-3</v>
      </c>
      <c r="T16" s="16">
        <v>3.278005344668814E-3</v>
      </c>
      <c r="U16" s="16">
        <v>2.9375265558559201E-3</v>
      </c>
      <c r="V16" s="16">
        <v>1.9673210986237829E-3</v>
      </c>
      <c r="W16" s="16">
        <v>1.8921670580994651E-3</v>
      </c>
      <c r="X16" s="16">
        <v>7.1638931912237566E-3</v>
      </c>
      <c r="Y16" s="16">
        <v>1.0779889902569459E-2</v>
      </c>
      <c r="AA16" s="16">
        <v>3.3624069904781288E-3</v>
      </c>
      <c r="AB16" s="16">
        <v>5.5850505861632189E-3</v>
      </c>
      <c r="AC16" s="16">
        <v>5.9140357096057949E-3</v>
      </c>
      <c r="AD16" s="16">
        <v>4.6197978603914527E-3</v>
      </c>
      <c r="AF16" s="16">
        <v>5.1407907117880748E-3</v>
      </c>
      <c r="AH16" s="16">
        <v>1.4320330563126491E-2</v>
      </c>
      <c r="AI16" s="16">
        <v>6.7302313838898996E-3</v>
      </c>
      <c r="AJ16" s="16">
        <v>3.7192625460241418E-3</v>
      </c>
      <c r="AK16" s="16">
        <v>1.554012402919188E-3</v>
      </c>
    </row>
    <row r="17" spans="2:37" ht="19" customHeight="1" x14ac:dyDescent="0.35">
      <c r="B17" s="15" t="s">
        <v>128</v>
      </c>
      <c r="C17" s="16">
        <v>5.2203055630683927E-2</v>
      </c>
      <c r="D17" s="16">
        <v>3.9809111598930302E-2</v>
      </c>
      <c r="E17" s="16">
        <v>6.6079960416128736E-2</v>
      </c>
      <c r="G17" s="16">
        <v>6.5291422970028268E-2</v>
      </c>
      <c r="H17" s="16">
        <v>3.1903629360075743E-2</v>
      </c>
      <c r="I17" s="16">
        <v>4.6944833835803487E-2</v>
      </c>
      <c r="J17" s="16">
        <v>6.5031612840699513E-2</v>
      </c>
      <c r="K17" s="16">
        <v>5.1794672895357823E-2</v>
      </c>
      <c r="L17" s="16">
        <v>6.8518158806286061E-2</v>
      </c>
      <c r="N17" s="16">
        <v>5.2912748461030251E-2</v>
      </c>
      <c r="O17" s="16">
        <v>5.5485317305451587E-2</v>
      </c>
      <c r="P17" s="16">
        <v>5.1828295323225193E-2</v>
      </c>
      <c r="Q17" s="16">
        <v>4.0813540231056322E-2</v>
      </c>
      <c r="R17" s="16">
        <v>4.1778673678481197E-2</v>
      </c>
      <c r="S17" s="16">
        <v>4.9857111950590699E-2</v>
      </c>
      <c r="T17" s="16">
        <v>4.6483257423182357E-2</v>
      </c>
      <c r="U17" s="16">
        <v>3.2184322376017482E-2</v>
      </c>
      <c r="V17" s="16">
        <v>4.9315627193828607E-2</v>
      </c>
      <c r="W17" s="16">
        <v>5.5595167962085273E-2</v>
      </c>
      <c r="X17" s="16">
        <v>7.1860561992749108E-2</v>
      </c>
      <c r="Y17" s="16">
        <v>8.0522941834302003E-2</v>
      </c>
      <c r="AA17" s="16">
        <v>3.1648972581217093E-2</v>
      </c>
      <c r="AB17" s="16">
        <v>6.4177012327163718E-2</v>
      </c>
      <c r="AC17" s="16">
        <v>4.8548153493877408E-2</v>
      </c>
      <c r="AD17" s="16">
        <v>7.1512629660449717E-2</v>
      </c>
      <c r="AF17" s="16">
        <v>5.5709171242168613E-2</v>
      </c>
      <c r="AH17" s="16">
        <v>9.8630877915427365E-2</v>
      </c>
      <c r="AI17" s="16">
        <v>9.3904072478903394E-2</v>
      </c>
      <c r="AJ17" s="16">
        <v>3.1972515608150509E-2</v>
      </c>
      <c r="AK17" s="16">
        <v>1.6549379418195429E-2</v>
      </c>
    </row>
    <row r="18" spans="2:37" ht="19" customHeight="1" x14ac:dyDescent="0.35">
      <c r="B18" s="15" t="s">
        <v>129</v>
      </c>
      <c r="C18" s="16">
        <v>0.17110578801308329</v>
      </c>
      <c r="D18" s="16">
        <v>0.1511769818114258</v>
      </c>
      <c r="E18" s="16">
        <v>0.1934191166386971</v>
      </c>
      <c r="G18" s="16">
        <v>7.5382281136130005E-2</v>
      </c>
      <c r="H18" s="16">
        <v>7.9719910146590689E-2</v>
      </c>
      <c r="I18" s="16">
        <v>0.12836164986291879</v>
      </c>
      <c r="J18" s="16">
        <v>0.20642034838324311</v>
      </c>
      <c r="K18" s="16">
        <v>0.30179693696681081</v>
      </c>
      <c r="L18" s="16">
        <v>0.35544991001127058</v>
      </c>
      <c r="N18" s="16">
        <v>0.20133152108637711</v>
      </c>
      <c r="O18" s="16">
        <v>0.15966016116490839</v>
      </c>
      <c r="P18" s="16">
        <v>0.19890045606446841</v>
      </c>
      <c r="Q18" s="16">
        <v>0.1630536639457783</v>
      </c>
      <c r="R18" s="16">
        <v>0.14376711229650471</v>
      </c>
      <c r="S18" s="16">
        <v>0.23448378617891619</v>
      </c>
      <c r="T18" s="16">
        <v>0.17831384414856311</v>
      </c>
      <c r="U18" s="16">
        <v>0.141228064195763</v>
      </c>
      <c r="V18" s="16">
        <v>8.3544912866820809E-2</v>
      </c>
      <c r="W18" s="16">
        <v>0.21120598348145031</v>
      </c>
      <c r="X18" s="16">
        <v>0.21593422611731761</v>
      </c>
      <c r="Y18" s="16">
        <v>0.21025078682389309</v>
      </c>
      <c r="AA18" s="16">
        <v>7.8248490599998874E-2</v>
      </c>
      <c r="AB18" s="16">
        <v>0.1806178544388857</v>
      </c>
      <c r="AC18" s="16">
        <v>0.1875182578201218</v>
      </c>
      <c r="AD18" s="16">
        <v>0.27967117574142081</v>
      </c>
      <c r="AF18" s="16">
        <v>0.12271158907191131</v>
      </c>
      <c r="AH18" s="16">
        <v>0.76593555418320347</v>
      </c>
      <c r="AI18" s="16">
        <v>0.3218019960366158</v>
      </c>
      <c r="AJ18" s="16">
        <v>5.7551752038386167E-2</v>
      </c>
      <c r="AK18" s="16">
        <v>1.6738715656417061E-2</v>
      </c>
    </row>
    <row r="19" spans="2:37" ht="19" customHeight="1" x14ac:dyDescent="0.35">
      <c r="B19" s="15" t="s">
        <v>93</v>
      </c>
      <c r="C19" s="16">
        <v>1.2866214794292881E-2</v>
      </c>
      <c r="D19" s="16">
        <v>1.085504279108495E-2</v>
      </c>
      <c r="E19" s="16">
        <v>1.5118027641290209E-2</v>
      </c>
      <c r="G19" s="16">
        <v>8.9506004842811997E-3</v>
      </c>
      <c r="H19" s="16">
        <v>6.3364285053249718E-3</v>
      </c>
      <c r="I19" s="16">
        <v>1.49812819269799E-2</v>
      </c>
      <c r="J19" s="16">
        <v>1.1886575221767819E-2</v>
      </c>
      <c r="K19" s="16">
        <v>1.7184805597126741E-2</v>
      </c>
      <c r="L19" s="16">
        <v>2.6152123178918189E-2</v>
      </c>
      <c r="N19" s="16">
        <v>1.145573607375111E-2</v>
      </c>
      <c r="O19" s="16">
        <v>7.3052703717255999E-3</v>
      </c>
      <c r="P19" s="16">
        <v>1.0991392751515739E-2</v>
      </c>
      <c r="Q19" s="16">
        <v>1.9924582268607709E-2</v>
      </c>
      <c r="R19" s="16">
        <v>1.257843265488244E-2</v>
      </c>
      <c r="S19" s="16">
        <v>1.3718342690235809E-2</v>
      </c>
      <c r="T19" s="16">
        <v>1.09371641806866E-2</v>
      </c>
      <c r="U19" s="16">
        <v>3.30222914670053E-3</v>
      </c>
      <c r="V19" s="16">
        <v>1.0253465576056831E-2</v>
      </c>
      <c r="W19" s="16">
        <v>2.3825380211683341E-2</v>
      </c>
      <c r="X19" s="16">
        <v>8.4468486606635793E-3</v>
      </c>
      <c r="Y19" s="16">
        <v>1.7541595446794119E-2</v>
      </c>
      <c r="AA19" s="16">
        <v>3.9922352416835206E-3</v>
      </c>
      <c r="AB19" s="16">
        <v>1.17834069959345E-2</v>
      </c>
      <c r="AC19" s="16">
        <v>1.286388997198893E-2</v>
      </c>
      <c r="AD19" s="16">
        <v>2.803174072588931E-2</v>
      </c>
      <c r="AF19" s="16">
        <v>6.4534974390951603E-3</v>
      </c>
      <c r="AH19" s="16">
        <v>4.7714395589850099E-2</v>
      </c>
      <c r="AI19" s="16">
        <v>2.332196803800414E-2</v>
      </c>
      <c r="AJ19" s="16">
        <v>6.7263485648135692E-3</v>
      </c>
      <c r="AK19" s="16">
        <v>0</v>
      </c>
    </row>
    <row r="21" spans="2:37" x14ac:dyDescent="0.35">
      <c r="B21" s="19" t="s">
        <v>18</v>
      </c>
    </row>
    <row r="22" spans="2:37" x14ac:dyDescent="0.35">
      <c r="B22" t="s">
        <v>443</v>
      </c>
    </row>
    <row r="23" spans="2:37" x14ac:dyDescent="0.35">
      <c r="B23" t="s">
        <v>8</v>
      </c>
    </row>
    <row r="24" spans="2:37" x14ac:dyDescent="0.35">
      <c r="B24"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AM24"/>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130</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5583</v>
      </c>
      <c r="D7" s="13">
        <v>2763</v>
      </c>
      <c r="E7" s="13">
        <v>2820</v>
      </c>
      <c r="G7" s="13">
        <v>794</v>
      </c>
      <c r="H7" s="13">
        <v>910</v>
      </c>
      <c r="I7" s="13">
        <v>969</v>
      </c>
      <c r="J7" s="13">
        <v>1020</v>
      </c>
      <c r="K7" s="13">
        <v>864</v>
      </c>
      <c r="L7" s="13">
        <v>1026</v>
      </c>
      <c r="N7" s="13">
        <v>465</v>
      </c>
      <c r="O7" s="13">
        <v>163</v>
      </c>
      <c r="P7" s="13">
        <v>289</v>
      </c>
      <c r="Q7" s="13">
        <v>244</v>
      </c>
      <c r="R7" s="13">
        <v>623</v>
      </c>
      <c r="S7" s="13">
        <v>477</v>
      </c>
      <c r="T7" s="13">
        <v>418</v>
      </c>
      <c r="U7" s="13">
        <v>510</v>
      </c>
      <c r="V7" s="13">
        <v>748</v>
      </c>
      <c r="W7" s="13">
        <v>730</v>
      </c>
      <c r="X7" s="13">
        <v>462</v>
      </c>
      <c r="Y7" s="13">
        <v>454</v>
      </c>
      <c r="AA7" s="13">
        <v>1519</v>
      </c>
      <c r="AB7" s="13">
        <v>1492</v>
      </c>
      <c r="AC7" s="13">
        <v>1158</v>
      </c>
      <c r="AD7" s="13">
        <v>1396</v>
      </c>
      <c r="AF7" s="13">
        <v>4950</v>
      </c>
      <c r="AH7" s="13">
        <v>515</v>
      </c>
      <c r="AI7" s="13">
        <v>2107</v>
      </c>
      <c r="AJ7" s="13">
        <v>2105</v>
      </c>
      <c r="AK7" s="13">
        <v>856</v>
      </c>
    </row>
    <row r="8" spans="2:39" x14ac:dyDescent="0.35">
      <c r="B8" s="7" t="s">
        <v>68</v>
      </c>
      <c r="C8" s="14">
        <v>5579</v>
      </c>
      <c r="D8" s="14">
        <v>2758</v>
      </c>
      <c r="E8" s="14">
        <v>2821</v>
      </c>
      <c r="G8" s="14">
        <v>771</v>
      </c>
      <c r="H8" s="14">
        <v>949</v>
      </c>
      <c r="I8" s="14">
        <v>949</v>
      </c>
      <c r="J8" s="14">
        <v>949</v>
      </c>
      <c r="K8" s="14">
        <v>787</v>
      </c>
      <c r="L8" s="14">
        <v>1172</v>
      </c>
      <c r="N8" s="14">
        <v>502</v>
      </c>
      <c r="O8" s="14">
        <v>168</v>
      </c>
      <c r="P8" s="14">
        <v>279</v>
      </c>
      <c r="Q8" s="14">
        <v>223</v>
      </c>
      <c r="R8" s="14">
        <v>612</v>
      </c>
      <c r="S8" s="14">
        <v>448</v>
      </c>
      <c r="T8" s="14">
        <v>390</v>
      </c>
      <c r="U8" s="14">
        <v>501</v>
      </c>
      <c r="V8" s="14">
        <v>783</v>
      </c>
      <c r="W8" s="14">
        <v>724</v>
      </c>
      <c r="X8" s="14">
        <v>446</v>
      </c>
      <c r="Y8" s="14">
        <v>502</v>
      </c>
      <c r="AA8" s="14">
        <v>1505</v>
      </c>
      <c r="AB8" s="14">
        <v>1448</v>
      </c>
      <c r="AC8" s="14">
        <v>1224</v>
      </c>
      <c r="AD8" s="14">
        <v>1395</v>
      </c>
      <c r="AF8" s="14">
        <v>4916</v>
      </c>
      <c r="AH8" s="14">
        <v>537</v>
      </c>
      <c r="AI8" s="14">
        <v>2109</v>
      </c>
      <c r="AJ8" s="14">
        <v>2088</v>
      </c>
      <c r="AK8" s="14">
        <v>844</v>
      </c>
    </row>
    <row r="9" spans="2:39" ht="19" customHeight="1" x14ac:dyDescent="0.35">
      <c r="B9" s="15" t="s">
        <v>120</v>
      </c>
      <c r="C9" s="16">
        <v>9.5845735893750034E-2</v>
      </c>
      <c r="D9" s="16">
        <v>0.1108326886962457</v>
      </c>
      <c r="E9" s="16">
        <v>8.1193214878175199E-2</v>
      </c>
      <c r="G9" s="16">
        <v>0.1228353361783925</v>
      </c>
      <c r="H9" s="16">
        <v>0.13563756275224589</v>
      </c>
      <c r="I9" s="16">
        <v>0.1271349660756815</v>
      </c>
      <c r="J9" s="16">
        <v>8.9135306505879072E-2</v>
      </c>
      <c r="K9" s="16">
        <v>7.8219006998740154E-2</v>
      </c>
      <c r="L9" s="16">
        <v>3.7790968398533499E-2</v>
      </c>
      <c r="N9" s="16">
        <v>6.2429823935807927E-2</v>
      </c>
      <c r="O9" s="16">
        <v>0.1037177143751405</v>
      </c>
      <c r="P9" s="16">
        <v>6.4374321607714571E-2</v>
      </c>
      <c r="Q9" s="16">
        <v>0.10516839326307389</v>
      </c>
      <c r="R9" s="16">
        <v>9.2505573113524767E-2</v>
      </c>
      <c r="S9" s="16">
        <v>8.3070219716844279E-2</v>
      </c>
      <c r="T9" s="16">
        <v>0.10599436896560641</v>
      </c>
      <c r="U9" s="16">
        <v>0.1104488117608981</v>
      </c>
      <c r="V9" s="16">
        <v>0.1418954456807576</v>
      </c>
      <c r="W9" s="16">
        <v>8.7689420364887943E-2</v>
      </c>
      <c r="X9" s="16">
        <v>6.6421094828696792E-2</v>
      </c>
      <c r="Y9" s="16">
        <v>9.9077045994476587E-2</v>
      </c>
      <c r="AA9" s="16">
        <v>0.12582084770826449</v>
      </c>
      <c r="AB9" s="16">
        <v>8.3097679095521362E-2</v>
      </c>
      <c r="AC9" s="16">
        <v>9.972607027217685E-2</v>
      </c>
      <c r="AD9" s="16">
        <v>7.3195018485735119E-2</v>
      </c>
      <c r="AF9" s="16">
        <v>0.1087724772628945</v>
      </c>
      <c r="AH9" s="16">
        <v>0</v>
      </c>
      <c r="AI9" s="16">
        <v>3.0520089389118949E-2</v>
      </c>
      <c r="AJ9" s="16">
        <v>0.1163070610077938</v>
      </c>
      <c r="AK9" s="16">
        <v>0.26936696006262079</v>
      </c>
    </row>
    <row r="10" spans="2:39" ht="19" customHeight="1" x14ac:dyDescent="0.35">
      <c r="B10" s="15" t="s">
        <v>121</v>
      </c>
      <c r="C10" s="16">
        <v>0.15579789795551841</v>
      </c>
      <c r="D10" s="16">
        <v>0.18061455595780521</v>
      </c>
      <c r="E10" s="16">
        <v>0.13153502025737229</v>
      </c>
      <c r="G10" s="16">
        <v>0.2331412281971782</v>
      </c>
      <c r="H10" s="16">
        <v>0.26789249907182727</v>
      </c>
      <c r="I10" s="16">
        <v>0.18230841553536961</v>
      </c>
      <c r="J10" s="16">
        <v>0.13860866940619759</v>
      </c>
      <c r="K10" s="16">
        <v>9.5206750680393401E-2</v>
      </c>
      <c r="L10" s="16">
        <v>4.7265624420830127E-2</v>
      </c>
      <c r="N10" s="16">
        <v>0.12831258200085979</v>
      </c>
      <c r="O10" s="16">
        <v>0.118768540534391</v>
      </c>
      <c r="P10" s="16">
        <v>0.15946829505043589</v>
      </c>
      <c r="Q10" s="16">
        <v>0.16276579816092249</v>
      </c>
      <c r="R10" s="16">
        <v>0.16524893233754781</v>
      </c>
      <c r="S10" s="16">
        <v>0.104422588842918</v>
      </c>
      <c r="T10" s="16">
        <v>0.16140764212785219</v>
      </c>
      <c r="U10" s="16">
        <v>0.17080772113161019</v>
      </c>
      <c r="V10" s="16">
        <v>0.23264716768101881</v>
      </c>
      <c r="W10" s="16">
        <v>0.1338114718709916</v>
      </c>
      <c r="X10" s="16">
        <v>0.1388881597188133</v>
      </c>
      <c r="Y10" s="16">
        <v>0.1323469398454846</v>
      </c>
      <c r="AA10" s="16">
        <v>0.19004258117412781</v>
      </c>
      <c r="AB10" s="16">
        <v>0.15067053408648809</v>
      </c>
      <c r="AC10" s="16">
        <v>0.1522044406210333</v>
      </c>
      <c r="AD10" s="16">
        <v>0.12723347810406041</v>
      </c>
      <c r="AF10" s="16">
        <v>0.1768104042913238</v>
      </c>
      <c r="AH10" s="16">
        <v>0</v>
      </c>
      <c r="AI10" s="16">
        <v>5.3317812023595409E-2</v>
      </c>
      <c r="AJ10" s="16">
        <v>0.22086473151338001</v>
      </c>
      <c r="AK10" s="16">
        <v>0.34995514256203208</v>
      </c>
    </row>
    <row r="11" spans="2:39" ht="19" customHeight="1" x14ac:dyDescent="0.35">
      <c r="B11" s="15" t="s">
        <v>122</v>
      </c>
      <c r="C11" s="16">
        <v>0.25057587240618878</v>
      </c>
      <c r="D11" s="16">
        <v>0.2682994632023904</v>
      </c>
      <c r="E11" s="16">
        <v>0.23324778109669</v>
      </c>
      <c r="G11" s="16">
        <v>0.27275483450949711</v>
      </c>
      <c r="H11" s="16">
        <v>0.27226449296873129</v>
      </c>
      <c r="I11" s="16">
        <v>0.27385633220957351</v>
      </c>
      <c r="J11" s="16">
        <v>0.27394566642718071</v>
      </c>
      <c r="K11" s="16">
        <v>0.25645770675050139</v>
      </c>
      <c r="L11" s="16">
        <v>0.17668066258224249</v>
      </c>
      <c r="N11" s="16">
        <v>0.25529175366736467</v>
      </c>
      <c r="O11" s="16">
        <v>0.25786216536870382</v>
      </c>
      <c r="P11" s="16">
        <v>0.2419604042349377</v>
      </c>
      <c r="Q11" s="16">
        <v>0.2506377218855933</v>
      </c>
      <c r="R11" s="16">
        <v>0.2741442106839333</v>
      </c>
      <c r="S11" s="16">
        <v>0.21945105862220071</v>
      </c>
      <c r="T11" s="16">
        <v>0.22720802946012261</v>
      </c>
      <c r="U11" s="16">
        <v>0.30045271095710152</v>
      </c>
      <c r="V11" s="16">
        <v>0.27860861391048908</v>
      </c>
      <c r="W11" s="16">
        <v>0.22069649992716159</v>
      </c>
      <c r="X11" s="16">
        <v>0.24607811694941181</v>
      </c>
      <c r="Y11" s="16">
        <v>0.21892286084532381</v>
      </c>
      <c r="AA11" s="16">
        <v>0.27984921599653012</v>
      </c>
      <c r="AB11" s="16">
        <v>0.24742897135492931</v>
      </c>
      <c r="AC11" s="16">
        <v>0.2329406152057201</v>
      </c>
      <c r="AD11" s="16">
        <v>0.23624123963951871</v>
      </c>
      <c r="AF11" s="16">
        <v>0.28437111082486283</v>
      </c>
      <c r="AH11" s="16">
        <v>0</v>
      </c>
      <c r="AI11" s="16">
        <v>0.2178558095186067</v>
      </c>
      <c r="AJ11" s="16">
        <v>0.33310548960594888</v>
      </c>
      <c r="AK11" s="16">
        <v>0.2875771773979412</v>
      </c>
    </row>
    <row r="12" spans="2:39" ht="19" customHeight="1" x14ac:dyDescent="0.35">
      <c r="B12" s="15" t="s">
        <v>123</v>
      </c>
      <c r="C12" s="16">
        <v>6.4473139895950604E-2</v>
      </c>
      <c r="D12" s="16">
        <v>6.4403637144956824E-2</v>
      </c>
      <c r="E12" s="16">
        <v>6.4541091702631878E-2</v>
      </c>
      <c r="G12" s="16">
        <v>8.2546127521519824E-2</v>
      </c>
      <c r="H12" s="16">
        <v>6.8506795327093029E-2</v>
      </c>
      <c r="I12" s="16">
        <v>6.6727674047393645E-2</v>
      </c>
      <c r="J12" s="16">
        <v>6.2370984259358428E-2</v>
      </c>
      <c r="K12" s="16">
        <v>5.4955352495091092E-2</v>
      </c>
      <c r="L12" s="16">
        <v>5.5582207085400077E-2</v>
      </c>
      <c r="N12" s="16">
        <v>5.419820060858993E-2</v>
      </c>
      <c r="O12" s="16">
        <v>9.1874772921018089E-2</v>
      </c>
      <c r="P12" s="16">
        <v>6.674381864028929E-2</v>
      </c>
      <c r="Q12" s="16">
        <v>5.6361949149471423E-2</v>
      </c>
      <c r="R12" s="16">
        <v>6.3150996294358899E-2</v>
      </c>
      <c r="S12" s="16">
        <v>7.550279867938825E-2</v>
      </c>
      <c r="T12" s="16">
        <v>8.5155876917273013E-2</v>
      </c>
      <c r="U12" s="16">
        <v>5.6765261304989871E-2</v>
      </c>
      <c r="V12" s="16">
        <v>6.588801048143629E-2</v>
      </c>
      <c r="W12" s="16">
        <v>6.2260874995651257E-2</v>
      </c>
      <c r="X12" s="16">
        <v>6.2117842612101071E-2</v>
      </c>
      <c r="Y12" s="16">
        <v>5.4385034843817043E-2</v>
      </c>
      <c r="AA12" s="16">
        <v>5.3902202540011657E-2</v>
      </c>
      <c r="AB12" s="16">
        <v>6.7713904441881079E-2</v>
      </c>
      <c r="AC12" s="16">
        <v>7.6634395260291088E-2</v>
      </c>
      <c r="AD12" s="16">
        <v>6.2173158306760401E-2</v>
      </c>
      <c r="AF12" s="16">
        <v>7.3168650415224218E-2</v>
      </c>
      <c r="AH12" s="16">
        <v>0</v>
      </c>
      <c r="AI12" s="16">
        <v>7.258141001586213E-2</v>
      </c>
      <c r="AJ12" s="16">
        <v>8.7860573016965426E-2</v>
      </c>
      <c r="AK12" s="16">
        <v>2.7390393155221172E-2</v>
      </c>
    </row>
    <row r="13" spans="2:39" ht="19" customHeight="1" x14ac:dyDescent="0.35">
      <c r="B13" s="15" t="s">
        <v>124</v>
      </c>
      <c r="C13" s="16">
        <v>0.13117488186705439</v>
      </c>
      <c r="D13" s="16">
        <v>0.12672996021237101</v>
      </c>
      <c r="E13" s="16">
        <v>0.13552061570742421</v>
      </c>
      <c r="G13" s="16">
        <v>0.114895524965616</v>
      </c>
      <c r="H13" s="16">
        <v>0.1063185839656107</v>
      </c>
      <c r="I13" s="16">
        <v>0.117946717097465</v>
      </c>
      <c r="J13" s="16">
        <v>0.14734533320217361</v>
      </c>
      <c r="K13" s="16">
        <v>0.1569887601865263</v>
      </c>
      <c r="L13" s="16">
        <v>0.14229561064322549</v>
      </c>
      <c r="N13" s="16">
        <v>0.13652926577745711</v>
      </c>
      <c r="O13" s="16">
        <v>0.15433271755491709</v>
      </c>
      <c r="P13" s="16">
        <v>0.1331094800524403</v>
      </c>
      <c r="Q13" s="16">
        <v>0.13415765259927301</v>
      </c>
      <c r="R13" s="16">
        <v>0.122105490585209</v>
      </c>
      <c r="S13" s="16">
        <v>0.1308442782414094</v>
      </c>
      <c r="T13" s="16">
        <v>0.12230505625658469</v>
      </c>
      <c r="U13" s="16">
        <v>0.1145586604426965</v>
      </c>
      <c r="V13" s="16">
        <v>0.11857379013260851</v>
      </c>
      <c r="W13" s="16">
        <v>0.14939564967270519</v>
      </c>
      <c r="X13" s="16">
        <v>0.14134155800841339</v>
      </c>
      <c r="Y13" s="16">
        <v>0.134822388525104</v>
      </c>
      <c r="AA13" s="16">
        <v>0.1141045986960645</v>
      </c>
      <c r="AB13" s="16">
        <v>0.13041953833932801</v>
      </c>
      <c r="AC13" s="16">
        <v>0.15524998804947659</v>
      </c>
      <c r="AD13" s="16">
        <v>0.12992298740329089</v>
      </c>
      <c r="AF13" s="16">
        <v>0.14886647509456341</v>
      </c>
      <c r="AH13" s="16">
        <v>0</v>
      </c>
      <c r="AI13" s="16">
        <v>0.19072619088723339</v>
      </c>
      <c r="AJ13" s="16">
        <v>0.14053945538895701</v>
      </c>
      <c r="AK13" s="16">
        <v>4.268412503832205E-2</v>
      </c>
    </row>
    <row r="14" spans="2:39" ht="19" customHeight="1" x14ac:dyDescent="0.35">
      <c r="B14" s="15" t="s">
        <v>125</v>
      </c>
      <c r="C14" s="16">
        <v>4.4822093957229137E-2</v>
      </c>
      <c r="D14" s="16">
        <v>3.9494660920371252E-2</v>
      </c>
      <c r="E14" s="16">
        <v>5.0030646059870662E-2</v>
      </c>
      <c r="G14" s="16">
        <v>4.4365711932442348E-2</v>
      </c>
      <c r="H14" s="16">
        <v>3.0848137132330269E-2</v>
      </c>
      <c r="I14" s="16">
        <v>4.6031255040636501E-2</v>
      </c>
      <c r="J14" s="16">
        <v>4.751240375779521E-2</v>
      </c>
      <c r="K14" s="16">
        <v>4.9795611609000437E-2</v>
      </c>
      <c r="L14" s="16">
        <v>4.9940552371853568E-2</v>
      </c>
      <c r="N14" s="16">
        <v>4.9921592732308083E-2</v>
      </c>
      <c r="O14" s="16">
        <v>6.8715956173280829E-2</v>
      </c>
      <c r="P14" s="16">
        <v>5.0845433557717937E-2</v>
      </c>
      <c r="Q14" s="16">
        <v>3.3484009212926963E-2</v>
      </c>
      <c r="R14" s="16">
        <v>4.470086731979573E-2</v>
      </c>
      <c r="S14" s="16">
        <v>5.5238736385960462E-2</v>
      </c>
      <c r="T14" s="16">
        <v>5.4753244500458841E-2</v>
      </c>
      <c r="U14" s="16">
        <v>2.4610914071505331E-2</v>
      </c>
      <c r="V14" s="16">
        <v>4.0797161795422567E-2</v>
      </c>
      <c r="W14" s="16">
        <v>4.4842987685625189E-2</v>
      </c>
      <c r="X14" s="16">
        <v>4.3642376126920297E-2</v>
      </c>
      <c r="Y14" s="16">
        <v>4.4024653620324462E-2</v>
      </c>
      <c r="AA14" s="16">
        <v>4.128985807760998E-2</v>
      </c>
      <c r="AB14" s="16">
        <v>4.7030327259150247E-2</v>
      </c>
      <c r="AC14" s="16">
        <v>4.0206645675013718E-2</v>
      </c>
      <c r="AD14" s="16">
        <v>5.0361391071922598E-2</v>
      </c>
      <c r="AF14" s="16">
        <v>5.0867262381319417E-2</v>
      </c>
      <c r="AH14" s="16">
        <v>0</v>
      </c>
      <c r="AI14" s="16">
        <v>7.8866370735641525E-2</v>
      </c>
      <c r="AJ14" s="16">
        <v>3.4540754677960681E-2</v>
      </c>
      <c r="AK14" s="16">
        <v>1.370877801809875E-2</v>
      </c>
    </row>
    <row r="15" spans="2:39" ht="19" customHeight="1" x14ac:dyDescent="0.35">
      <c r="B15" s="15" t="s">
        <v>126</v>
      </c>
      <c r="C15" s="16">
        <v>5.8168237507555919E-2</v>
      </c>
      <c r="D15" s="16">
        <v>4.8642273342205368E-2</v>
      </c>
      <c r="E15" s="16">
        <v>6.7481631095021435E-2</v>
      </c>
      <c r="G15" s="16">
        <v>3.1947109856948097E-2</v>
      </c>
      <c r="H15" s="16">
        <v>3.4059381609916201E-2</v>
      </c>
      <c r="I15" s="16">
        <v>5.732167832564531E-2</v>
      </c>
      <c r="J15" s="16">
        <v>6.0378954651049081E-2</v>
      </c>
      <c r="K15" s="16">
        <v>7.1466207310123528E-2</v>
      </c>
      <c r="L15" s="16">
        <v>8.4912810426464799E-2</v>
      </c>
      <c r="N15" s="16">
        <v>5.7876392712807492E-2</v>
      </c>
      <c r="O15" s="16">
        <v>3.6873678656332787E-2</v>
      </c>
      <c r="P15" s="16">
        <v>6.3643993093103743E-2</v>
      </c>
      <c r="Q15" s="16">
        <v>8.4221986936583004E-2</v>
      </c>
      <c r="R15" s="16">
        <v>6.5782966071483651E-2</v>
      </c>
      <c r="S15" s="16">
        <v>6.3769395113146679E-2</v>
      </c>
      <c r="T15" s="16">
        <v>6.6706326229649976E-2</v>
      </c>
      <c r="U15" s="16">
        <v>2.852291699073382E-2</v>
      </c>
      <c r="V15" s="16">
        <v>2.5690474790321272E-2</v>
      </c>
      <c r="W15" s="16">
        <v>7.2022710481740818E-2</v>
      </c>
      <c r="X15" s="16">
        <v>7.5418853014905071E-2</v>
      </c>
      <c r="Y15" s="16">
        <v>7.4979297658694946E-2</v>
      </c>
      <c r="AA15" s="16">
        <v>4.4393557888981097E-2</v>
      </c>
      <c r="AB15" s="16">
        <v>6.7206351624250885E-2</v>
      </c>
      <c r="AC15" s="16">
        <v>6.2540465295736744E-2</v>
      </c>
      <c r="AD15" s="16">
        <v>6.0108899389324677E-2</v>
      </c>
      <c r="AF15" s="16">
        <v>6.6013404067627957E-2</v>
      </c>
      <c r="AH15" s="16">
        <v>0.1875414131270931</v>
      </c>
      <c r="AI15" s="16">
        <v>7.9459346707144218E-2</v>
      </c>
      <c r="AJ15" s="16">
        <v>2.5550421238949909E-2</v>
      </c>
      <c r="AK15" s="16">
        <v>3.3734224638945669E-3</v>
      </c>
    </row>
    <row r="16" spans="2:39" ht="19" customHeight="1" x14ac:dyDescent="0.35">
      <c r="B16" s="15" t="s">
        <v>127</v>
      </c>
      <c r="C16" s="16">
        <v>5.6110298265060416E-3</v>
      </c>
      <c r="D16" s="16">
        <v>4.9922263185847972E-3</v>
      </c>
      <c r="E16" s="16">
        <v>6.2160248194053046E-3</v>
      </c>
      <c r="G16" s="16">
        <v>8.9133743764187937E-3</v>
      </c>
      <c r="H16" s="16">
        <v>4.6739731198343053E-3</v>
      </c>
      <c r="I16" s="16">
        <v>6.5091553732361807E-3</v>
      </c>
      <c r="J16" s="16">
        <v>4.1601558204812034E-3</v>
      </c>
      <c r="K16" s="16">
        <v>2.2606810318587241E-3</v>
      </c>
      <c r="L16" s="16">
        <v>6.8949030894381834E-3</v>
      </c>
      <c r="N16" s="16">
        <v>4.6081727153126952E-3</v>
      </c>
      <c r="O16" s="16">
        <v>0</v>
      </c>
      <c r="P16" s="16">
        <v>1.045226180541692E-2</v>
      </c>
      <c r="Q16" s="16">
        <v>9.1620243252466607E-3</v>
      </c>
      <c r="R16" s="16">
        <v>6.9116111320827647E-3</v>
      </c>
      <c r="S16" s="16">
        <v>8.405678063910231E-3</v>
      </c>
      <c r="T16" s="16">
        <v>2.526732044863411E-3</v>
      </c>
      <c r="U16" s="16">
        <v>5.9667928419579221E-3</v>
      </c>
      <c r="V16" s="16">
        <v>3.1199107152422361E-3</v>
      </c>
      <c r="W16" s="16">
        <v>7.2248064954444956E-3</v>
      </c>
      <c r="X16" s="16">
        <v>2.0905120498119498E-3</v>
      </c>
      <c r="Y16" s="16">
        <v>6.8686373291999012E-3</v>
      </c>
      <c r="AA16" s="16">
        <v>2.8749395467499092E-3</v>
      </c>
      <c r="AB16" s="16">
        <v>4.2518811974767154E-3</v>
      </c>
      <c r="AC16" s="16">
        <v>5.7317075641696346E-3</v>
      </c>
      <c r="AD16" s="16">
        <v>9.8982031873624688E-3</v>
      </c>
      <c r="AF16" s="16">
        <v>6.36779099804324E-3</v>
      </c>
      <c r="AH16" s="16">
        <v>1.197382930979863E-2</v>
      </c>
      <c r="AI16" s="16">
        <v>7.7070863875520297E-3</v>
      </c>
      <c r="AJ16" s="16">
        <v>4.126610510872231E-3</v>
      </c>
      <c r="AK16" s="16">
        <v>0</v>
      </c>
    </row>
    <row r="17" spans="2:37" ht="19" customHeight="1" x14ac:dyDescent="0.35">
      <c r="B17" s="15" t="s">
        <v>128</v>
      </c>
      <c r="C17" s="16">
        <v>5.970346053184615E-2</v>
      </c>
      <c r="D17" s="16">
        <v>4.2652834587030758E-2</v>
      </c>
      <c r="E17" s="16">
        <v>7.6373604107897841E-2</v>
      </c>
      <c r="G17" s="16">
        <v>4.6704777826398862E-2</v>
      </c>
      <c r="H17" s="16">
        <v>4.0296090944368812E-2</v>
      </c>
      <c r="I17" s="16">
        <v>4.9611675156822722E-2</v>
      </c>
      <c r="J17" s="16">
        <v>7.1243023454708843E-2</v>
      </c>
      <c r="K17" s="16">
        <v>6.7220839568474453E-2</v>
      </c>
      <c r="L17" s="16">
        <v>7.7753668916028751E-2</v>
      </c>
      <c r="N17" s="16">
        <v>6.1099089679789283E-2</v>
      </c>
      <c r="O17" s="16">
        <v>2.871441972647789E-2</v>
      </c>
      <c r="P17" s="16">
        <v>5.1894602972020899E-2</v>
      </c>
      <c r="Q17" s="16">
        <v>5.1781386428435973E-2</v>
      </c>
      <c r="R17" s="16">
        <v>5.4948332257980952E-2</v>
      </c>
      <c r="S17" s="16">
        <v>8.787627902427908E-2</v>
      </c>
      <c r="T17" s="16">
        <v>4.6109922950475613E-2</v>
      </c>
      <c r="U17" s="16">
        <v>7.6636502094668532E-2</v>
      </c>
      <c r="V17" s="16">
        <v>3.362703912159086E-2</v>
      </c>
      <c r="W17" s="16">
        <v>6.9085408553979419E-2</v>
      </c>
      <c r="X17" s="16">
        <v>6.4387129894292933E-2</v>
      </c>
      <c r="Y17" s="16">
        <v>7.3883547876149286E-2</v>
      </c>
      <c r="AA17" s="16">
        <v>3.5335262752796012E-2</v>
      </c>
      <c r="AB17" s="16">
        <v>6.6751785100647693E-2</v>
      </c>
      <c r="AC17" s="16">
        <v>6.397700519842707E-2</v>
      </c>
      <c r="AD17" s="16">
        <v>7.5239659718482954E-2</v>
      </c>
      <c r="AF17" s="16">
        <v>6.7755683053186563E-2</v>
      </c>
      <c r="AH17" s="16">
        <v>0.1676990825639019</v>
      </c>
      <c r="AI17" s="16">
        <v>9.1849171009772704E-2</v>
      </c>
      <c r="AJ17" s="16">
        <v>2.30916618758959E-2</v>
      </c>
      <c r="AK17" s="16">
        <v>1.264680507554493E-3</v>
      </c>
    </row>
    <row r="18" spans="2:37" ht="19" customHeight="1" x14ac:dyDescent="0.35">
      <c r="B18" s="15" t="s">
        <v>129</v>
      </c>
      <c r="C18" s="16">
        <v>0.1078828337258487</v>
      </c>
      <c r="D18" s="16">
        <v>9.1399764262156513E-2</v>
      </c>
      <c r="E18" s="16">
        <v>0.1239980857654568</v>
      </c>
      <c r="G18" s="16">
        <v>3.5955897776036791E-2</v>
      </c>
      <c r="H18" s="16">
        <v>3.1858644915040958E-2</v>
      </c>
      <c r="I18" s="16">
        <v>6.1009575766544658E-2</v>
      </c>
      <c r="J18" s="16">
        <v>8.6970993783277509E-2</v>
      </c>
      <c r="K18" s="16">
        <v>0.13400862209605899</v>
      </c>
      <c r="L18" s="16">
        <v>0.25413982325341772</v>
      </c>
      <c r="N18" s="16">
        <v>0.16689084899800311</v>
      </c>
      <c r="O18" s="16">
        <v>0.12689733265404129</v>
      </c>
      <c r="P18" s="16">
        <v>0.13417439144866919</v>
      </c>
      <c r="Q18" s="16">
        <v>8.4329347174310579E-2</v>
      </c>
      <c r="R18" s="16">
        <v>8.8449994645056956E-2</v>
      </c>
      <c r="S18" s="16">
        <v>0.13519937639235791</v>
      </c>
      <c r="T18" s="16">
        <v>0.10205025927333509</v>
      </c>
      <c r="U18" s="16">
        <v>8.997890913243399E-2</v>
      </c>
      <c r="V18" s="16">
        <v>4.757228298619904E-2</v>
      </c>
      <c r="W18" s="16">
        <v>0.12552289815944531</v>
      </c>
      <c r="X18" s="16">
        <v>0.1068360652526175</v>
      </c>
      <c r="Y18" s="16">
        <v>0.12968630213776061</v>
      </c>
      <c r="AA18" s="16">
        <v>9.3141486330722001E-2</v>
      </c>
      <c r="AB18" s="16">
        <v>0.11396629669035931</v>
      </c>
      <c r="AC18" s="16">
        <v>8.7850750537039071E-2</v>
      </c>
      <c r="AD18" s="16">
        <v>0.13534629741051349</v>
      </c>
      <c r="AF18" s="16">
        <v>1.52025988454306E-2</v>
      </c>
      <c r="AH18" s="16">
        <v>0.51762730841149018</v>
      </c>
      <c r="AI18" s="16">
        <v>0.14255654072554241</v>
      </c>
      <c r="AJ18" s="16">
        <v>9.6753246286653948E-3</v>
      </c>
      <c r="AK18" s="16">
        <v>3.55720571238527E-3</v>
      </c>
    </row>
    <row r="19" spans="2:37" ht="19" customHeight="1" x14ac:dyDescent="0.35">
      <c r="B19" s="15" t="s">
        <v>93</v>
      </c>
      <c r="C19" s="16">
        <v>2.5944816432551879E-2</v>
      </c>
      <c r="D19" s="16">
        <v>2.193793535588209E-2</v>
      </c>
      <c r="E19" s="16">
        <v>2.986228451005437E-2</v>
      </c>
      <c r="G19" s="16">
        <v>5.9400768595515114E-3</v>
      </c>
      <c r="H19" s="16">
        <v>7.6438381930011593E-3</v>
      </c>
      <c r="I19" s="16">
        <v>1.1542555371631451E-2</v>
      </c>
      <c r="J19" s="16">
        <v>1.8328508731898781E-2</v>
      </c>
      <c r="K19" s="16">
        <v>3.3420461273231471E-2</v>
      </c>
      <c r="L19" s="16">
        <v>6.6743168812565271E-2</v>
      </c>
      <c r="N19" s="16">
        <v>2.2842277171699711E-2</v>
      </c>
      <c r="O19" s="16">
        <v>1.224270203569686E-2</v>
      </c>
      <c r="P19" s="16">
        <v>2.33329975372536E-2</v>
      </c>
      <c r="Q19" s="16">
        <v>2.7929730864162641E-2</v>
      </c>
      <c r="R19" s="16">
        <v>2.2051025559026188E-2</v>
      </c>
      <c r="S19" s="16">
        <v>3.6219590917584983E-2</v>
      </c>
      <c r="T19" s="16">
        <v>2.578254127377827E-2</v>
      </c>
      <c r="U19" s="16">
        <v>2.125079927140423E-2</v>
      </c>
      <c r="V19" s="16">
        <v>1.158010270491364E-2</v>
      </c>
      <c r="W19" s="16">
        <v>2.744727179236715E-2</v>
      </c>
      <c r="X19" s="16">
        <v>5.2778291544015782E-2</v>
      </c>
      <c r="Y19" s="16">
        <v>3.1003291323664611E-2</v>
      </c>
      <c r="AA19" s="16">
        <v>1.9245449288142459E-2</v>
      </c>
      <c r="AB19" s="16">
        <v>2.14627308099672E-2</v>
      </c>
      <c r="AC19" s="16">
        <v>2.293791632091572E-2</v>
      </c>
      <c r="AD19" s="16">
        <v>4.0279667283028189E-2</v>
      </c>
      <c r="AF19" s="16">
        <v>1.804142765523369E-3</v>
      </c>
      <c r="AH19" s="16">
        <v>0.11515836658771619</v>
      </c>
      <c r="AI19" s="16">
        <v>3.4560172599930737E-2</v>
      </c>
      <c r="AJ19" s="16">
        <v>4.3379165346106889E-3</v>
      </c>
      <c r="AK19" s="16">
        <v>1.122115081929673E-3</v>
      </c>
    </row>
    <row r="21" spans="2:37" x14ac:dyDescent="0.35">
      <c r="B21" t="s">
        <v>443</v>
      </c>
    </row>
    <row r="22" spans="2:37" x14ac:dyDescent="0.35">
      <c r="B22" t="s">
        <v>8</v>
      </c>
    </row>
    <row r="24" spans="2:37" x14ac:dyDescent="0.35">
      <c r="B24"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AM23"/>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131</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269</v>
      </c>
      <c r="D7" s="13">
        <v>125</v>
      </c>
      <c r="E7" s="13">
        <v>144</v>
      </c>
      <c r="G7" s="13">
        <v>225</v>
      </c>
      <c r="H7" s="13">
        <v>28</v>
      </c>
      <c r="I7" s="13">
        <v>10</v>
      </c>
      <c r="J7" s="13">
        <v>4</v>
      </c>
      <c r="K7" s="13">
        <v>0</v>
      </c>
      <c r="L7" s="13">
        <v>2</v>
      </c>
      <c r="N7" s="13">
        <v>23</v>
      </c>
      <c r="O7" s="13">
        <v>0</v>
      </c>
      <c r="P7" s="13">
        <v>19</v>
      </c>
      <c r="Q7" s="13">
        <v>9</v>
      </c>
      <c r="R7" s="13">
        <v>32</v>
      </c>
      <c r="S7" s="13">
        <v>23</v>
      </c>
      <c r="T7" s="13">
        <v>29</v>
      </c>
      <c r="U7" s="13">
        <v>36</v>
      </c>
      <c r="V7" s="13">
        <v>40</v>
      </c>
      <c r="W7" s="13">
        <v>29</v>
      </c>
      <c r="X7" s="13">
        <v>16</v>
      </c>
      <c r="Y7" s="13">
        <v>13</v>
      </c>
      <c r="AA7" s="13">
        <v>66</v>
      </c>
      <c r="AB7" s="13">
        <v>108</v>
      </c>
      <c r="AC7" s="13">
        <v>49</v>
      </c>
      <c r="AD7" s="13">
        <v>45</v>
      </c>
      <c r="AF7" s="13">
        <v>259</v>
      </c>
      <c r="AH7" s="13">
        <v>10</v>
      </c>
      <c r="AI7" s="13">
        <v>56</v>
      </c>
      <c r="AJ7" s="13">
        <v>137</v>
      </c>
      <c r="AK7" s="13">
        <v>66</v>
      </c>
    </row>
    <row r="8" spans="2:39" x14ac:dyDescent="0.35">
      <c r="B8" s="7" t="s">
        <v>68</v>
      </c>
      <c r="C8" s="14">
        <v>262</v>
      </c>
      <c r="D8" s="14">
        <v>123</v>
      </c>
      <c r="E8" s="14">
        <v>139</v>
      </c>
      <c r="G8" s="14">
        <v>217</v>
      </c>
      <c r="H8" s="14">
        <v>29</v>
      </c>
      <c r="I8" s="14">
        <v>10</v>
      </c>
      <c r="J8" s="14">
        <v>3</v>
      </c>
      <c r="K8" s="14">
        <v>0</v>
      </c>
      <c r="L8" s="14">
        <v>2</v>
      </c>
      <c r="N8" s="14">
        <v>25</v>
      </c>
      <c r="O8" s="14">
        <v>0</v>
      </c>
      <c r="P8" s="14">
        <v>18</v>
      </c>
      <c r="Q8" s="14">
        <v>8</v>
      </c>
      <c r="R8" s="14">
        <v>31</v>
      </c>
      <c r="S8" s="14">
        <v>21</v>
      </c>
      <c r="T8" s="14">
        <v>26</v>
      </c>
      <c r="U8" s="14">
        <v>35</v>
      </c>
      <c r="V8" s="14">
        <v>41</v>
      </c>
      <c r="W8" s="14">
        <v>27</v>
      </c>
      <c r="X8" s="14">
        <v>14</v>
      </c>
      <c r="Y8" s="14">
        <v>14</v>
      </c>
      <c r="AA8" s="14">
        <v>63</v>
      </c>
      <c r="AB8" s="14">
        <v>102</v>
      </c>
      <c r="AC8" s="14">
        <v>51</v>
      </c>
      <c r="AD8" s="14">
        <v>45</v>
      </c>
      <c r="AF8" s="14">
        <v>252</v>
      </c>
      <c r="AH8" s="14">
        <v>9</v>
      </c>
      <c r="AI8" s="14">
        <v>54</v>
      </c>
      <c r="AJ8" s="14">
        <v>133</v>
      </c>
      <c r="AK8" s="14">
        <v>64</v>
      </c>
    </row>
    <row r="9" spans="2:39" ht="19" customHeight="1" x14ac:dyDescent="0.35">
      <c r="B9" s="15" t="s">
        <v>120</v>
      </c>
      <c r="C9" s="16">
        <v>9.1522837423194434E-2</v>
      </c>
      <c r="D9" s="16">
        <v>0.12013084464410401</v>
      </c>
      <c r="E9" s="16">
        <v>6.6160891506034672E-2</v>
      </c>
      <c r="G9" s="16">
        <v>0.1003252245121375</v>
      </c>
      <c r="H9" s="16">
        <v>7.3919526370324493E-2</v>
      </c>
      <c r="I9" s="16">
        <v>0</v>
      </c>
      <c r="J9" s="16">
        <v>0</v>
      </c>
      <c r="K9" s="16">
        <v>0</v>
      </c>
      <c r="L9" s="16">
        <v>0</v>
      </c>
      <c r="N9" s="16">
        <v>0</v>
      </c>
      <c r="O9" s="16">
        <v>0</v>
      </c>
      <c r="P9" s="16">
        <v>0</v>
      </c>
      <c r="Q9" s="16">
        <v>0.1051651602162708</v>
      </c>
      <c r="R9" s="16">
        <v>9.6782031279897748E-2</v>
      </c>
      <c r="S9" s="16">
        <v>0.22397892938038941</v>
      </c>
      <c r="T9" s="16">
        <v>0.10482440999600751</v>
      </c>
      <c r="U9" s="16">
        <v>0.10524755653849061</v>
      </c>
      <c r="V9" s="16">
        <v>5.0413302689408503E-2</v>
      </c>
      <c r="W9" s="16">
        <v>3.4349495316327493E-2</v>
      </c>
      <c r="X9" s="16">
        <v>0.18892840198632141</v>
      </c>
      <c r="Y9" s="16">
        <v>0.22690166233856959</v>
      </c>
      <c r="AA9" s="16">
        <v>0.13194346717245639</v>
      </c>
      <c r="AB9" s="16">
        <v>0.1030893960759617</v>
      </c>
      <c r="AC9" s="16">
        <v>7.985736723185087E-2</v>
      </c>
      <c r="AD9" s="16">
        <v>2.189562342724705E-2</v>
      </c>
      <c r="AF9" s="16">
        <v>9.4873486305183982E-2</v>
      </c>
      <c r="AH9" s="16">
        <v>0.1015611074985054</v>
      </c>
      <c r="AI9" s="16">
        <v>1.709266106269644E-2</v>
      </c>
      <c r="AJ9" s="16">
        <v>7.2391108106456659E-2</v>
      </c>
      <c r="AK9" s="16">
        <v>0.1924835683407326</v>
      </c>
    </row>
    <row r="10" spans="2:39" ht="19" customHeight="1" x14ac:dyDescent="0.35">
      <c r="B10" s="15" t="s">
        <v>121</v>
      </c>
      <c r="C10" s="16">
        <v>0.21677018704073009</v>
      </c>
      <c r="D10" s="16">
        <v>0.22317371714460929</v>
      </c>
      <c r="E10" s="16">
        <v>0.21109324551455541</v>
      </c>
      <c r="G10" s="16">
        <v>0.21025889962737801</v>
      </c>
      <c r="H10" s="16">
        <v>0.25651906859145002</v>
      </c>
      <c r="I10" s="16">
        <v>0.28919063486971552</v>
      </c>
      <c r="J10" s="16">
        <v>0.2315459873782228</v>
      </c>
      <c r="K10" s="16">
        <v>0</v>
      </c>
      <c r="L10" s="16">
        <v>0</v>
      </c>
      <c r="N10" s="16">
        <v>0.20622404702599079</v>
      </c>
      <c r="O10" s="16">
        <v>0</v>
      </c>
      <c r="P10" s="16">
        <v>0.15818326709964331</v>
      </c>
      <c r="Q10" s="16">
        <v>0.1163692762708515</v>
      </c>
      <c r="R10" s="16">
        <v>6.5007094530529413E-2</v>
      </c>
      <c r="S10" s="16">
        <v>0.17266399583385139</v>
      </c>
      <c r="T10" s="16">
        <v>0.27275059723626122</v>
      </c>
      <c r="U10" s="16">
        <v>0.16856726189344301</v>
      </c>
      <c r="V10" s="16">
        <v>0.37726719816279108</v>
      </c>
      <c r="W10" s="16">
        <v>0.25058162544606061</v>
      </c>
      <c r="X10" s="16">
        <v>0.2441370265400713</v>
      </c>
      <c r="Y10" s="16">
        <v>0.22223621588882431</v>
      </c>
      <c r="AA10" s="16">
        <v>0.31809975297951182</v>
      </c>
      <c r="AB10" s="16">
        <v>0.18843782234162099</v>
      </c>
      <c r="AC10" s="16">
        <v>0.16684984063199851</v>
      </c>
      <c r="AD10" s="16">
        <v>0.19627042691330901</v>
      </c>
      <c r="AF10" s="16">
        <v>0.22470613838693071</v>
      </c>
      <c r="AH10" s="16">
        <v>0</v>
      </c>
      <c r="AI10" s="16">
        <v>7.100125022690143E-2</v>
      </c>
      <c r="AJ10" s="16">
        <v>0.22591130943605239</v>
      </c>
      <c r="AK10" s="16">
        <v>0.35232777059783721</v>
      </c>
    </row>
    <row r="11" spans="2:39" ht="19" customHeight="1" x14ac:dyDescent="0.35">
      <c r="B11" s="15" t="s">
        <v>122</v>
      </c>
      <c r="C11" s="16">
        <v>0.29605608808799738</v>
      </c>
      <c r="D11" s="16">
        <v>0.33757261717593678</v>
      </c>
      <c r="E11" s="16">
        <v>0.25925030999706772</v>
      </c>
      <c r="G11" s="16">
        <v>0.27711547292464078</v>
      </c>
      <c r="H11" s="16">
        <v>0.42866310303654859</v>
      </c>
      <c r="I11" s="16">
        <v>0.30734697491057422</v>
      </c>
      <c r="J11" s="16">
        <v>0.53945267834122712</v>
      </c>
      <c r="K11" s="16">
        <v>0</v>
      </c>
      <c r="L11" s="16">
        <v>0</v>
      </c>
      <c r="N11" s="16">
        <v>0.44324734133896221</v>
      </c>
      <c r="O11" s="16">
        <v>0</v>
      </c>
      <c r="P11" s="16">
        <v>0.41893453928753438</v>
      </c>
      <c r="Q11" s="16">
        <v>0</v>
      </c>
      <c r="R11" s="16">
        <v>0.43380457510513232</v>
      </c>
      <c r="S11" s="16">
        <v>0.1339026490329947</v>
      </c>
      <c r="T11" s="16">
        <v>0.31864532349240288</v>
      </c>
      <c r="U11" s="16">
        <v>0.30445511199592201</v>
      </c>
      <c r="V11" s="16">
        <v>0.24698495351608629</v>
      </c>
      <c r="W11" s="16">
        <v>0.33362893415240502</v>
      </c>
      <c r="X11" s="16">
        <v>6.1546463864090697E-2</v>
      </c>
      <c r="Y11" s="16">
        <v>0.2346219314160124</v>
      </c>
      <c r="AA11" s="16">
        <v>0.27431898830576662</v>
      </c>
      <c r="AB11" s="16">
        <v>0.29754817868688538</v>
      </c>
      <c r="AC11" s="16">
        <v>0.32807267890180408</v>
      </c>
      <c r="AD11" s="16">
        <v>0.28163675311854902</v>
      </c>
      <c r="AF11" s="16">
        <v>0.30689469436908778</v>
      </c>
      <c r="AH11" s="16">
        <v>0</v>
      </c>
      <c r="AI11" s="16">
        <v>0.16040451208028819</v>
      </c>
      <c r="AJ11" s="16">
        <v>0.33731843232087538</v>
      </c>
      <c r="AK11" s="16">
        <v>0.36805631526305937</v>
      </c>
    </row>
    <row r="12" spans="2:39" ht="19" customHeight="1" x14ac:dyDescent="0.35">
      <c r="B12" s="15" t="s">
        <v>123</v>
      </c>
      <c r="C12" s="16">
        <v>6.7063833295784983E-2</v>
      </c>
      <c r="D12" s="16">
        <v>5.9641400763968573E-2</v>
      </c>
      <c r="E12" s="16">
        <v>7.3644065571037851E-2</v>
      </c>
      <c r="G12" s="16">
        <v>7.0048352745654935E-2</v>
      </c>
      <c r="H12" s="16">
        <v>3.8539997450271903E-2</v>
      </c>
      <c r="I12" s="16">
        <v>0</v>
      </c>
      <c r="J12" s="16">
        <v>0</v>
      </c>
      <c r="K12" s="16">
        <v>0</v>
      </c>
      <c r="L12" s="16">
        <v>0.53743466089748715</v>
      </c>
      <c r="N12" s="16">
        <v>8.6141856972386868E-2</v>
      </c>
      <c r="O12" s="16">
        <v>0</v>
      </c>
      <c r="P12" s="16">
        <v>4.9073099042327303E-2</v>
      </c>
      <c r="Q12" s="16">
        <v>9.6574570631133838E-2</v>
      </c>
      <c r="R12" s="16">
        <v>0.12326731273037279</v>
      </c>
      <c r="S12" s="16">
        <v>0</v>
      </c>
      <c r="T12" s="16">
        <v>0</v>
      </c>
      <c r="U12" s="16">
        <v>5.5252961767708081E-2</v>
      </c>
      <c r="V12" s="16">
        <v>7.3762434475458258E-2</v>
      </c>
      <c r="W12" s="16">
        <v>6.626250254933741E-2</v>
      </c>
      <c r="X12" s="16">
        <v>0.12976085677649499</v>
      </c>
      <c r="Y12" s="16">
        <v>8.5638311796711566E-2</v>
      </c>
      <c r="AA12" s="16">
        <v>4.6793311073286312E-2</v>
      </c>
      <c r="AB12" s="16">
        <v>9.6609411201300746E-2</v>
      </c>
      <c r="AC12" s="16">
        <v>3.969372489377411E-2</v>
      </c>
      <c r="AD12" s="16">
        <v>5.9764582423979112E-2</v>
      </c>
      <c r="AF12" s="16">
        <v>6.9519038623559376E-2</v>
      </c>
      <c r="AH12" s="16">
        <v>0</v>
      </c>
      <c r="AI12" s="16">
        <v>3.5052897644082467E-2</v>
      </c>
      <c r="AJ12" s="16">
        <v>0.1011999726481547</v>
      </c>
      <c r="AK12" s="16">
        <v>3.3081444275083062E-2</v>
      </c>
    </row>
    <row r="13" spans="2:39" ht="19" customHeight="1" x14ac:dyDescent="0.35">
      <c r="B13" s="15" t="s">
        <v>124</v>
      </c>
      <c r="C13" s="16">
        <v>0.13547781565231851</v>
      </c>
      <c r="D13" s="16">
        <v>0.1170480490406368</v>
      </c>
      <c r="E13" s="16">
        <v>0.15181641415944261</v>
      </c>
      <c r="G13" s="16">
        <v>0.14631157424306609</v>
      </c>
      <c r="H13" s="16">
        <v>6.3408436861719583E-2</v>
      </c>
      <c r="I13" s="16">
        <v>0.1060125128877661</v>
      </c>
      <c r="J13" s="16">
        <v>0.22900133428055011</v>
      </c>
      <c r="K13" s="16">
        <v>0</v>
      </c>
      <c r="L13" s="16">
        <v>0</v>
      </c>
      <c r="N13" s="16">
        <v>0.13234856940329001</v>
      </c>
      <c r="O13" s="16">
        <v>0</v>
      </c>
      <c r="P13" s="16">
        <v>4.8702042913504183E-2</v>
      </c>
      <c r="Q13" s="16">
        <v>0.45023685982681932</v>
      </c>
      <c r="R13" s="16">
        <v>0.159826917697313</v>
      </c>
      <c r="S13" s="16">
        <v>0.21313154101677931</v>
      </c>
      <c r="T13" s="16">
        <v>0.23730799389314211</v>
      </c>
      <c r="U13" s="16">
        <v>5.876533748957638E-2</v>
      </c>
      <c r="V13" s="16">
        <v>5.0131453205951887E-2</v>
      </c>
      <c r="W13" s="16">
        <v>0.13737927011527659</v>
      </c>
      <c r="X13" s="16">
        <v>5.4099013098077263E-2</v>
      </c>
      <c r="Y13" s="16">
        <v>0.23060187855988221</v>
      </c>
      <c r="AA13" s="16">
        <v>0.10502161820939281</v>
      </c>
      <c r="AB13" s="16">
        <v>9.861423843655881E-2</v>
      </c>
      <c r="AC13" s="16">
        <v>0.22324847989712551</v>
      </c>
      <c r="AD13" s="16">
        <v>0.16455622809563561</v>
      </c>
      <c r="AF13" s="16">
        <v>0.1404376552325847</v>
      </c>
      <c r="AH13" s="16">
        <v>9.4026766081886121E-2</v>
      </c>
      <c r="AI13" s="16">
        <v>0.21234694777147631</v>
      </c>
      <c r="AJ13" s="16">
        <v>0.1595866645809729</v>
      </c>
      <c r="AK13" s="16">
        <v>2.6719229417025241E-2</v>
      </c>
    </row>
    <row r="14" spans="2:39" ht="19" customHeight="1" x14ac:dyDescent="0.35">
      <c r="B14" s="15" t="s">
        <v>125</v>
      </c>
      <c r="C14" s="16">
        <v>3.2516535879999177E-2</v>
      </c>
      <c r="D14" s="16">
        <v>2.9853097631710492E-2</v>
      </c>
      <c r="E14" s="16">
        <v>3.4877762101915823E-2</v>
      </c>
      <c r="G14" s="16">
        <v>3.44954448772068E-2</v>
      </c>
      <c r="H14" s="16">
        <v>0</v>
      </c>
      <c r="I14" s="16">
        <v>0.1044220572194872</v>
      </c>
      <c r="J14" s="16">
        <v>0</v>
      </c>
      <c r="K14" s="16">
        <v>0</v>
      </c>
      <c r="L14" s="16">
        <v>0</v>
      </c>
      <c r="N14" s="16">
        <v>0</v>
      </c>
      <c r="O14" s="16">
        <v>0</v>
      </c>
      <c r="P14" s="16">
        <v>4.9527483110911888E-2</v>
      </c>
      <c r="Q14" s="16">
        <v>0</v>
      </c>
      <c r="R14" s="16">
        <v>5.870445944137162E-2</v>
      </c>
      <c r="S14" s="16">
        <v>4.2557997090046353E-2</v>
      </c>
      <c r="T14" s="16">
        <v>3.3388999415122557E-2</v>
      </c>
      <c r="U14" s="16">
        <v>2.8883209168935341E-2</v>
      </c>
      <c r="V14" s="16">
        <v>4.99274089327683E-2</v>
      </c>
      <c r="W14" s="16">
        <v>3.4349495316327493E-2</v>
      </c>
      <c r="X14" s="16">
        <v>0</v>
      </c>
      <c r="Y14" s="16">
        <v>0</v>
      </c>
      <c r="AA14" s="16">
        <v>3.1095154960444769E-2</v>
      </c>
      <c r="AB14" s="16">
        <v>5.3960577289209263E-2</v>
      </c>
      <c r="AC14" s="16">
        <v>2.0000164490337889E-2</v>
      </c>
      <c r="AD14" s="16">
        <v>0</v>
      </c>
      <c r="AF14" s="16">
        <v>3.3706965478337667E-2</v>
      </c>
      <c r="AH14" s="16">
        <v>0</v>
      </c>
      <c r="AI14" s="16">
        <v>7.2100845807417338E-2</v>
      </c>
      <c r="AJ14" s="16">
        <v>2.7788017294867282E-2</v>
      </c>
      <c r="AK14" s="16">
        <v>1.3665836053131221E-2</v>
      </c>
    </row>
    <row r="15" spans="2:39" ht="19" customHeight="1" x14ac:dyDescent="0.35">
      <c r="B15" s="15" t="s">
        <v>126</v>
      </c>
      <c r="C15" s="16">
        <v>4.5066516014459428E-2</v>
      </c>
      <c r="D15" s="16">
        <v>2.4986124607273199E-2</v>
      </c>
      <c r="E15" s="16">
        <v>6.2868448072566141E-2</v>
      </c>
      <c r="G15" s="16">
        <v>4.0916664050315403E-2</v>
      </c>
      <c r="H15" s="16">
        <v>6.7862314535898707E-2</v>
      </c>
      <c r="I15" s="16">
        <v>9.6513910056228433E-2</v>
      </c>
      <c r="J15" s="16">
        <v>0</v>
      </c>
      <c r="K15" s="16">
        <v>0</v>
      </c>
      <c r="L15" s="16">
        <v>0</v>
      </c>
      <c r="N15" s="16">
        <v>0</v>
      </c>
      <c r="O15" s="16">
        <v>0</v>
      </c>
      <c r="P15" s="16">
        <v>5.4748545265822512E-2</v>
      </c>
      <c r="Q15" s="16">
        <v>0.12665990601413871</v>
      </c>
      <c r="R15" s="16">
        <v>0</v>
      </c>
      <c r="S15" s="16">
        <v>4.4439668182034098E-2</v>
      </c>
      <c r="T15" s="16">
        <v>3.3082675967063782E-2</v>
      </c>
      <c r="U15" s="16">
        <v>0.1113699842067971</v>
      </c>
      <c r="V15" s="16">
        <v>2.648147909379707E-2</v>
      </c>
      <c r="W15" s="16">
        <v>0.1093589084204073</v>
      </c>
      <c r="X15" s="16">
        <v>0</v>
      </c>
      <c r="Y15" s="16">
        <v>0</v>
      </c>
      <c r="AA15" s="16">
        <v>1.5641147688760119E-2</v>
      </c>
      <c r="AB15" s="16">
        <v>4.4831737104254907E-2</v>
      </c>
      <c r="AC15" s="16">
        <v>6.2243779133338409E-2</v>
      </c>
      <c r="AD15" s="16">
        <v>6.8152862693592706E-2</v>
      </c>
      <c r="AF15" s="16">
        <v>4.6716400084386059E-2</v>
      </c>
      <c r="AH15" s="16">
        <v>0.1970112649137814</v>
      </c>
      <c r="AI15" s="16">
        <v>7.060668702573171E-2</v>
      </c>
      <c r="AJ15" s="16">
        <v>4.5743258221247772E-2</v>
      </c>
      <c r="AK15" s="16">
        <v>0</v>
      </c>
    </row>
    <row r="16" spans="2:39" ht="19" customHeight="1" x14ac:dyDescent="0.35">
      <c r="B16" s="15" t="s">
        <v>128</v>
      </c>
      <c r="C16" s="16">
        <v>2.7008778992840508E-2</v>
      </c>
      <c r="D16" s="16">
        <v>2.4213429518498732E-2</v>
      </c>
      <c r="E16" s="16">
        <v>2.9486948885638901E-2</v>
      </c>
      <c r="G16" s="16">
        <v>3.251145421010869E-2</v>
      </c>
      <c r="H16" s="16">
        <v>0</v>
      </c>
      <c r="I16" s="16">
        <v>0</v>
      </c>
      <c r="J16" s="16">
        <v>0</v>
      </c>
      <c r="K16" s="16">
        <v>0</v>
      </c>
      <c r="L16" s="16">
        <v>0</v>
      </c>
      <c r="N16" s="16">
        <v>4.5078924113290432E-2</v>
      </c>
      <c r="O16" s="16">
        <v>0</v>
      </c>
      <c r="P16" s="16">
        <v>0</v>
      </c>
      <c r="Q16" s="16">
        <v>0</v>
      </c>
      <c r="R16" s="16">
        <v>0</v>
      </c>
      <c r="S16" s="16">
        <v>4.5454465960232997E-2</v>
      </c>
      <c r="T16" s="16">
        <v>0</v>
      </c>
      <c r="U16" s="16">
        <v>2.9614689125805688E-2</v>
      </c>
      <c r="V16" s="16">
        <v>5.0770369266884469E-2</v>
      </c>
      <c r="W16" s="16">
        <v>0</v>
      </c>
      <c r="X16" s="16">
        <v>0.12913503185181349</v>
      </c>
      <c r="Y16" s="16">
        <v>0</v>
      </c>
      <c r="AA16" s="16">
        <v>1.482756461033506E-2</v>
      </c>
      <c r="AB16" s="16">
        <v>1.8463993177964929E-2</v>
      </c>
      <c r="AC16" s="16">
        <v>4.1337614027393201E-2</v>
      </c>
      <c r="AD16" s="16">
        <v>4.7750603466264779E-2</v>
      </c>
      <c r="AF16" s="16">
        <v>2.7997569743697728E-2</v>
      </c>
      <c r="AH16" s="16">
        <v>0.1063590649845406</v>
      </c>
      <c r="AI16" s="16">
        <v>7.4547461164211293E-2</v>
      </c>
      <c r="AJ16" s="16">
        <v>1.512014310801379E-2</v>
      </c>
      <c r="AK16" s="16">
        <v>0</v>
      </c>
    </row>
    <row r="17" spans="2:37" ht="19" customHeight="1" x14ac:dyDescent="0.35">
      <c r="B17" s="15" t="s">
        <v>129</v>
      </c>
      <c r="C17" s="16">
        <v>8.1185544895463951E-2</v>
      </c>
      <c r="D17" s="16">
        <v>5.5369703628225173E-2</v>
      </c>
      <c r="E17" s="16">
        <v>0.10407214321634051</v>
      </c>
      <c r="G17" s="16">
        <v>8.3485333697381522E-2</v>
      </c>
      <c r="H17" s="16">
        <v>7.1087553153786648E-2</v>
      </c>
      <c r="I17" s="16">
        <v>0</v>
      </c>
      <c r="J17" s="16">
        <v>0</v>
      </c>
      <c r="K17" s="16">
        <v>0</v>
      </c>
      <c r="L17" s="16">
        <v>0.4625653391025128</v>
      </c>
      <c r="N17" s="16">
        <v>8.6959261146079894E-2</v>
      </c>
      <c r="O17" s="16">
        <v>0</v>
      </c>
      <c r="P17" s="16">
        <v>0.1664413565254822</v>
      </c>
      <c r="Q17" s="16">
        <v>0.1049942270407859</v>
      </c>
      <c r="R17" s="16">
        <v>6.2607609215383178E-2</v>
      </c>
      <c r="S17" s="16">
        <v>0.1238707535036719</v>
      </c>
      <c r="T17" s="16">
        <v>0</v>
      </c>
      <c r="U17" s="16">
        <v>0.1112448211831223</v>
      </c>
      <c r="V17" s="16">
        <v>7.4261400656854132E-2</v>
      </c>
      <c r="W17" s="16">
        <v>3.4089768683858088E-2</v>
      </c>
      <c r="X17" s="16">
        <v>0.1923932058831308</v>
      </c>
      <c r="Y17" s="16">
        <v>0</v>
      </c>
      <c r="AA17" s="16">
        <v>6.2258995000046037E-2</v>
      </c>
      <c r="AB17" s="16">
        <v>8.932453429134854E-2</v>
      </c>
      <c r="AC17" s="16">
        <v>1.925901260967958E-2</v>
      </c>
      <c r="AD17" s="16">
        <v>0.15997291986142281</v>
      </c>
      <c r="AF17" s="16">
        <v>5.1245636294584833E-2</v>
      </c>
      <c r="AH17" s="16">
        <v>0.50104179652128666</v>
      </c>
      <c r="AI17" s="16">
        <v>0.25153927107676971</v>
      </c>
      <c r="AJ17" s="16">
        <v>1.494109428335904E-2</v>
      </c>
      <c r="AK17" s="16">
        <v>1.3665836053131221E-2</v>
      </c>
    </row>
    <row r="18" spans="2:37" ht="19" customHeight="1" x14ac:dyDescent="0.35">
      <c r="B18" s="15" t="s">
        <v>93</v>
      </c>
      <c r="C18" s="16">
        <v>7.3318627172113933E-3</v>
      </c>
      <c r="D18" s="16">
        <v>8.0110158450369534E-3</v>
      </c>
      <c r="E18" s="16">
        <v>6.7297709754003008E-3</v>
      </c>
      <c r="G18" s="16">
        <v>4.5315791121104034E-3</v>
      </c>
      <c r="H18" s="16">
        <v>0</v>
      </c>
      <c r="I18" s="16">
        <v>9.6513910056228433E-2</v>
      </c>
      <c r="J18" s="16">
        <v>0</v>
      </c>
      <c r="K18" s="16">
        <v>0</v>
      </c>
      <c r="L18" s="16">
        <v>0</v>
      </c>
      <c r="N18" s="16">
        <v>0</v>
      </c>
      <c r="O18" s="16">
        <v>0</v>
      </c>
      <c r="P18" s="16">
        <v>5.438966675477435E-2</v>
      </c>
      <c r="Q18" s="16">
        <v>0</v>
      </c>
      <c r="R18" s="16">
        <v>0</v>
      </c>
      <c r="S18" s="16">
        <v>0</v>
      </c>
      <c r="T18" s="16">
        <v>0</v>
      </c>
      <c r="U18" s="16">
        <v>2.6599066630199331E-2</v>
      </c>
      <c r="V18" s="16">
        <v>0</v>
      </c>
      <c r="W18" s="16">
        <v>0</v>
      </c>
      <c r="X18" s="16">
        <v>0</v>
      </c>
      <c r="Y18" s="16">
        <v>0</v>
      </c>
      <c r="AA18" s="16">
        <v>0</v>
      </c>
      <c r="AB18" s="16">
        <v>9.1201113948948635E-3</v>
      </c>
      <c r="AC18" s="16">
        <v>1.9437338182697859E-2</v>
      </c>
      <c r="AD18" s="16">
        <v>0</v>
      </c>
      <c r="AF18" s="16">
        <v>3.902415481647283E-3</v>
      </c>
      <c r="AH18" s="16">
        <v>0</v>
      </c>
      <c r="AI18" s="16">
        <v>3.5307466140425237E-2</v>
      </c>
      <c r="AJ18" s="16">
        <v>0</v>
      </c>
      <c r="AK18" s="16">
        <v>0</v>
      </c>
    </row>
    <row r="20" spans="2:37" x14ac:dyDescent="0.35">
      <c r="B20" s="19" t="s">
        <v>23</v>
      </c>
    </row>
    <row r="21" spans="2:37" x14ac:dyDescent="0.35">
      <c r="B21" t="s">
        <v>443</v>
      </c>
    </row>
    <row r="22" spans="2:37" x14ac:dyDescent="0.35">
      <c r="B22" t="s">
        <v>8</v>
      </c>
    </row>
    <row r="23" spans="2:37" x14ac:dyDescent="0.35">
      <c r="B23"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AM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132</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4946</v>
      </c>
      <c r="D7" s="13">
        <v>2503</v>
      </c>
      <c r="E7" s="13">
        <v>2443</v>
      </c>
      <c r="G7" s="13">
        <v>764</v>
      </c>
      <c r="H7" s="13">
        <v>881</v>
      </c>
      <c r="I7" s="13">
        <v>916</v>
      </c>
      <c r="J7" s="13">
        <v>938</v>
      </c>
      <c r="K7" s="13">
        <v>742</v>
      </c>
      <c r="L7" s="13">
        <v>705</v>
      </c>
      <c r="N7" s="13">
        <v>389</v>
      </c>
      <c r="O7" s="13">
        <v>145</v>
      </c>
      <c r="P7" s="13">
        <v>251</v>
      </c>
      <c r="Q7" s="13">
        <v>220</v>
      </c>
      <c r="R7" s="13">
        <v>565</v>
      </c>
      <c r="S7" s="13">
        <v>407</v>
      </c>
      <c r="T7" s="13">
        <v>375</v>
      </c>
      <c r="U7" s="13">
        <v>460</v>
      </c>
      <c r="V7" s="13">
        <v>713</v>
      </c>
      <c r="W7" s="13">
        <v>633</v>
      </c>
      <c r="X7" s="13">
        <v>397</v>
      </c>
      <c r="Y7" s="13">
        <v>391</v>
      </c>
      <c r="AA7" s="13">
        <v>1386</v>
      </c>
      <c r="AB7" s="13">
        <v>1332</v>
      </c>
      <c r="AC7" s="13">
        <v>1049</v>
      </c>
      <c r="AD7" s="13">
        <v>1163</v>
      </c>
      <c r="AF7" s="13">
        <v>4946</v>
      </c>
      <c r="AH7" s="13">
        <v>199</v>
      </c>
      <c r="AI7" s="13">
        <v>1798</v>
      </c>
      <c r="AJ7" s="13">
        <v>2094</v>
      </c>
      <c r="AK7" s="13">
        <v>855</v>
      </c>
    </row>
    <row r="8" spans="2:39" x14ac:dyDescent="0.35">
      <c r="B8" s="7" t="s">
        <v>68</v>
      </c>
      <c r="C8" s="14">
        <v>4912</v>
      </c>
      <c r="D8" s="14">
        <v>2489</v>
      </c>
      <c r="E8" s="14">
        <v>2423</v>
      </c>
      <c r="G8" s="14">
        <v>743</v>
      </c>
      <c r="H8" s="14">
        <v>920</v>
      </c>
      <c r="I8" s="14">
        <v>897</v>
      </c>
      <c r="J8" s="14">
        <v>873</v>
      </c>
      <c r="K8" s="14">
        <v>675</v>
      </c>
      <c r="L8" s="14">
        <v>804</v>
      </c>
      <c r="N8" s="14">
        <v>417</v>
      </c>
      <c r="O8" s="14">
        <v>150</v>
      </c>
      <c r="P8" s="14">
        <v>240</v>
      </c>
      <c r="Q8" s="14">
        <v>200</v>
      </c>
      <c r="R8" s="14">
        <v>552</v>
      </c>
      <c r="S8" s="14">
        <v>378</v>
      </c>
      <c r="T8" s="14">
        <v>347</v>
      </c>
      <c r="U8" s="14">
        <v>450</v>
      </c>
      <c r="V8" s="14">
        <v>746</v>
      </c>
      <c r="W8" s="14">
        <v>626</v>
      </c>
      <c r="X8" s="14">
        <v>378</v>
      </c>
      <c r="Y8" s="14">
        <v>428</v>
      </c>
      <c r="AA8" s="14">
        <v>1363</v>
      </c>
      <c r="AB8" s="14">
        <v>1284</v>
      </c>
      <c r="AC8" s="14">
        <v>1102</v>
      </c>
      <c r="AD8" s="14">
        <v>1157</v>
      </c>
      <c r="AF8" s="14">
        <v>4912</v>
      </c>
      <c r="AH8" s="14">
        <v>205</v>
      </c>
      <c r="AI8" s="14">
        <v>1786</v>
      </c>
      <c r="AJ8" s="14">
        <v>2077</v>
      </c>
      <c r="AK8" s="14">
        <v>844</v>
      </c>
    </row>
    <row r="9" spans="2:39" ht="19" customHeight="1" x14ac:dyDescent="0.35">
      <c r="B9" s="15" t="s">
        <v>133</v>
      </c>
      <c r="C9" s="16">
        <v>0.38636222210915772</v>
      </c>
      <c r="D9" s="16">
        <v>0.34538986859051463</v>
      </c>
      <c r="E9" s="16">
        <v>0.42844222489611222</v>
      </c>
      <c r="G9" s="16">
        <v>0.38667694605160208</v>
      </c>
      <c r="H9" s="16">
        <v>0.36337369019801669</v>
      </c>
      <c r="I9" s="16">
        <v>0.34104777983195028</v>
      </c>
      <c r="J9" s="16">
        <v>0.40472418208922739</v>
      </c>
      <c r="K9" s="16">
        <v>0.42463425976224528</v>
      </c>
      <c r="L9" s="16">
        <v>0.41088589257676611</v>
      </c>
      <c r="N9" s="16">
        <v>0.45237083207014911</v>
      </c>
      <c r="O9" s="16">
        <v>0.44991444073487269</v>
      </c>
      <c r="P9" s="16">
        <v>0.40715839694178207</v>
      </c>
      <c r="Q9" s="16">
        <v>0.36535038776861062</v>
      </c>
      <c r="R9" s="16">
        <v>0.40244591738590418</v>
      </c>
      <c r="S9" s="16">
        <v>0.39299926054346118</v>
      </c>
      <c r="T9" s="16">
        <v>0.38491642714049251</v>
      </c>
      <c r="U9" s="16">
        <v>0.38088473099713172</v>
      </c>
      <c r="V9" s="16">
        <v>0.35150479001661622</v>
      </c>
      <c r="W9" s="16">
        <v>0.3829942770469576</v>
      </c>
      <c r="X9" s="16">
        <v>0.37519816397970679</v>
      </c>
      <c r="Y9" s="16">
        <v>0.35385167300285159</v>
      </c>
      <c r="AA9" s="16">
        <v>0.33685815026370758</v>
      </c>
      <c r="AB9" s="16">
        <v>0.3916192357344086</v>
      </c>
      <c r="AC9" s="16">
        <v>0.39382392349607592</v>
      </c>
      <c r="AD9" s="16">
        <v>0.4310883884270908</v>
      </c>
      <c r="AF9" s="16">
        <v>0.38636222210915772</v>
      </c>
      <c r="AH9" s="16">
        <v>0.29731113235108098</v>
      </c>
      <c r="AI9" s="16">
        <v>0.4297556807306821</v>
      </c>
      <c r="AJ9" s="16">
        <v>0.37693993385061941</v>
      </c>
      <c r="AK9" s="16">
        <v>0.33929340505516692</v>
      </c>
    </row>
    <row r="10" spans="2:39" ht="19" customHeight="1" x14ac:dyDescent="0.35">
      <c r="B10" s="15" t="s">
        <v>134</v>
      </c>
      <c r="C10" s="16">
        <v>0.25916650740825847</v>
      </c>
      <c r="D10" s="16">
        <v>0.25725846352354659</v>
      </c>
      <c r="E10" s="16">
        <v>0.26112613347537672</v>
      </c>
      <c r="G10" s="16">
        <v>0.2255266107089908</v>
      </c>
      <c r="H10" s="16">
        <v>0.23840792697479979</v>
      </c>
      <c r="I10" s="16">
        <v>0.27329499203178759</v>
      </c>
      <c r="J10" s="16">
        <v>0.26921937965120057</v>
      </c>
      <c r="K10" s="16">
        <v>0.26054362233611172</v>
      </c>
      <c r="L10" s="16">
        <v>0.28616868749848728</v>
      </c>
      <c r="N10" s="16">
        <v>0.23736530193913441</v>
      </c>
      <c r="O10" s="16">
        <v>0.25794508242194031</v>
      </c>
      <c r="P10" s="16">
        <v>0.25910760417935219</v>
      </c>
      <c r="Q10" s="16">
        <v>0.27707161781203571</v>
      </c>
      <c r="R10" s="16">
        <v>0.2680525867718675</v>
      </c>
      <c r="S10" s="16">
        <v>0.25402038027807339</v>
      </c>
      <c r="T10" s="16">
        <v>0.28087885800526952</v>
      </c>
      <c r="U10" s="16">
        <v>0.25464295042848162</v>
      </c>
      <c r="V10" s="16">
        <v>0.2174167345950114</v>
      </c>
      <c r="W10" s="16">
        <v>0.26727924033338257</v>
      </c>
      <c r="X10" s="16">
        <v>0.27224356558155549</v>
      </c>
      <c r="Y10" s="16">
        <v>0.30197061127455688</v>
      </c>
      <c r="AA10" s="16">
        <v>0.26242550734416492</v>
      </c>
      <c r="AB10" s="16">
        <v>0.25643576725849648</v>
      </c>
      <c r="AC10" s="16">
        <v>0.26784531758466817</v>
      </c>
      <c r="AD10" s="16">
        <v>0.25106915589942758</v>
      </c>
      <c r="AF10" s="16">
        <v>0.25916650740825847</v>
      </c>
      <c r="AH10" s="16">
        <v>0.25200494843154642</v>
      </c>
      <c r="AI10" s="16">
        <v>0.26583470563266282</v>
      </c>
      <c r="AJ10" s="16">
        <v>0.28667560431639028</v>
      </c>
      <c r="AK10" s="16">
        <v>0.1790453367569563</v>
      </c>
    </row>
    <row r="11" spans="2:39" ht="19" customHeight="1" x14ac:dyDescent="0.35">
      <c r="B11" s="15" t="s">
        <v>135</v>
      </c>
      <c r="C11" s="16">
        <v>0.21730303721870201</v>
      </c>
      <c r="D11" s="16">
        <v>0.25462171608225659</v>
      </c>
      <c r="E11" s="16">
        <v>0.178975482764958</v>
      </c>
      <c r="G11" s="16">
        <v>0.26195852614966331</v>
      </c>
      <c r="H11" s="16">
        <v>0.26017847150966972</v>
      </c>
      <c r="I11" s="16">
        <v>0.24959029035707689</v>
      </c>
      <c r="J11" s="16">
        <v>0.1913285287596263</v>
      </c>
      <c r="K11" s="16">
        <v>0.1988551977845037</v>
      </c>
      <c r="L11" s="16">
        <v>0.1346521898149452</v>
      </c>
      <c r="N11" s="16">
        <v>0.18027099882086281</v>
      </c>
      <c r="O11" s="16">
        <v>0.20256319618411109</v>
      </c>
      <c r="P11" s="16">
        <v>0.18501203145025641</v>
      </c>
      <c r="Q11" s="16">
        <v>0.2141385731777061</v>
      </c>
      <c r="R11" s="16">
        <v>0.2190465057098806</v>
      </c>
      <c r="S11" s="16">
        <v>0.21841506424677459</v>
      </c>
      <c r="T11" s="16">
        <v>0.1821380503767337</v>
      </c>
      <c r="U11" s="16">
        <v>0.21366128789646979</v>
      </c>
      <c r="V11" s="16">
        <v>0.2734741452898497</v>
      </c>
      <c r="W11" s="16">
        <v>0.2042379664645351</v>
      </c>
      <c r="X11" s="16">
        <v>0.24226655030703029</v>
      </c>
      <c r="Y11" s="16">
        <v>0.2064674308236723</v>
      </c>
      <c r="AA11" s="16">
        <v>0.25739647813021249</v>
      </c>
      <c r="AB11" s="16">
        <v>0.2279246113719646</v>
      </c>
      <c r="AC11" s="16">
        <v>0.21545640080023989</v>
      </c>
      <c r="AD11" s="16">
        <v>0.1602777731458622</v>
      </c>
      <c r="AF11" s="16">
        <v>0.21730303721870201</v>
      </c>
      <c r="AH11" s="16">
        <v>0.1180786928006575</v>
      </c>
      <c r="AI11" s="16">
        <v>0.16175396052490179</v>
      </c>
      <c r="AJ11" s="16">
        <v>0.23416417241036969</v>
      </c>
      <c r="AK11" s="16">
        <v>0.31751659985563802</v>
      </c>
    </row>
    <row r="12" spans="2:39" ht="19" customHeight="1" x14ac:dyDescent="0.35">
      <c r="B12" s="15" t="s">
        <v>136</v>
      </c>
      <c r="C12" s="16">
        <v>6.0300554366886507E-2</v>
      </c>
      <c r="D12" s="16">
        <v>7.510262626615756E-2</v>
      </c>
      <c r="E12" s="16">
        <v>4.5098322293724999E-2</v>
      </c>
      <c r="G12" s="16">
        <v>7.7706327944934553E-2</v>
      </c>
      <c r="H12" s="16">
        <v>9.8854425115815617E-2</v>
      </c>
      <c r="I12" s="16">
        <v>5.9893691642674753E-2</v>
      </c>
      <c r="J12" s="16">
        <v>5.1477517170869097E-2</v>
      </c>
      <c r="K12" s="16">
        <v>3.3989881419956729E-2</v>
      </c>
      <c r="L12" s="16">
        <v>3.2207134334315352E-2</v>
      </c>
      <c r="N12" s="16">
        <v>5.6442077750755271E-2</v>
      </c>
      <c r="O12" s="16">
        <v>4.925501212947659E-2</v>
      </c>
      <c r="P12" s="16">
        <v>5.0146326959587963E-2</v>
      </c>
      <c r="Q12" s="16">
        <v>5.8958878733717413E-2</v>
      </c>
      <c r="R12" s="16">
        <v>4.7364404157149223E-2</v>
      </c>
      <c r="S12" s="16">
        <v>6.665295161512326E-2</v>
      </c>
      <c r="T12" s="16">
        <v>6.7810221416727448E-2</v>
      </c>
      <c r="U12" s="16">
        <v>6.8968721804848823E-2</v>
      </c>
      <c r="V12" s="16">
        <v>8.9137656383009634E-2</v>
      </c>
      <c r="W12" s="16">
        <v>6.317318304745706E-2</v>
      </c>
      <c r="X12" s="16">
        <v>2.6785216188975058E-2</v>
      </c>
      <c r="Y12" s="16">
        <v>4.5299064527423723E-2</v>
      </c>
      <c r="AA12" s="16">
        <v>8.5354542589330173E-2</v>
      </c>
      <c r="AB12" s="16">
        <v>4.7387593265376407E-2</v>
      </c>
      <c r="AC12" s="16">
        <v>5.5986898146207907E-2</v>
      </c>
      <c r="AD12" s="16">
        <v>4.8604944641936633E-2</v>
      </c>
      <c r="AF12" s="16">
        <v>6.0300554366886507E-2</v>
      </c>
      <c r="AH12" s="16">
        <v>2.3534442365673942E-2</v>
      </c>
      <c r="AI12" s="16">
        <v>2.8011528948076389E-2</v>
      </c>
      <c r="AJ12" s="16">
        <v>6.5093723669603865E-2</v>
      </c>
      <c r="AK12" s="16">
        <v>0.125805064539636</v>
      </c>
    </row>
    <row r="13" spans="2:39" ht="19" customHeight="1" x14ac:dyDescent="0.35">
      <c r="B13" s="15" t="s">
        <v>137</v>
      </c>
      <c r="C13" s="16">
        <v>1.438902414991599E-2</v>
      </c>
      <c r="D13" s="16">
        <v>1.6645242015307961E-2</v>
      </c>
      <c r="E13" s="16">
        <v>1.207181154409215E-2</v>
      </c>
      <c r="G13" s="16">
        <v>2.0852458673468261E-2</v>
      </c>
      <c r="H13" s="16">
        <v>1.5279613853382589E-2</v>
      </c>
      <c r="I13" s="16">
        <v>1.5461715257526491E-2</v>
      </c>
      <c r="J13" s="16">
        <v>1.3531447646383711E-2</v>
      </c>
      <c r="K13" s="16">
        <v>1.1143254971053481E-2</v>
      </c>
      <c r="L13" s="16">
        <v>9.8560316115167239E-3</v>
      </c>
      <c r="N13" s="16">
        <v>1.504052391351187E-2</v>
      </c>
      <c r="O13" s="16">
        <v>6.3069919399156051E-3</v>
      </c>
      <c r="P13" s="16">
        <v>1.9834705488509699E-2</v>
      </c>
      <c r="Q13" s="16">
        <v>9.8033299141050204E-3</v>
      </c>
      <c r="R13" s="16">
        <v>1.074577362719574E-2</v>
      </c>
      <c r="S13" s="16">
        <v>1.2115027595003011E-2</v>
      </c>
      <c r="T13" s="16">
        <v>2.075163033123404E-2</v>
      </c>
      <c r="U13" s="16">
        <v>1.9586994543782689E-2</v>
      </c>
      <c r="V13" s="16">
        <v>1.9439997703501289E-2</v>
      </c>
      <c r="W13" s="16">
        <v>1.283766822125619E-2</v>
      </c>
      <c r="X13" s="16">
        <v>1.217574827929963E-2</v>
      </c>
      <c r="Y13" s="16">
        <v>7.1908612306243874E-3</v>
      </c>
      <c r="AA13" s="16">
        <v>1.6023238653619321E-2</v>
      </c>
      <c r="AB13" s="16">
        <v>1.114825837684744E-2</v>
      </c>
      <c r="AC13" s="16">
        <v>1.1278282435134681E-2</v>
      </c>
      <c r="AD13" s="16">
        <v>1.910012325327947E-2</v>
      </c>
      <c r="AF13" s="16">
        <v>1.438902414991599E-2</v>
      </c>
      <c r="AH13" s="16">
        <v>1.407593349090931E-2</v>
      </c>
      <c r="AI13" s="16">
        <v>8.9147891888590441E-3</v>
      </c>
      <c r="AJ13" s="16">
        <v>1.431400613616966E-2</v>
      </c>
      <c r="AK13" s="16">
        <v>2.6242682593269472E-2</v>
      </c>
    </row>
    <row r="14" spans="2:39" ht="19" customHeight="1" x14ac:dyDescent="0.35">
      <c r="B14" s="15" t="s">
        <v>138</v>
      </c>
      <c r="C14" s="16">
        <v>6.2478654747079247E-2</v>
      </c>
      <c r="D14" s="16">
        <v>5.098208352221676E-2</v>
      </c>
      <c r="E14" s="16">
        <v>7.4286025025735808E-2</v>
      </c>
      <c r="G14" s="16">
        <v>2.7279130471340909E-2</v>
      </c>
      <c r="H14" s="16">
        <v>2.3905872348315541E-2</v>
      </c>
      <c r="I14" s="16">
        <v>6.0711530878983858E-2</v>
      </c>
      <c r="J14" s="16">
        <v>6.9718944682692796E-2</v>
      </c>
      <c r="K14" s="16">
        <v>7.0833783726128988E-2</v>
      </c>
      <c r="L14" s="16">
        <v>0.1262300641639694</v>
      </c>
      <c r="N14" s="16">
        <v>5.8510265505586558E-2</v>
      </c>
      <c r="O14" s="16">
        <v>3.4015276589683542E-2</v>
      </c>
      <c r="P14" s="16">
        <v>7.8740934980511684E-2</v>
      </c>
      <c r="Q14" s="16">
        <v>7.4677212593825232E-2</v>
      </c>
      <c r="R14" s="16">
        <v>5.2344812348002749E-2</v>
      </c>
      <c r="S14" s="16">
        <v>5.5797315721564551E-2</v>
      </c>
      <c r="T14" s="16">
        <v>6.3504812729542823E-2</v>
      </c>
      <c r="U14" s="16">
        <v>6.2255314329285327E-2</v>
      </c>
      <c r="V14" s="16">
        <v>4.9026676012011723E-2</v>
      </c>
      <c r="W14" s="16">
        <v>6.9477664886411564E-2</v>
      </c>
      <c r="X14" s="16">
        <v>7.1330755663432666E-2</v>
      </c>
      <c r="Y14" s="16">
        <v>8.5220359140870908E-2</v>
      </c>
      <c r="AA14" s="16">
        <v>4.1942083018965529E-2</v>
      </c>
      <c r="AB14" s="16">
        <v>6.5484533992906366E-2</v>
      </c>
      <c r="AC14" s="16">
        <v>5.5609177537673478E-2</v>
      </c>
      <c r="AD14" s="16">
        <v>8.9859614632403148E-2</v>
      </c>
      <c r="AF14" s="16">
        <v>6.2478654747079247E-2</v>
      </c>
      <c r="AH14" s="16">
        <v>0.29499485056013158</v>
      </c>
      <c r="AI14" s="16">
        <v>0.1057293349748179</v>
      </c>
      <c r="AJ14" s="16">
        <v>2.281255961684716E-2</v>
      </c>
      <c r="AK14" s="16">
        <v>1.2096911199333369E-2</v>
      </c>
    </row>
    <row r="16" spans="2:39" x14ac:dyDescent="0.35">
      <c r="B16" t="s">
        <v>443</v>
      </c>
    </row>
    <row r="17" spans="2:2" x14ac:dyDescent="0.35">
      <c r="B17" t="s">
        <v>8</v>
      </c>
    </row>
    <row r="19" spans="2:2" x14ac:dyDescent="0.35">
      <c r="B19"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AM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139</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3050</v>
      </c>
      <c r="D7" s="13">
        <v>1649</v>
      </c>
      <c r="E7" s="13">
        <v>1401</v>
      </c>
      <c r="G7" s="13">
        <v>424</v>
      </c>
      <c r="H7" s="13">
        <v>700</v>
      </c>
      <c r="I7" s="13">
        <v>702</v>
      </c>
      <c r="J7" s="13">
        <v>668</v>
      </c>
      <c r="K7" s="13">
        <v>406</v>
      </c>
      <c r="L7" s="13">
        <v>150</v>
      </c>
      <c r="N7" s="13">
        <v>228</v>
      </c>
      <c r="O7" s="13">
        <v>103</v>
      </c>
      <c r="P7" s="13">
        <v>147</v>
      </c>
      <c r="Q7" s="13">
        <v>123</v>
      </c>
      <c r="R7" s="13">
        <v>353</v>
      </c>
      <c r="S7" s="13">
        <v>228</v>
      </c>
      <c r="T7" s="13">
        <v>224</v>
      </c>
      <c r="U7" s="13">
        <v>288</v>
      </c>
      <c r="V7" s="13">
        <v>534</v>
      </c>
      <c r="W7" s="13">
        <v>380</v>
      </c>
      <c r="X7" s="13">
        <v>217</v>
      </c>
      <c r="Y7" s="13">
        <v>225</v>
      </c>
      <c r="AA7" s="13">
        <v>1036</v>
      </c>
      <c r="AB7" s="13">
        <v>858</v>
      </c>
      <c r="AC7" s="13">
        <v>676</v>
      </c>
      <c r="AD7" s="13">
        <v>475</v>
      </c>
      <c r="AF7" s="13">
        <v>3050</v>
      </c>
      <c r="AH7" s="13">
        <v>37</v>
      </c>
      <c r="AI7" s="13">
        <v>788</v>
      </c>
      <c r="AJ7" s="13">
        <v>1515</v>
      </c>
      <c r="AK7" s="13">
        <v>710</v>
      </c>
    </row>
    <row r="8" spans="2:39" x14ac:dyDescent="0.35">
      <c r="B8" s="7" t="s">
        <v>68</v>
      </c>
      <c r="C8" s="14">
        <v>3017</v>
      </c>
      <c r="D8" s="14">
        <v>1636</v>
      </c>
      <c r="E8" s="14">
        <v>1380</v>
      </c>
      <c r="G8" s="14">
        <v>418</v>
      </c>
      <c r="H8" s="14">
        <v>737</v>
      </c>
      <c r="I8" s="14">
        <v>691</v>
      </c>
      <c r="J8" s="14">
        <v>623</v>
      </c>
      <c r="K8" s="14">
        <v>372</v>
      </c>
      <c r="L8" s="14">
        <v>175</v>
      </c>
      <c r="N8" s="14">
        <v>243</v>
      </c>
      <c r="O8" s="14">
        <v>107</v>
      </c>
      <c r="P8" s="14">
        <v>139</v>
      </c>
      <c r="Q8" s="14">
        <v>112</v>
      </c>
      <c r="R8" s="14">
        <v>342</v>
      </c>
      <c r="S8" s="14">
        <v>211</v>
      </c>
      <c r="T8" s="14">
        <v>207</v>
      </c>
      <c r="U8" s="14">
        <v>281</v>
      </c>
      <c r="V8" s="14">
        <v>558</v>
      </c>
      <c r="W8" s="14">
        <v>372</v>
      </c>
      <c r="X8" s="14">
        <v>204</v>
      </c>
      <c r="Y8" s="14">
        <v>241</v>
      </c>
      <c r="AA8" s="14">
        <v>1003</v>
      </c>
      <c r="AB8" s="14">
        <v>812</v>
      </c>
      <c r="AC8" s="14">
        <v>707</v>
      </c>
      <c r="AD8" s="14">
        <v>494</v>
      </c>
      <c r="AF8" s="14">
        <v>3017</v>
      </c>
      <c r="AH8" s="14">
        <v>36</v>
      </c>
      <c r="AI8" s="14">
        <v>770</v>
      </c>
      <c r="AJ8" s="14">
        <v>1506</v>
      </c>
      <c r="AK8" s="14">
        <v>704</v>
      </c>
    </row>
    <row r="9" spans="2:39" ht="19" customHeight="1" x14ac:dyDescent="0.35">
      <c r="B9" s="15" t="s">
        <v>133</v>
      </c>
      <c r="C9" s="16">
        <v>0.35011890873283608</v>
      </c>
      <c r="D9" s="16">
        <v>0.31961387285920068</v>
      </c>
      <c r="E9" s="16">
        <v>0.38628083044652839</v>
      </c>
      <c r="G9" s="16">
        <v>0.36227981138411142</v>
      </c>
      <c r="H9" s="16">
        <v>0.33823183610788887</v>
      </c>
      <c r="I9" s="16">
        <v>0.33700825123241612</v>
      </c>
      <c r="J9" s="16">
        <v>0.38333938669712542</v>
      </c>
      <c r="K9" s="16">
        <v>0.35074315458611421</v>
      </c>
      <c r="L9" s="16">
        <v>0.30329254952733992</v>
      </c>
      <c r="N9" s="16">
        <v>0.39355375429079581</v>
      </c>
      <c r="O9" s="16">
        <v>0.30721925664464378</v>
      </c>
      <c r="P9" s="16">
        <v>0.31960197697136888</v>
      </c>
      <c r="Q9" s="16">
        <v>0.38039226123470449</v>
      </c>
      <c r="R9" s="16">
        <v>0.34695563383400629</v>
      </c>
      <c r="S9" s="16">
        <v>0.35985965716576163</v>
      </c>
      <c r="T9" s="16">
        <v>0.40487216159372369</v>
      </c>
      <c r="U9" s="16">
        <v>0.34172843912730599</v>
      </c>
      <c r="V9" s="16">
        <v>0.332739814559949</v>
      </c>
      <c r="W9" s="16">
        <v>0.34767613979630579</v>
      </c>
      <c r="X9" s="16">
        <v>0.32635851551284661</v>
      </c>
      <c r="Y9" s="16">
        <v>0.35196743129670882</v>
      </c>
      <c r="AA9" s="16">
        <v>0.32606455345176749</v>
      </c>
      <c r="AB9" s="16">
        <v>0.36011790687113171</v>
      </c>
      <c r="AC9" s="16">
        <v>0.35997888262124778</v>
      </c>
      <c r="AD9" s="16">
        <v>0.3689419412884492</v>
      </c>
      <c r="AF9" s="16">
        <v>0.35011890873283608</v>
      </c>
      <c r="AH9" s="16">
        <v>0.18956371729918861</v>
      </c>
      <c r="AI9" s="16">
        <v>0.33944602080994468</v>
      </c>
      <c r="AJ9" s="16">
        <v>0.37031721066427797</v>
      </c>
      <c r="AK9" s="16">
        <v>0.32689918559444481</v>
      </c>
    </row>
    <row r="10" spans="2:39" ht="19" customHeight="1" x14ac:dyDescent="0.35">
      <c r="B10" s="15" t="s">
        <v>134</v>
      </c>
      <c r="C10" s="16">
        <v>0.28111077143846069</v>
      </c>
      <c r="D10" s="16">
        <v>0.27083092250848823</v>
      </c>
      <c r="E10" s="16">
        <v>0.29329692633348031</v>
      </c>
      <c r="G10" s="16">
        <v>0.30472770198076482</v>
      </c>
      <c r="H10" s="16">
        <v>0.2789895493771043</v>
      </c>
      <c r="I10" s="16">
        <v>0.28745023113347062</v>
      </c>
      <c r="J10" s="16">
        <v>0.26538935086727661</v>
      </c>
      <c r="K10" s="16">
        <v>0.26952046122475731</v>
      </c>
      <c r="L10" s="16">
        <v>0.28926524211335453</v>
      </c>
      <c r="N10" s="16">
        <v>0.2473989446076813</v>
      </c>
      <c r="O10" s="16">
        <v>0.28572343246276499</v>
      </c>
      <c r="P10" s="16">
        <v>0.30835616430507479</v>
      </c>
      <c r="Q10" s="16">
        <v>0.2727211955589246</v>
      </c>
      <c r="R10" s="16">
        <v>0.32923768889339261</v>
      </c>
      <c r="S10" s="16">
        <v>0.2464866892775556</v>
      </c>
      <c r="T10" s="16">
        <v>0.26153651559186369</v>
      </c>
      <c r="U10" s="16">
        <v>0.2550222510461041</v>
      </c>
      <c r="V10" s="16">
        <v>0.24212002914802899</v>
      </c>
      <c r="W10" s="16">
        <v>0.31821372640601259</v>
      </c>
      <c r="X10" s="16">
        <v>0.32344191771729502</v>
      </c>
      <c r="Y10" s="16">
        <v>0.30737768887898781</v>
      </c>
      <c r="AA10" s="16">
        <v>0.27258608862737038</v>
      </c>
      <c r="AB10" s="16">
        <v>0.29781531727030802</v>
      </c>
      <c r="AC10" s="16">
        <v>0.28094697674018759</v>
      </c>
      <c r="AD10" s="16">
        <v>0.27226182162749751</v>
      </c>
      <c r="AF10" s="16">
        <v>0.28111077143846069</v>
      </c>
      <c r="AH10" s="16">
        <v>0.15443464213908459</v>
      </c>
      <c r="AI10" s="16">
        <v>0.26708504823338841</v>
      </c>
      <c r="AJ10" s="16">
        <v>0.30685156205412012</v>
      </c>
      <c r="AK10" s="16">
        <v>0.24795775516965071</v>
      </c>
    </row>
    <row r="11" spans="2:39" ht="19" customHeight="1" x14ac:dyDescent="0.35">
      <c r="B11" s="15" t="s">
        <v>135</v>
      </c>
      <c r="C11" s="16">
        <v>0.22526397587865229</v>
      </c>
      <c r="D11" s="16">
        <v>0.26544704886856307</v>
      </c>
      <c r="E11" s="16">
        <v>0.1776293116974309</v>
      </c>
      <c r="G11" s="16">
        <v>0.20778799738403991</v>
      </c>
      <c r="H11" s="16">
        <v>0.25689173765959961</v>
      </c>
      <c r="I11" s="16">
        <v>0.2341855264495343</v>
      </c>
      <c r="J11" s="16">
        <v>0.20596396394179561</v>
      </c>
      <c r="K11" s="16">
        <v>0.20497379890788381</v>
      </c>
      <c r="L11" s="16">
        <v>0.2105348181319088</v>
      </c>
      <c r="N11" s="16">
        <v>0.19536200705957471</v>
      </c>
      <c r="O11" s="16">
        <v>0.26914960171605118</v>
      </c>
      <c r="P11" s="16">
        <v>0.20508985321683801</v>
      </c>
      <c r="Q11" s="16">
        <v>0.1925111484917105</v>
      </c>
      <c r="R11" s="16">
        <v>0.21510646364567529</v>
      </c>
      <c r="S11" s="16">
        <v>0.22520329561547131</v>
      </c>
      <c r="T11" s="16">
        <v>0.20205664220163991</v>
      </c>
      <c r="U11" s="16">
        <v>0.24954769579711439</v>
      </c>
      <c r="V11" s="16">
        <v>0.27660282843101119</v>
      </c>
      <c r="W11" s="16">
        <v>0.1959620683265382</v>
      </c>
      <c r="X11" s="16">
        <v>0.2167566776416037</v>
      </c>
      <c r="Y11" s="16">
        <v>0.2024557266162671</v>
      </c>
      <c r="AA11" s="16">
        <v>0.25800669084902211</v>
      </c>
      <c r="AB11" s="16">
        <v>0.2036680917107638</v>
      </c>
      <c r="AC11" s="16">
        <v>0.2231119517048166</v>
      </c>
      <c r="AD11" s="16">
        <v>0.19602311032970049</v>
      </c>
      <c r="AF11" s="16">
        <v>0.22526397587865229</v>
      </c>
      <c r="AH11" s="16">
        <v>0.10626145652622759</v>
      </c>
      <c r="AI11" s="16">
        <v>0.1665463291356567</v>
      </c>
      <c r="AJ11" s="16">
        <v>0.2218048275243556</v>
      </c>
      <c r="AK11" s="16">
        <v>0.30299527585355351</v>
      </c>
    </row>
    <row r="12" spans="2:39" ht="19" customHeight="1" x14ac:dyDescent="0.35">
      <c r="B12" s="15" t="s">
        <v>136</v>
      </c>
      <c r="C12" s="16">
        <v>5.353832516224688E-2</v>
      </c>
      <c r="D12" s="16">
        <v>5.803219452756813E-2</v>
      </c>
      <c r="E12" s="16">
        <v>4.8211107949538881E-2</v>
      </c>
      <c r="G12" s="16">
        <v>7.202058488884068E-2</v>
      </c>
      <c r="H12" s="16">
        <v>6.2505279958269849E-2</v>
      </c>
      <c r="I12" s="16">
        <v>5.6980911275433303E-2</v>
      </c>
      <c r="J12" s="16">
        <v>4.0165443905310183E-2</v>
      </c>
      <c r="K12" s="16">
        <v>3.9572246210879528E-2</v>
      </c>
      <c r="L12" s="16">
        <v>3.5437430384570742E-2</v>
      </c>
      <c r="N12" s="16">
        <v>4.2716025774316532E-2</v>
      </c>
      <c r="O12" s="16">
        <v>7.1889641577155675E-2</v>
      </c>
      <c r="P12" s="16">
        <v>5.8410116949051481E-2</v>
      </c>
      <c r="Q12" s="16">
        <v>7.3944685839143445E-2</v>
      </c>
      <c r="R12" s="16">
        <v>3.9673218949283752E-2</v>
      </c>
      <c r="S12" s="16">
        <v>6.8421797183195965E-2</v>
      </c>
      <c r="T12" s="16">
        <v>4.495262811533559E-2</v>
      </c>
      <c r="U12" s="16">
        <v>5.7751800373391567E-2</v>
      </c>
      <c r="V12" s="16">
        <v>7.0144016089846578E-2</v>
      </c>
      <c r="W12" s="16">
        <v>5.3036256300834243E-2</v>
      </c>
      <c r="X12" s="16">
        <v>2.3291058196337231E-2</v>
      </c>
      <c r="Y12" s="16">
        <v>4.108367546943844E-2</v>
      </c>
      <c r="AA12" s="16">
        <v>8.1624095374484187E-2</v>
      </c>
      <c r="AB12" s="16">
        <v>3.9226503249928692E-2</v>
      </c>
      <c r="AC12" s="16">
        <v>3.4751598827838667E-2</v>
      </c>
      <c r="AD12" s="16">
        <v>4.7119654907422197E-2</v>
      </c>
      <c r="AF12" s="16">
        <v>5.353832516224688E-2</v>
      </c>
      <c r="AH12" s="16">
        <v>7.3897787228627915E-2</v>
      </c>
      <c r="AI12" s="16">
        <v>3.3557183523594283E-2</v>
      </c>
      <c r="AJ12" s="16">
        <v>5.054675722308228E-2</v>
      </c>
      <c r="AK12" s="16">
        <v>8.0725420264855866E-2</v>
      </c>
    </row>
    <row r="13" spans="2:39" ht="19" customHeight="1" x14ac:dyDescent="0.35">
      <c r="B13" s="15" t="s">
        <v>137</v>
      </c>
      <c r="C13" s="16">
        <v>1.1571421001855139E-2</v>
      </c>
      <c r="D13" s="16">
        <v>1.307142873543884E-2</v>
      </c>
      <c r="E13" s="16">
        <v>9.793250261244172E-3</v>
      </c>
      <c r="G13" s="16">
        <v>1.451882345916077E-2</v>
      </c>
      <c r="H13" s="16">
        <v>1.402850343324212E-2</v>
      </c>
      <c r="I13" s="16">
        <v>7.4400803362401581E-3</v>
      </c>
      <c r="J13" s="16">
        <v>1.332233528450177E-2</v>
      </c>
      <c r="K13" s="16">
        <v>1.048647533424263E-2</v>
      </c>
      <c r="L13" s="16">
        <v>6.5824542273255279E-3</v>
      </c>
      <c r="N13" s="16">
        <v>8.5176395951135422E-3</v>
      </c>
      <c r="O13" s="16">
        <v>0</v>
      </c>
      <c r="P13" s="16">
        <v>0</v>
      </c>
      <c r="Q13" s="16">
        <v>1.600659282555035E-2</v>
      </c>
      <c r="R13" s="16">
        <v>6.1103610907087156E-3</v>
      </c>
      <c r="S13" s="16">
        <v>8.5284772122509456E-3</v>
      </c>
      <c r="T13" s="16">
        <v>1.270349010950347E-2</v>
      </c>
      <c r="U13" s="16">
        <v>3.2383817514956482E-2</v>
      </c>
      <c r="V13" s="16">
        <v>2.059918925295216E-2</v>
      </c>
      <c r="W13" s="16">
        <v>2.657235979989671E-3</v>
      </c>
      <c r="X13" s="16">
        <v>4.6094507531205288E-3</v>
      </c>
      <c r="Y13" s="16">
        <v>8.3695510817166918E-3</v>
      </c>
      <c r="AA13" s="16">
        <v>1.613571498270689E-2</v>
      </c>
      <c r="AB13" s="16">
        <v>7.8489659262747438E-3</v>
      </c>
      <c r="AC13" s="16">
        <v>1.1613123499761209E-2</v>
      </c>
      <c r="AD13" s="16">
        <v>8.40481728932411E-3</v>
      </c>
      <c r="AF13" s="16">
        <v>1.1571421001855139E-2</v>
      </c>
      <c r="AH13" s="16">
        <v>4.9634679477905487E-2</v>
      </c>
      <c r="AI13" s="16">
        <v>5.3061173445377464E-3</v>
      </c>
      <c r="AJ13" s="16">
        <v>1.051458419848242E-2</v>
      </c>
      <c r="AK13" s="16">
        <v>1.8713957007584402E-2</v>
      </c>
    </row>
    <row r="14" spans="2:39" ht="19" customHeight="1" x14ac:dyDescent="0.35">
      <c r="B14" s="15" t="s">
        <v>138</v>
      </c>
      <c r="C14" s="16">
        <v>7.8396597785948777E-2</v>
      </c>
      <c r="D14" s="16">
        <v>7.3004532500740932E-2</v>
      </c>
      <c r="E14" s="16">
        <v>8.4788573311777457E-2</v>
      </c>
      <c r="G14" s="16">
        <v>3.8665080903082509E-2</v>
      </c>
      <c r="H14" s="16">
        <v>4.9353093463895298E-2</v>
      </c>
      <c r="I14" s="16">
        <v>7.6934999572905505E-2</v>
      </c>
      <c r="J14" s="16">
        <v>9.1819519303990391E-2</v>
      </c>
      <c r="K14" s="16">
        <v>0.12470386373612261</v>
      </c>
      <c r="L14" s="16">
        <v>0.15488750561550049</v>
      </c>
      <c r="N14" s="16">
        <v>0.112451628672518</v>
      </c>
      <c r="O14" s="16">
        <v>6.6018067599384347E-2</v>
      </c>
      <c r="P14" s="16">
        <v>0.1085418885576668</v>
      </c>
      <c r="Q14" s="16">
        <v>6.4424116049966562E-2</v>
      </c>
      <c r="R14" s="16">
        <v>6.291663358693346E-2</v>
      </c>
      <c r="S14" s="16">
        <v>9.1500083545764804E-2</v>
      </c>
      <c r="T14" s="16">
        <v>7.387856238793368E-2</v>
      </c>
      <c r="U14" s="16">
        <v>6.3565996141127401E-2</v>
      </c>
      <c r="V14" s="16">
        <v>5.7794122518212157E-2</v>
      </c>
      <c r="W14" s="16">
        <v>8.2454573190319388E-2</v>
      </c>
      <c r="X14" s="16">
        <v>0.1055423801787969</v>
      </c>
      <c r="Y14" s="16">
        <v>8.8745926656881094E-2</v>
      </c>
      <c r="AA14" s="16">
        <v>4.5582856714648852E-2</v>
      </c>
      <c r="AB14" s="16">
        <v>9.1323214971593278E-2</v>
      </c>
      <c r="AC14" s="16">
        <v>8.9597466606147966E-2</v>
      </c>
      <c r="AD14" s="16">
        <v>0.1072486545576065</v>
      </c>
      <c r="AF14" s="16">
        <v>7.8396597785948777E-2</v>
      </c>
      <c r="AH14" s="16">
        <v>0.4262077173289659</v>
      </c>
      <c r="AI14" s="16">
        <v>0.18805930095287821</v>
      </c>
      <c r="AJ14" s="16">
        <v>3.9965058335681557E-2</v>
      </c>
      <c r="AK14" s="16">
        <v>2.2708406109910682E-2</v>
      </c>
    </row>
    <row r="16" spans="2:39" x14ac:dyDescent="0.35">
      <c r="B16" s="19" t="s">
        <v>24</v>
      </c>
    </row>
    <row r="17" spans="2:2" x14ac:dyDescent="0.35">
      <c r="B17" t="s">
        <v>443</v>
      </c>
    </row>
    <row r="18" spans="2:2" x14ac:dyDescent="0.35">
      <c r="B18" t="s">
        <v>8</v>
      </c>
    </row>
    <row r="19" spans="2:2" x14ac:dyDescent="0.35">
      <c r="B19"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AM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140</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4946</v>
      </c>
      <c r="D7" s="13">
        <v>2503</v>
      </c>
      <c r="E7" s="13">
        <v>2443</v>
      </c>
      <c r="G7" s="13">
        <v>764</v>
      </c>
      <c r="H7" s="13">
        <v>881</v>
      </c>
      <c r="I7" s="13">
        <v>916</v>
      </c>
      <c r="J7" s="13">
        <v>938</v>
      </c>
      <c r="K7" s="13">
        <v>742</v>
      </c>
      <c r="L7" s="13">
        <v>705</v>
      </c>
      <c r="N7" s="13">
        <v>389</v>
      </c>
      <c r="O7" s="13">
        <v>145</v>
      </c>
      <c r="P7" s="13">
        <v>251</v>
      </c>
      <c r="Q7" s="13">
        <v>220</v>
      </c>
      <c r="R7" s="13">
        <v>565</v>
      </c>
      <c r="S7" s="13">
        <v>407</v>
      </c>
      <c r="T7" s="13">
        <v>375</v>
      </c>
      <c r="U7" s="13">
        <v>460</v>
      </c>
      <c r="V7" s="13">
        <v>713</v>
      </c>
      <c r="W7" s="13">
        <v>633</v>
      </c>
      <c r="X7" s="13">
        <v>397</v>
      </c>
      <c r="Y7" s="13">
        <v>391</v>
      </c>
      <c r="AA7" s="13">
        <v>1386</v>
      </c>
      <c r="AB7" s="13">
        <v>1332</v>
      </c>
      <c r="AC7" s="13">
        <v>1049</v>
      </c>
      <c r="AD7" s="13">
        <v>1163</v>
      </c>
      <c r="AF7" s="13">
        <v>4946</v>
      </c>
      <c r="AH7" s="13">
        <v>199</v>
      </c>
      <c r="AI7" s="13">
        <v>1798</v>
      </c>
      <c r="AJ7" s="13">
        <v>2094</v>
      </c>
      <c r="AK7" s="13">
        <v>855</v>
      </c>
    </row>
    <row r="8" spans="2:39" x14ac:dyDescent="0.35">
      <c r="B8" s="7" t="s">
        <v>68</v>
      </c>
      <c r="C8" s="14">
        <v>4912</v>
      </c>
      <c r="D8" s="14">
        <v>2489</v>
      </c>
      <c r="E8" s="14">
        <v>2423</v>
      </c>
      <c r="G8" s="14">
        <v>743</v>
      </c>
      <c r="H8" s="14">
        <v>920</v>
      </c>
      <c r="I8" s="14">
        <v>897</v>
      </c>
      <c r="J8" s="14">
        <v>873</v>
      </c>
      <c r="K8" s="14">
        <v>675</v>
      </c>
      <c r="L8" s="14">
        <v>804</v>
      </c>
      <c r="N8" s="14">
        <v>417</v>
      </c>
      <c r="O8" s="14">
        <v>150</v>
      </c>
      <c r="P8" s="14">
        <v>240</v>
      </c>
      <c r="Q8" s="14">
        <v>200</v>
      </c>
      <c r="R8" s="14">
        <v>552</v>
      </c>
      <c r="S8" s="14">
        <v>378</v>
      </c>
      <c r="T8" s="14">
        <v>347</v>
      </c>
      <c r="U8" s="14">
        <v>450</v>
      </c>
      <c r="V8" s="14">
        <v>746</v>
      </c>
      <c r="W8" s="14">
        <v>626</v>
      </c>
      <c r="X8" s="14">
        <v>378</v>
      </c>
      <c r="Y8" s="14">
        <v>428</v>
      </c>
      <c r="AA8" s="14">
        <v>1363</v>
      </c>
      <c r="AB8" s="14">
        <v>1284</v>
      </c>
      <c r="AC8" s="14">
        <v>1102</v>
      </c>
      <c r="AD8" s="14">
        <v>1157</v>
      </c>
      <c r="AF8" s="14">
        <v>4912</v>
      </c>
      <c r="AH8" s="14">
        <v>205</v>
      </c>
      <c r="AI8" s="14">
        <v>1786</v>
      </c>
      <c r="AJ8" s="14">
        <v>2077</v>
      </c>
      <c r="AK8" s="14">
        <v>844</v>
      </c>
    </row>
    <row r="9" spans="2:39" ht="19" customHeight="1" x14ac:dyDescent="0.35">
      <c r="B9" s="15" t="s">
        <v>141</v>
      </c>
      <c r="C9" s="16">
        <v>0.2052956140297971</v>
      </c>
      <c r="D9" s="16">
        <v>0.24417838922133331</v>
      </c>
      <c r="E9" s="16">
        <v>0.16536167936627141</v>
      </c>
      <c r="G9" s="16">
        <v>0.33021096608467121</v>
      </c>
      <c r="H9" s="16">
        <v>0.35301054592167441</v>
      </c>
      <c r="I9" s="16">
        <v>0.2228100457333213</v>
      </c>
      <c r="J9" s="16">
        <v>0.1616236936845879</v>
      </c>
      <c r="K9" s="16">
        <v>9.7835067304677767E-2</v>
      </c>
      <c r="L9" s="16">
        <v>3.8890767839488957E-2</v>
      </c>
      <c r="N9" s="16">
        <v>0.15061118969717591</v>
      </c>
      <c r="O9" s="16">
        <v>0.17499619656140461</v>
      </c>
      <c r="P9" s="16">
        <v>0.1989626066350445</v>
      </c>
      <c r="Q9" s="16">
        <v>0.17444449547626961</v>
      </c>
      <c r="R9" s="16">
        <v>0.18979867971889919</v>
      </c>
      <c r="S9" s="16">
        <v>0.16589559209699081</v>
      </c>
      <c r="T9" s="16">
        <v>0.20324852122701401</v>
      </c>
      <c r="U9" s="16">
        <v>0.24626355691445531</v>
      </c>
      <c r="V9" s="16">
        <v>0.31939048504123058</v>
      </c>
      <c r="W9" s="16">
        <v>0.15588334223802469</v>
      </c>
      <c r="X9" s="16">
        <v>0.18805933881882531</v>
      </c>
      <c r="Y9" s="16">
        <v>0.18923162733902449</v>
      </c>
      <c r="AA9" s="16">
        <v>0.27898041852218652</v>
      </c>
      <c r="AB9" s="16">
        <v>0.17239461511207341</v>
      </c>
      <c r="AC9" s="16">
        <v>0.19099798207741489</v>
      </c>
      <c r="AD9" s="16">
        <v>0.1688115515075706</v>
      </c>
      <c r="AF9" s="16">
        <v>0.2052956140297971</v>
      </c>
      <c r="AH9" s="16">
        <v>2.0952705986239509E-2</v>
      </c>
      <c r="AI9" s="16">
        <v>5.6248213790132923E-2</v>
      </c>
      <c r="AJ9" s="16">
        <v>0.22291150786143971</v>
      </c>
      <c r="AK9" s="16">
        <v>0.52232388565348931</v>
      </c>
    </row>
    <row r="10" spans="2:39" ht="19" customHeight="1" x14ac:dyDescent="0.35">
      <c r="B10" s="15" t="s">
        <v>142</v>
      </c>
      <c r="C10" s="16">
        <v>0.50512619478442744</v>
      </c>
      <c r="D10" s="16">
        <v>0.51333738091503456</v>
      </c>
      <c r="E10" s="16">
        <v>0.49669302691422129</v>
      </c>
      <c r="G10" s="16">
        <v>0.51905214474408046</v>
      </c>
      <c r="H10" s="16">
        <v>0.50306056468953031</v>
      </c>
      <c r="I10" s="16">
        <v>0.56190212576745335</v>
      </c>
      <c r="J10" s="16">
        <v>0.54189329914512019</v>
      </c>
      <c r="K10" s="16">
        <v>0.48934738554865992</v>
      </c>
      <c r="L10" s="16">
        <v>0.40463894921429572</v>
      </c>
      <c r="N10" s="16">
        <v>0.51452316223144867</v>
      </c>
      <c r="O10" s="16">
        <v>0.44652102954407757</v>
      </c>
      <c r="P10" s="16">
        <v>0.50005185364486049</v>
      </c>
      <c r="Q10" s="16">
        <v>0.53090984415624609</v>
      </c>
      <c r="R10" s="16">
        <v>0.54513124961524961</v>
      </c>
      <c r="S10" s="16">
        <v>0.49960563707834399</v>
      </c>
      <c r="T10" s="16">
        <v>0.53531496828400105</v>
      </c>
      <c r="U10" s="16">
        <v>0.50988263474498308</v>
      </c>
      <c r="V10" s="16">
        <v>0.50164891535473366</v>
      </c>
      <c r="W10" s="16">
        <v>0.50223613238948017</v>
      </c>
      <c r="X10" s="16">
        <v>0.45495159896607568</v>
      </c>
      <c r="Y10" s="16">
        <v>0.48566265595891522</v>
      </c>
      <c r="AA10" s="16">
        <v>0.49073717521527471</v>
      </c>
      <c r="AB10" s="16">
        <v>0.54377309150740594</v>
      </c>
      <c r="AC10" s="16">
        <v>0.51097764582027028</v>
      </c>
      <c r="AD10" s="16">
        <v>0.47334804543791059</v>
      </c>
      <c r="AF10" s="16">
        <v>0.50512619478442744</v>
      </c>
      <c r="AH10" s="16">
        <v>0.2206711360852342</v>
      </c>
      <c r="AI10" s="16">
        <v>0.45975568662763022</v>
      </c>
      <c r="AJ10" s="16">
        <v>0.58951338653590957</v>
      </c>
      <c r="AK10" s="16">
        <v>0.46248778112952471</v>
      </c>
    </row>
    <row r="11" spans="2:39" ht="19" customHeight="1" x14ac:dyDescent="0.35">
      <c r="B11" s="15" t="s">
        <v>143</v>
      </c>
      <c r="C11" s="16">
        <v>0.2171213801174727</v>
      </c>
      <c r="D11" s="16">
        <v>0.18026862631974391</v>
      </c>
      <c r="E11" s="16">
        <v>0.25497041365687512</v>
      </c>
      <c r="G11" s="16">
        <v>0.1080286545635385</v>
      </c>
      <c r="H11" s="16">
        <v>0.1025591564868801</v>
      </c>
      <c r="I11" s="16">
        <v>0.16118613176528021</v>
      </c>
      <c r="J11" s="16">
        <v>0.23713663649773001</v>
      </c>
      <c r="K11" s="16">
        <v>0.31155710625911009</v>
      </c>
      <c r="L11" s="16">
        <v>0.41042513681120402</v>
      </c>
      <c r="N11" s="16">
        <v>0.26018847572416143</v>
      </c>
      <c r="O11" s="16">
        <v>0.29347280113009988</v>
      </c>
      <c r="P11" s="16">
        <v>0.19497377771961091</v>
      </c>
      <c r="Q11" s="16">
        <v>0.21653579623887301</v>
      </c>
      <c r="R11" s="16">
        <v>0.20182390611335671</v>
      </c>
      <c r="S11" s="16">
        <v>0.248088693428405</v>
      </c>
      <c r="T11" s="16">
        <v>0.17636148585965611</v>
      </c>
      <c r="U11" s="16">
        <v>0.1760019830420782</v>
      </c>
      <c r="V11" s="16">
        <v>0.1333602229402272</v>
      </c>
      <c r="W11" s="16">
        <v>0.25592646975519678</v>
      </c>
      <c r="X11" s="16">
        <v>0.28899323686247608</v>
      </c>
      <c r="Y11" s="16">
        <v>0.25551985389235099</v>
      </c>
      <c r="AA11" s="16">
        <v>0.17510337965310291</v>
      </c>
      <c r="AB11" s="16">
        <v>0.21360490805249741</v>
      </c>
      <c r="AC11" s="16">
        <v>0.22425276027998889</v>
      </c>
      <c r="AD11" s="16">
        <v>0.26377018783129219</v>
      </c>
      <c r="AF11" s="16">
        <v>0.2171213801174727</v>
      </c>
      <c r="AH11" s="16">
        <v>0.4046556349792087</v>
      </c>
      <c r="AI11" s="16">
        <v>0.36486339257459899</v>
      </c>
      <c r="AJ11" s="16">
        <v>0.15409132627744859</v>
      </c>
      <c r="AK11" s="16">
        <v>1.3911187400672599E-2</v>
      </c>
    </row>
    <row r="12" spans="2:39" ht="19" customHeight="1" x14ac:dyDescent="0.35">
      <c r="B12" s="15" t="s">
        <v>144</v>
      </c>
      <c r="C12" s="16">
        <v>6.0441304955008088E-2</v>
      </c>
      <c r="D12" s="16">
        <v>5.0482599607832551E-2</v>
      </c>
      <c r="E12" s="16">
        <v>7.0669234589875812E-2</v>
      </c>
      <c r="G12" s="16">
        <v>3.5117402666426947E-2</v>
      </c>
      <c r="H12" s="16">
        <v>3.1367761675613268E-2</v>
      </c>
      <c r="I12" s="16">
        <v>4.2432438682677903E-2</v>
      </c>
      <c r="J12" s="16">
        <v>4.5073771192333759E-2</v>
      </c>
      <c r="K12" s="16">
        <v>8.4811363488805108E-2</v>
      </c>
      <c r="L12" s="16">
        <v>0.1334202126634646</v>
      </c>
      <c r="N12" s="16">
        <v>6.2205040769213467E-2</v>
      </c>
      <c r="O12" s="16">
        <v>8.5009972764417921E-2</v>
      </c>
      <c r="P12" s="16">
        <v>9.4311846959225676E-2</v>
      </c>
      <c r="Q12" s="16">
        <v>6.0650718290527851E-2</v>
      </c>
      <c r="R12" s="16">
        <v>5.8404934108399011E-2</v>
      </c>
      <c r="S12" s="16">
        <v>6.8737002855842763E-2</v>
      </c>
      <c r="T12" s="16">
        <v>7.458919027521424E-2</v>
      </c>
      <c r="U12" s="16">
        <v>5.6136799943065897E-2</v>
      </c>
      <c r="V12" s="16">
        <v>2.9449618514215549E-2</v>
      </c>
      <c r="W12" s="16">
        <v>6.6452648315441454E-2</v>
      </c>
      <c r="X12" s="16">
        <v>6.3307091015924868E-2</v>
      </c>
      <c r="Y12" s="16">
        <v>6.2032513464810708E-2</v>
      </c>
      <c r="AA12" s="16">
        <v>4.6538597048889289E-2</v>
      </c>
      <c r="AB12" s="16">
        <v>6.2702129452632177E-2</v>
      </c>
      <c r="AC12" s="16">
        <v>5.5501796962337882E-2</v>
      </c>
      <c r="AD12" s="16">
        <v>7.9332891321692148E-2</v>
      </c>
      <c r="AF12" s="16">
        <v>6.0441304955008088E-2</v>
      </c>
      <c r="AH12" s="16">
        <v>0.32012915733584518</v>
      </c>
      <c r="AI12" s="16">
        <v>9.8948530490606146E-2</v>
      </c>
      <c r="AJ12" s="16">
        <v>2.5741658984547541E-2</v>
      </c>
      <c r="AK12" s="16">
        <v>1.277145816313454E-3</v>
      </c>
    </row>
    <row r="13" spans="2:39" ht="19" customHeight="1" x14ac:dyDescent="0.35">
      <c r="B13" s="15" t="s">
        <v>93</v>
      </c>
      <c r="C13" s="16">
        <v>1.201550611329464E-2</v>
      </c>
      <c r="D13" s="16">
        <v>1.1733003936055709E-2</v>
      </c>
      <c r="E13" s="16">
        <v>1.2305645472756281E-2</v>
      </c>
      <c r="G13" s="16">
        <v>7.5908319412828747E-3</v>
      </c>
      <c r="H13" s="16">
        <v>1.0001971226301989E-2</v>
      </c>
      <c r="I13" s="16">
        <v>1.166925805126709E-2</v>
      </c>
      <c r="J13" s="16">
        <v>1.4272599480228141E-2</v>
      </c>
      <c r="K13" s="16">
        <v>1.6449077398747129E-2</v>
      </c>
      <c r="L13" s="16">
        <v>1.262493347154689E-2</v>
      </c>
      <c r="N13" s="16">
        <v>1.247213157800047E-2</v>
      </c>
      <c r="O13" s="16">
        <v>0</v>
      </c>
      <c r="P13" s="16">
        <v>1.169991504125851E-2</v>
      </c>
      <c r="Q13" s="16">
        <v>1.7459145838083528E-2</v>
      </c>
      <c r="R13" s="16">
        <v>4.8412304440955791E-3</v>
      </c>
      <c r="S13" s="16">
        <v>1.76730745404176E-2</v>
      </c>
      <c r="T13" s="16">
        <v>1.048583435411476E-2</v>
      </c>
      <c r="U13" s="16">
        <v>1.171502535541743E-2</v>
      </c>
      <c r="V13" s="16">
        <v>1.6150758149592818E-2</v>
      </c>
      <c r="W13" s="16">
        <v>1.950140730185692E-2</v>
      </c>
      <c r="X13" s="16">
        <v>4.6887343366979542E-3</v>
      </c>
      <c r="Y13" s="16">
        <v>7.5533493448985446E-3</v>
      </c>
      <c r="AA13" s="16">
        <v>8.6404295605467321E-3</v>
      </c>
      <c r="AB13" s="16">
        <v>7.5252558753910138E-3</v>
      </c>
      <c r="AC13" s="16">
        <v>1.826981485998808E-2</v>
      </c>
      <c r="AD13" s="16">
        <v>1.4737323901534359E-2</v>
      </c>
      <c r="AF13" s="16">
        <v>1.201550611329464E-2</v>
      </c>
      <c r="AH13" s="16">
        <v>3.3591365613472222E-2</v>
      </c>
      <c r="AI13" s="16">
        <v>2.0184176517031679E-2</v>
      </c>
      <c r="AJ13" s="16">
        <v>7.7421203406548142E-3</v>
      </c>
      <c r="AK13" s="16">
        <v>0</v>
      </c>
    </row>
    <row r="15" spans="2:39" x14ac:dyDescent="0.35">
      <c r="B15" t="s">
        <v>443</v>
      </c>
    </row>
    <row r="16" spans="2:39" x14ac:dyDescent="0.35">
      <c r="B16" t="s">
        <v>8</v>
      </c>
    </row>
    <row r="18" spans="2:2" x14ac:dyDescent="0.35">
      <c r="B18"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J15"/>
  <sheetViews>
    <sheetView showGridLines="0" workbookViewId="0"/>
  </sheetViews>
  <sheetFormatPr defaultRowHeight="14.5" x14ac:dyDescent="0.35"/>
  <cols>
    <col min="1" max="1" width="5" customWidth="1"/>
    <col min="2" max="2" width="25" customWidth="1"/>
    <col min="3" max="10" width="20" customWidth="1"/>
  </cols>
  <sheetData>
    <row r="2" spans="2:10" ht="40" customHeight="1" x14ac:dyDescent="0.35">
      <c r="D2" s="17" t="s">
        <v>462</v>
      </c>
    </row>
    <row r="6" spans="2:10" ht="120" customHeight="1" x14ac:dyDescent="0.35">
      <c r="C6" s="18" t="s">
        <v>463</v>
      </c>
      <c r="D6" s="18" t="s">
        <v>464</v>
      </c>
      <c r="E6" s="18" t="s">
        <v>465</v>
      </c>
      <c r="F6" s="18" t="s">
        <v>466</v>
      </c>
      <c r="G6" s="18" t="s">
        <v>467</v>
      </c>
      <c r="H6" s="18" t="s">
        <v>468</v>
      </c>
      <c r="I6" s="18" t="s">
        <v>469</v>
      </c>
      <c r="J6" s="18" t="s">
        <v>470</v>
      </c>
    </row>
    <row r="7" spans="2:10" x14ac:dyDescent="0.35">
      <c r="B7" s="15" t="s">
        <v>146</v>
      </c>
      <c r="C7" s="16">
        <v>0.35787786856378351</v>
      </c>
      <c r="D7" s="16">
        <v>0.27510916195693103</v>
      </c>
      <c r="E7" s="16">
        <v>0.69789018273911951</v>
      </c>
      <c r="F7" s="16">
        <v>0.56017331504523171</v>
      </c>
      <c r="G7" s="16">
        <v>0.34258593802707149</v>
      </c>
      <c r="H7" s="16">
        <v>0.49071553117311778</v>
      </c>
      <c r="I7" s="16">
        <v>0.51380082300889107</v>
      </c>
      <c r="J7" s="16">
        <v>1</v>
      </c>
    </row>
    <row r="8" spans="2:10" x14ac:dyDescent="0.35">
      <c r="B8" s="15" t="s">
        <v>147</v>
      </c>
      <c r="C8" s="16">
        <v>0.64212213143621655</v>
      </c>
      <c r="D8" s="16">
        <v>0.72489083804306897</v>
      </c>
      <c r="E8" s="16">
        <v>0.30210981726088049</v>
      </c>
      <c r="F8" s="16">
        <v>0.43982668495476818</v>
      </c>
      <c r="G8" s="16">
        <v>0.65741406197292851</v>
      </c>
      <c r="H8" s="16">
        <v>0.50928446882688216</v>
      </c>
      <c r="I8" s="16">
        <v>0.48619917699110898</v>
      </c>
      <c r="J8" s="16">
        <v>0</v>
      </c>
    </row>
    <row r="11" spans="2:10" x14ac:dyDescent="0.35">
      <c r="B11" t="s">
        <v>443</v>
      </c>
    </row>
    <row r="12" spans="2:10" x14ac:dyDescent="0.35">
      <c r="B12" t="s">
        <v>8</v>
      </c>
    </row>
    <row r="15" spans="2:10" x14ac:dyDescent="0.35">
      <c r="B15" t="str">
        <f>HYPERLINK("#Contents!A1", "Return to Contents")</f>
        <v>Return to Contents</v>
      </c>
    </row>
  </sheetData>
  <pageMargins left="0.75" right="0.75" top="1" bottom="1" header="0.5" footer="0.5"/>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AM15"/>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145</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5583</v>
      </c>
      <c r="D7" s="13">
        <v>2763</v>
      </c>
      <c r="E7" s="13">
        <v>2820</v>
      </c>
      <c r="G7" s="13">
        <v>794</v>
      </c>
      <c r="H7" s="13">
        <v>910</v>
      </c>
      <c r="I7" s="13">
        <v>969</v>
      </c>
      <c r="J7" s="13">
        <v>1020</v>
      </c>
      <c r="K7" s="13">
        <v>864</v>
      </c>
      <c r="L7" s="13">
        <v>1026</v>
      </c>
      <c r="N7" s="13">
        <v>465</v>
      </c>
      <c r="O7" s="13">
        <v>163</v>
      </c>
      <c r="P7" s="13">
        <v>289</v>
      </c>
      <c r="Q7" s="13">
        <v>244</v>
      </c>
      <c r="R7" s="13">
        <v>623</v>
      </c>
      <c r="S7" s="13">
        <v>477</v>
      </c>
      <c r="T7" s="13">
        <v>418</v>
      </c>
      <c r="U7" s="13">
        <v>510</v>
      </c>
      <c r="V7" s="13">
        <v>748</v>
      </c>
      <c r="W7" s="13">
        <v>730</v>
      </c>
      <c r="X7" s="13">
        <v>462</v>
      </c>
      <c r="Y7" s="13">
        <v>454</v>
      </c>
      <c r="AA7" s="13">
        <v>1519</v>
      </c>
      <c r="AB7" s="13">
        <v>1492</v>
      </c>
      <c r="AC7" s="13">
        <v>1158</v>
      </c>
      <c r="AD7" s="13">
        <v>1396</v>
      </c>
      <c r="AF7" s="13">
        <v>4950</v>
      </c>
      <c r="AH7" s="13">
        <v>515</v>
      </c>
      <c r="AI7" s="13">
        <v>2107</v>
      </c>
      <c r="AJ7" s="13">
        <v>2105</v>
      </c>
      <c r="AK7" s="13">
        <v>856</v>
      </c>
    </row>
    <row r="8" spans="2:39" x14ac:dyDescent="0.35">
      <c r="B8" s="7" t="s">
        <v>68</v>
      </c>
      <c r="C8" s="14">
        <v>5579</v>
      </c>
      <c r="D8" s="14">
        <v>2758</v>
      </c>
      <c r="E8" s="14">
        <v>2821</v>
      </c>
      <c r="G8" s="14">
        <v>771</v>
      </c>
      <c r="H8" s="14">
        <v>949</v>
      </c>
      <c r="I8" s="14">
        <v>949</v>
      </c>
      <c r="J8" s="14">
        <v>949</v>
      </c>
      <c r="K8" s="14">
        <v>787</v>
      </c>
      <c r="L8" s="14">
        <v>1172</v>
      </c>
      <c r="N8" s="14">
        <v>502</v>
      </c>
      <c r="O8" s="14">
        <v>168</v>
      </c>
      <c r="P8" s="14">
        <v>279</v>
      </c>
      <c r="Q8" s="14">
        <v>223</v>
      </c>
      <c r="R8" s="14">
        <v>612</v>
      </c>
      <c r="S8" s="14">
        <v>448</v>
      </c>
      <c r="T8" s="14">
        <v>390</v>
      </c>
      <c r="U8" s="14">
        <v>501</v>
      </c>
      <c r="V8" s="14">
        <v>783</v>
      </c>
      <c r="W8" s="14">
        <v>724</v>
      </c>
      <c r="X8" s="14">
        <v>446</v>
      </c>
      <c r="Y8" s="14">
        <v>502</v>
      </c>
      <c r="AA8" s="14">
        <v>1505</v>
      </c>
      <c r="AB8" s="14">
        <v>1448</v>
      </c>
      <c r="AC8" s="14">
        <v>1224</v>
      </c>
      <c r="AD8" s="14">
        <v>1395</v>
      </c>
      <c r="AF8" s="14">
        <v>4916</v>
      </c>
      <c r="AH8" s="14">
        <v>537</v>
      </c>
      <c r="AI8" s="14">
        <v>2109</v>
      </c>
      <c r="AJ8" s="14">
        <v>2088</v>
      </c>
      <c r="AK8" s="14">
        <v>844</v>
      </c>
    </row>
    <row r="9" spans="2:39" ht="19" customHeight="1" x14ac:dyDescent="0.35">
      <c r="B9" s="15" t="s">
        <v>146</v>
      </c>
      <c r="C9" s="16">
        <v>0.69789018273911951</v>
      </c>
      <c r="D9" s="16">
        <v>0.72449839007002459</v>
      </c>
      <c r="E9" s="16">
        <v>0.67187573388878763</v>
      </c>
      <c r="G9" s="16">
        <v>0.71915763591809989</v>
      </c>
      <c r="H9" s="16">
        <v>0.75137381592652985</v>
      </c>
      <c r="I9" s="16">
        <v>0.75115341926971413</v>
      </c>
      <c r="J9" s="16">
        <v>0.71471276521242766</v>
      </c>
      <c r="K9" s="16">
        <v>0.68924945464558407</v>
      </c>
      <c r="L9" s="16">
        <v>0.58962020358341427</v>
      </c>
      <c r="N9" s="16">
        <v>0.66467074009531124</v>
      </c>
      <c r="O9" s="16">
        <v>0.73040845501229046</v>
      </c>
      <c r="P9" s="16">
        <v>0.69416446299201029</v>
      </c>
      <c r="Q9" s="16">
        <v>0.70856479059850497</v>
      </c>
      <c r="R9" s="16">
        <v>0.73507896449452803</v>
      </c>
      <c r="S9" s="16">
        <v>0.64746956077434326</v>
      </c>
      <c r="T9" s="16">
        <v>0.69675340361666449</v>
      </c>
      <c r="U9" s="16">
        <v>0.70607022301472488</v>
      </c>
      <c r="V9" s="16">
        <v>0.76144983302966018</v>
      </c>
      <c r="W9" s="16">
        <v>0.68649215635294547</v>
      </c>
      <c r="X9" s="16">
        <v>0.65072838754527618</v>
      </c>
      <c r="Y9" s="16">
        <v>0.66903026779827257</v>
      </c>
      <c r="AA9" s="16">
        <v>0.73796687158276986</v>
      </c>
      <c r="AB9" s="16">
        <v>0.70328221670043745</v>
      </c>
      <c r="AC9" s="16">
        <v>0.70882446308724578</v>
      </c>
      <c r="AD9" s="16">
        <v>0.63950741521108856</v>
      </c>
      <c r="AF9" s="16">
        <v>0.76807734352117396</v>
      </c>
      <c r="AH9" s="16">
        <v>0.31986939590402508</v>
      </c>
      <c r="AI9" s="16">
        <v>0.62148333617745777</v>
      </c>
      <c r="AJ9" s="16">
        <v>0.79791871289364058</v>
      </c>
      <c r="AK9" s="16">
        <v>0.88178111696990968</v>
      </c>
    </row>
    <row r="10" spans="2:39" ht="32" customHeight="1" x14ac:dyDescent="0.35">
      <c r="B10" s="15" t="s">
        <v>147</v>
      </c>
      <c r="C10" s="16">
        <v>0.30210981726088049</v>
      </c>
      <c r="D10" s="16">
        <v>0.2755016099299753</v>
      </c>
      <c r="E10" s="16">
        <v>0.32812426611121231</v>
      </c>
      <c r="G10" s="16">
        <v>0.2808423640819</v>
      </c>
      <c r="H10" s="16">
        <v>0.2486261840734702</v>
      </c>
      <c r="I10" s="16">
        <v>0.24884658073028601</v>
      </c>
      <c r="J10" s="16">
        <v>0.28528723478757217</v>
      </c>
      <c r="K10" s="16">
        <v>0.31075054535441587</v>
      </c>
      <c r="L10" s="16">
        <v>0.41037979641658578</v>
      </c>
      <c r="N10" s="16">
        <v>0.33532925990468859</v>
      </c>
      <c r="O10" s="16">
        <v>0.26959154498770982</v>
      </c>
      <c r="P10" s="16">
        <v>0.30583553700798982</v>
      </c>
      <c r="Q10" s="16">
        <v>0.29143520940149498</v>
      </c>
      <c r="R10" s="16">
        <v>0.26492103550547191</v>
      </c>
      <c r="S10" s="16">
        <v>0.35253043922565669</v>
      </c>
      <c r="T10" s="16">
        <v>0.30324659638333562</v>
      </c>
      <c r="U10" s="16">
        <v>0.29392977698527512</v>
      </c>
      <c r="V10" s="16">
        <v>0.23855016697033971</v>
      </c>
      <c r="W10" s="16">
        <v>0.31350784364705447</v>
      </c>
      <c r="X10" s="16">
        <v>0.34927161245472388</v>
      </c>
      <c r="Y10" s="16">
        <v>0.33096973220172737</v>
      </c>
      <c r="AA10" s="16">
        <v>0.26203312841723009</v>
      </c>
      <c r="AB10" s="16">
        <v>0.2967177832995625</v>
      </c>
      <c r="AC10" s="16">
        <v>0.29117553691275411</v>
      </c>
      <c r="AD10" s="16">
        <v>0.36049258478891139</v>
      </c>
      <c r="AF10" s="16">
        <v>0.23192265647882579</v>
      </c>
      <c r="AH10" s="16">
        <v>0.68013060409597492</v>
      </c>
      <c r="AI10" s="16">
        <v>0.37851666382254251</v>
      </c>
      <c r="AJ10" s="16">
        <v>0.20208128710635939</v>
      </c>
      <c r="AK10" s="16">
        <v>0.1182188830300903</v>
      </c>
    </row>
    <row r="12" spans="2:39" x14ac:dyDescent="0.35">
      <c r="B12" t="s">
        <v>443</v>
      </c>
    </row>
    <row r="13" spans="2:39" x14ac:dyDescent="0.35">
      <c r="B13" t="s">
        <v>8</v>
      </c>
    </row>
    <row r="15" spans="2:39" x14ac:dyDescent="0.35">
      <c r="B15"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AM15"/>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148</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5583</v>
      </c>
      <c r="D7" s="13">
        <v>2763</v>
      </c>
      <c r="E7" s="13">
        <v>2820</v>
      </c>
      <c r="G7" s="13">
        <v>794</v>
      </c>
      <c r="H7" s="13">
        <v>910</v>
      </c>
      <c r="I7" s="13">
        <v>969</v>
      </c>
      <c r="J7" s="13">
        <v>1020</v>
      </c>
      <c r="K7" s="13">
        <v>864</v>
      </c>
      <c r="L7" s="13">
        <v>1026</v>
      </c>
      <c r="N7" s="13">
        <v>465</v>
      </c>
      <c r="O7" s="13">
        <v>163</v>
      </c>
      <c r="P7" s="13">
        <v>289</v>
      </c>
      <c r="Q7" s="13">
        <v>244</v>
      </c>
      <c r="R7" s="13">
        <v>623</v>
      </c>
      <c r="S7" s="13">
        <v>477</v>
      </c>
      <c r="T7" s="13">
        <v>418</v>
      </c>
      <c r="U7" s="13">
        <v>510</v>
      </c>
      <c r="V7" s="13">
        <v>748</v>
      </c>
      <c r="W7" s="13">
        <v>730</v>
      </c>
      <c r="X7" s="13">
        <v>462</v>
      </c>
      <c r="Y7" s="13">
        <v>454</v>
      </c>
      <c r="AA7" s="13">
        <v>1519</v>
      </c>
      <c r="AB7" s="13">
        <v>1492</v>
      </c>
      <c r="AC7" s="13">
        <v>1158</v>
      </c>
      <c r="AD7" s="13">
        <v>1396</v>
      </c>
      <c r="AF7" s="13">
        <v>4950</v>
      </c>
      <c r="AH7" s="13">
        <v>515</v>
      </c>
      <c r="AI7" s="13">
        <v>2107</v>
      </c>
      <c r="AJ7" s="13">
        <v>2105</v>
      </c>
      <c r="AK7" s="13">
        <v>856</v>
      </c>
    </row>
    <row r="8" spans="2:39" x14ac:dyDescent="0.35">
      <c r="B8" s="7" t="s">
        <v>68</v>
      </c>
      <c r="C8" s="14">
        <v>5579</v>
      </c>
      <c r="D8" s="14">
        <v>2758</v>
      </c>
      <c r="E8" s="14">
        <v>2821</v>
      </c>
      <c r="G8" s="14">
        <v>771</v>
      </c>
      <c r="H8" s="14">
        <v>949</v>
      </c>
      <c r="I8" s="14">
        <v>949</v>
      </c>
      <c r="J8" s="14">
        <v>949</v>
      </c>
      <c r="K8" s="14">
        <v>787</v>
      </c>
      <c r="L8" s="14">
        <v>1172</v>
      </c>
      <c r="N8" s="14">
        <v>502</v>
      </c>
      <c r="O8" s="14">
        <v>168</v>
      </c>
      <c r="P8" s="14">
        <v>279</v>
      </c>
      <c r="Q8" s="14">
        <v>223</v>
      </c>
      <c r="R8" s="14">
        <v>612</v>
      </c>
      <c r="S8" s="14">
        <v>448</v>
      </c>
      <c r="T8" s="14">
        <v>390</v>
      </c>
      <c r="U8" s="14">
        <v>501</v>
      </c>
      <c r="V8" s="14">
        <v>783</v>
      </c>
      <c r="W8" s="14">
        <v>724</v>
      </c>
      <c r="X8" s="14">
        <v>446</v>
      </c>
      <c r="Y8" s="14">
        <v>502</v>
      </c>
      <c r="AA8" s="14">
        <v>1505</v>
      </c>
      <c r="AB8" s="14">
        <v>1448</v>
      </c>
      <c r="AC8" s="14">
        <v>1224</v>
      </c>
      <c r="AD8" s="14">
        <v>1395</v>
      </c>
      <c r="AF8" s="14">
        <v>4916</v>
      </c>
      <c r="AH8" s="14">
        <v>537</v>
      </c>
      <c r="AI8" s="14">
        <v>2109</v>
      </c>
      <c r="AJ8" s="14">
        <v>2088</v>
      </c>
      <c r="AK8" s="14">
        <v>844</v>
      </c>
    </row>
    <row r="9" spans="2:39" ht="19" customHeight="1" x14ac:dyDescent="0.35">
      <c r="B9" s="15" t="s">
        <v>146</v>
      </c>
      <c r="C9" s="16">
        <v>0.51380082300889107</v>
      </c>
      <c r="D9" s="16">
        <v>0.53541577811327534</v>
      </c>
      <c r="E9" s="16">
        <v>0.49266820264960359</v>
      </c>
      <c r="G9" s="16">
        <v>0.63115055927760988</v>
      </c>
      <c r="H9" s="16">
        <v>0.68786232662477553</v>
      </c>
      <c r="I9" s="16">
        <v>0.65498997185274099</v>
      </c>
      <c r="J9" s="16">
        <v>0.53051152898589726</v>
      </c>
      <c r="K9" s="16">
        <v>0.4337804335335525</v>
      </c>
      <c r="L9" s="16">
        <v>0.22147218481334349</v>
      </c>
      <c r="N9" s="16">
        <v>0.46607104224415857</v>
      </c>
      <c r="O9" s="16">
        <v>0.45405887634304082</v>
      </c>
      <c r="P9" s="16">
        <v>0.4434974147133362</v>
      </c>
      <c r="Q9" s="16">
        <v>0.47314078697094231</v>
      </c>
      <c r="R9" s="16">
        <v>0.51871086968698854</v>
      </c>
      <c r="S9" s="16">
        <v>0.46109620981389149</v>
      </c>
      <c r="T9" s="16">
        <v>0.5428926298651936</v>
      </c>
      <c r="U9" s="16">
        <v>0.56061311853748619</v>
      </c>
      <c r="V9" s="16">
        <v>0.68302093041672407</v>
      </c>
      <c r="W9" s="16">
        <v>0.45549635374682068</v>
      </c>
      <c r="X9" s="16">
        <v>0.48120474845642258</v>
      </c>
      <c r="Y9" s="16">
        <v>0.45954121979141122</v>
      </c>
      <c r="AA9" s="16">
        <v>0.61676262366242141</v>
      </c>
      <c r="AB9" s="16">
        <v>0.51190025366267344</v>
      </c>
      <c r="AC9" s="16">
        <v>0.51037604810381998</v>
      </c>
      <c r="AD9" s="16">
        <v>0.40712693261486121</v>
      </c>
      <c r="AF9" s="16">
        <v>0.57806808674098664</v>
      </c>
      <c r="AH9" s="16">
        <v>5.3611121167132951E-2</v>
      </c>
      <c r="AI9" s="16">
        <v>0.28436902379213452</v>
      </c>
      <c r="AJ9" s="16">
        <v>0.70068361458115291</v>
      </c>
      <c r="AK9" s="16">
        <v>0.91741080183703694</v>
      </c>
    </row>
    <row r="10" spans="2:39" ht="32" customHeight="1" x14ac:dyDescent="0.35">
      <c r="B10" s="15" t="s">
        <v>147</v>
      </c>
      <c r="C10" s="16">
        <v>0.48619917699110898</v>
      </c>
      <c r="D10" s="16">
        <v>0.4645842218867246</v>
      </c>
      <c r="E10" s="16">
        <v>0.50733179735039635</v>
      </c>
      <c r="G10" s="16">
        <v>0.36884944072239012</v>
      </c>
      <c r="H10" s="16">
        <v>0.31213767337522441</v>
      </c>
      <c r="I10" s="16">
        <v>0.34501002814725912</v>
      </c>
      <c r="J10" s="16">
        <v>0.4694884710141029</v>
      </c>
      <c r="K10" s="16">
        <v>0.56621956646644755</v>
      </c>
      <c r="L10" s="16">
        <v>0.77852781518665648</v>
      </c>
      <c r="N10" s="16">
        <v>0.53392895775584137</v>
      </c>
      <c r="O10" s="16">
        <v>0.54594112365695935</v>
      </c>
      <c r="P10" s="16">
        <v>0.55650258528666385</v>
      </c>
      <c r="Q10" s="16">
        <v>0.52685921302905769</v>
      </c>
      <c r="R10" s="16">
        <v>0.48128913031301152</v>
      </c>
      <c r="S10" s="16">
        <v>0.53890379018610846</v>
      </c>
      <c r="T10" s="16">
        <v>0.45710737013480651</v>
      </c>
      <c r="U10" s="16">
        <v>0.43938688146251392</v>
      </c>
      <c r="V10" s="16">
        <v>0.31697906958327587</v>
      </c>
      <c r="W10" s="16">
        <v>0.54450364625317926</v>
      </c>
      <c r="X10" s="16">
        <v>0.51879525154357742</v>
      </c>
      <c r="Y10" s="16">
        <v>0.54045878020858862</v>
      </c>
      <c r="AA10" s="16">
        <v>0.38323737633757859</v>
      </c>
      <c r="AB10" s="16">
        <v>0.48809974633732628</v>
      </c>
      <c r="AC10" s="16">
        <v>0.48962395189618002</v>
      </c>
      <c r="AD10" s="16">
        <v>0.59287306738513867</v>
      </c>
      <c r="AF10" s="16">
        <v>0.42193191325901308</v>
      </c>
      <c r="AH10" s="16">
        <v>0.94638887883286704</v>
      </c>
      <c r="AI10" s="16">
        <v>0.71563097620786575</v>
      </c>
      <c r="AJ10" s="16">
        <v>0.29931638541884709</v>
      </c>
      <c r="AK10" s="16">
        <v>8.2589198162963021E-2</v>
      </c>
    </row>
    <row r="12" spans="2:39" x14ac:dyDescent="0.35">
      <c r="B12" t="s">
        <v>443</v>
      </c>
    </row>
    <row r="13" spans="2:39" x14ac:dyDescent="0.35">
      <c r="B13" t="s">
        <v>8</v>
      </c>
    </row>
    <row r="15" spans="2:39" x14ac:dyDescent="0.35">
      <c r="B15"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AM15"/>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149</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5583</v>
      </c>
      <c r="D7" s="13">
        <v>2763</v>
      </c>
      <c r="E7" s="13">
        <v>2820</v>
      </c>
      <c r="G7" s="13">
        <v>794</v>
      </c>
      <c r="H7" s="13">
        <v>910</v>
      </c>
      <c r="I7" s="13">
        <v>969</v>
      </c>
      <c r="J7" s="13">
        <v>1020</v>
      </c>
      <c r="K7" s="13">
        <v>864</v>
      </c>
      <c r="L7" s="13">
        <v>1026</v>
      </c>
      <c r="N7" s="13">
        <v>465</v>
      </c>
      <c r="O7" s="13">
        <v>163</v>
      </c>
      <c r="P7" s="13">
        <v>289</v>
      </c>
      <c r="Q7" s="13">
        <v>244</v>
      </c>
      <c r="R7" s="13">
        <v>623</v>
      </c>
      <c r="S7" s="13">
        <v>477</v>
      </c>
      <c r="T7" s="13">
        <v>418</v>
      </c>
      <c r="U7" s="13">
        <v>510</v>
      </c>
      <c r="V7" s="13">
        <v>748</v>
      </c>
      <c r="W7" s="13">
        <v>730</v>
      </c>
      <c r="X7" s="13">
        <v>462</v>
      </c>
      <c r="Y7" s="13">
        <v>454</v>
      </c>
      <c r="AA7" s="13">
        <v>1519</v>
      </c>
      <c r="AB7" s="13">
        <v>1492</v>
      </c>
      <c r="AC7" s="13">
        <v>1158</v>
      </c>
      <c r="AD7" s="13">
        <v>1396</v>
      </c>
      <c r="AF7" s="13">
        <v>4950</v>
      </c>
      <c r="AH7" s="13">
        <v>515</v>
      </c>
      <c r="AI7" s="13">
        <v>2107</v>
      </c>
      <c r="AJ7" s="13">
        <v>2105</v>
      </c>
      <c r="AK7" s="13">
        <v>856</v>
      </c>
    </row>
    <row r="8" spans="2:39" x14ac:dyDescent="0.35">
      <c r="B8" s="7" t="s">
        <v>68</v>
      </c>
      <c r="C8" s="14">
        <v>5579</v>
      </c>
      <c r="D8" s="14">
        <v>2758</v>
      </c>
      <c r="E8" s="14">
        <v>2821</v>
      </c>
      <c r="G8" s="14">
        <v>771</v>
      </c>
      <c r="H8" s="14">
        <v>949</v>
      </c>
      <c r="I8" s="14">
        <v>949</v>
      </c>
      <c r="J8" s="14">
        <v>949</v>
      </c>
      <c r="K8" s="14">
        <v>787</v>
      </c>
      <c r="L8" s="14">
        <v>1172</v>
      </c>
      <c r="N8" s="14">
        <v>502</v>
      </c>
      <c r="O8" s="14">
        <v>168</v>
      </c>
      <c r="P8" s="14">
        <v>279</v>
      </c>
      <c r="Q8" s="14">
        <v>223</v>
      </c>
      <c r="R8" s="14">
        <v>612</v>
      </c>
      <c r="S8" s="14">
        <v>448</v>
      </c>
      <c r="T8" s="14">
        <v>390</v>
      </c>
      <c r="U8" s="14">
        <v>501</v>
      </c>
      <c r="V8" s="14">
        <v>783</v>
      </c>
      <c r="W8" s="14">
        <v>724</v>
      </c>
      <c r="X8" s="14">
        <v>446</v>
      </c>
      <c r="Y8" s="14">
        <v>502</v>
      </c>
      <c r="AA8" s="14">
        <v>1505</v>
      </c>
      <c r="AB8" s="14">
        <v>1448</v>
      </c>
      <c r="AC8" s="14">
        <v>1224</v>
      </c>
      <c r="AD8" s="14">
        <v>1395</v>
      </c>
      <c r="AF8" s="14">
        <v>4916</v>
      </c>
      <c r="AH8" s="14">
        <v>537</v>
      </c>
      <c r="AI8" s="14">
        <v>2109</v>
      </c>
      <c r="AJ8" s="14">
        <v>2088</v>
      </c>
      <c r="AK8" s="14">
        <v>844</v>
      </c>
    </row>
    <row r="9" spans="2:39" ht="19" customHeight="1" x14ac:dyDescent="0.35">
      <c r="B9" s="15" t="s">
        <v>146</v>
      </c>
      <c r="C9" s="16">
        <v>0.49071553117311778</v>
      </c>
      <c r="D9" s="16">
        <v>0.5502809727136313</v>
      </c>
      <c r="E9" s="16">
        <v>0.43247928425379562</v>
      </c>
      <c r="G9" s="16">
        <v>0.63652714781640873</v>
      </c>
      <c r="H9" s="16">
        <v>0.64125492866276235</v>
      </c>
      <c r="I9" s="16">
        <v>0.62478141953091815</v>
      </c>
      <c r="J9" s="16">
        <v>0.49815426284981001</v>
      </c>
      <c r="K9" s="16">
        <v>0.39658001465831488</v>
      </c>
      <c r="L9" s="16">
        <v>0.2214658847564536</v>
      </c>
      <c r="N9" s="16">
        <v>0.45582244376468961</v>
      </c>
      <c r="O9" s="16">
        <v>0.47378168219678951</v>
      </c>
      <c r="P9" s="16">
        <v>0.47485268325706409</v>
      </c>
      <c r="Q9" s="16">
        <v>0.48420616023772289</v>
      </c>
      <c r="R9" s="16">
        <v>0.53109833710833865</v>
      </c>
      <c r="S9" s="16">
        <v>0.4233049370486387</v>
      </c>
      <c r="T9" s="16">
        <v>0.49537106407917741</v>
      </c>
      <c r="U9" s="16">
        <v>0.50998010726998311</v>
      </c>
      <c r="V9" s="16">
        <v>0.63856284627508264</v>
      </c>
      <c r="W9" s="16">
        <v>0.43423812102077902</v>
      </c>
      <c r="X9" s="16">
        <v>0.43911334790134282</v>
      </c>
      <c r="Y9" s="16">
        <v>0.4276921458793308</v>
      </c>
      <c r="AA9" s="16">
        <v>0.61195215058190378</v>
      </c>
      <c r="AB9" s="16">
        <v>0.47169283530332279</v>
      </c>
      <c r="AC9" s="16">
        <v>0.48327654902429878</v>
      </c>
      <c r="AD9" s="16">
        <v>0.38581912588140937</v>
      </c>
      <c r="AF9" s="16">
        <v>0.55215742234788701</v>
      </c>
      <c r="AH9" s="16">
        <v>6.5008779872487543E-2</v>
      </c>
      <c r="AI9" s="16">
        <v>0.26669129266948821</v>
      </c>
      <c r="AJ9" s="16">
        <v>0.6674153801164745</v>
      </c>
      <c r="AK9" s="16">
        <v>0.8840700004405122</v>
      </c>
    </row>
    <row r="10" spans="2:39" ht="32" customHeight="1" x14ac:dyDescent="0.35">
      <c r="B10" s="15" t="s">
        <v>147</v>
      </c>
      <c r="C10" s="16">
        <v>0.50928446882688216</v>
      </c>
      <c r="D10" s="16">
        <v>0.44971902728636859</v>
      </c>
      <c r="E10" s="16">
        <v>0.56752071574620444</v>
      </c>
      <c r="G10" s="16">
        <v>0.36347285218359121</v>
      </c>
      <c r="H10" s="16">
        <v>0.35874507133723771</v>
      </c>
      <c r="I10" s="16">
        <v>0.3752185804690818</v>
      </c>
      <c r="J10" s="16">
        <v>0.50184573715018999</v>
      </c>
      <c r="K10" s="16">
        <v>0.60341998534168506</v>
      </c>
      <c r="L10" s="16">
        <v>0.77853411524354632</v>
      </c>
      <c r="N10" s="16">
        <v>0.54417755623531028</v>
      </c>
      <c r="O10" s="16">
        <v>0.5262183178032106</v>
      </c>
      <c r="P10" s="16">
        <v>0.52514731674293613</v>
      </c>
      <c r="Q10" s="16">
        <v>0.51579383976227688</v>
      </c>
      <c r="R10" s="16">
        <v>0.46890166289166141</v>
      </c>
      <c r="S10" s="16">
        <v>0.57669506295136141</v>
      </c>
      <c r="T10" s="16">
        <v>0.5046289359208227</v>
      </c>
      <c r="U10" s="16">
        <v>0.49001989273001689</v>
      </c>
      <c r="V10" s="16">
        <v>0.36143715372491741</v>
      </c>
      <c r="W10" s="16">
        <v>0.56576187897922103</v>
      </c>
      <c r="X10" s="16">
        <v>0.56088665209865718</v>
      </c>
      <c r="Y10" s="16">
        <v>0.57230785412066898</v>
      </c>
      <c r="AA10" s="16">
        <v>0.38804784941809622</v>
      </c>
      <c r="AB10" s="16">
        <v>0.52830716469667716</v>
      </c>
      <c r="AC10" s="16">
        <v>0.51672345097570105</v>
      </c>
      <c r="AD10" s="16">
        <v>0.61418087411859046</v>
      </c>
      <c r="AF10" s="16">
        <v>0.44784257765211283</v>
      </c>
      <c r="AH10" s="16">
        <v>0.93499122012751246</v>
      </c>
      <c r="AI10" s="16">
        <v>0.73330870733051201</v>
      </c>
      <c r="AJ10" s="16">
        <v>0.33258461988352539</v>
      </c>
      <c r="AK10" s="16">
        <v>0.1159299995594878</v>
      </c>
    </row>
    <row r="12" spans="2:39" x14ac:dyDescent="0.35">
      <c r="B12" t="s">
        <v>443</v>
      </c>
    </row>
    <row r="13" spans="2:39" x14ac:dyDescent="0.35">
      <c r="B13" t="s">
        <v>8</v>
      </c>
    </row>
    <row r="15" spans="2:39" x14ac:dyDescent="0.35">
      <c r="B15"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AM15"/>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150</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5583</v>
      </c>
      <c r="D7" s="13">
        <v>2763</v>
      </c>
      <c r="E7" s="13">
        <v>2820</v>
      </c>
      <c r="G7" s="13">
        <v>794</v>
      </c>
      <c r="H7" s="13">
        <v>910</v>
      </c>
      <c r="I7" s="13">
        <v>969</v>
      </c>
      <c r="J7" s="13">
        <v>1020</v>
      </c>
      <c r="K7" s="13">
        <v>864</v>
      </c>
      <c r="L7" s="13">
        <v>1026</v>
      </c>
      <c r="N7" s="13">
        <v>465</v>
      </c>
      <c r="O7" s="13">
        <v>163</v>
      </c>
      <c r="P7" s="13">
        <v>289</v>
      </c>
      <c r="Q7" s="13">
        <v>244</v>
      </c>
      <c r="R7" s="13">
        <v>623</v>
      </c>
      <c r="S7" s="13">
        <v>477</v>
      </c>
      <c r="T7" s="13">
        <v>418</v>
      </c>
      <c r="U7" s="13">
        <v>510</v>
      </c>
      <c r="V7" s="13">
        <v>748</v>
      </c>
      <c r="W7" s="13">
        <v>730</v>
      </c>
      <c r="X7" s="13">
        <v>462</v>
      </c>
      <c r="Y7" s="13">
        <v>454</v>
      </c>
      <c r="AA7" s="13">
        <v>1519</v>
      </c>
      <c r="AB7" s="13">
        <v>1492</v>
      </c>
      <c r="AC7" s="13">
        <v>1158</v>
      </c>
      <c r="AD7" s="13">
        <v>1396</v>
      </c>
      <c r="AF7" s="13">
        <v>4950</v>
      </c>
      <c r="AH7" s="13">
        <v>515</v>
      </c>
      <c r="AI7" s="13">
        <v>2107</v>
      </c>
      <c r="AJ7" s="13">
        <v>2105</v>
      </c>
      <c r="AK7" s="13">
        <v>856</v>
      </c>
    </row>
    <row r="8" spans="2:39" x14ac:dyDescent="0.35">
      <c r="B8" s="7" t="s">
        <v>68</v>
      </c>
      <c r="C8" s="14">
        <v>5579</v>
      </c>
      <c r="D8" s="14">
        <v>2758</v>
      </c>
      <c r="E8" s="14">
        <v>2821</v>
      </c>
      <c r="G8" s="14">
        <v>771</v>
      </c>
      <c r="H8" s="14">
        <v>949</v>
      </c>
      <c r="I8" s="14">
        <v>949</v>
      </c>
      <c r="J8" s="14">
        <v>949</v>
      </c>
      <c r="K8" s="14">
        <v>787</v>
      </c>
      <c r="L8" s="14">
        <v>1172</v>
      </c>
      <c r="N8" s="14">
        <v>502</v>
      </c>
      <c r="O8" s="14">
        <v>168</v>
      </c>
      <c r="P8" s="14">
        <v>279</v>
      </c>
      <c r="Q8" s="14">
        <v>223</v>
      </c>
      <c r="R8" s="14">
        <v>612</v>
      </c>
      <c r="S8" s="14">
        <v>448</v>
      </c>
      <c r="T8" s="14">
        <v>390</v>
      </c>
      <c r="U8" s="14">
        <v>501</v>
      </c>
      <c r="V8" s="14">
        <v>783</v>
      </c>
      <c r="W8" s="14">
        <v>724</v>
      </c>
      <c r="X8" s="14">
        <v>446</v>
      </c>
      <c r="Y8" s="14">
        <v>502</v>
      </c>
      <c r="AA8" s="14">
        <v>1505</v>
      </c>
      <c r="AB8" s="14">
        <v>1448</v>
      </c>
      <c r="AC8" s="14">
        <v>1224</v>
      </c>
      <c r="AD8" s="14">
        <v>1395</v>
      </c>
      <c r="AF8" s="14">
        <v>4916</v>
      </c>
      <c r="AH8" s="14">
        <v>537</v>
      </c>
      <c r="AI8" s="14">
        <v>2109</v>
      </c>
      <c r="AJ8" s="14">
        <v>2088</v>
      </c>
      <c r="AK8" s="14">
        <v>844</v>
      </c>
    </row>
    <row r="9" spans="2:39" ht="19" customHeight="1" x14ac:dyDescent="0.35">
      <c r="B9" s="15" t="s">
        <v>146</v>
      </c>
      <c r="C9" s="16">
        <v>0.34258593802707149</v>
      </c>
      <c r="D9" s="16">
        <v>0.39287558251841648</v>
      </c>
      <c r="E9" s="16">
        <v>0.29341850002376269</v>
      </c>
      <c r="G9" s="16">
        <v>0.4490680308784008</v>
      </c>
      <c r="H9" s="16">
        <v>0.56177014758496424</v>
      </c>
      <c r="I9" s="16">
        <v>0.45894029754035559</v>
      </c>
      <c r="J9" s="16">
        <v>0.33830649956276831</v>
      </c>
      <c r="K9" s="16">
        <v>0.21820489808152549</v>
      </c>
      <c r="L9" s="16">
        <v>8.7779230753481111E-2</v>
      </c>
      <c r="N9" s="16">
        <v>0.31033303113941008</v>
      </c>
      <c r="O9" s="16">
        <v>0.34690073102292768</v>
      </c>
      <c r="P9" s="16">
        <v>0.3234986268954898</v>
      </c>
      <c r="Q9" s="16">
        <v>0.30743815198257218</v>
      </c>
      <c r="R9" s="16">
        <v>0.35700963354120269</v>
      </c>
      <c r="S9" s="16">
        <v>0.29029026253538037</v>
      </c>
      <c r="T9" s="16">
        <v>0.33133349802570322</v>
      </c>
      <c r="U9" s="16">
        <v>0.40877591268521762</v>
      </c>
      <c r="V9" s="16">
        <v>0.5110897662753956</v>
      </c>
      <c r="W9" s="16">
        <v>0.27896539576618939</v>
      </c>
      <c r="X9" s="16">
        <v>0.25668220599415292</v>
      </c>
      <c r="Y9" s="16">
        <v>0.27661803138662572</v>
      </c>
      <c r="AA9" s="16">
        <v>0.447553261006507</v>
      </c>
      <c r="AB9" s="16">
        <v>0.32515148849946601</v>
      </c>
      <c r="AC9" s="16">
        <v>0.33518881891702262</v>
      </c>
      <c r="AD9" s="16">
        <v>0.25293144486512348</v>
      </c>
      <c r="AF9" s="16">
        <v>0.384802552945745</v>
      </c>
      <c r="AH9" s="16">
        <v>2.0525307746448739E-2</v>
      </c>
      <c r="AI9" s="16">
        <v>0.1037288694620639</v>
      </c>
      <c r="AJ9" s="16">
        <v>0.49819931725995059</v>
      </c>
      <c r="AK9" s="16">
        <v>0.75922192364114083</v>
      </c>
    </row>
    <row r="10" spans="2:39" ht="32" customHeight="1" x14ac:dyDescent="0.35">
      <c r="B10" s="15" t="s">
        <v>147</v>
      </c>
      <c r="C10" s="16">
        <v>0.65741406197292851</v>
      </c>
      <c r="D10" s="16">
        <v>0.6071244174815833</v>
      </c>
      <c r="E10" s="16">
        <v>0.70658149997623731</v>
      </c>
      <c r="G10" s="16">
        <v>0.55093196912159914</v>
      </c>
      <c r="H10" s="16">
        <v>0.43822985241503581</v>
      </c>
      <c r="I10" s="16">
        <v>0.54105970245964441</v>
      </c>
      <c r="J10" s="16">
        <v>0.66169350043723185</v>
      </c>
      <c r="K10" s="16">
        <v>0.78179510191847446</v>
      </c>
      <c r="L10" s="16">
        <v>0.91222076924651874</v>
      </c>
      <c r="N10" s="16">
        <v>0.68966696886058976</v>
      </c>
      <c r="O10" s="16">
        <v>0.65309926897707238</v>
      </c>
      <c r="P10" s="16">
        <v>0.67650137310451031</v>
      </c>
      <c r="Q10" s="16">
        <v>0.69256184801742771</v>
      </c>
      <c r="R10" s="16">
        <v>0.64299036645879726</v>
      </c>
      <c r="S10" s="16">
        <v>0.70970973746461952</v>
      </c>
      <c r="T10" s="16">
        <v>0.668666501974297</v>
      </c>
      <c r="U10" s="16">
        <v>0.59122408731478238</v>
      </c>
      <c r="V10" s="16">
        <v>0.48891023372460418</v>
      </c>
      <c r="W10" s="16">
        <v>0.72103460423381072</v>
      </c>
      <c r="X10" s="16">
        <v>0.74331779400584708</v>
      </c>
      <c r="Y10" s="16">
        <v>0.72338196861337423</v>
      </c>
      <c r="AA10" s="16">
        <v>0.55244673899349306</v>
      </c>
      <c r="AB10" s="16">
        <v>0.67484851150053393</v>
      </c>
      <c r="AC10" s="16">
        <v>0.66481118108297743</v>
      </c>
      <c r="AD10" s="16">
        <v>0.74706855513487658</v>
      </c>
      <c r="AF10" s="16">
        <v>0.61519744705425483</v>
      </c>
      <c r="AH10" s="16">
        <v>0.97947469225355122</v>
      </c>
      <c r="AI10" s="16">
        <v>0.89627113053793639</v>
      </c>
      <c r="AJ10" s="16">
        <v>0.5018006827400493</v>
      </c>
      <c r="AK10" s="16">
        <v>0.24077807635885909</v>
      </c>
    </row>
    <row r="12" spans="2:39" x14ac:dyDescent="0.35">
      <c r="B12" t="s">
        <v>443</v>
      </c>
    </row>
    <row r="13" spans="2:39" x14ac:dyDescent="0.35">
      <c r="B13" t="s">
        <v>8</v>
      </c>
    </row>
    <row r="15" spans="2:39" x14ac:dyDescent="0.35">
      <c r="B15"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AM15"/>
  <sheetViews>
    <sheetView showGridLines="0" workbookViewId="0">
      <pane xSplit="2" topLeftCell="C1" activePane="topRight" state="frozen"/>
      <selection pane="topRight" activeCell="B15" sqref="B15"/>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151</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5583</v>
      </c>
      <c r="D7" s="13">
        <v>2763</v>
      </c>
      <c r="E7" s="13">
        <v>2820</v>
      </c>
      <c r="G7" s="13">
        <v>794</v>
      </c>
      <c r="H7" s="13">
        <v>910</v>
      </c>
      <c r="I7" s="13">
        <v>969</v>
      </c>
      <c r="J7" s="13">
        <v>1020</v>
      </c>
      <c r="K7" s="13">
        <v>864</v>
      </c>
      <c r="L7" s="13">
        <v>1026</v>
      </c>
      <c r="N7" s="13">
        <v>465</v>
      </c>
      <c r="O7" s="13">
        <v>163</v>
      </c>
      <c r="P7" s="13">
        <v>289</v>
      </c>
      <c r="Q7" s="13">
        <v>244</v>
      </c>
      <c r="R7" s="13">
        <v>623</v>
      </c>
      <c r="S7" s="13">
        <v>477</v>
      </c>
      <c r="T7" s="13">
        <v>418</v>
      </c>
      <c r="U7" s="13">
        <v>510</v>
      </c>
      <c r="V7" s="13">
        <v>748</v>
      </c>
      <c r="W7" s="13">
        <v>730</v>
      </c>
      <c r="X7" s="13">
        <v>462</v>
      </c>
      <c r="Y7" s="13">
        <v>454</v>
      </c>
      <c r="AA7" s="13">
        <v>1519</v>
      </c>
      <c r="AB7" s="13">
        <v>1492</v>
      </c>
      <c r="AC7" s="13">
        <v>1158</v>
      </c>
      <c r="AD7" s="13">
        <v>1396</v>
      </c>
      <c r="AF7" s="13">
        <v>4950</v>
      </c>
      <c r="AH7" s="13">
        <v>515</v>
      </c>
      <c r="AI7" s="13">
        <v>2107</v>
      </c>
      <c r="AJ7" s="13">
        <v>2105</v>
      </c>
      <c r="AK7" s="13">
        <v>856</v>
      </c>
    </row>
    <row r="8" spans="2:39" x14ac:dyDescent="0.35">
      <c r="B8" s="7" t="s">
        <v>68</v>
      </c>
      <c r="C8" s="14">
        <v>5579</v>
      </c>
      <c r="D8" s="14">
        <v>2758</v>
      </c>
      <c r="E8" s="14">
        <v>2821</v>
      </c>
      <c r="G8" s="14">
        <v>771</v>
      </c>
      <c r="H8" s="14">
        <v>949</v>
      </c>
      <c r="I8" s="14">
        <v>949</v>
      </c>
      <c r="J8" s="14">
        <v>949</v>
      </c>
      <c r="K8" s="14">
        <v>787</v>
      </c>
      <c r="L8" s="14">
        <v>1172</v>
      </c>
      <c r="N8" s="14">
        <v>502</v>
      </c>
      <c r="O8" s="14">
        <v>168</v>
      </c>
      <c r="P8" s="14">
        <v>279</v>
      </c>
      <c r="Q8" s="14">
        <v>223</v>
      </c>
      <c r="R8" s="14">
        <v>612</v>
      </c>
      <c r="S8" s="14">
        <v>448</v>
      </c>
      <c r="T8" s="14">
        <v>390</v>
      </c>
      <c r="U8" s="14">
        <v>501</v>
      </c>
      <c r="V8" s="14">
        <v>783</v>
      </c>
      <c r="W8" s="14">
        <v>724</v>
      </c>
      <c r="X8" s="14">
        <v>446</v>
      </c>
      <c r="Y8" s="14">
        <v>502</v>
      </c>
      <c r="AA8" s="14">
        <v>1505</v>
      </c>
      <c r="AB8" s="14">
        <v>1448</v>
      </c>
      <c r="AC8" s="14">
        <v>1224</v>
      </c>
      <c r="AD8" s="14">
        <v>1395</v>
      </c>
      <c r="AF8" s="14">
        <v>4916</v>
      </c>
      <c r="AH8" s="14">
        <v>537</v>
      </c>
      <c r="AI8" s="14">
        <v>2109</v>
      </c>
      <c r="AJ8" s="14">
        <v>2088</v>
      </c>
      <c r="AK8" s="14">
        <v>844</v>
      </c>
    </row>
    <row r="9" spans="2:39" ht="19" customHeight="1" x14ac:dyDescent="0.35">
      <c r="B9" s="15" t="s">
        <v>146</v>
      </c>
      <c r="C9" s="16">
        <v>0.27510916195693103</v>
      </c>
      <c r="D9" s="16">
        <v>0.3300302263195411</v>
      </c>
      <c r="E9" s="16">
        <v>0.22141365357867829</v>
      </c>
      <c r="G9" s="16">
        <v>0.40306907363941102</v>
      </c>
      <c r="H9" s="16">
        <v>0.4810643842995399</v>
      </c>
      <c r="I9" s="16">
        <v>0.38927600252573291</v>
      </c>
      <c r="J9" s="16">
        <v>0.24118793892066359</v>
      </c>
      <c r="K9" s="16">
        <v>0.137653493278908</v>
      </c>
      <c r="L9" s="16">
        <v>5.1442594335451453E-2</v>
      </c>
      <c r="N9" s="16">
        <v>0.21038850860134711</v>
      </c>
      <c r="O9" s="16">
        <v>0.27942568549649072</v>
      </c>
      <c r="P9" s="16">
        <v>0.25271495324852927</v>
      </c>
      <c r="Q9" s="16">
        <v>0.27025422225671231</v>
      </c>
      <c r="R9" s="16">
        <v>0.27754276213435669</v>
      </c>
      <c r="S9" s="16">
        <v>0.23048698405465931</v>
      </c>
      <c r="T9" s="16">
        <v>0.28372163965623998</v>
      </c>
      <c r="U9" s="16">
        <v>0.34689970281588978</v>
      </c>
      <c r="V9" s="16">
        <v>0.43327902544802382</v>
      </c>
      <c r="W9" s="16">
        <v>0.18290966059610991</v>
      </c>
      <c r="X9" s="16">
        <v>0.24039183386757679</v>
      </c>
      <c r="Y9" s="16">
        <v>0.22860967506934229</v>
      </c>
      <c r="AA9" s="16">
        <v>0.34684207218006269</v>
      </c>
      <c r="AB9" s="16">
        <v>0.22854469519559081</v>
      </c>
      <c r="AC9" s="16">
        <v>0.2868255466733986</v>
      </c>
      <c r="AD9" s="16">
        <v>0.2358175922043497</v>
      </c>
      <c r="AF9" s="16">
        <v>0.30920089637188269</v>
      </c>
      <c r="AH9" s="16">
        <v>2.135619362624068E-2</v>
      </c>
      <c r="AI9" s="16">
        <v>8.2210797716092965E-2</v>
      </c>
      <c r="AJ9" s="16">
        <v>0.40303254610976108</v>
      </c>
      <c r="AK9" s="16">
        <v>0.60198129454044358</v>
      </c>
    </row>
    <row r="10" spans="2:39" ht="32" customHeight="1" x14ac:dyDescent="0.35">
      <c r="B10" s="15" t="s">
        <v>147</v>
      </c>
      <c r="C10" s="16">
        <v>0.72489083804306897</v>
      </c>
      <c r="D10" s="16">
        <v>0.66996977368045874</v>
      </c>
      <c r="E10" s="16">
        <v>0.77858634642132174</v>
      </c>
      <c r="G10" s="16">
        <v>0.59693092636058898</v>
      </c>
      <c r="H10" s="16">
        <v>0.5189356157004601</v>
      </c>
      <c r="I10" s="16">
        <v>0.6107239974742672</v>
      </c>
      <c r="J10" s="16">
        <v>0.75881206107933652</v>
      </c>
      <c r="K10" s="16">
        <v>0.86234650672109203</v>
      </c>
      <c r="L10" s="16">
        <v>0.9485574056645486</v>
      </c>
      <c r="N10" s="16">
        <v>0.78961149139865272</v>
      </c>
      <c r="O10" s="16">
        <v>0.72057431450350951</v>
      </c>
      <c r="P10" s="16">
        <v>0.74728504675147078</v>
      </c>
      <c r="Q10" s="16">
        <v>0.72974577774328764</v>
      </c>
      <c r="R10" s="16">
        <v>0.72245723786564331</v>
      </c>
      <c r="S10" s="16">
        <v>0.76951301594534072</v>
      </c>
      <c r="T10" s="16">
        <v>0.71627836034376002</v>
      </c>
      <c r="U10" s="16">
        <v>0.65310029718411022</v>
      </c>
      <c r="V10" s="16">
        <v>0.56672097455197623</v>
      </c>
      <c r="W10" s="16">
        <v>0.81709033940389009</v>
      </c>
      <c r="X10" s="16">
        <v>0.7596081661324231</v>
      </c>
      <c r="Y10" s="16">
        <v>0.77139032493065762</v>
      </c>
      <c r="AA10" s="16">
        <v>0.6531579278199372</v>
      </c>
      <c r="AB10" s="16">
        <v>0.77145530480440905</v>
      </c>
      <c r="AC10" s="16">
        <v>0.71317445332660145</v>
      </c>
      <c r="AD10" s="16">
        <v>0.76418240779565028</v>
      </c>
      <c r="AF10" s="16">
        <v>0.69079910362811725</v>
      </c>
      <c r="AH10" s="16">
        <v>0.97864380637375925</v>
      </c>
      <c r="AI10" s="16">
        <v>0.91778920228390726</v>
      </c>
      <c r="AJ10" s="16">
        <v>0.59696745389023897</v>
      </c>
      <c r="AK10" s="16">
        <v>0.39801870545955642</v>
      </c>
    </row>
    <row r="12" spans="2:39" x14ac:dyDescent="0.35">
      <c r="B12" t="s">
        <v>443</v>
      </c>
    </row>
    <row r="13" spans="2:39" x14ac:dyDescent="0.35">
      <c r="B13" t="s">
        <v>8</v>
      </c>
    </row>
    <row r="15" spans="2:39" x14ac:dyDescent="0.35">
      <c r="B15"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AM15"/>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152</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5583</v>
      </c>
      <c r="D7" s="13">
        <v>2763</v>
      </c>
      <c r="E7" s="13">
        <v>2820</v>
      </c>
      <c r="G7" s="13">
        <v>794</v>
      </c>
      <c r="H7" s="13">
        <v>910</v>
      </c>
      <c r="I7" s="13">
        <v>969</v>
      </c>
      <c r="J7" s="13">
        <v>1020</v>
      </c>
      <c r="K7" s="13">
        <v>864</v>
      </c>
      <c r="L7" s="13">
        <v>1026</v>
      </c>
      <c r="N7" s="13">
        <v>465</v>
      </c>
      <c r="O7" s="13">
        <v>163</v>
      </c>
      <c r="P7" s="13">
        <v>289</v>
      </c>
      <c r="Q7" s="13">
        <v>244</v>
      </c>
      <c r="R7" s="13">
        <v>623</v>
      </c>
      <c r="S7" s="13">
        <v>477</v>
      </c>
      <c r="T7" s="13">
        <v>418</v>
      </c>
      <c r="U7" s="13">
        <v>510</v>
      </c>
      <c r="V7" s="13">
        <v>748</v>
      </c>
      <c r="W7" s="13">
        <v>730</v>
      </c>
      <c r="X7" s="13">
        <v>462</v>
      </c>
      <c r="Y7" s="13">
        <v>454</v>
      </c>
      <c r="AA7" s="13">
        <v>1519</v>
      </c>
      <c r="AB7" s="13">
        <v>1492</v>
      </c>
      <c r="AC7" s="13">
        <v>1158</v>
      </c>
      <c r="AD7" s="13">
        <v>1396</v>
      </c>
      <c r="AF7" s="13">
        <v>4950</v>
      </c>
      <c r="AH7" s="13">
        <v>515</v>
      </c>
      <c r="AI7" s="13">
        <v>2107</v>
      </c>
      <c r="AJ7" s="13">
        <v>2105</v>
      </c>
      <c r="AK7" s="13">
        <v>856</v>
      </c>
    </row>
    <row r="8" spans="2:39" x14ac:dyDescent="0.35">
      <c r="B8" s="7" t="s">
        <v>68</v>
      </c>
      <c r="C8" s="14">
        <v>5579</v>
      </c>
      <c r="D8" s="14">
        <v>2758</v>
      </c>
      <c r="E8" s="14">
        <v>2821</v>
      </c>
      <c r="G8" s="14">
        <v>771</v>
      </c>
      <c r="H8" s="14">
        <v>949</v>
      </c>
      <c r="I8" s="14">
        <v>949</v>
      </c>
      <c r="J8" s="14">
        <v>949</v>
      </c>
      <c r="K8" s="14">
        <v>787</v>
      </c>
      <c r="L8" s="14">
        <v>1172</v>
      </c>
      <c r="N8" s="14">
        <v>502</v>
      </c>
      <c r="O8" s="14">
        <v>168</v>
      </c>
      <c r="P8" s="14">
        <v>279</v>
      </c>
      <c r="Q8" s="14">
        <v>223</v>
      </c>
      <c r="R8" s="14">
        <v>612</v>
      </c>
      <c r="S8" s="14">
        <v>448</v>
      </c>
      <c r="T8" s="14">
        <v>390</v>
      </c>
      <c r="U8" s="14">
        <v>501</v>
      </c>
      <c r="V8" s="14">
        <v>783</v>
      </c>
      <c r="W8" s="14">
        <v>724</v>
      </c>
      <c r="X8" s="14">
        <v>446</v>
      </c>
      <c r="Y8" s="14">
        <v>502</v>
      </c>
      <c r="AA8" s="14">
        <v>1505</v>
      </c>
      <c r="AB8" s="14">
        <v>1448</v>
      </c>
      <c r="AC8" s="14">
        <v>1224</v>
      </c>
      <c r="AD8" s="14">
        <v>1395</v>
      </c>
      <c r="AF8" s="14">
        <v>4916</v>
      </c>
      <c r="AH8" s="14">
        <v>537</v>
      </c>
      <c r="AI8" s="14">
        <v>2109</v>
      </c>
      <c r="AJ8" s="14">
        <v>2088</v>
      </c>
      <c r="AK8" s="14">
        <v>844</v>
      </c>
    </row>
    <row r="9" spans="2:39" ht="19" customHeight="1" x14ac:dyDescent="0.35">
      <c r="B9" s="15" t="s">
        <v>146</v>
      </c>
      <c r="C9" s="16">
        <v>0.56017331504523171</v>
      </c>
      <c r="D9" s="16">
        <v>0.59524780726986015</v>
      </c>
      <c r="E9" s="16">
        <v>0.5258815052821153</v>
      </c>
      <c r="G9" s="16">
        <v>0.67108659212087174</v>
      </c>
      <c r="H9" s="16">
        <v>0.71960740365506526</v>
      </c>
      <c r="I9" s="16">
        <v>0.66537983883678964</v>
      </c>
      <c r="J9" s="16">
        <v>0.56526128141974397</v>
      </c>
      <c r="K9" s="16">
        <v>0.48739731204178321</v>
      </c>
      <c r="L9" s="16">
        <v>0.31761584602320347</v>
      </c>
      <c r="N9" s="16">
        <v>0.52371285950810553</v>
      </c>
      <c r="O9" s="16">
        <v>0.54570273535135705</v>
      </c>
      <c r="P9" s="16">
        <v>0.53946677210839689</v>
      </c>
      <c r="Q9" s="16">
        <v>0.58191264156426203</v>
      </c>
      <c r="R9" s="16">
        <v>0.58283366949815019</v>
      </c>
      <c r="S9" s="16">
        <v>0.49487371298848498</v>
      </c>
      <c r="T9" s="16">
        <v>0.58687499883884486</v>
      </c>
      <c r="U9" s="16">
        <v>0.59573655573545448</v>
      </c>
      <c r="V9" s="16">
        <v>0.6812844219848917</v>
      </c>
      <c r="W9" s="16">
        <v>0.5058707912985182</v>
      </c>
      <c r="X9" s="16">
        <v>0.49999524006293472</v>
      </c>
      <c r="Y9" s="16">
        <v>0.52056762796769163</v>
      </c>
      <c r="AA9" s="16">
        <v>0.60871886819802257</v>
      </c>
      <c r="AB9" s="16">
        <v>0.53856599882254319</v>
      </c>
      <c r="AC9" s="16">
        <v>0.59057931102264771</v>
      </c>
      <c r="AD9" s="16">
        <v>0.50357343903905372</v>
      </c>
      <c r="AF9" s="16">
        <v>0.62951462540446557</v>
      </c>
      <c r="AH9" s="16">
        <v>8.5024658711712525E-2</v>
      </c>
      <c r="AI9" s="16">
        <v>0.38128237733558462</v>
      </c>
      <c r="AJ9" s="16">
        <v>0.73087969137558761</v>
      </c>
      <c r="AK9" s="16">
        <v>0.88705240159354415</v>
      </c>
    </row>
    <row r="10" spans="2:39" ht="32" customHeight="1" x14ac:dyDescent="0.35">
      <c r="B10" s="15" t="s">
        <v>147</v>
      </c>
      <c r="C10" s="16">
        <v>0.43982668495476818</v>
      </c>
      <c r="D10" s="16">
        <v>0.40475219273013968</v>
      </c>
      <c r="E10" s="16">
        <v>0.47411849471788459</v>
      </c>
      <c r="G10" s="16">
        <v>0.32891340787912821</v>
      </c>
      <c r="H10" s="16">
        <v>0.28039259634493469</v>
      </c>
      <c r="I10" s="16">
        <v>0.33462016116321053</v>
      </c>
      <c r="J10" s="16">
        <v>0.4347387185802562</v>
      </c>
      <c r="K10" s="16">
        <v>0.51260268795821684</v>
      </c>
      <c r="L10" s="16">
        <v>0.68238415397679641</v>
      </c>
      <c r="N10" s="16">
        <v>0.47628714049189441</v>
      </c>
      <c r="O10" s="16">
        <v>0.45429726464864317</v>
      </c>
      <c r="P10" s="16">
        <v>0.46053322789160328</v>
      </c>
      <c r="Q10" s="16">
        <v>0.41808735843573802</v>
      </c>
      <c r="R10" s="16">
        <v>0.41716633050184992</v>
      </c>
      <c r="S10" s="16">
        <v>0.50512628701151496</v>
      </c>
      <c r="T10" s="16">
        <v>0.4131250011611553</v>
      </c>
      <c r="U10" s="16">
        <v>0.40426344426454558</v>
      </c>
      <c r="V10" s="16">
        <v>0.31871557801510819</v>
      </c>
      <c r="W10" s="16">
        <v>0.49412920870148169</v>
      </c>
      <c r="X10" s="16">
        <v>0.50000475993706517</v>
      </c>
      <c r="Y10" s="16">
        <v>0.47943237203230832</v>
      </c>
      <c r="AA10" s="16">
        <v>0.39128113180197738</v>
      </c>
      <c r="AB10" s="16">
        <v>0.46143400117745681</v>
      </c>
      <c r="AC10" s="16">
        <v>0.40942068897735218</v>
      </c>
      <c r="AD10" s="16">
        <v>0.49642656096094617</v>
      </c>
      <c r="AF10" s="16">
        <v>0.37048537459553432</v>
      </c>
      <c r="AH10" s="16">
        <v>0.9149753412882875</v>
      </c>
      <c r="AI10" s="16">
        <v>0.61871762266441566</v>
      </c>
      <c r="AJ10" s="16">
        <v>0.26912030862441227</v>
      </c>
      <c r="AK10" s="16">
        <v>0.112947598406456</v>
      </c>
    </row>
    <row r="12" spans="2:39" x14ac:dyDescent="0.35">
      <c r="B12" t="s">
        <v>443</v>
      </c>
    </row>
    <row r="13" spans="2:39" x14ac:dyDescent="0.35">
      <c r="B13" t="s">
        <v>8</v>
      </c>
    </row>
    <row r="15" spans="2:39" x14ac:dyDescent="0.35">
      <c r="B15"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AM15"/>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153</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5583</v>
      </c>
      <c r="D7" s="13">
        <v>2763</v>
      </c>
      <c r="E7" s="13">
        <v>2820</v>
      </c>
      <c r="G7" s="13">
        <v>794</v>
      </c>
      <c r="H7" s="13">
        <v>910</v>
      </c>
      <c r="I7" s="13">
        <v>969</v>
      </c>
      <c r="J7" s="13">
        <v>1020</v>
      </c>
      <c r="K7" s="13">
        <v>864</v>
      </c>
      <c r="L7" s="13">
        <v>1026</v>
      </c>
      <c r="N7" s="13">
        <v>465</v>
      </c>
      <c r="O7" s="13">
        <v>163</v>
      </c>
      <c r="P7" s="13">
        <v>289</v>
      </c>
      <c r="Q7" s="13">
        <v>244</v>
      </c>
      <c r="R7" s="13">
        <v>623</v>
      </c>
      <c r="S7" s="13">
        <v>477</v>
      </c>
      <c r="T7" s="13">
        <v>418</v>
      </c>
      <c r="U7" s="13">
        <v>510</v>
      </c>
      <c r="V7" s="13">
        <v>748</v>
      </c>
      <c r="W7" s="13">
        <v>730</v>
      </c>
      <c r="X7" s="13">
        <v>462</v>
      </c>
      <c r="Y7" s="13">
        <v>454</v>
      </c>
      <c r="AA7" s="13">
        <v>1519</v>
      </c>
      <c r="AB7" s="13">
        <v>1492</v>
      </c>
      <c r="AC7" s="13">
        <v>1158</v>
      </c>
      <c r="AD7" s="13">
        <v>1396</v>
      </c>
      <c r="AF7" s="13">
        <v>4950</v>
      </c>
      <c r="AH7" s="13">
        <v>515</v>
      </c>
      <c r="AI7" s="13">
        <v>2107</v>
      </c>
      <c r="AJ7" s="13">
        <v>2105</v>
      </c>
      <c r="AK7" s="13">
        <v>856</v>
      </c>
    </row>
    <row r="8" spans="2:39" x14ac:dyDescent="0.35">
      <c r="B8" s="7" t="s">
        <v>68</v>
      </c>
      <c r="C8" s="14">
        <v>5579</v>
      </c>
      <c r="D8" s="14">
        <v>2758</v>
      </c>
      <c r="E8" s="14">
        <v>2821</v>
      </c>
      <c r="G8" s="14">
        <v>771</v>
      </c>
      <c r="H8" s="14">
        <v>949</v>
      </c>
      <c r="I8" s="14">
        <v>949</v>
      </c>
      <c r="J8" s="14">
        <v>949</v>
      </c>
      <c r="K8" s="14">
        <v>787</v>
      </c>
      <c r="L8" s="14">
        <v>1172</v>
      </c>
      <c r="N8" s="14">
        <v>502</v>
      </c>
      <c r="O8" s="14">
        <v>168</v>
      </c>
      <c r="P8" s="14">
        <v>279</v>
      </c>
      <c r="Q8" s="14">
        <v>223</v>
      </c>
      <c r="R8" s="14">
        <v>612</v>
      </c>
      <c r="S8" s="14">
        <v>448</v>
      </c>
      <c r="T8" s="14">
        <v>390</v>
      </c>
      <c r="U8" s="14">
        <v>501</v>
      </c>
      <c r="V8" s="14">
        <v>783</v>
      </c>
      <c r="W8" s="14">
        <v>724</v>
      </c>
      <c r="X8" s="14">
        <v>446</v>
      </c>
      <c r="Y8" s="14">
        <v>502</v>
      </c>
      <c r="AA8" s="14">
        <v>1505</v>
      </c>
      <c r="AB8" s="14">
        <v>1448</v>
      </c>
      <c r="AC8" s="14">
        <v>1224</v>
      </c>
      <c r="AD8" s="14">
        <v>1395</v>
      </c>
      <c r="AF8" s="14">
        <v>4916</v>
      </c>
      <c r="AH8" s="14">
        <v>537</v>
      </c>
      <c r="AI8" s="14">
        <v>2109</v>
      </c>
      <c r="AJ8" s="14">
        <v>2088</v>
      </c>
      <c r="AK8" s="14">
        <v>844</v>
      </c>
    </row>
    <row r="9" spans="2:39" ht="19" customHeight="1" x14ac:dyDescent="0.35">
      <c r="B9" s="15" t="s">
        <v>146</v>
      </c>
      <c r="C9" s="16">
        <v>0.35787786856378351</v>
      </c>
      <c r="D9" s="16">
        <v>0.36418158771250347</v>
      </c>
      <c r="E9" s="16">
        <v>0.35171481603935562</v>
      </c>
      <c r="G9" s="16">
        <v>0.50778507272041795</v>
      </c>
      <c r="H9" s="16">
        <v>0.53076346858103962</v>
      </c>
      <c r="I9" s="16">
        <v>0.52205022343159435</v>
      </c>
      <c r="J9" s="16">
        <v>0.35849328002497027</v>
      </c>
      <c r="K9" s="16">
        <v>0.20158299053516279</v>
      </c>
      <c r="L9" s="16">
        <v>9.0735570524039466E-2</v>
      </c>
      <c r="N9" s="16">
        <v>0.29105268913369869</v>
      </c>
      <c r="O9" s="16">
        <v>0.3596765409522521</v>
      </c>
      <c r="P9" s="16">
        <v>0.32785842150348848</v>
      </c>
      <c r="Q9" s="16">
        <v>0.34351547815369082</v>
      </c>
      <c r="R9" s="16">
        <v>0.36984061540344598</v>
      </c>
      <c r="S9" s="16">
        <v>0.30172854058243148</v>
      </c>
      <c r="T9" s="16">
        <v>0.40265421267561308</v>
      </c>
      <c r="U9" s="16">
        <v>0.44244804133693649</v>
      </c>
      <c r="V9" s="16">
        <v>0.48209968777666701</v>
      </c>
      <c r="W9" s="16">
        <v>0.31151241243281369</v>
      </c>
      <c r="X9" s="16">
        <v>0.27602011805466709</v>
      </c>
      <c r="Y9" s="16">
        <v>0.30930565309932639</v>
      </c>
      <c r="AA9" s="16">
        <v>0.41530705277268049</v>
      </c>
      <c r="AB9" s="16">
        <v>0.34018032170165818</v>
      </c>
      <c r="AC9" s="16">
        <v>0.36139430777121978</v>
      </c>
      <c r="AD9" s="16">
        <v>0.31049128879191701</v>
      </c>
      <c r="AF9" s="16">
        <v>0.40252499351129878</v>
      </c>
      <c r="AH9" s="16">
        <v>3.283897978942777E-2</v>
      </c>
      <c r="AI9" s="16">
        <v>0.14410167078709829</v>
      </c>
      <c r="AJ9" s="16">
        <v>0.50789184449860392</v>
      </c>
      <c r="AK9" s="16">
        <v>0.72760613318263789</v>
      </c>
    </row>
    <row r="10" spans="2:39" ht="32" customHeight="1" x14ac:dyDescent="0.35">
      <c r="B10" s="15" t="s">
        <v>147</v>
      </c>
      <c r="C10" s="16">
        <v>0.64212213143621655</v>
      </c>
      <c r="D10" s="16">
        <v>0.63581841228749636</v>
      </c>
      <c r="E10" s="16">
        <v>0.6482851839606445</v>
      </c>
      <c r="G10" s="16">
        <v>0.49221492727958199</v>
      </c>
      <c r="H10" s="16">
        <v>0.46923653141896049</v>
      </c>
      <c r="I10" s="16">
        <v>0.47794977656840559</v>
      </c>
      <c r="J10" s="16">
        <v>0.64150671997502984</v>
      </c>
      <c r="K10" s="16">
        <v>0.79841700946483729</v>
      </c>
      <c r="L10" s="16">
        <v>0.90926442947596053</v>
      </c>
      <c r="N10" s="16">
        <v>0.70894731086630114</v>
      </c>
      <c r="O10" s="16">
        <v>0.64032345904774812</v>
      </c>
      <c r="P10" s="16">
        <v>0.67214157849651157</v>
      </c>
      <c r="Q10" s="16">
        <v>0.65648452184630901</v>
      </c>
      <c r="R10" s="16">
        <v>0.63015938459655385</v>
      </c>
      <c r="S10" s="16">
        <v>0.69827145941756852</v>
      </c>
      <c r="T10" s="16">
        <v>0.59734578732438692</v>
      </c>
      <c r="U10" s="16">
        <v>0.55755195866306362</v>
      </c>
      <c r="V10" s="16">
        <v>0.51790031222333299</v>
      </c>
      <c r="W10" s="16">
        <v>0.68848758756718631</v>
      </c>
      <c r="X10" s="16">
        <v>0.7239798819453328</v>
      </c>
      <c r="Y10" s="16">
        <v>0.69069434690067344</v>
      </c>
      <c r="AA10" s="16">
        <v>0.58469294722731957</v>
      </c>
      <c r="AB10" s="16">
        <v>0.65981967829834176</v>
      </c>
      <c r="AC10" s="16">
        <v>0.63860569222878016</v>
      </c>
      <c r="AD10" s="16">
        <v>0.68950871120808299</v>
      </c>
      <c r="AF10" s="16">
        <v>0.59747500648870111</v>
      </c>
      <c r="AH10" s="16">
        <v>0.96716102021057238</v>
      </c>
      <c r="AI10" s="16">
        <v>0.85589832921290199</v>
      </c>
      <c r="AJ10" s="16">
        <v>0.49210815550139608</v>
      </c>
      <c r="AK10" s="16">
        <v>0.27239386681736222</v>
      </c>
    </row>
    <row r="12" spans="2:39" x14ac:dyDescent="0.35">
      <c r="B12" t="s">
        <v>443</v>
      </c>
    </row>
    <row r="13" spans="2:39" x14ac:dyDescent="0.35">
      <c r="B13" t="s">
        <v>8</v>
      </c>
    </row>
    <row r="15" spans="2:39" x14ac:dyDescent="0.35">
      <c r="B15"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AM20"/>
  <sheetViews>
    <sheetView showGridLines="0" topLeftCell="A9"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154</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5583</v>
      </c>
      <c r="D7" s="13">
        <v>2763</v>
      </c>
      <c r="E7" s="13">
        <v>2820</v>
      </c>
      <c r="G7" s="13">
        <v>794</v>
      </c>
      <c r="H7" s="13">
        <v>910</v>
      </c>
      <c r="I7" s="13">
        <v>969</v>
      </c>
      <c r="J7" s="13">
        <v>1020</v>
      </c>
      <c r="K7" s="13">
        <v>864</v>
      </c>
      <c r="L7" s="13">
        <v>1026</v>
      </c>
      <c r="N7" s="13">
        <v>465</v>
      </c>
      <c r="O7" s="13">
        <v>163</v>
      </c>
      <c r="P7" s="13">
        <v>289</v>
      </c>
      <c r="Q7" s="13">
        <v>244</v>
      </c>
      <c r="R7" s="13">
        <v>623</v>
      </c>
      <c r="S7" s="13">
        <v>477</v>
      </c>
      <c r="T7" s="13">
        <v>418</v>
      </c>
      <c r="U7" s="13">
        <v>510</v>
      </c>
      <c r="V7" s="13">
        <v>748</v>
      </c>
      <c r="W7" s="13">
        <v>730</v>
      </c>
      <c r="X7" s="13">
        <v>462</v>
      </c>
      <c r="Y7" s="13">
        <v>454</v>
      </c>
      <c r="AA7" s="13">
        <v>1519</v>
      </c>
      <c r="AB7" s="13">
        <v>1492</v>
      </c>
      <c r="AC7" s="13">
        <v>1158</v>
      </c>
      <c r="AD7" s="13">
        <v>1396</v>
      </c>
      <c r="AF7" s="13">
        <v>4950</v>
      </c>
      <c r="AH7" s="13">
        <v>515</v>
      </c>
      <c r="AI7" s="13">
        <v>2107</v>
      </c>
      <c r="AJ7" s="13">
        <v>2105</v>
      </c>
      <c r="AK7" s="13">
        <v>856</v>
      </c>
    </row>
    <row r="8" spans="2:39" x14ac:dyDescent="0.35">
      <c r="B8" s="7" t="s">
        <v>68</v>
      </c>
      <c r="C8" s="14">
        <v>5579</v>
      </c>
      <c r="D8" s="14">
        <v>2758</v>
      </c>
      <c r="E8" s="14">
        <v>2821</v>
      </c>
      <c r="G8" s="14">
        <v>771</v>
      </c>
      <c r="H8" s="14">
        <v>949</v>
      </c>
      <c r="I8" s="14">
        <v>949</v>
      </c>
      <c r="J8" s="14">
        <v>949</v>
      </c>
      <c r="K8" s="14">
        <v>787</v>
      </c>
      <c r="L8" s="14">
        <v>1172</v>
      </c>
      <c r="N8" s="14">
        <v>502</v>
      </c>
      <c r="O8" s="14">
        <v>168</v>
      </c>
      <c r="P8" s="14">
        <v>279</v>
      </c>
      <c r="Q8" s="14">
        <v>223</v>
      </c>
      <c r="R8" s="14">
        <v>612</v>
      </c>
      <c r="S8" s="14">
        <v>448</v>
      </c>
      <c r="T8" s="14">
        <v>390</v>
      </c>
      <c r="U8" s="14">
        <v>501</v>
      </c>
      <c r="V8" s="14">
        <v>783</v>
      </c>
      <c r="W8" s="14">
        <v>724</v>
      </c>
      <c r="X8" s="14">
        <v>446</v>
      </c>
      <c r="Y8" s="14">
        <v>502</v>
      </c>
      <c r="AA8" s="14">
        <v>1505</v>
      </c>
      <c r="AB8" s="14">
        <v>1448</v>
      </c>
      <c r="AC8" s="14">
        <v>1224</v>
      </c>
      <c r="AD8" s="14">
        <v>1395</v>
      </c>
      <c r="AF8" s="14">
        <v>4916</v>
      </c>
      <c r="AH8" s="14">
        <v>537</v>
      </c>
      <c r="AI8" s="14">
        <v>2109</v>
      </c>
      <c r="AJ8" s="14">
        <v>2088</v>
      </c>
      <c r="AK8" s="14">
        <v>844</v>
      </c>
    </row>
    <row r="9" spans="2:39" ht="46" customHeight="1" x14ac:dyDescent="0.35">
      <c r="B9" s="15" t="s">
        <v>155</v>
      </c>
      <c r="C9" s="16">
        <v>6.1920602234434637E-2</v>
      </c>
      <c r="D9" s="16">
        <v>6.0725870326029108E-2</v>
      </c>
      <c r="E9" s="16">
        <v>6.3088673864911418E-2</v>
      </c>
      <c r="G9" s="16">
        <v>3.1104559414176579E-2</v>
      </c>
      <c r="H9" s="16">
        <v>3.1816749376764951E-2</v>
      </c>
      <c r="I9" s="16">
        <v>4.7849960086223733E-2</v>
      </c>
      <c r="J9" s="16">
        <v>4.3698038630554888E-2</v>
      </c>
      <c r="K9" s="16">
        <v>8.9374447455163458E-2</v>
      </c>
      <c r="L9" s="16">
        <v>0.1142936870778907</v>
      </c>
      <c r="N9" s="16">
        <v>8.1193333430529799E-2</v>
      </c>
      <c r="O9" s="16">
        <v>9.6379942316317926E-2</v>
      </c>
      <c r="P9" s="16">
        <v>8.1233288364108758E-2</v>
      </c>
      <c r="Q9" s="16">
        <v>6.0819523932813507E-2</v>
      </c>
      <c r="R9" s="16">
        <v>7.3429388116493327E-2</v>
      </c>
      <c r="S9" s="16">
        <v>6.6041777704150026E-2</v>
      </c>
      <c r="T9" s="16">
        <v>5.4553876005554773E-2</v>
      </c>
      <c r="U9" s="16">
        <v>5.5393839454857562E-2</v>
      </c>
      <c r="V9" s="16">
        <v>3.6145885870548608E-2</v>
      </c>
      <c r="W9" s="16">
        <v>5.7199564944413243E-2</v>
      </c>
      <c r="X9" s="16">
        <v>7.1600409748787494E-2</v>
      </c>
      <c r="Y9" s="16">
        <v>5.3781326465694897E-2</v>
      </c>
      <c r="AA9" s="16">
        <v>4.7265105247577668E-2</v>
      </c>
      <c r="AB9" s="16">
        <v>4.5400039870490183E-2</v>
      </c>
      <c r="AC9" s="16">
        <v>6.3259989718637555E-2</v>
      </c>
      <c r="AD9" s="16">
        <v>9.3519184029175029E-2</v>
      </c>
      <c r="AF9" s="16">
        <v>4.3129833740126147E-2</v>
      </c>
      <c r="AH9" s="16">
        <v>0.17835243156457259</v>
      </c>
      <c r="AI9" s="16">
        <v>8.8921108601596757E-2</v>
      </c>
      <c r="AJ9" s="16">
        <v>2.623276813964185E-2</v>
      </c>
      <c r="AK9" s="16">
        <v>8.6845864208733563E-3</v>
      </c>
    </row>
    <row r="10" spans="2:39" ht="19" customHeight="1" x14ac:dyDescent="0.35">
      <c r="B10" s="15" t="s">
        <v>156</v>
      </c>
      <c r="C10" s="16">
        <v>9.9977789560854791E-2</v>
      </c>
      <c r="D10" s="16">
        <v>7.5623781362458994E-2</v>
      </c>
      <c r="E10" s="16">
        <v>0.1237883414217409</v>
      </c>
      <c r="G10" s="16">
        <v>5.5488812606662302E-2</v>
      </c>
      <c r="H10" s="16">
        <v>3.7889196276845408E-2</v>
      </c>
      <c r="I10" s="16">
        <v>4.9993045322601647E-2</v>
      </c>
      <c r="J10" s="16">
        <v>7.5045977196607133E-2</v>
      </c>
      <c r="K10" s="16">
        <v>0.1116505494828887</v>
      </c>
      <c r="L10" s="16">
        <v>0.232375405399354</v>
      </c>
      <c r="N10" s="16">
        <v>0.13487714570267301</v>
      </c>
      <c r="O10" s="16">
        <v>6.2143990480079153E-2</v>
      </c>
      <c r="P10" s="16">
        <v>9.4912624721331273E-2</v>
      </c>
      <c r="Q10" s="16">
        <v>8.3393882394725616E-2</v>
      </c>
      <c r="R10" s="16">
        <v>7.3298023940994772E-2</v>
      </c>
      <c r="S10" s="16">
        <v>0.13297063859707639</v>
      </c>
      <c r="T10" s="16">
        <v>0.1003759096803781</v>
      </c>
      <c r="U10" s="16">
        <v>8.4536299266946169E-2</v>
      </c>
      <c r="V10" s="16">
        <v>5.0506779425889173E-2</v>
      </c>
      <c r="W10" s="16">
        <v>0.1198917847963616</v>
      </c>
      <c r="X10" s="16">
        <v>0.13810965108058459</v>
      </c>
      <c r="Y10" s="16">
        <v>0.1207550764483077</v>
      </c>
      <c r="AA10" s="16">
        <v>7.4429248642044463E-2</v>
      </c>
      <c r="AB10" s="16">
        <v>0.1063777832151644</v>
      </c>
      <c r="AC10" s="16">
        <v>8.2771530330498527E-2</v>
      </c>
      <c r="AD10" s="16">
        <v>0.13590522627319351</v>
      </c>
      <c r="AF10" s="16">
        <v>2.7192811432914129E-2</v>
      </c>
      <c r="AH10" s="16">
        <v>0.49168266758042029</v>
      </c>
      <c r="AI10" s="16">
        <v>0.1326332234930156</v>
      </c>
      <c r="AJ10" s="16">
        <v>5.8145995887870462E-3</v>
      </c>
      <c r="AK10" s="16">
        <v>2.1642767837985141E-3</v>
      </c>
    </row>
    <row r="11" spans="2:39" ht="46" customHeight="1" x14ac:dyDescent="0.35">
      <c r="B11" s="15" t="s">
        <v>155</v>
      </c>
      <c r="C11" s="16">
        <v>6.1920602234434637E-2</v>
      </c>
      <c r="D11" s="16">
        <v>6.0725870326029108E-2</v>
      </c>
      <c r="E11" s="16">
        <v>6.3088673864911418E-2</v>
      </c>
      <c r="G11" s="16">
        <v>3.1104559414176579E-2</v>
      </c>
      <c r="H11" s="16">
        <v>3.1816749376764951E-2</v>
      </c>
      <c r="I11" s="16">
        <v>4.7849960086223733E-2</v>
      </c>
      <c r="J11" s="16">
        <v>4.3698038630554888E-2</v>
      </c>
      <c r="K11" s="16">
        <v>8.9374447455163458E-2</v>
      </c>
      <c r="L11" s="16">
        <v>0.1142936870778907</v>
      </c>
      <c r="N11" s="16">
        <v>8.1193333430529799E-2</v>
      </c>
      <c r="O11" s="16">
        <v>9.6379942316317926E-2</v>
      </c>
      <c r="P11" s="16">
        <v>8.1233288364108758E-2</v>
      </c>
      <c r="Q11" s="16">
        <v>6.0819523932813507E-2</v>
      </c>
      <c r="R11" s="16">
        <v>7.3429388116493327E-2</v>
      </c>
      <c r="S11" s="16">
        <v>6.6041777704150026E-2</v>
      </c>
      <c r="T11" s="16">
        <v>5.4553876005554773E-2</v>
      </c>
      <c r="U11" s="16">
        <v>5.5393839454857562E-2</v>
      </c>
      <c r="V11" s="16">
        <v>3.6145885870548608E-2</v>
      </c>
      <c r="W11" s="16">
        <v>5.7199564944413243E-2</v>
      </c>
      <c r="X11" s="16">
        <v>7.1600409748787494E-2</v>
      </c>
      <c r="Y11" s="16">
        <v>5.3781326465694897E-2</v>
      </c>
      <c r="AA11" s="16">
        <v>4.7265105247577668E-2</v>
      </c>
      <c r="AB11" s="16">
        <v>4.5400039870490183E-2</v>
      </c>
      <c r="AC11" s="16">
        <v>6.3259989718637555E-2</v>
      </c>
      <c r="AD11" s="16">
        <v>9.3519184029175029E-2</v>
      </c>
      <c r="AF11" s="16">
        <v>4.3129833740126147E-2</v>
      </c>
      <c r="AH11" s="16">
        <v>0.17835243156457259</v>
      </c>
      <c r="AI11" s="16">
        <v>8.8921108601596757E-2</v>
      </c>
      <c r="AJ11" s="16">
        <v>2.623276813964185E-2</v>
      </c>
      <c r="AK11" s="16">
        <v>8.6845864208733563E-3</v>
      </c>
    </row>
    <row r="12" spans="2:39" ht="74" customHeight="1" x14ac:dyDescent="0.35">
      <c r="B12" s="15" t="s">
        <v>157</v>
      </c>
      <c r="C12" s="16">
        <v>0.49225797866423771</v>
      </c>
      <c r="D12" s="16">
        <v>0.45888186232504352</v>
      </c>
      <c r="E12" s="16">
        <v>0.52488931156580509</v>
      </c>
      <c r="G12" s="16">
        <v>0.43323825517994968</v>
      </c>
      <c r="H12" s="16">
        <v>0.38608412904609418</v>
      </c>
      <c r="I12" s="16">
        <v>0.46582656651105142</v>
      </c>
      <c r="J12" s="16">
        <v>0.54413592153670831</v>
      </c>
      <c r="K12" s="16">
        <v>0.57886983272042358</v>
      </c>
      <c r="L12" s="16">
        <v>0.53829715933117028</v>
      </c>
      <c r="N12" s="16">
        <v>0.49822798666786378</v>
      </c>
      <c r="O12" s="16">
        <v>0.53858378132105045</v>
      </c>
      <c r="P12" s="16">
        <v>0.53088394555700158</v>
      </c>
      <c r="Q12" s="16">
        <v>0.52486922522390189</v>
      </c>
      <c r="R12" s="16">
        <v>0.48831081819342631</v>
      </c>
      <c r="S12" s="16">
        <v>0.52677745846476165</v>
      </c>
      <c r="T12" s="16">
        <v>0.46688953407375211</v>
      </c>
      <c r="U12" s="16">
        <v>0.48422830616809992</v>
      </c>
      <c r="V12" s="16">
        <v>0.40300578364496198</v>
      </c>
      <c r="W12" s="16">
        <v>0.52462763669606927</v>
      </c>
      <c r="X12" s="16">
        <v>0.4893444693349408</v>
      </c>
      <c r="Y12" s="16">
        <v>0.53164102389682588</v>
      </c>
      <c r="AA12" s="16">
        <v>0.38534363512463687</v>
      </c>
      <c r="AB12" s="16">
        <v>0.51214149237757833</v>
      </c>
      <c r="AC12" s="16">
        <v>0.53100771862088747</v>
      </c>
      <c r="AD12" s="16">
        <v>0.55309780373130424</v>
      </c>
      <c r="AF12" s="16">
        <v>0.53816158464334429</v>
      </c>
      <c r="AH12" s="16">
        <v>0.31545879806454452</v>
      </c>
      <c r="AI12" s="16">
        <v>0.68875662868667809</v>
      </c>
      <c r="AJ12" s="16">
        <v>0.48750362790823187</v>
      </c>
      <c r="AK12" s="16">
        <v>0.1256248909830178</v>
      </c>
    </row>
    <row r="13" spans="2:39" ht="74" customHeight="1" x14ac:dyDescent="0.35">
      <c r="B13" s="15" t="s">
        <v>158</v>
      </c>
      <c r="C13" s="16">
        <v>0.27852417210943758</v>
      </c>
      <c r="D13" s="16">
        <v>0.31556981013019308</v>
      </c>
      <c r="E13" s="16">
        <v>0.242305202397055</v>
      </c>
      <c r="G13" s="16">
        <v>0.36218173966150552</v>
      </c>
      <c r="H13" s="16">
        <v>0.39257715942815041</v>
      </c>
      <c r="I13" s="16">
        <v>0.36187488610388718</v>
      </c>
      <c r="J13" s="16">
        <v>0.28505693424037648</v>
      </c>
      <c r="K13" s="16">
        <v>0.2014269395653942</v>
      </c>
      <c r="L13" s="16">
        <v>0.1100921117111387</v>
      </c>
      <c r="N13" s="16">
        <v>0.23820589284797611</v>
      </c>
      <c r="O13" s="16">
        <v>0.26524270697701657</v>
      </c>
      <c r="P13" s="16">
        <v>0.25544839365039951</v>
      </c>
      <c r="Q13" s="16">
        <v>0.25213073608623709</v>
      </c>
      <c r="R13" s="16">
        <v>0.29592945699869988</v>
      </c>
      <c r="S13" s="16">
        <v>0.22549341403232839</v>
      </c>
      <c r="T13" s="16">
        <v>0.30212781730268201</v>
      </c>
      <c r="U13" s="16">
        <v>0.28889953820395009</v>
      </c>
      <c r="V13" s="16">
        <v>0.37707939785186528</v>
      </c>
      <c r="W13" s="16">
        <v>0.25874153014238649</v>
      </c>
      <c r="X13" s="16">
        <v>0.25858912100688131</v>
      </c>
      <c r="Y13" s="16">
        <v>0.23772793714506629</v>
      </c>
      <c r="AA13" s="16">
        <v>0.37207609256298491</v>
      </c>
      <c r="AB13" s="16">
        <v>0.28010148920933459</v>
      </c>
      <c r="AC13" s="16">
        <v>0.26399660865348851</v>
      </c>
      <c r="AD13" s="16">
        <v>0.18853372008417779</v>
      </c>
      <c r="AF13" s="16">
        <v>0.31550563007469518</v>
      </c>
      <c r="AH13" s="16">
        <v>1.236389319304711E-2</v>
      </c>
      <c r="AI13" s="16">
        <v>8.2421769568866571E-2</v>
      </c>
      <c r="AJ13" s="16">
        <v>0.41709255905241699</v>
      </c>
      <c r="AK13" s="16">
        <v>0.59496852897540442</v>
      </c>
    </row>
    <row r="14" spans="2:39" ht="74" customHeight="1" x14ac:dyDescent="0.35">
      <c r="B14" s="15" t="s">
        <v>159</v>
      </c>
      <c r="C14" s="16">
        <v>6.7319457431035165E-2</v>
      </c>
      <c r="D14" s="16">
        <v>8.9198675856275167E-2</v>
      </c>
      <c r="E14" s="16">
        <v>4.5928470750487511E-2</v>
      </c>
      <c r="G14" s="16">
        <v>0.1179866331377059</v>
      </c>
      <c r="H14" s="16">
        <v>0.151632765872145</v>
      </c>
      <c r="I14" s="16">
        <v>7.4455541976236106E-2</v>
      </c>
      <c r="J14" s="16">
        <v>5.2063128395753257E-2</v>
      </c>
      <c r="K14" s="16">
        <v>1.867823077613005E-2</v>
      </c>
      <c r="L14" s="16">
        <v>4.9416364804463512E-3</v>
      </c>
      <c r="N14" s="16">
        <v>4.7495641350957248E-2</v>
      </c>
      <c r="O14" s="16">
        <v>3.7649578905536142E-2</v>
      </c>
      <c r="P14" s="16">
        <v>3.7521747707159159E-2</v>
      </c>
      <c r="Q14" s="16">
        <v>7.8786632362321737E-2</v>
      </c>
      <c r="R14" s="16">
        <v>6.9032312750385752E-2</v>
      </c>
      <c r="S14" s="16">
        <v>4.8716711201683673E-2</v>
      </c>
      <c r="T14" s="16">
        <v>7.6052862937633137E-2</v>
      </c>
      <c r="U14" s="16">
        <v>8.694201690614628E-2</v>
      </c>
      <c r="V14" s="16">
        <v>0.13326215320673501</v>
      </c>
      <c r="W14" s="16">
        <v>3.9539483420769433E-2</v>
      </c>
      <c r="X14" s="16">
        <v>4.2356348828805783E-2</v>
      </c>
      <c r="Y14" s="16">
        <v>5.6094636044105077E-2</v>
      </c>
      <c r="AA14" s="16">
        <v>0.1208859184227561</v>
      </c>
      <c r="AB14" s="16">
        <v>5.5979195327432403E-2</v>
      </c>
      <c r="AC14" s="16">
        <v>5.8964152676487969E-2</v>
      </c>
      <c r="AD14" s="16">
        <v>2.8944065882149352E-2</v>
      </c>
      <c r="AF14" s="16">
        <v>7.6010140108920057E-2</v>
      </c>
      <c r="AH14" s="16">
        <v>2.1422095974154339E-3</v>
      </c>
      <c r="AI14" s="16">
        <v>7.2672696498432476E-3</v>
      </c>
      <c r="AJ14" s="16">
        <v>6.3356445310922133E-2</v>
      </c>
      <c r="AK14" s="16">
        <v>0.26855771683690588</v>
      </c>
    </row>
    <row r="15" spans="2:39" ht="19" customHeight="1" x14ac:dyDescent="0.35">
      <c r="B15" s="15" t="s">
        <v>156</v>
      </c>
      <c r="C15" s="16">
        <v>9.9977789560854791E-2</v>
      </c>
      <c r="D15" s="16">
        <v>7.5623781362458994E-2</v>
      </c>
      <c r="E15" s="16">
        <v>0.1237883414217409</v>
      </c>
      <c r="G15" s="16">
        <v>5.5488812606662302E-2</v>
      </c>
      <c r="H15" s="16">
        <v>3.7889196276845408E-2</v>
      </c>
      <c r="I15" s="16">
        <v>4.9993045322601647E-2</v>
      </c>
      <c r="J15" s="16">
        <v>7.5045977196607133E-2</v>
      </c>
      <c r="K15" s="16">
        <v>0.1116505494828887</v>
      </c>
      <c r="L15" s="16">
        <v>0.232375405399354</v>
      </c>
      <c r="N15" s="16">
        <v>0.13487714570267301</v>
      </c>
      <c r="O15" s="16">
        <v>6.2143990480079153E-2</v>
      </c>
      <c r="P15" s="16">
        <v>9.4912624721331273E-2</v>
      </c>
      <c r="Q15" s="16">
        <v>8.3393882394725616E-2</v>
      </c>
      <c r="R15" s="16">
        <v>7.3298023940994772E-2</v>
      </c>
      <c r="S15" s="16">
        <v>0.13297063859707639</v>
      </c>
      <c r="T15" s="16">
        <v>0.1003759096803781</v>
      </c>
      <c r="U15" s="16">
        <v>8.4536299266946169E-2</v>
      </c>
      <c r="V15" s="16">
        <v>5.0506779425889173E-2</v>
      </c>
      <c r="W15" s="16">
        <v>0.1198917847963616</v>
      </c>
      <c r="X15" s="16">
        <v>0.13810965108058459</v>
      </c>
      <c r="Y15" s="16">
        <v>0.1207550764483077</v>
      </c>
      <c r="AA15" s="16">
        <v>7.4429248642044463E-2</v>
      </c>
      <c r="AB15" s="16">
        <v>0.1063777832151644</v>
      </c>
      <c r="AC15" s="16">
        <v>8.2771530330498527E-2</v>
      </c>
      <c r="AD15" s="16">
        <v>0.13590522627319351</v>
      </c>
      <c r="AF15" s="16">
        <v>2.7192811432914129E-2</v>
      </c>
      <c r="AH15" s="16">
        <v>0.49168266758042029</v>
      </c>
      <c r="AI15" s="16">
        <v>0.1326332234930156</v>
      </c>
      <c r="AJ15" s="16">
        <v>5.8145995887870462E-3</v>
      </c>
      <c r="AK15" s="16">
        <v>2.1642767837985141E-3</v>
      </c>
    </row>
    <row r="17" spans="2:2" x14ac:dyDescent="0.35">
      <c r="B17" t="s">
        <v>443</v>
      </c>
    </row>
    <row r="18" spans="2:2" x14ac:dyDescent="0.35">
      <c r="B18" t="s">
        <v>8</v>
      </c>
    </row>
    <row r="20" spans="2:2" x14ac:dyDescent="0.35">
      <c r="B20"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AM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160</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3050</v>
      </c>
      <c r="D7" s="13">
        <v>1649</v>
      </c>
      <c r="E7" s="13">
        <v>1401</v>
      </c>
      <c r="G7" s="13">
        <v>424</v>
      </c>
      <c r="H7" s="13">
        <v>700</v>
      </c>
      <c r="I7" s="13">
        <v>702</v>
      </c>
      <c r="J7" s="13">
        <v>668</v>
      </c>
      <c r="K7" s="13">
        <v>406</v>
      </c>
      <c r="L7" s="13">
        <v>150</v>
      </c>
      <c r="N7" s="13">
        <v>228</v>
      </c>
      <c r="O7" s="13">
        <v>103</v>
      </c>
      <c r="P7" s="13">
        <v>147</v>
      </c>
      <c r="Q7" s="13">
        <v>123</v>
      </c>
      <c r="R7" s="13">
        <v>353</v>
      </c>
      <c r="S7" s="13">
        <v>228</v>
      </c>
      <c r="T7" s="13">
        <v>224</v>
      </c>
      <c r="U7" s="13">
        <v>288</v>
      </c>
      <c r="V7" s="13">
        <v>534</v>
      </c>
      <c r="W7" s="13">
        <v>380</v>
      </c>
      <c r="X7" s="13">
        <v>217</v>
      </c>
      <c r="Y7" s="13">
        <v>225</v>
      </c>
      <c r="AA7" s="13">
        <v>1036</v>
      </c>
      <c r="AB7" s="13">
        <v>858</v>
      </c>
      <c r="AC7" s="13">
        <v>676</v>
      </c>
      <c r="AD7" s="13">
        <v>475</v>
      </c>
      <c r="AF7" s="13">
        <v>3050</v>
      </c>
      <c r="AH7" s="13">
        <v>37</v>
      </c>
      <c r="AI7" s="13">
        <v>788</v>
      </c>
      <c r="AJ7" s="13">
        <v>1515</v>
      </c>
      <c r="AK7" s="13">
        <v>710</v>
      </c>
    </row>
    <row r="8" spans="2:39" x14ac:dyDescent="0.35">
      <c r="B8" s="7" t="s">
        <v>68</v>
      </c>
      <c r="C8" s="14">
        <v>3017</v>
      </c>
      <c r="D8" s="14">
        <v>1636</v>
      </c>
      <c r="E8" s="14">
        <v>1380</v>
      </c>
      <c r="G8" s="14">
        <v>418</v>
      </c>
      <c r="H8" s="14">
        <v>737</v>
      </c>
      <c r="I8" s="14">
        <v>691</v>
      </c>
      <c r="J8" s="14">
        <v>623</v>
      </c>
      <c r="K8" s="14">
        <v>372</v>
      </c>
      <c r="L8" s="14">
        <v>175</v>
      </c>
      <c r="N8" s="14">
        <v>243</v>
      </c>
      <c r="O8" s="14">
        <v>107</v>
      </c>
      <c r="P8" s="14">
        <v>139</v>
      </c>
      <c r="Q8" s="14">
        <v>112</v>
      </c>
      <c r="R8" s="14">
        <v>342</v>
      </c>
      <c r="S8" s="14">
        <v>211</v>
      </c>
      <c r="T8" s="14">
        <v>207</v>
      </c>
      <c r="U8" s="14">
        <v>281</v>
      </c>
      <c r="V8" s="14">
        <v>558</v>
      </c>
      <c r="W8" s="14">
        <v>372</v>
      </c>
      <c r="X8" s="14">
        <v>204</v>
      </c>
      <c r="Y8" s="14">
        <v>241</v>
      </c>
      <c r="AA8" s="14">
        <v>1003</v>
      </c>
      <c r="AB8" s="14">
        <v>812</v>
      </c>
      <c r="AC8" s="14">
        <v>707</v>
      </c>
      <c r="AD8" s="14">
        <v>494</v>
      </c>
      <c r="AF8" s="14">
        <v>3017</v>
      </c>
      <c r="AH8" s="14">
        <v>36</v>
      </c>
      <c r="AI8" s="14">
        <v>770</v>
      </c>
      <c r="AJ8" s="14">
        <v>1506</v>
      </c>
      <c r="AK8" s="14">
        <v>704</v>
      </c>
    </row>
    <row r="9" spans="2:39" ht="19" customHeight="1" x14ac:dyDescent="0.35">
      <c r="B9" s="15" t="s">
        <v>161</v>
      </c>
      <c r="C9" s="16">
        <v>0.57818356539293547</v>
      </c>
      <c r="D9" s="16">
        <v>0.56943312192330642</v>
      </c>
      <c r="E9" s="16">
        <v>0.58855670027530738</v>
      </c>
      <c r="G9" s="16">
        <v>0.59476779398516377</v>
      </c>
      <c r="H9" s="16">
        <v>0.54758603580763099</v>
      </c>
      <c r="I9" s="16">
        <v>0.54170716429093724</v>
      </c>
      <c r="J9" s="16">
        <v>0.57291525328867965</v>
      </c>
      <c r="K9" s="16">
        <v>0.67319707376155213</v>
      </c>
      <c r="L9" s="16">
        <v>0.62811090052554019</v>
      </c>
      <c r="N9" s="16">
        <v>0.58775864982483095</v>
      </c>
      <c r="O9" s="16">
        <v>0.60585469913837575</v>
      </c>
      <c r="P9" s="16">
        <v>0.58302110241964467</v>
      </c>
      <c r="Q9" s="16">
        <v>0.61658457472764028</v>
      </c>
      <c r="R9" s="16">
        <v>0.5740209639845032</v>
      </c>
      <c r="S9" s="16">
        <v>0.54659731544865342</v>
      </c>
      <c r="T9" s="16">
        <v>0.57123560138690688</v>
      </c>
      <c r="U9" s="16">
        <v>0.56941080505205766</v>
      </c>
      <c r="V9" s="16">
        <v>0.53284720476085567</v>
      </c>
      <c r="W9" s="16">
        <v>0.6271597997631696</v>
      </c>
      <c r="X9" s="16">
        <v>0.62525313004235661</v>
      </c>
      <c r="Y9" s="16">
        <v>0.57482160775531199</v>
      </c>
      <c r="AA9" s="16">
        <v>0.57589911874118427</v>
      </c>
      <c r="AB9" s="16">
        <v>0.56098355778922027</v>
      </c>
      <c r="AC9" s="16">
        <v>0.61597290950191252</v>
      </c>
      <c r="AD9" s="16">
        <v>0.55850787505630251</v>
      </c>
      <c r="AF9" s="16">
        <v>0.57818356539293547</v>
      </c>
      <c r="AH9" s="16">
        <v>0.72022295630123268</v>
      </c>
      <c r="AI9" s="16">
        <v>0.65051865281264754</v>
      </c>
      <c r="AJ9" s="16">
        <v>0.53441797690947701</v>
      </c>
      <c r="AK9" s="16">
        <v>0.58533299926484694</v>
      </c>
    </row>
    <row r="10" spans="2:39" ht="32" customHeight="1" x14ac:dyDescent="0.35">
      <c r="B10" s="15" t="s">
        <v>162</v>
      </c>
      <c r="C10" s="16">
        <v>0.32341754112658438</v>
      </c>
      <c r="D10" s="16">
        <v>0.32954530815240313</v>
      </c>
      <c r="E10" s="16">
        <v>0.31615343455790751</v>
      </c>
      <c r="G10" s="16">
        <v>0.30537735519890608</v>
      </c>
      <c r="H10" s="16">
        <v>0.33682205654705322</v>
      </c>
      <c r="I10" s="16">
        <v>0.35520416681599609</v>
      </c>
      <c r="J10" s="16">
        <v>0.33789024343195939</v>
      </c>
      <c r="K10" s="16">
        <v>0.25638286268832677</v>
      </c>
      <c r="L10" s="16">
        <v>0.27557792911403373</v>
      </c>
      <c r="N10" s="16">
        <v>0.31551644534220452</v>
      </c>
      <c r="O10" s="16">
        <v>0.27770081530565538</v>
      </c>
      <c r="P10" s="16">
        <v>0.29752742761995138</v>
      </c>
      <c r="Q10" s="16">
        <v>0.25029649576303808</v>
      </c>
      <c r="R10" s="16">
        <v>0.33373390827382882</v>
      </c>
      <c r="S10" s="16">
        <v>0.32714869858696399</v>
      </c>
      <c r="T10" s="16">
        <v>0.33716172891408558</v>
      </c>
      <c r="U10" s="16">
        <v>0.3230318998874665</v>
      </c>
      <c r="V10" s="16">
        <v>0.35781480916536829</v>
      </c>
      <c r="W10" s="16">
        <v>0.30186201308201588</v>
      </c>
      <c r="X10" s="16">
        <v>0.32374590827064581</v>
      </c>
      <c r="Y10" s="16">
        <v>0.32466676208621942</v>
      </c>
      <c r="AA10" s="16">
        <v>0.34390815440888739</v>
      </c>
      <c r="AB10" s="16">
        <v>0.35469528926641258</v>
      </c>
      <c r="AC10" s="16">
        <v>0.27510200016927738</v>
      </c>
      <c r="AD10" s="16">
        <v>0.29847218977967349</v>
      </c>
      <c r="AF10" s="16">
        <v>0.32341754112658438</v>
      </c>
      <c r="AH10" s="16">
        <v>0.16353410699657181</v>
      </c>
      <c r="AI10" s="16">
        <v>0.22356189658007081</v>
      </c>
      <c r="AJ10" s="16">
        <v>0.36380504324368368</v>
      </c>
      <c r="AK10" s="16">
        <v>0.35449676722793821</v>
      </c>
    </row>
    <row r="11" spans="2:39" ht="32" customHeight="1" x14ac:dyDescent="0.35">
      <c r="B11" s="15" t="s">
        <v>163</v>
      </c>
      <c r="C11" s="16">
        <v>6.2625556794168022E-2</v>
      </c>
      <c r="D11" s="16">
        <v>7.0337524074828434E-2</v>
      </c>
      <c r="E11" s="16">
        <v>5.348347421419556E-2</v>
      </c>
      <c r="G11" s="16">
        <v>5.2644558197270493E-2</v>
      </c>
      <c r="H11" s="16">
        <v>8.7184696992634647E-2</v>
      </c>
      <c r="I11" s="16">
        <v>5.8673335375069677E-2</v>
      </c>
      <c r="J11" s="16">
        <v>5.9932828140858818E-2</v>
      </c>
      <c r="K11" s="16">
        <v>3.7518622169900893E-2</v>
      </c>
      <c r="L11" s="16">
        <v>6.1653006861174461E-2</v>
      </c>
      <c r="N11" s="16">
        <v>4.7926319663835648E-2</v>
      </c>
      <c r="O11" s="16">
        <v>6.6695851992804867E-2</v>
      </c>
      <c r="P11" s="16">
        <v>9.0692389553770056E-2</v>
      </c>
      <c r="Q11" s="16">
        <v>9.9229115607853496E-2</v>
      </c>
      <c r="R11" s="16">
        <v>6.8799389301249125E-2</v>
      </c>
      <c r="S11" s="16">
        <v>8.2173145127296551E-2</v>
      </c>
      <c r="T11" s="16">
        <v>6.8650934641595787E-2</v>
      </c>
      <c r="U11" s="16">
        <v>6.8498589286634423E-2</v>
      </c>
      <c r="V11" s="16">
        <v>7.0139623564083306E-2</v>
      </c>
      <c r="W11" s="16">
        <v>3.1513734869900299E-2</v>
      </c>
      <c r="X11" s="16">
        <v>2.3648827536023761E-2</v>
      </c>
      <c r="Y11" s="16">
        <v>6.8232240844557285E-2</v>
      </c>
      <c r="AA11" s="16">
        <v>6.5303078065747935E-2</v>
      </c>
      <c r="AB11" s="16">
        <v>5.1597967832134349E-2</v>
      </c>
      <c r="AC11" s="16">
        <v>5.9406374337107291E-2</v>
      </c>
      <c r="AD11" s="16">
        <v>8.0163392628658542E-2</v>
      </c>
      <c r="AF11" s="16">
        <v>6.2625556794168022E-2</v>
      </c>
      <c r="AH11" s="16">
        <v>0</v>
      </c>
      <c r="AI11" s="16">
        <v>4.4422978131118937E-2</v>
      </c>
      <c r="AJ11" s="16">
        <v>7.5943961779283864E-2</v>
      </c>
      <c r="AK11" s="16">
        <v>5.7287034889331102E-2</v>
      </c>
    </row>
    <row r="12" spans="2:39" ht="19" customHeight="1" x14ac:dyDescent="0.35">
      <c r="B12" s="15" t="s">
        <v>164</v>
      </c>
      <c r="C12" s="16">
        <v>3.5773336686312128E-2</v>
      </c>
      <c r="D12" s="16">
        <v>3.0684045849461911E-2</v>
      </c>
      <c r="E12" s="16">
        <v>4.1806390952589798E-2</v>
      </c>
      <c r="G12" s="16">
        <v>4.7210292618659798E-2</v>
      </c>
      <c r="H12" s="16">
        <v>2.8407210652681231E-2</v>
      </c>
      <c r="I12" s="16">
        <v>4.4415333517996668E-2</v>
      </c>
      <c r="J12" s="16">
        <v>2.9261675138502131E-2</v>
      </c>
      <c r="K12" s="16">
        <v>3.2901441380220227E-2</v>
      </c>
      <c r="L12" s="16">
        <v>3.4658163499251902E-2</v>
      </c>
      <c r="N12" s="16">
        <v>4.8798585169128793E-2</v>
      </c>
      <c r="O12" s="16">
        <v>4.9748633563163919E-2</v>
      </c>
      <c r="P12" s="16">
        <v>2.8759080406633861E-2</v>
      </c>
      <c r="Q12" s="16">
        <v>3.3889813901468002E-2</v>
      </c>
      <c r="R12" s="16">
        <v>2.3445738440418858E-2</v>
      </c>
      <c r="S12" s="16">
        <v>4.4080840837086077E-2</v>
      </c>
      <c r="T12" s="16">
        <v>2.2951735057411729E-2</v>
      </c>
      <c r="U12" s="16">
        <v>3.9058705773841358E-2</v>
      </c>
      <c r="V12" s="16">
        <v>3.9198362509692899E-2</v>
      </c>
      <c r="W12" s="16">
        <v>3.9464452284914082E-2</v>
      </c>
      <c r="X12" s="16">
        <v>2.735213415097372E-2</v>
      </c>
      <c r="Y12" s="16">
        <v>3.2279389313911437E-2</v>
      </c>
      <c r="AA12" s="16">
        <v>1.4889648784180269E-2</v>
      </c>
      <c r="AB12" s="16">
        <v>3.2723185112232697E-2</v>
      </c>
      <c r="AC12" s="16">
        <v>4.9518715991702628E-2</v>
      </c>
      <c r="AD12" s="16">
        <v>6.2856542535365545E-2</v>
      </c>
      <c r="AF12" s="16">
        <v>3.5773336686312128E-2</v>
      </c>
      <c r="AH12" s="16">
        <v>0.1162429367021957</v>
      </c>
      <c r="AI12" s="16">
        <v>8.1496472476162859E-2</v>
      </c>
      <c r="AJ12" s="16">
        <v>2.583301806755536E-2</v>
      </c>
      <c r="AK12" s="16">
        <v>2.8831986178837741E-3</v>
      </c>
    </row>
    <row r="14" spans="2:39" x14ac:dyDescent="0.35">
      <c r="B14" s="19" t="s">
        <v>24</v>
      </c>
    </row>
    <row r="15" spans="2:39" x14ac:dyDescent="0.35">
      <c r="B15" t="s">
        <v>443</v>
      </c>
    </row>
    <row r="16" spans="2:39" x14ac:dyDescent="0.35">
      <c r="B16" t="s">
        <v>8</v>
      </c>
    </row>
    <row r="17" spans="2:2" x14ac:dyDescent="0.35">
      <c r="B17"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AM20"/>
  <sheetViews>
    <sheetView showGridLines="0" topLeftCell="A3"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165</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5583</v>
      </c>
      <c r="D7" s="13">
        <v>2763</v>
      </c>
      <c r="E7" s="13">
        <v>2820</v>
      </c>
      <c r="G7" s="13">
        <v>794</v>
      </c>
      <c r="H7" s="13">
        <v>910</v>
      </c>
      <c r="I7" s="13">
        <v>969</v>
      </c>
      <c r="J7" s="13">
        <v>1020</v>
      </c>
      <c r="K7" s="13">
        <v>864</v>
      </c>
      <c r="L7" s="13">
        <v>1026</v>
      </c>
      <c r="N7" s="13">
        <v>465</v>
      </c>
      <c r="O7" s="13">
        <v>163</v>
      </c>
      <c r="P7" s="13">
        <v>289</v>
      </c>
      <c r="Q7" s="13">
        <v>244</v>
      </c>
      <c r="R7" s="13">
        <v>623</v>
      </c>
      <c r="S7" s="13">
        <v>477</v>
      </c>
      <c r="T7" s="13">
        <v>418</v>
      </c>
      <c r="U7" s="13">
        <v>510</v>
      </c>
      <c r="V7" s="13">
        <v>748</v>
      </c>
      <c r="W7" s="13">
        <v>730</v>
      </c>
      <c r="X7" s="13">
        <v>462</v>
      </c>
      <c r="Y7" s="13">
        <v>454</v>
      </c>
      <c r="AA7" s="13">
        <v>1519</v>
      </c>
      <c r="AB7" s="13">
        <v>1492</v>
      </c>
      <c r="AC7" s="13">
        <v>1158</v>
      </c>
      <c r="AD7" s="13">
        <v>1396</v>
      </c>
      <c r="AF7" s="13">
        <v>4950</v>
      </c>
      <c r="AH7" s="13">
        <v>515</v>
      </c>
      <c r="AI7" s="13">
        <v>2107</v>
      </c>
      <c r="AJ7" s="13">
        <v>2105</v>
      </c>
      <c r="AK7" s="13">
        <v>856</v>
      </c>
    </row>
    <row r="8" spans="2:39" x14ac:dyDescent="0.35">
      <c r="B8" s="7" t="s">
        <v>68</v>
      </c>
      <c r="C8" s="14">
        <v>5579</v>
      </c>
      <c r="D8" s="14">
        <v>2758</v>
      </c>
      <c r="E8" s="14">
        <v>2821</v>
      </c>
      <c r="G8" s="14">
        <v>771</v>
      </c>
      <c r="H8" s="14">
        <v>949</v>
      </c>
      <c r="I8" s="14">
        <v>949</v>
      </c>
      <c r="J8" s="14">
        <v>949</v>
      </c>
      <c r="K8" s="14">
        <v>787</v>
      </c>
      <c r="L8" s="14">
        <v>1172</v>
      </c>
      <c r="N8" s="14">
        <v>502</v>
      </c>
      <c r="O8" s="14">
        <v>168</v>
      </c>
      <c r="P8" s="14">
        <v>279</v>
      </c>
      <c r="Q8" s="14">
        <v>223</v>
      </c>
      <c r="R8" s="14">
        <v>612</v>
      </c>
      <c r="S8" s="14">
        <v>448</v>
      </c>
      <c r="T8" s="14">
        <v>390</v>
      </c>
      <c r="U8" s="14">
        <v>501</v>
      </c>
      <c r="V8" s="14">
        <v>783</v>
      </c>
      <c r="W8" s="14">
        <v>724</v>
      </c>
      <c r="X8" s="14">
        <v>446</v>
      </c>
      <c r="Y8" s="14">
        <v>502</v>
      </c>
      <c r="AA8" s="14">
        <v>1505</v>
      </c>
      <c r="AB8" s="14">
        <v>1448</v>
      </c>
      <c r="AC8" s="14">
        <v>1224</v>
      </c>
      <c r="AD8" s="14">
        <v>1395</v>
      </c>
      <c r="AF8" s="14">
        <v>4916</v>
      </c>
      <c r="AH8" s="14">
        <v>537</v>
      </c>
      <c r="AI8" s="14">
        <v>2109</v>
      </c>
      <c r="AJ8" s="14">
        <v>2088</v>
      </c>
      <c r="AK8" s="14">
        <v>844</v>
      </c>
    </row>
    <row r="9" spans="2:39" ht="60" customHeight="1" x14ac:dyDescent="0.35">
      <c r="B9" s="15" t="s">
        <v>166</v>
      </c>
      <c r="C9" s="16">
        <v>0.1742671663941541</v>
      </c>
      <c r="D9" s="16">
        <v>0.17342044339133869</v>
      </c>
      <c r="E9" s="16">
        <v>0.17509499488982119</v>
      </c>
      <c r="G9" s="16">
        <v>0.1314019527595458</v>
      </c>
      <c r="H9" s="16">
        <v>0.13665087061261649</v>
      </c>
      <c r="I9" s="16">
        <v>0.1410769955699383</v>
      </c>
      <c r="J9" s="16">
        <v>0.18753870172329229</v>
      </c>
      <c r="K9" s="16">
        <v>0.19726313344424881</v>
      </c>
      <c r="L9" s="16">
        <v>0.23362721306821399</v>
      </c>
      <c r="N9" s="16">
        <v>0.16268270268986459</v>
      </c>
      <c r="O9" s="16">
        <v>0.18283295220863119</v>
      </c>
      <c r="P9" s="16">
        <v>0.1765718884811304</v>
      </c>
      <c r="Q9" s="16">
        <v>0.1930643452838374</v>
      </c>
      <c r="R9" s="16">
        <v>0.1867442649517207</v>
      </c>
      <c r="S9" s="16">
        <v>0.18790767381475049</v>
      </c>
      <c r="T9" s="16">
        <v>0.17671604636599891</v>
      </c>
      <c r="U9" s="16">
        <v>0.18330107281331581</v>
      </c>
      <c r="V9" s="16">
        <v>0.1471598316189052</v>
      </c>
      <c r="W9" s="16">
        <v>0.1644773542795164</v>
      </c>
      <c r="X9" s="16">
        <v>0.1880574489314879</v>
      </c>
      <c r="Y9" s="16">
        <v>0.17918664930668821</v>
      </c>
      <c r="AA9" s="16">
        <v>0.17334263597038699</v>
      </c>
      <c r="AB9" s="16">
        <v>0.16777424495678639</v>
      </c>
      <c r="AC9" s="16">
        <v>0.1861689085138537</v>
      </c>
      <c r="AD9" s="16">
        <v>0.17193929988026729</v>
      </c>
      <c r="AF9" s="16">
        <v>0.17263670934241279</v>
      </c>
      <c r="AH9" s="16">
        <v>0.19853778976074229</v>
      </c>
      <c r="AI9" s="16">
        <v>0.199082517078635</v>
      </c>
      <c r="AJ9" s="16">
        <v>0.1757015679554351</v>
      </c>
      <c r="AK9" s="16">
        <v>9.3305032147198333E-2</v>
      </c>
    </row>
    <row r="10" spans="2:39" ht="32" customHeight="1" x14ac:dyDescent="0.35">
      <c r="B10" s="15" t="s">
        <v>167</v>
      </c>
      <c r="C10" s="16">
        <v>0.1409525628790424</v>
      </c>
      <c r="D10" s="16">
        <v>0.1302871120892862</v>
      </c>
      <c r="E10" s="16">
        <v>0.15138001560388581</v>
      </c>
      <c r="G10" s="16">
        <v>7.8877065180314801E-2</v>
      </c>
      <c r="H10" s="16">
        <v>9.193752992860528E-2</v>
      </c>
      <c r="I10" s="16">
        <v>0.11564669811461541</v>
      </c>
      <c r="J10" s="16">
        <v>0.13328763696053919</v>
      </c>
      <c r="K10" s="16">
        <v>0.1555581385619611</v>
      </c>
      <c r="L10" s="16">
        <v>0.23839477328824471</v>
      </c>
      <c r="N10" s="16">
        <v>0.17846002698813121</v>
      </c>
      <c r="O10" s="16">
        <v>0.16565674423029059</v>
      </c>
      <c r="P10" s="16">
        <v>0.18058381623955461</v>
      </c>
      <c r="Q10" s="16">
        <v>0.12054407868215961</v>
      </c>
      <c r="R10" s="16">
        <v>0.13053171813230091</v>
      </c>
      <c r="S10" s="16">
        <v>0.1530779540693151</v>
      </c>
      <c r="T10" s="16">
        <v>0.14648217563294269</v>
      </c>
      <c r="U10" s="16">
        <v>0.13734444458383319</v>
      </c>
      <c r="V10" s="16">
        <v>0.10317019188011831</v>
      </c>
      <c r="W10" s="16">
        <v>0.1312803194229914</v>
      </c>
      <c r="X10" s="16">
        <v>0.16070270990453861</v>
      </c>
      <c r="Y10" s="16">
        <v>0.13875088029919391</v>
      </c>
      <c r="AA10" s="16">
        <v>0.1161459628706389</v>
      </c>
      <c r="AB10" s="16">
        <v>0.13065973833563879</v>
      </c>
      <c r="AC10" s="16">
        <v>0.14526823226230351</v>
      </c>
      <c r="AD10" s="16">
        <v>0.17508971051839389</v>
      </c>
      <c r="AF10" s="16">
        <v>0.1004162340816184</v>
      </c>
      <c r="AH10" s="16">
        <v>0.37120868429090798</v>
      </c>
      <c r="AI10" s="16">
        <v>0.1733512263643909</v>
      </c>
      <c r="AJ10" s="16">
        <v>8.563324998959658E-2</v>
      </c>
      <c r="AK10" s="16">
        <v>5.0396467297441787E-2</v>
      </c>
    </row>
    <row r="11" spans="2:39" ht="46" customHeight="1" x14ac:dyDescent="0.35">
      <c r="B11" s="15" t="s">
        <v>168</v>
      </c>
      <c r="C11" s="16">
        <v>0.22161403314598299</v>
      </c>
      <c r="D11" s="16">
        <v>0.205164884202577</v>
      </c>
      <c r="E11" s="16">
        <v>0.2376961215970417</v>
      </c>
      <c r="G11" s="16">
        <v>0.2116396436114335</v>
      </c>
      <c r="H11" s="16">
        <v>0.17738090221758709</v>
      </c>
      <c r="I11" s="16">
        <v>0.1947073352287596</v>
      </c>
      <c r="J11" s="16">
        <v>0.19909145677488499</v>
      </c>
      <c r="K11" s="16">
        <v>0.23709174980644729</v>
      </c>
      <c r="L11" s="16">
        <v>0.29363719478228911</v>
      </c>
      <c r="N11" s="16">
        <v>0.2387720913775512</v>
      </c>
      <c r="O11" s="16">
        <v>0.26977901157225181</v>
      </c>
      <c r="P11" s="16">
        <v>0.2309086951087056</v>
      </c>
      <c r="Q11" s="16">
        <v>0.23570715321709079</v>
      </c>
      <c r="R11" s="16">
        <v>0.23522569891111211</v>
      </c>
      <c r="S11" s="16">
        <v>0.21990195724632949</v>
      </c>
      <c r="T11" s="16">
        <v>0.20476594887532601</v>
      </c>
      <c r="U11" s="16">
        <v>0.19751551503501941</v>
      </c>
      <c r="V11" s="16">
        <v>0.1704321034754738</v>
      </c>
      <c r="W11" s="16">
        <v>0.23641534385718549</v>
      </c>
      <c r="X11" s="16">
        <v>0.25734475210747232</v>
      </c>
      <c r="Y11" s="16">
        <v>0.22566620441836499</v>
      </c>
      <c r="AA11" s="16">
        <v>0.20751797143687839</v>
      </c>
      <c r="AB11" s="16">
        <v>0.23060384553528579</v>
      </c>
      <c r="AC11" s="16">
        <v>0.2150395688620336</v>
      </c>
      <c r="AD11" s="16">
        <v>0.233443002729078</v>
      </c>
      <c r="AF11" s="16">
        <v>0.21173320376354129</v>
      </c>
      <c r="AH11" s="16">
        <v>0.32080370960040649</v>
      </c>
      <c r="AI11" s="16">
        <v>0.25927421754173841</v>
      </c>
      <c r="AJ11" s="16">
        <v>0.20332923069971021</v>
      </c>
      <c r="AK11" s="16">
        <v>0.10968685026898629</v>
      </c>
    </row>
    <row r="12" spans="2:39" ht="46" customHeight="1" x14ac:dyDescent="0.35">
      <c r="B12" s="15" t="s">
        <v>169</v>
      </c>
      <c r="C12" s="16">
        <v>0.34307211487358452</v>
      </c>
      <c r="D12" s="16">
        <v>0.34990732428321319</v>
      </c>
      <c r="E12" s="16">
        <v>0.33638943222019269</v>
      </c>
      <c r="G12" s="16">
        <v>0.46368584387659723</v>
      </c>
      <c r="H12" s="16">
        <v>0.40842089000396642</v>
      </c>
      <c r="I12" s="16">
        <v>0.39126136705775771</v>
      </c>
      <c r="J12" s="16">
        <v>0.34481708137763117</v>
      </c>
      <c r="K12" s="16">
        <v>0.26462867475136009</v>
      </c>
      <c r="L12" s="16">
        <v>0.22302155726166489</v>
      </c>
      <c r="N12" s="16">
        <v>0.34885253359109469</v>
      </c>
      <c r="O12" s="16">
        <v>0.319759081905376</v>
      </c>
      <c r="P12" s="16">
        <v>0.34382616540423949</v>
      </c>
      <c r="Q12" s="16">
        <v>0.28463207911927618</v>
      </c>
      <c r="R12" s="16">
        <v>0.33046671839100628</v>
      </c>
      <c r="S12" s="16">
        <v>0.33684676946817288</v>
      </c>
      <c r="T12" s="16">
        <v>0.33254338076556028</v>
      </c>
      <c r="U12" s="16">
        <v>0.34458338351601231</v>
      </c>
      <c r="V12" s="16">
        <v>0.40088748934596502</v>
      </c>
      <c r="W12" s="16">
        <v>0.3543177365509782</v>
      </c>
      <c r="X12" s="16">
        <v>0.33228230824282928</v>
      </c>
      <c r="Y12" s="16">
        <v>0.30143496952333138</v>
      </c>
      <c r="AA12" s="16">
        <v>0.36639728473217581</v>
      </c>
      <c r="AB12" s="16">
        <v>0.35782147059706498</v>
      </c>
      <c r="AC12" s="16">
        <v>0.34426452039089328</v>
      </c>
      <c r="AD12" s="16">
        <v>0.30142519036737692</v>
      </c>
      <c r="AF12" s="16">
        <v>0.35872284241711061</v>
      </c>
      <c r="AH12" s="16">
        <v>0.2167856571043898</v>
      </c>
      <c r="AI12" s="16">
        <v>0.28247909727036691</v>
      </c>
      <c r="AJ12" s="16">
        <v>0.39983851383746238</v>
      </c>
      <c r="AK12" s="16">
        <v>0.43436326584454582</v>
      </c>
    </row>
    <row r="13" spans="2:39" ht="46" customHeight="1" x14ac:dyDescent="0.35">
      <c r="B13" s="15" t="s">
        <v>170</v>
      </c>
      <c r="C13" s="16">
        <v>0.47118542337381558</v>
      </c>
      <c r="D13" s="16">
        <v>0.44730196083411261</v>
      </c>
      <c r="E13" s="16">
        <v>0.49453592973755212</v>
      </c>
      <c r="G13" s="16">
        <v>0.45466140122563531</v>
      </c>
      <c r="H13" s="16">
        <v>0.43345069609848991</v>
      </c>
      <c r="I13" s="16">
        <v>0.46173398227744489</v>
      </c>
      <c r="J13" s="16">
        <v>0.45342396998646622</v>
      </c>
      <c r="K13" s="16">
        <v>0.44463374813837042</v>
      </c>
      <c r="L13" s="16">
        <v>0.55249795815758473</v>
      </c>
      <c r="N13" s="16">
        <v>0.45622971867690543</v>
      </c>
      <c r="O13" s="16">
        <v>0.44947276145543569</v>
      </c>
      <c r="P13" s="16">
        <v>0.42226077276341017</v>
      </c>
      <c r="Q13" s="16">
        <v>0.45172312173026452</v>
      </c>
      <c r="R13" s="16">
        <v>0.44349591584513309</v>
      </c>
      <c r="S13" s="16">
        <v>0.46454767324053842</v>
      </c>
      <c r="T13" s="16">
        <v>0.45091372985308897</v>
      </c>
      <c r="U13" s="16">
        <v>0.45611805598366978</v>
      </c>
      <c r="V13" s="16">
        <v>0.46895339294933402</v>
      </c>
      <c r="W13" s="16">
        <v>0.51907806994260874</v>
      </c>
      <c r="X13" s="16">
        <v>0.49944636969731931</v>
      </c>
      <c r="Y13" s="16">
        <v>0.50905683054397222</v>
      </c>
      <c r="AA13" s="16">
        <v>0.55308462369533606</v>
      </c>
      <c r="AB13" s="16">
        <v>0.48700325128912092</v>
      </c>
      <c r="AC13" s="16">
        <v>0.42381696516534312</v>
      </c>
      <c r="AD13" s="16">
        <v>0.4083204369323859</v>
      </c>
      <c r="AF13" s="16">
        <v>0.46350487758216158</v>
      </c>
      <c r="AH13" s="16">
        <v>0.55500848872237318</v>
      </c>
      <c r="AI13" s="16">
        <v>0.48643574853997951</v>
      </c>
      <c r="AJ13" s="16">
        <v>0.45200486788164929</v>
      </c>
      <c r="AK13" s="16">
        <v>0.42721852509333419</v>
      </c>
    </row>
    <row r="14" spans="2:39" ht="46" customHeight="1" x14ac:dyDescent="0.35">
      <c r="B14" s="15" t="s">
        <v>171</v>
      </c>
      <c r="C14" s="16">
        <v>6.956444484978197E-2</v>
      </c>
      <c r="D14" s="16">
        <v>6.9963227729347585E-2</v>
      </c>
      <c r="E14" s="16">
        <v>6.9174560755230513E-2</v>
      </c>
      <c r="G14" s="16">
        <v>0.1075457124369979</v>
      </c>
      <c r="H14" s="16">
        <v>9.4978535773388412E-2</v>
      </c>
      <c r="I14" s="16">
        <v>8.8649462901674483E-2</v>
      </c>
      <c r="J14" s="16">
        <v>7.4434025928446959E-2</v>
      </c>
      <c r="K14" s="16">
        <v>5.1806638225683398E-2</v>
      </c>
      <c r="L14" s="16">
        <v>1.6513555523268979E-2</v>
      </c>
      <c r="N14" s="16">
        <v>6.0116313546621551E-2</v>
      </c>
      <c r="O14" s="16">
        <v>9.1014031164174364E-2</v>
      </c>
      <c r="P14" s="16">
        <v>6.6672976661850444E-2</v>
      </c>
      <c r="Q14" s="16">
        <v>8.3376434851110459E-2</v>
      </c>
      <c r="R14" s="16">
        <v>5.3043042284731112E-2</v>
      </c>
      <c r="S14" s="16">
        <v>6.1702220578305288E-2</v>
      </c>
      <c r="T14" s="16">
        <v>7.3023932008340606E-2</v>
      </c>
      <c r="U14" s="16">
        <v>7.5564798319921717E-2</v>
      </c>
      <c r="V14" s="16">
        <v>8.8348622539243721E-2</v>
      </c>
      <c r="W14" s="16">
        <v>6.9169672815571931E-2</v>
      </c>
      <c r="X14" s="16">
        <v>6.748700138209475E-2</v>
      </c>
      <c r="Y14" s="16">
        <v>5.8885980941106267E-2</v>
      </c>
      <c r="AA14" s="16">
        <v>6.3886701175194127E-2</v>
      </c>
      <c r="AB14" s="16">
        <v>8.094822586224501E-2</v>
      </c>
      <c r="AC14" s="16">
        <v>6.9551773584530782E-2</v>
      </c>
      <c r="AD14" s="16">
        <v>6.3979316455620258E-2</v>
      </c>
      <c r="AF14" s="16">
        <v>7.3155610295706566E-2</v>
      </c>
      <c r="AH14" s="16">
        <v>3.5583531989679687E-2</v>
      </c>
      <c r="AI14" s="16">
        <v>4.7041599909281577E-2</v>
      </c>
      <c r="AJ14" s="16">
        <v>9.6823577044599152E-2</v>
      </c>
      <c r="AK14" s="16">
        <v>8.0029453075504048E-2</v>
      </c>
    </row>
    <row r="15" spans="2:39" ht="19" customHeight="1" x14ac:dyDescent="0.35">
      <c r="B15" s="15" t="s">
        <v>172</v>
      </c>
      <c r="C15" s="16">
        <v>0.1619620241615892</v>
      </c>
      <c r="D15" s="16">
        <v>0.18502457253714699</v>
      </c>
      <c r="E15" s="16">
        <v>0.1394141133755287</v>
      </c>
      <c r="G15" s="16">
        <v>0.1243498452880531</v>
      </c>
      <c r="H15" s="16">
        <v>0.1699284056386004</v>
      </c>
      <c r="I15" s="16">
        <v>0.17133244690331181</v>
      </c>
      <c r="J15" s="16">
        <v>0.18927074017832879</v>
      </c>
      <c r="K15" s="16">
        <v>0.17712537187070529</v>
      </c>
      <c r="L15" s="16">
        <v>0.14037171796886769</v>
      </c>
      <c r="N15" s="16">
        <v>0.1399587617313702</v>
      </c>
      <c r="O15" s="16">
        <v>0.1559299517455553</v>
      </c>
      <c r="P15" s="16">
        <v>0.15556858699539669</v>
      </c>
      <c r="Q15" s="16">
        <v>0.16210789397961561</v>
      </c>
      <c r="R15" s="16">
        <v>0.1643495224438305</v>
      </c>
      <c r="S15" s="16">
        <v>0.1607324206184402</v>
      </c>
      <c r="T15" s="16">
        <v>0.17476444297071461</v>
      </c>
      <c r="U15" s="16">
        <v>0.18727530248856991</v>
      </c>
      <c r="V15" s="16">
        <v>0.17079287407771751</v>
      </c>
      <c r="W15" s="16">
        <v>0.1433436861087776</v>
      </c>
      <c r="X15" s="16">
        <v>0.14404642490105171</v>
      </c>
      <c r="Y15" s="16">
        <v>0.1814698689590972</v>
      </c>
      <c r="AA15" s="16">
        <v>0.15802166577182131</v>
      </c>
      <c r="AB15" s="16">
        <v>0.15501815563954011</v>
      </c>
      <c r="AC15" s="16">
        <v>0.15845516042795449</v>
      </c>
      <c r="AD15" s="16">
        <v>0.17642758503249659</v>
      </c>
      <c r="AF15" s="16">
        <v>0.16771351298166021</v>
      </c>
      <c r="AH15" s="16">
        <v>0.1103012362447818</v>
      </c>
      <c r="AI15" s="16">
        <v>0.1690264257292447</v>
      </c>
      <c r="AJ15" s="16">
        <v>0.12697632956011501</v>
      </c>
      <c r="AK15" s="16">
        <v>0.26366853063767481</v>
      </c>
    </row>
    <row r="17" spans="2:2" x14ac:dyDescent="0.35">
      <c r="B17" t="s">
        <v>443</v>
      </c>
    </row>
    <row r="18" spans="2:2" x14ac:dyDescent="0.35">
      <c r="B18" t="s">
        <v>8</v>
      </c>
    </row>
    <row r="20" spans="2:2" x14ac:dyDescent="0.35">
      <c r="B20"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AM25"/>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173</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3731</v>
      </c>
      <c r="D7" s="13">
        <v>1969</v>
      </c>
      <c r="E7" s="13">
        <v>1762</v>
      </c>
      <c r="G7" s="13">
        <v>463</v>
      </c>
      <c r="H7" s="13">
        <v>766</v>
      </c>
      <c r="I7" s="13">
        <v>817</v>
      </c>
      <c r="J7" s="13">
        <v>851</v>
      </c>
      <c r="K7" s="13">
        <v>593</v>
      </c>
      <c r="L7" s="13">
        <v>241</v>
      </c>
      <c r="N7" s="13">
        <v>289</v>
      </c>
      <c r="O7" s="13">
        <v>124</v>
      </c>
      <c r="P7" s="13">
        <v>185</v>
      </c>
      <c r="Q7" s="13">
        <v>150</v>
      </c>
      <c r="R7" s="13">
        <v>418</v>
      </c>
      <c r="S7" s="13">
        <v>302</v>
      </c>
      <c r="T7" s="13">
        <v>276</v>
      </c>
      <c r="U7" s="13">
        <v>336</v>
      </c>
      <c r="V7" s="13">
        <v>589</v>
      </c>
      <c r="W7" s="13">
        <v>495</v>
      </c>
      <c r="X7" s="13">
        <v>278</v>
      </c>
      <c r="Y7" s="13">
        <v>289</v>
      </c>
      <c r="AA7" s="13">
        <v>1130</v>
      </c>
      <c r="AB7" s="13">
        <v>1060</v>
      </c>
      <c r="AC7" s="13">
        <v>848</v>
      </c>
      <c r="AD7" s="13">
        <v>687</v>
      </c>
      <c r="AF7" s="13">
        <v>3501</v>
      </c>
      <c r="AH7" s="13">
        <v>194</v>
      </c>
      <c r="AI7" s="13">
        <v>1198</v>
      </c>
      <c r="AJ7" s="13">
        <v>1617</v>
      </c>
      <c r="AK7" s="13">
        <v>722</v>
      </c>
    </row>
    <row r="8" spans="2:39" x14ac:dyDescent="0.35">
      <c r="B8" s="7" t="s">
        <v>68</v>
      </c>
      <c r="C8" s="14">
        <v>3697</v>
      </c>
      <c r="D8" s="14">
        <v>1953</v>
      </c>
      <c r="E8" s="14">
        <v>1744</v>
      </c>
      <c r="G8" s="14">
        <v>456</v>
      </c>
      <c r="H8" s="14">
        <v>806</v>
      </c>
      <c r="I8" s="14">
        <v>807</v>
      </c>
      <c r="J8" s="14">
        <v>798</v>
      </c>
      <c r="K8" s="14">
        <v>546</v>
      </c>
      <c r="L8" s="14">
        <v>283</v>
      </c>
      <c r="N8" s="14">
        <v>308</v>
      </c>
      <c r="O8" s="14">
        <v>128</v>
      </c>
      <c r="P8" s="14">
        <v>176</v>
      </c>
      <c r="Q8" s="14">
        <v>136</v>
      </c>
      <c r="R8" s="14">
        <v>405</v>
      </c>
      <c r="S8" s="14">
        <v>280</v>
      </c>
      <c r="T8" s="14">
        <v>255</v>
      </c>
      <c r="U8" s="14">
        <v>328</v>
      </c>
      <c r="V8" s="14">
        <v>616</v>
      </c>
      <c r="W8" s="14">
        <v>487</v>
      </c>
      <c r="X8" s="14">
        <v>263</v>
      </c>
      <c r="Y8" s="14">
        <v>313</v>
      </c>
      <c r="AA8" s="14">
        <v>1093</v>
      </c>
      <c r="AB8" s="14">
        <v>1005</v>
      </c>
      <c r="AC8" s="14">
        <v>884</v>
      </c>
      <c r="AD8" s="14">
        <v>713</v>
      </c>
      <c r="AF8" s="14">
        <v>3464</v>
      </c>
      <c r="AH8" s="14">
        <v>195</v>
      </c>
      <c r="AI8" s="14">
        <v>1176</v>
      </c>
      <c r="AJ8" s="14">
        <v>1609</v>
      </c>
      <c r="AK8" s="14">
        <v>716</v>
      </c>
    </row>
    <row r="9" spans="2:39" ht="46" customHeight="1" x14ac:dyDescent="0.35">
      <c r="B9" s="15" t="s">
        <v>187</v>
      </c>
      <c r="C9" s="16">
        <v>0.26109221456813969</v>
      </c>
      <c r="D9" s="16">
        <v>0.26667790391518098</v>
      </c>
      <c r="E9" s="16">
        <v>0.25483818606588271</v>
      </c>
      <c r="G9" s="16">
        <v>0.2168413790918938</v>
      </c>
      <c r="H9" s="16">
        <v>0.27371900659981241</v>
      </c>
      <c r="I9" s="16">
        <v>0.28607600786364401</v>
      </c>
      <c r="J9" s="16">
        <v>0.25617554503629858</v>
      </c>
      <c r="K9" s="16">
        <v>0.23819573266359451</v>
      </c>
      <c r="L9" s="16">
        <v>0.28328287917187162</v>
      </c>
      <c r="N9" s="16">
        <v>0.23940583407833749</v>
      </c>
      <c r="O9" s="16">
        <v>0.29034050625086372</v>
      </c>
      <c r="P9" s="16">
        <v>0.24406293300238149</v>
      </c>
      <c r="Q9" s="16">
        <v>0.2201757787970795</v>
      </c>
      <c r="R9" s="16">
        <v>0.26520439588577949</v>
      </c>
      <c r="S9" s="16">
        <v>0.22817858950216849</v>
      </c>
      <c r="T9" s="16">
        <v>0.1956271574028757</v>
      </c>
      <c r="U9" s="16">
        <v>0.25050241622119018</v>
      </c>
      <c r="V9" s="16">
        <v>0.28416338224216797</v>
      </c>
      <c r="W9" s="16">
        <v>0.29310600048550922</v>
      </c>
      <c r="X9" s="16">
        <v>0.23838534047903279</v>
      </c>
      <c r="Y9" s="16">
        <v>0.31042359977913508</v>
      </c>
      <c r="AA9" s="16">
        <v>0.3492915303206946</v>
      </c>
      <c r="AB9" s="16">
        <v>0.29464803591016131</v>
      </c>
      <c r="AC9" s="16">
        <v>0.20306114455273599</v>
      </c>
      <c r="AD9" s="16">
        <v>0.1508739522955406</v>
      </c>
      <c r="AF9" s="16">
        <v>0.26441431227478468</v>
      </c>
      <c r="AH9" s="16">
        <v>0.26094596037883733</v>
      </c>
      <c r="AI9" s="16">
        <v>0.2266116514637109</v>
      </c>
      <c r="AJ9" s="16">
        <v>0.27611397814768313</v>
      </c>
      <c r="AK9" s="16">
        <v>0.2839824874699009</v>
      </c>
    </row>
    <row r="10" spans="2:39" ht="46" customHeight="1" x14ac:dyDescent="0.35">
      <c r="B10" s="15" t="s">
        <v>175</v>
      </c>
      <c r="C10" s="16">
        <v>0.1306559000352974</v>
      </c>
      <c r="D10" s="16">
        <v>0.1268142588163951</v>
      </c>
      <c r="E10" s="16">
        <v>0.13495720148364701</v>
      </c>
      <c r="G10" s="16">
        <v>0.1025922283064591</v>
      </c>
      <c r="H10" s="16">
        <v>0.1120512046952569</v>
      </c>
      <c r="I10" s="16">
        <v>0.11909815842581099</v>
      </c>
      <c r="J10" s="16">
        <v>0.15499725311794099</v>
      </c>
      <c r="K10" s="16">
        <v>0.14559602019276749</v>
      </c>
      <c r="L10" s="16">
        <v>0.1643431242397852</v>
      </c>
      <c r="N10" s="16">
        <v>0.1424379944152982</v>
      </c>
      <c r="O10" s="16">
        <v>0.16093382511890719</v>
      </c>
      <c r="P10" s="16">
        <v>0.1454004584430543</v>
      </c>
      <c r="Q10" s="16">
        <v>0.1032467437124879</v>
      </c>
      <c r="R10" s="16">
        <v>0.11944780941048699</v>
      </c>
      <c r="S10" s="16">
        <v>0.11676543009569899</v>
      </c>
      <c r="T10" s="16">
        <v>0.1185419104442651</v>
      </c>
      <c r="U10" s="16">
        <v>0.137709748923596</v>
      </c>
      <c r="V10" s="16">
        <v>0.1167886438778023</v>
      </c>
      <c r="W10" s="16">
        <v>0.15556274457172989</v>
      </c>
      <c r="X10" s="16">
        <v>0.1116653326879181</v>
      </c>
      <c r="Y10" s="16">
        <v>0.14416258813393079</v>
      </c>
      <c r="AA10" s="16">
        <v>0.14191365910071929</v>
      </c>
      <c r="AB10" s="16">
        <v>0.14458453535393981</v>
      </c>
      <c r="AC10" s="16">
        <v>0.1194838789389428</v>
      </c>
      <c r="AD10" s="16">
        <v>0.10753828034703899</v>
      </c>
      <c r="AF10" s="16">
        <v>0.13128339424512669</v>
      </c>
      <c r="AH10" s="16">
        <v>0.17298872386197839</v>
      </c>
      <c r="AI10" s="16">
        <v>0.14560033070437201</v>
      </c>
      <c r="AJ10" s="16">
        <v>0.13864600244539499</v>
      </c>
      <c r="AK10" s="16">
        <v>7.6640578995313208E-2</v>
      </c>
    </row>
    <row r="11" spans="2:39" ht="46" customHeight="1" x14ac:dyDescent="0.35">
      <c r="B11" s="15" t="s">
        <v>176</v>
      </c>
      <c r="C11" s="16">
        <v>0.12902154290446971</v>
      </c>
      <c r="D11" s="16">
        <v>0.133144366957165</v>
      </c>
      <c r="E11" s="16">
        <v>0.1244054145211385</v>
      </c>
      <c r="G11" s="16">
        <v>0.1587221684066005</v>
      </c>
      <c r="H11" s="16">
        <v>0.12160238963052659</v>
      </c>
      <c r="I11" s="16">
        <v>0.13295038503445941</v>
      </c>
      <c r="J11" s="16">
        <v>0.1235065249620616</v>
      </c>
      <c r="K11" s="16">
        <v>0.10259153698548761</v>
      </c>
      <c r="L11" s="16">
        <v>0.15759743710116161</v>
      </c>
      <c r="N11" s="16">
        <v>0.1259887410672321</v>
      </c>
      <c r="O11" s="16">
        <v>0.17984612577774239</v>
      </c>
      <c r="P11" s="16">
        <v>0.14776481329593669</v>
      </c>
      <c r="Q11" s="16">
        <v>0.119140589103207</v>
      </c>
      <c r="R11" s="16">
        <v>0.12543356148354959</v>
      </c>
      <c r="S11" s="16">
        <v>0.1224597443578735</v>
      </c>
      <c r="T11" s="16">
        <v>0.13439175992957869</v>
      </c>
      <c r="U11" s="16">
        <v>0.13780546430124749</v>
      </c>
      <c r="V11" s="16">
        <v>0.13503321506541599</v>
      </c>
      <c r="W11" s="16">
        <v>0.11560753139915179</v>
      </c>
      <c r="X11" s="16">
        <v>0.13076154089910849</v>
      </c>
      <c r="Y11" s="16">
        <v>0.1093708740838913</v>
      </c>
      <c r="AA11" s="16">
        <v>0.1428046606021757</v>
      </c>
      <c r="AB11" s="16">
        <v>0.1396354613772354</v>
      </c>
      <c r="AC11" s="16">
        <v>0.1236553639059001</v>
      </c>
      <c r="AD11" s="16">
        <v>9.9997816309962337E-2</v>
      </c>
      <c r="AF11" s="16">
        <v>0.12852890227291139</v>
      </c>
      <c r="AH11" s="16">
        <v>0.16310154773268101</v>
      </c>
      <c r="AI11" s="16">
        <v>0.1115974681015036</v>
      </c>
      <c r="AJ11" s="16">
        <v>0.1469403781795241</v>
      </c>
      <c r="AK11" s="16">
        <v>0.108080128387675</v>
      </c>
    </row>
    <row r="12" spans="2:39" ht="46" customHeight="1" x14ac:dyDescent="0.35">
      <c r="B12" s="15" t="s">
        <v>178</v>
      </c>
      <c r="C12" s="16">
        <v>0.27286572730911629</v>
      </c>
      <c r="D12" s="16">
        <v>0.2548848956521243</v>
      </c>
      <c r="E12" s="16">
        <v>0.29299800225145239</v>
      </c>
      <c r="G12" s="16">
        <v>0.25156988665811181</v>
      </c>
      <c r="H12" s="16">
        <v>0.28173883776808722</v>
      </c>
      <c r="I12" s="16">
        <v>0.292243181057874</v>
      </c>
      <c r="J12" s="16">
        <v>0.28296770862425757</v>
      </c>
      <c r="K12" s="16">
        <v>0.24466094524804491</v>
      </c>
      <c r="L12" s="16">
        <v>0.25270439920579679</v>
      </c>
      <c r="N12" s="16">
        <v>0.26606524399511611</v>
      </c>
      <c r="O12" s="16">
        <v>0.24571322958027411</v>
      </c>
      <c r="P12" s="16">
        <v>0.28282178381243572</v>
      </c>
      <c r="Q12" s="16">
        <v>0.25258025933709533</v>
      </c>
      <c r="R12" s="16">
        <v>0.29343306111141387</v>
      </c>
      <c r="S12" s="16">
        <v>0.25775668341014241</v>
      </c>
      <c r="T12" s="16">
        <v>0.27725117119500142</v>
      </c>
      <c r="U12" s="16">
        <v>0.23146218996173509</v>
      </c>
      <c r="V12" s="16">
        <v>0.30716085018469702</v>
      </c>
      <c r="W12" s="16">
        <v>0.27559084351113489</v>
      </c>
      <c r="X12" s="16">
        <v>0.24932822742397509</v>
      </c>
      <c r="Y12" s="16">
        <v>0.26878893830300421</v>
      </c>
      <c r="AA12" s="16">
        <v>0.33828479452709592</v>
      </c>
      <c r="AB12" s="16">
        <v>0.29695110651958712</v>
      </c>
      <c r="AC12" s="16">
        <v>0.23478823945602759</v>
      </c>
      <c r="AD12" s="16">
        <v>0.18564416156685881</v>
      </c>
      <c r="AF12" s="16">
        <v>0.27347100472576569</v>
      </c>
      <c r="AH12" s="16">
        <v>0.31215873369054598</v>
      </c>
      <c r="AI12" s="16">
        <v>0.23538543792507319</v>
      </c>
      <c r="AJ12" s="16">
        <v>0.2729948176094586</v>
      </c>
      <c r="AK12" s="16">
        <v>0.32338647589777503</v>
      </c>
    </row>
    <row r="13" spans="2:39" ht="46" customHeight="1" x14ac:dyDescent="0.35">
      <c r="B13" s="15" t="s">
        <v>179</v>
      </c>
      <c r="C13" s="16">
        <v>9.5375567250055027E-2</v>
      </c>
      <c r="D13" s="16">
        <v>9.9069797038809221E-2</v>
      </c>
      <c r="E13" s="16">
        <v>9.1239315310982644E-2</v>
      </c>
      <c r="G13" s="16">
        <v>0.11253354921057709</v>
      </c>
      <c r="H13" s="16">
        <v>0.1163447549922068</v>
      </c>
      <c r="I13" s="16">
        <v>0.1134805565509201</v>
      </c>
      <c r="J13" s="16">
        <v>7.3770034365655254E-2</v>
      </c>
      <c r="K13" s="16">
        <v>6.9869006841600925E-2</v>
      </c>
      <c r="L13" s="16">
        <v>6.6555860678602502E-2</v>
      </c>
      <c r="N13" s="16">
        <v>8.7413943835421587E-2</v>
      </c>
      <c r="O13" s="16">
        <v>8.0708264528129306E-2</v>
      </c>
      <c r="P13" s="16">
        <v>8.7616304932984029E-2</v>
      </c>
      <c r="Q13" s="16">
        <v>4.6642063170564213E-2</v>
      </c>
      <c r="R13" s="16">
        <v>0.1097400159773004</v>
      </c>
      <c r="S13" s="16">
        <v>8.2925192171896159E-2</v>
      </c>
      <c r="T13" s="16">
        <v>0.1012030702130569</v>
      </c>
      <c r="U13" s="16">
        <v>0.1039422683959382</v>
      </c>
      <c r="V13" s="16">
        <v>0.1139454764536659</v>
      </c>
      <c r="W13" s="16">
        <v>7.5334382169804454E-2</v>
      </c>
      <c r="X13" s="16">
        <v>7.8703235902267812E-2</v>
      </c>
      <c r="Y13" s="16">
        <v>0.1223532667222564</v>
      </c>
      <c r="AA13" s="16">
        <v>0.1206361120692102</v>
      </c>
      <c r="AB13" s="16">
        <v>9.6908842252588653E-2</v>
      </c>
      <c r="AC13" s="16">
        <v>8.1113500784002021E-2</v>
      </c>
      <c r="AD13" s="16">
        <v>7.2485619806944568E-2</v>
      </c>
      <c r="AF13" s="16">
        <v>9.8906086064495302E-2</v>
      </c>
      <c r="AH13" s="16">
        <v>6.4799250214869653E-2</v>
      </c>
      <c r="AI13" s="16">
        <v>5.9554072225521407E-2</v>
      </c>
      <c r="AJ13" s="16">
        <v>0.12375197586232831</v>
      </c>
      <c r="AK13" s="16">
        <v>9.8759798602431947E-2</v>
      </c>
    </row>
    <row r="14" spans="2:39" ht="32" customHeight="1" x14ac:dyDescent="0.35">
      <c r="B14" s="15" t="s">
        <v>181</v>
      </c>
      <c r="C14" s="16">
        <v>8.9607173925383699E-2</v>
      </c>
      <c r="D14" s="16">
        <v>8.4854616976792252E-2</v>
      </c>
      <c r="E14" s="16">
        <v>9.4928384033646271E-2</v>
      </c>
      <c r="G14" s="16">
        <v>0.1072033417226336</v>
      </c>
      <c r="H14" s="16">
        <v>0.1063372138072388</v>
      </c>
      <c r="I14" s="16">
        <v>9.1588845126391982E-2</v>
      </c>
      <c r="J14" s="16">
        <v>8.4820717958357272E-2</v>
      </c>
      <c r="K14" s="16">
        <v>7.4981819930963894E-2</v>
      </c>
      <c r="L14" s="16">
        <v>4.9722755823664803E-2</v>
      </c>
      <c r="N14" s="16">
        <v>9.2778015264212213E-2</v>
      </c>
      <c r="O14" s="16">
        <v>8.6824456929843988E-2</v>
      </c>
      <c r="P14" s="16">
        <v>7.085447366769014E-2</v>
      </c>
      <c r="Q14" s="16">
        <v>0.1000447132799397</v>
      </c>
      <c r="R14" s="16">
        <v>8.6634051580166335E-2</v>
      </c>
      <c r="S14" s="16">
        <v>8.1403450119209075E-2</v>
      </c>
      <c r="T14" s="16">
        <v>0.1186795464456943</v>
      </c>
      <c r="U14" s="16">
        <v>0.12304782229816939</v>
      </c>
      <c r="V14" s="16">
        <v>8.6588967251150784E-2</v>
      </c>
      <c r="W14" s="16">
        <v>7.6365321893161794E-2</v>
      </c>
      <c r="X14" s="16">
        <v>7.4662460128205405E-2</v>
      </c>
      <c r="Y14" s="16">
        <v>8.5133512712351492E-2</v>
      </c>
      <c r="AA14" s="16">
        <v>8.5549647375735657E-2</v>
      </c>
      <c r="AB14" s="16">
        <v>0.10224247974535509</v>
      </c>
      <c r="AC14" s="16">
        <v>8.6450266706269374E-2</v>
      </c>
      <c r="AD14" s="16">
        <v>8.1733522835602215E-2</v>
      </c>
      <c r="AF14" s="16">
        <v>9.1311680758802347E-2</v>
      </c>
      <c r="AH14" s="16">
        <v>8.6084142008651068E-2</v>
      </c>
      <c r="AI14" s="16">
        <v>7.3060576700749294E-2</v>
      </c>
      <c r="AJ14" s="16">
        <v>0.1062723037120883</v>
      </c>
      <c r="AK14" s="16">
        <v>8.0289692204638025E-2</v>
      </c>
    </row>
    <row r="15" spans="2:39" ht="46" customHeight="1" x14ac:dyDescent="0.35">
      <c r="B15" s="15" t="s">
        <v>182</v>
      </c>
      <c r="C15" s="16">
        <v>0.17357166499711041</v>
      </c>
      <c r="D15" s="16">
        <v>0.17995766712226119</v>
      </c>
      <c r="E15" s="16">
        <v>0.16642156465590141</v>
      </c>
      <c r="G15" s="16">
        <v>0.18905707284120279</v>
      </c>
      <c r="H15" s="16">
        <v>0.1743582356412352</v>
      </c>
      <c r="I15" s="16">
        <v>0.19873793002664131</v>
      </c>
      <c r="J15" s="16">
        <v>0.16849866808733269</v>
      </c>
      <c r="K15" s="16">
        <v>0.1567300340468275</v>
      </c>
      <c r="L15" s="16">
        <v>0.1215176746570415</v>
      </c>
      <c r="N15" s="16">
        <v>0.13391180509105449</v>
      </c>
      <c r="O15" s="16">
        <v>0.15861620311601149</v>
      </c>
      <c r="P15" s="16">
        <v>0.160333078545147</v>
      </c>
      <c r="Q15" s="16">
        <v>0.15414044185920661</v>
      </c>
      <c r="R15" s="16">
        <v>0.20588636836725771</v>
      </c>
      <c r="S15" s="16">
        <v>0.16642450727528771</v>
      </c>
      <c r="T15" s="16">
        <v>0.15031869071762641</v>
      </c>
      <c r="U15" s="16">
        <v>0.20729465216609089</v>
      </c>
      <c r="V15" s="16">
        <v>0.17313542505114529</v>
      </c>
      <c r="W15" s="16">
        <v>0.17741381367426201</v>
      </c>
      <c r="X15" s="16">
        <v>0.18262464392892369</v>
      </c>
      <c r="Y15" s="16">
        <v>0.17009685578339109</v>
      </c>
      <c r="AA15" s="16">
        <v>0.20111260633552019</v>
      </c>
      <c r="AB15" s="16">
        <v>0.18214969045987911</v>
      </c>
      <c r="AC15" s="16">
        <v>0.16137481004619311</v>
      </c>
      <c r="AD15" s="16">
        <v>0.13494308389027579</v>
      </c>
      <c r="AF15" s="16">
        <v>0.1796740159182155</v>
      </c>
      <c r="AH15" s="16">
        <v>8.877970856962103E-2</v>
      </c>
      <c r="AI15" s="16">
        <v>0.1321336596128215</v>
      </c>
      <c r="AJ15" s="16">
        <v>0.21212847741104371</v>
      </c>
      <c r="AK15" s="16">
        <v>0.1780805560285201</v>
      </c>
    </row>
    <row r="16" spans="2:39" ht="32" customHeight="1" x14ac:dyDescent="0.35">
      <c r="B16" s="15" t="s">
        <v>183</v>
      </c>
      <c r="C16" s="16">
        <v>7.0869003305241651E-2</v>
      </c>
      <c r="D16" s="16">
        <v>7.2792444158233757E-2</v>
      </c>
      <c r="E16" s="16">
        <v>6.8715418820026769E-2</v>
      </c>
      <c r="G16" s="16">
        <v>3.5843942069340211E-2</v>
      </c>
      <c r="H16" s="16">
        <v>6.8004719705848093E-2</v>
      </c>
      <c r="I16" s="16">
        <v>5.7382088607716403E-2</v>
      </c>
      <c r="J16" s="16">
        <v>9.2611340584480131E-2</v>
      </c>
      <c r="K16" s="16">
        <v>8.6873542182494254E-2</v>
      </c>
      <c r="L16" s="16">
        <v>8.1749429021373096E-2</v>
      </c>
      <c r="N16" s="16">
        <v>8.9654470864428223E-2</v>
      </c>
      <c r="O16" s="16">
        <v>5.5797241064935783E-2</v>
      </c>
      <c r="P16" s="16">
        <v>5.9867243060479899E-2</v>
      </c>
      <c r="Q16" s="16">
        <v>7.512905117061669E-2</v>
      </c>
      <c r="R16" s="16">
        <v>6.0892273951435483E-2</v>
      </c>
      <c r="S16" s="16">
        <v>8.0252279451160452E-2</v>
      </c>
      <c r="T16" s="16">
        <v>6.7121719254646869E-2</v>
      </c>
      <c r="U16" s="16">
        <v>5.2327453923845628E-2</v>
      </c>
      <c r="V16" s="16">
        <v>7.0718375019354698E-2</v>
      </c>
      <c r="W16" s="16">
        <v>9.2946398043584288E-2</v>
      </c>
      <c r="X16" s="16">
        <v>7.0795311210555364E-2</v>
      </c>
      <c r="Y16" s="16">
        <v>5.593304407193439E-2</v>
      </c>
      <c r="AA16" s="16">
        <v>4.978073126818032E-2</v>
      </c>
      <c r="AB16" s="16">
        <v>7.1364797119046225E-2</v>
      </c>
      <c r="AC16" s="16">
        <v>7.0714415950081058E-2</v>
      </c>
      <c r="AD16" s="16">
        <v>0.1028936106897046</v>
      </c>
      <c r="AF16" s="16">
        <v>6.3940345192209758E-2</v>
      </c>
      <c r="AH16" s="16">
        <v>0.1523623355718913</v>
      </c>
      <c r="AI16" s="16">
        <v>7.9918955545364753E-2</v>
      </c>
      <c r="AJ16" s="16">
        <v>6.8405355950370936E-2</v>
      </c>
      <c r="AK16" s="16">
        <v>3.9339842663255832E-2</v>
      </c>
    </row>
    <row r="17" spans="2:37" ht="32" customHeight="1" x14ac:dyDescent="0.35">
      <c r="B17" s="15" t="s">
        <v>184</v>
      </c>
      <c r="C17" s="16">
        <v>0.19098047138278121</v>
      </c>
      <c r="D17" s="16">
        <v>0.18471441834083049</v>
      </c>
      <c r="E17" s="16">
        <v>0.19799627048764401</v>
      </c>
      <c r="G17" s="16">
        <v>0.16009724930927821</v>
      </c>
      <c r="H17" s="16">
        <v>0.1277639489361673</v>
      </c>
      <c r="I17" s="16">
        <v>0.17416033865032191</v>
      </c>
      <c r="J17" s="16">
        <v>0.2165850410174556</v>
      </c>
      <c r="K17" s="16">
        <v>0.24866531268952649</v>
      </c>
      <c r="L17" s="16">
        <v>0.28510517966121712</v>
      </c>
      <c r="N17" s="16">
        <v>0.1775526546698605</v>
      </c>
      <c r="O17" s="16">
        <v>0.15478385924338009</v>
      </c>
      <c r="P17" s="16">
        <v>0.23502361970709709</v>
      </c>
      <c r="Q17" s="16">
        <v>0.2021522400355181</v>
      </c>
      <c r="R17" s="16">
        <v>0.17380875309003679</v>
      </c>
      <c r="S17" s="16">
        <v>0.2184374281124935</v>
      </c>
      <c r="T17" s="16">
        <v>0.1729578614198039</v>
      </c>
      <c r="U17" s="16">
        <v>0.15356239924644491</v>
      </c>
      <c r="V17" s="16">
        <v>0.1720482772684202</v>
      </c>
      <c r="W17" s="16">
        <v>0.2330301224067837</v>
      </c>
      <c r="X17" s="16">
        <v>0.2177700885978297</v>
      </c>
      <c r="Y17" s="16">
        <v>0.19028808778913031</v>
      </c>
      <c r="AA17" s="16">
        <v>0.1101194797862662</v>
      </c>
      <c r="AB17" s="16">
        <v>0.1851915343976637</v>
      </c>
      <c r="AC17" s="16">
        <v>0.2317286249774641</v>
      </c>
      <c r="AD17" s="16">
        <v>0.27209858251970581</v>
      </c>
      <c r="AF17" s="16">
        <v>0.17466838975978671</v>
      </c>
      <c r="AH17" s="16">
        <v>0.45214006050586919</v>
      </c>
      <c r="AI17" s="16">
        <v>0.27066756705276768</v>
      </c>
      <c r="AJ17" s="16">
        <v>0.15672766312855371</v>
      </c>
      <c r="AK17" s="16">
        <v>6.5956927310427543E-2</v>
      </c>
    </row>
    <row r="18" spans="2:37" ht="46" customHeight="1" x14ac:dyDescent="0.35">
      <c r="B18" s="15" t="s">
        <v>185</v>
      </c>
      <c r="C18" s="16">
        <v>0.21244219003546991</v>
      </c>
      <c r="D18" s="16">
        <v>0.19195108751625009</v>
      </c>
      <c r="E18" s="16">
        <v>0.23538509488315029</v>
      </c>
      <c r="G18" s="16">
        <v>0.22093300268534891</v>
      </c>
      <c r="H18" s="16">
        <v>0.20910650954648519</v>
      </c>
      <c r="I18" s="16">
        <v>0.20044809031748151</v>
      </c>
      <c r="J18" s="16">
        <v>0.1992902990607737</v>
      </c>
      <c r="K18" s="16">
        <v>0.22331311295979461</v>
      </c>
      <c r="L18" s="16">
        <v>0.2584528651706956</v>
      </c>
      <c r="N18" s="16">
        <v>0.22903788113146939</v>
      </c>
      <c r="O18" s="16">
        <v>0.23741426814422151</v>
      </c>
      <c r="P18" s="16">
        <v>0.25515987363756909</v>
      </c>
      <c r="Q18" s="16">
        <v>0.21302057197482291</v>
      </c>
      <c r="R18" s="16">
        <v>0.1603022621558845</v>
      </c>
      <c r="S18" s="16">
        <v>0.21480864564815449</v>
      </c>
      <c r="T18" s="16">
        <v>0.24026422690029381</v>
      </c>
      <c r="U18" s="16">
        <v>0.21211555458373321</v>
      </c>
      <c r="V18" s="16">
        <v>0.1851177755204246</v>
      </c>
      <c r="W18" s="16">
        <v>0.23089927906961361</v>
      </c>
      <c r="X18" s="16">
        <v>0.20692152492205329</v>
      </c>
      <c r="Y18" s="16">
        <v>0.2342427430642384</v>
      </c>
      <c r="AA18" s="16">
        <v>0.20584551347564869</v>
      </c>
      <c r="AB18" s="16">
        <v>0.24266542926605231</v>
      </c>
      <c r="AC18" s="16">
        <v>0.19608327665837111</v>
      </c>
      <c r="AD18" s="16">
        <v>0.2008922537079533</v>
      </c>
      <c r="AF18" s="16">
        <v>0.20592223906285809</v>
      </c>
      <c r="AH18" s="16">
        <v>0.3875381600674182</v>
      </c>
      <c r="AI18" s="16">
        <v>0.27062914593913168</v>
      </c>
      <c r="AJ18" s="16">
        <v>0.19498172645257739</v>
      </c>
      <c r="AK18" s="16">
        <v>0.1084405822857001</v>
      </c>
    </row>
    <row r="19" spans="2:37" ht="46" customHeight="1" x14ac:dyDescent="0.35">
      <c r="B19" s="15" t="s">
        <v>186</v>
      </c>
      <c r="C19" s="16">
        <v>0.14710588823512971</v>
      </c>
      <c r="D19" s="16">
        <v>0.16179949726384099</v>
      </c>
      <c r="E19" s="16">
        <v>0.13065415883215881</v>
      </c>
      <c r="G19" s="16">
        <v>0.1126774969855658</v>
      </c>
      <c r="H19" s="16">
        <v>0.1649415560438906</v>
      </c>
      <c r="I19" s="16">
        <v>0.14516223534926201</v>
      </c>
      <c r="J19" s="16">
        <v>0.1558675902489178</v>
      </c>
      <c r="K19" s="16">
        <v>0.135407704072845</v>
      </c>
      <c r="L19" s="16">
        <v>0.15523276368753219</v>
      </c>
      <c r="N19" s="16">
        <v>0.13730560294646971</v>
      </c>
      <c r="O19" s="16">
        <v>6.6554298117779687E-2</v>
      </c>
      <c r="P19" s="16">
        <v>0.1395593078970116</v>
      </c>
      <c r="Q19" s="16">
        <v>0.18125819204564389</v>
      </c>
      <c r="R19" s="16">
        <v>0.1466790068374014</v>
      </c>
      <c r="S19" s="16">
        <v>0.13849461840618571</v>
      </c>
      <c r="T19" s="16">
        <v>0.16114466874012101</v>
      </c>
      <c r="U19" s="16">
        <v>0.17531146897555239</v>
      </c>
      <c r="V19" s="16">
        <v>0.1466271252345151</v>
      </c>
      <c r="W19" s="16">
        <v>0.12793063957197939</v>
      </c>
      <c r="X19" s="16">
        <v>0.1790623814852054</v>
      </c>
      <c r="Y19" s="16">
        <v>0.15034131665579359</v>
      </c>
      <c r="AA19" s="16">
        <v>0.14658684576968151</v>
      </c>
      <c r="AB19" s="16">
        <v>0.14964760882424691</v>
      </c>
      <c r="AC19" s="16">
        <v>0.15983951625732351</v>
      </c>
      <c r="AD19" s="16">
        <v>0.12849372179485399</v>
      </c>
      <c r="AF19" s="16">
        <v>0.15278546935949261</v>
      </c>
      <c r="AH19" s="16">
        <v>5.8867561388286048E-2</v>
      </c>
      <c r="AI19" s="16">
        <v>0.12087104026170049</v>
      </c>
      <c r="AJ19" s="16">
        <v>0.1191089626601556</v>
      </c>
      <c r="AK19" s="16">
        <v>0.27710709337048878</v>
      </c>
    </row>
    <row r="20" spans="2:37" ht="19" customHeight="1" x14ac:dyDescent="0.35">
      <c r="B20" s="15" t="s">
        <v>93</v>
      </c>
      <c r="C20" s="16">
        <v>3.4627763538440479E-2</v>
      </c>
      <c r="D20" s="16">
        <v>3.1504044006368151E-2</v>
      </c>
      <c r="E20" s="16">
        <v>3.8125242501710288E-2</v>
      </c>
      <c r="G20" s="16">
        <v>4.4865071206313771E-2</v>
      </c>
      <c r="H20" s="16">
        <v>2.87795563670173E-2</v>
      </c>
      <c r="I20" s="16">
        <v>3.2377061044793112E-2</v>
      </c>
      <c r="J20" s="16">
        <v>3.3206691280932572E-2</v>
      </c>
      <c r="K20" s="16">
        <v>3.8555789729269797E-2</v>
      </c>
      <c r="L20" s="16">
        <v>3.7612557974802938E-2</v>
      </c>
      <c r="N20" s="16">
        <v>3.6542573645251673E-2</v>
      </c>
      <c r="O20" s="16">
        <v>7.2531474687590844E-2</v>
      </c>
      <c r="P20" s="16">
        <v>2.1986423605511129E-2</v>
      </c>
      <c r="Q20" s="16">
        <v>5.3785095928040177E-2</v>
      </c>
      <c r="R20" s="16">
        <v>4.048639872796115E-2</v>
      </c>
      <c r="S20" s="16">
        <v>3.5134119523375029E-2</v>
      </c>
      <c r="T20" s="16">
        <v>4.4861592233703673E-2</v>
      </c>
      <c r="U20" s="16">
        <v>2.9787548264146681E-2</v>
      </c>
      <c r="V20" s="16">
        <v>2.3629550421475281E-2</v>
      </c>
      <c r="W20" s="16">
        <v>3.5040104695477678E-2</v>
      </c>
      <c r="X20" s="16">
        <v>3.1861055482078023E-2</v>
      </c>
      <c r="Y20" s="16">
        <v>2.7965048835985259E-2</v>
      </c>
      <c r="AA20" s="16">
        <v>1.4938474138668761E-2</v>
      </c>
      <c r="AB20" s="16">
        <v>2.4506897480885501E-2</v>
      </c>
      <c r="AC20" s="16">
        <v>3.5759781371909577E-2</v>
      </c>
      <c r="AD20" s="16">
        <v>7.7205110984758282E-2</v>
      </c>
      <c r="AF20" s="16">
        <v>2.802686012331437E-2</v>
      </c>
      <c r="AH20" s="16">
        <v>8.1618178346779049E-2</v>
      </c>
      <c r="AI20" s="16">
        <v>5.3044081765384658E-2</v>
      </c>
      <c r="AJ20" s="16">
        <v>2.4826812661460061E-2</v>
      </c>
      <c r="AK20" s="16">
        <v>1.361049968806253E-2</v>
      </c>
    </row>
    <row r="22" spans="2:37" x14ac:dyDescent="0.35">
      <c r="B22" s="19" t="s">
        <v>17</v>
      </c>
    </row>
    <row r="23" spans="2:37" x14ac:dyDescent="0.35">
      <c r="B23" t="s">
        <v>443</v>
      </c>
    </row>
    <row r="24" spans="2:37" x14ac:dyDescent="0.35">
      <c r="B24" t="s">
        <v>8</v>
      </c>
    </row>
    <row r="25" spans="2:37" x14ac:dyDescent="0.35">
      <c r="B25"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AM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188</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3050</v>
      </c>
      <c r="D7" s="13">
        <v>1649</v>
      </c>
      <c r="E7" s="13">
        <v>1401</v>
      </c>
      <c r="G7" s="13">
        <v>424</v>
      </c>
      <c r="H7" s="13">
        <v>700</v>
      </c>
      <c r="I7" s="13">
        <v>702</v>
      </c>
      <c r="J7" s="13">
        <v>668</v>
      </c>
      <c r="K7" s="13">
        <v>406</v>
      </c>
      <c r="L7" s="13">
        <v>150</v>
      </c>
      <c r="N7" s="13">
        <v>228</v>
      </c>
      <c r="O7" s="13">
        <v>103</v>
      </c>
      <c r="P7" s="13">
        <v>147</v>
      </c>
      <c r="Q7" s="13">
        <v>123</v>
      </c>
      <c r="R7" s="13">
        <v>353</v>
      </c>
      <c r="S7" s="13">
        <v>228</v>
      </c>
      <c r="T7" s="13">
        <v>224</v>
      </c>
      <c r="U7" s="13">
        <v>288</v>
      </c>
      <c r="V7" s="13">
        <v>534</v>
      </c>
      <c r="W7" s="13">
        <v>380</v>
      </c>
      <c r="X7" s="13">
        <v>217</v>
      </c>
      <c r="Y7" s="13">
        <v>225</v>
      </c>
      <c r="AA7" s="13">
        <v>1036</v>
      </c>
      <c r="AB7" s="13">
        <v>858</v>
      </c>
      <c r="AC7" s="13">
        <v>676</v>
      </c>
      <c r="AD7" s="13">
        <v>475</v>
      </c>
      <c r="AF7" s="13">
        <v>3050</v>
      </c>
      <c r="AH7" s="13">
        <v>37</v>
      </c>
      <c r="AI7" s="13">
        <v>788</v>
      </c>
      <c r="AJ7" s="13">
        <v>1515</v>
      </c>
      <c r="AK7" s="13">
        <v>710</v>
      </c>
    </row>
    <row r="8" spans="2:39" x14ac:dyDescent="0.35">
      <c r="B8" s="7" t="s">
        <v>68</v>
      </c>
      <c r="C8" s="14">
        <v>3017</v>
      </c>
      <c r="D8" s="14">
        <v>1636</v>
      </c>
      <c r="E8" s="14">
        <v>1380</v>
      </c>
      <c r="G8" s="14">
        <v>418</v>
      </c>
      <c r="H8" s="14">
        <v>737</v>
      </c>
      <c r="I8" s="14">
        <v>691</v>
      </c>
      <c r="J8" s="14">
        <v>623</v>
      </c>
      <c r="K8" s="14">
        <v>372</v>
      </c>
      <c r="L8" s="14">
        <v>175</v>
      </c>
      <c r="N8" s="14">
        <v>243</v>
      </c>
      <c r="O8" s="14">
        <v>107</v>
      </c>
      <c r="P8" s="14">
        <v>139</v>
      </c>
      <c r="Q8" s="14">
        <v>112</v>
      </c>
      <c r="R8" s="14">
        <v>342</v>
      </c>
      <c r="S8" s="14">
        <v>211</v>
      </c>
      <c r="T8" s="14">
        <v>207</v>
      </c>
      <c r="U8" s="14">
        <v>281</v>
      </c>
      <c r="V8" s="14">
        <v>558</v>
      </c>
      <c r="W8" s="14">
        <v>372</v>
      </c>
      <c r="X8" s="14">
        <v>204</v>
      </c>
      <c r="Y8" s="14">
        <v>241</v>
      </c>
      <c r="AA8" s="14">
        <v>1003</v>
      </c>
      <c r="AB8" s="14">
        <v>812</v>
      </c>
      <c r="AC8" s="14">
        <v>707</v>
      </c>
      <c r="AD8" s="14">
        <v>494</v>
      </c>
      <c r="AF8" s="14">
        <v>3017</v>
      </c>
      <c r="AH8" s="14">
        <v>36</v>
      </c>
      <c r="AI8" s="14">
        <v>770</v>
      </c>
      <c r="AJ8" s="14">
        <v>1506</v>
      </c>
      <c r="AK8" s="14">
        <v>704</v>
      </c>
    </row>
    <row r="9" spans="2:39" ht="19" customHeight="1" x14ac:dyDescent="0.35">
      <c r="B9" s="15" t="s">
        <v>189</v>
      </c>
      <c r="C9" s="16">
        <v>0.11772683919422609</v>
      </c>
      <c r="D9" s="16">
        <v>0.1297347022282932</v>
      </c>
      <c r="E9" s="16">
        <v>0.1034922254476492</v>
      </c>
      <c r="G9" s="16">
        <v>0.1321935051967095</v>
      </c>
      <c r="H9" s="16">
        <v>0.17244501078317609</v>
      </c>
      <c r="I9" s="16">
        <v>0.12858136454030289</v>
      </c>
      <c r="J9" s="16">
        <v>8.3022663763087562E-2</v>
      </c>
      <c r="K9" s="16">
        <v>6.1862560999697128E-2</v>
      </c>
      <c r="L9" s="16">
        <v>5.2498249608196747E-2</v>
      </c>
      <c r="N9" s="16">
        <v>9.4759199369246191E-2</v>
      </c>
      <c r="O9" s="16">
        <v>9.8086757182276246E-2</v>
      </c>
      <c r="P9" s="16">
        <v>0.1199594657539773</v>
      </c>
      <c r="Q9" s="16">
        <v>0.1302472990666316</v>
      </c>
      <c r="R9" s="16">
        <v>0.1136687295357576</v>
      </c>
      <c r="S9" s="16">
        <v>9.9555578243392631E-2</v>
      </c>
      <c r="T9" s="16">
        <v>9.9129284584941024E-2</v>
      </c>
      <c r="U9" s="16">
        <v>0.14964229624135031</v>
      </c>
      <c r="V9" s="16">
        <v>0.16376788968186229</v>
      </c>
      <c r="W9" s="16">
        <v>8.6940724601681493E-2</v>
      </c>
      <c r="X9" s="16">
        <v>7.8937851780856702E-2</v>
      </c>
      <c r="Y9" s="16">
        <v>0.1166894557164249</v>
      </c>
      <c r="AA9" s="16">
        <v>0.1553724792766201</v>
      </c>
      <c r="AB9" s="16">
        <v>8.6512517826437194E-2</v>
      </c>
      <c r="AC9" s="16">
        <v>0.113410402836826</v>
      </c>
      <c r="AD9" s="16">
        <v>9.844132750390458E-2</v>
      </c>
      <c r="AF9" s="16">
        <v>0.11772683919422609</v>
      </c>
      <c r="AH9" s="16">
        <v>0</v>
      </c>
      <c r="AI9" s="16">
        <v>2.1298044127821231E-2</v>
      </c>
      <c r="AJ9" s="16">
        <v>0.1130116468122551</v>
      </c>
      <c r="AK9" s="16">
        <v>0.23930306261363599</v>
      </c>
    </row>
    <row r="10" spans="2:39" ht="19" customHeight="1" x14ac:dyDescent="0.35">
      <c r="B10" s="15" t="s">
        <v>190</v>
      </c>
      <c r="C10" s="16">
        <v>0.395182628407383</v>
      </c>
      <c r="D10" s="16">
        <v>0.42584480567312011</v>
      </c>
      <c r="E10" s="16">
        <v>0.35883442483705907</v>
      </c>
      <c r="G10" s="16">
        <v>0.41055048756979651</v>
      </c>
      <c r="H10" s="16">
        <v>0.45308583554163728</v>
      </c>
      <c r="I10" s="16">
        <v>0.41587817541632971</v>
      </c>
      <c r="J10" s="16">
        <v>0.35735862990126982</v>
      </c>
      <c r="K10" s="16">
        <v>0.33854920842098501</v>
      </c>
      <c r="L10" s="16">
        <v>0.28834629109712318</v>
      </c>
      <c r="N10" s="16">
        <v>0.35994187469968619</v>
      </c>
      <c r="O10" s="16">
        <v>0.3350717839707586</v>
      </c>
      <c r="P10" s="16">
        <v>0.36989354450466982</v>
      </c>
      <c r="Q10" s="16">
        <v>0.35255854260201552</v>
      </c>
      <c r="R10" s="16">
        <v>0.39418123844520292</v>
      </c>
      <c r="S10" s="16">
        <v>0.3427470410962718</v>
      </c>
      <c r="T10" s="16">
        <v>0.47857482612918473</v>
      </c>
      <c r="U10" s="16">
        <v>0.44900915643433381</v>
      </c>
      <c r="V10" s="16">
        <v>0.42372461297565328</v>
      </c>
      <c r="W10" s="16">
        <v>0.40626318162041869</v>
      </c>
      <c r="X10" s="16">
        <v>0.35021138856952522</v>
      </c>
      <c r="Y10" s="16">
        <v>0.3595444814454079</v>
      </c>
      <c r="AA10" s="16">
        <v>0.40307071321908339</v>
      </c>
      <c r="AB10" s="16">
        <v>0.37381839150757812</v>
      </c>
      <c r="AC10" s="16">
        <v>0.4052378612224401</v>
      </c>
      <c r="AD10" s="16">
        <v>0.39997863008012352</v>
      </c>
      <c r="AF10" s="16">
        <v>0.395182628407383</v>
      </c>
      <c r="AH10" s="16">
        <v>5.1733024915035078E-2</v>
      </c>
      <c r="AI10" s="16">
        <v>0.2265467477526997</v>
      </c>
      <c r="AJ10" s="16">
        <v>0.43592810038799601</v>
      </c>
      <c r="AK10" s="16">
        <v>0.51016800352881142</v>
      </c>
    </row>
    <row r="11" spans="2:39" ht="19" customHeight="1" x14ac:dyDescent="0.35">
      <c r="B11" s="15" t="s">
        <v>191</v>
      </c>
      <c r="C11" s="16">
        <v>0.35575474960810399</v>
      </c>
      <c r="D11" s="16">
        <v>0.32224461090029172</v>
      </c>
      <c r="E11" s="16">
        <v>0.3954790435767005</v>
      </c>
      <c r="G11" s="16">
        <v>0.33080020632804952</v>
      </c>
      <c r="H11" s="16">
        <v>0.27346092944573058</v>
      </c>
      <c r="I11" s="16">
        <v>0.33125780808788668</v>
      </c>
      <c r="J11" s="16">
        <v>0.42809988853870679</v>
      </c>
      <c r="K11" s="16">
        <v>0.42145679691090021</v>
      </c>
      <c r="L11" s="16">
        <v>0.46090076935948932</v>
      </c>
      <c r="N11" s="16">
        <v>0.39918695601376702</v>
      </c>
      <c r="O11" s="16">
        <v>0.4020517240067808</v>
      </c>
      <c r="P11" s="16">
        <v>0.38942423504445939</v>
      </c>
      <c r="Q11" s="16">
        <v>0.35312142479655462</v>
      </c>
      <c r="R11" s="16">
        <v>0.36265756053663972</v>
      </c>
      <c r="S11" s="16">
        <v>0.3788925886001005</v>
      </c>
      <c r="T11" s="16">
        <v>0.32073011007737418</v>
      </c>
      <c r="U11" s="16">
        <v>0.29406678273921782</v>
      </c>
      <c r="V11" s="16">
        <v>0.29559457624207919</v>
      </c>
      <c r="W11" s="16">
        <v>0.38237461459661598</v>
      </c>
      <c r="X11" s="16">
        <v>0.41663016381804929</v>
      </c>
      <c r="Y11" s="16">
        <v>0.39173209231874712</v>
      </c>
      <c r="AA11" s="16">
        <v>0.32236295448794272</v>
      </c>
      <c r="AB11" s="16">
        <v>0.39104770797159188</v>
      </c>
      <c r="AC11" s="16">
        <v>0.34921151531996159</v>
      </c>
      <c r="AD11" s="16">
        <v>0.37546231670165808</v>
      </c>
      <c r="AF11" s="16">
        <v>0.35575474960810399</v>
      </c>
      <c r="AH11" s="16">
        <v>0.51283246703912211</v>
      </c>
      <c r="AI11" s="16">
        <v>0.50484234119220517</v>
      </c>
      <c r="AJ11" s="16">
        <v>0.34745921915126521</v>
      </c>
      <c r="AK11" s="16">
        <v>0.2023940576112789</v>
      </c>
    </row>
    <row r="12" spans="2:39" ht="19" customHeight="1" x14ac:dyDescent="0.35">
      <c r="B12" s="15" t="s">
        <v>192</v>
      </c>
      <c r="C12" s="16">
        <v>0.10662064149763049</v>
      </c>
      <c r="D12" s="16">
        <v>9.6930151587564378E-2</v>
      </c>
      <c r="E12" s="16">
        <v>0.1181081460180891</v>
      </c>
      <c r="G12" s="16">
        <v>0.1012095059271442</v>
      </c>
      <c r="H12" s="16">
        <v>8.327135414101916E-2</v>
      </c>
      <c r="I12" s="16">
        <v>0.1070552503547585</v>
      </c>
      <c r="J12" s="16">
        <v>0.1076321026780083</v>
      </c>
      <c r="K12" s="16">
        <v>0.1381076917596798</v>
      </c>
      <c r="L12" s="16">
        <v>0.14550379343346881</v>
      </c>
      <c r="N12" s="16">
        <v>0.1206773892182343</v>
      </c>
      <c r="O12" s="16">
        <v>0.1545596336518246</v>
      </c>
      <c r="P12" s="16">
        <v>0.10041257203097501</v>
      </c>
      <c r="Q12" s="16">
        <v>0.1227354410864383</v>
      </c>
      <c r="R12" s="16">
        <v>0.1104725726962023</v>
      </c>
      <c r="S12" s="16">
        <v>0.12587762244336281</v>
      </c>
      <c r="T12" s="16">
        <v>7.8824266233157539E-2</v>
      </c>
      <c r="U12" s="16">
        <v>8.963071411853013E-2</v>
      </c>
      <c r="V12" s="16">
        <v>9.388499303346011E-2</v>
      </c>
      <c r="W12" s="16">
        <v>0.1048424727287003</v>
      </c>
      <c r="X12" s="16">
        <v>0.13070581168692999</v>
      </c>
      <c r="Y12" s="16">
        <v>0.1005524871926856</v>
      </c>
      <c r="AA12" s="16">
        <v>0.1056802628798142</v>
      </c>
      <c r="AB12" s="16">
        <v>0.116611995302251</v>
      </c>
      <c r="AC12" s="16">
        <v>0.1034858030082455</v>
      </c>
      <c r="AD12" s="16">
        <v>9.6188669788436168E-2</v>
      </c>
      <c r="AF12" s="16">
        <v>0.10662064149763049</v>
      </c>
      <c r="AH12" s="16">
        <v>0.2979262655037952</v>
      </c>
      <c r="AI12" s="16">
        <v>0.18736689325261119</v>
      </c>
      <c r="AJ12" s="16">
        <v>8.9925492530552306E-2</v>
      </c>
      <c r="AK12" s="16">
        <v>4.4159204601360851E-2</v>
      </c>
    </row>
    <row r="13" spans="2:39" ht="19" customHeight="1" x14ac:dyDescent="0.35">
      <c r="B13" s="15" t="s">
        <v>193</v>
      </c>
      <c r="C13" s="16">
        <v>2.4715141292656392E-2</v>
      </c>
      <c r="D13" s="16">
        <v>2.524572961073069E-2</v>
      </c>
      <c r="E13" s="16">
        <v>2.408616012050227E-2</v>
      </c>
      <c r="G13" s="16">
        <v>2.5246294978300329E-2</v>
      </c>
      <c r="H13" s="16">
        <v>1.7736870088436791E-2</v>
      </c>
      <c r="I13" s="16">
        <v>1.7227401600722121E-2</v>
      </c>
      <c r="J13" s="16">
        <v>2.3886715118927478E-2</v>
      </c>
      <c r="K13" s="16">
        <v>4.0023741908737961E-2</v>
      </c>
      <c r="L13" s="16">
        <v>5.2750896501722128E-2</v>
      </c>
      <c r="N13" s="16">
        <v>2.543458069906622E-2</v>
      </c>
      <c r="O13" s="16">
        <v>1.0230101188359811E-2</v>
      </c>
      <c r="P13" s="16">
        <v>2.0310182665918341E-2</v>
      </c>
      <c r="Q13" s="16">
        <v>4.1337292448360027E-2</v>
      </c>
      <c r="R13" s="16">
        <v>1.9019898786197611E-2</v>
      </c>
      <c r="S13" s="16">
        <v>5.2927169616872313E-2</v>
      </c>
      <c r="T13" s="16">
        <v>2.274151297534276E-2</v>
      </c>
      <c r="U13" s="16">
        <v>1.7651050466567911E-2</v>
      </c>
      <c r="V13" s="16">
        <v>2.3027928066945171E-2</v>
      </c>
      <c r="W13" s="16">
        <v>1.9579006452583359E-2</v>
      </c>
      <c r="X13" s="16">
        <v>2.35147841446386E-2</v>
      </c>
      <c r="Y13" s="16">
        <v>3.1481483326734533E-2</v>
      </c>
      <c r="AA13" s="16">
        <v>1.351359013653949E-2</v>
      </c>
      <c r="AB13" s="16">
        <v>3.2009387392141861E-2</v>
      </c>
      <c r="AC13" s="16">
        <v>2.8654417612526729E-2</v>
      </c>
      <c r="AD13" s="16">
        <v>2.9929055925877579E-2</v>
      </c>
      <c r="AF13" s="16">
        <v>2.4715141292656392E-2</v>
      </c>
      <c r="AH13" s="16">
        <v>0.13750824254204769</v>
      </c>
      <c r="AI13" s="16">
        <v>5.9945973674662693E-2</v>
      </c>
      <c r="AJ13" s="16">
        <v>1.3675541117931501E-2</v>
      </c>
      <c r="AK13" s="16">
        <v>3.9756716449127561E-3</v>
      </c>
    </row>
    <row r="15" spans="2:39" x14ac:dyDescent="0.35">
      <c r="B15" s="19" t="s">
        <v>24</v>
      </c>
    </row>
    <row r="16" spans="2:39" x14ac:dyDescent="0.35">
      <c r="B16" t="s">
        <v>443</v>
      </c>
    </row>
    <row r="17" spans="2:2" x14ac:dyDescent="0.35">
      <c r="B17" t="s">
        <v>8</v>
      </c>
    </row>
    <row r="18" spans="2:2" x14ac:dyDescent="0.35">
      <c r="B18"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AM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194</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3050</v>
      </c>
      <c r="D7" s="13">
        <v>1649</v>
      </c>
      <c r="E7" s="13">
        <v>1401</v>
      </c>
      <c r="G7" s="13">
        <v>424</v>
      </c>
      <c r="H7" s="13">
        <v>700</v>
      </c>
      <c r="I7" s="13">
        <v>702</v>
      </c>
      <c r="J7" s="13">
        <v>668</v>
      </c>
      <c r="K7" s="13">
        <v>406</v>
      </c>
      <c r="L7" s="13">
        <v>150</v>
      </c>
      <c r="N7" s="13">
        <v>228</v>
      </c>
      <c r="O7" s="13">
        <v>103</v>
      </c>
      <c r="P7" s="13">
        <v>147</v>
      </c>
      <c r="Q7" s="13">
        <v>123</v>
      </c>
      <c r="R7" s="13">
        <v>353</v>
      </c>
      <c r="S7" s="13">
        <v>228</v>
      </c>
      <c r="T7" s="13">
        <v>224</v>
      </c>
      <c r="U7" s="13">
        <v>288</v>
      </c>
      <c r="V7" s="13">
        <v>534</v>
      </c>
      <c r="W7" s="13">
        <v>380</v>
      </c>
      <c r="X7" s="13">
        <v>217</v>
      </c>
      <c r="Y7" s="13">
        <v>225</v>
      </c>
      <c r="AA7" s="13">
        <v>1036</v>
      </c>
      <c r="AB7" s="13">
        <v>858</v>
      </c>
      <c r="AC7" s="13">
        <v>676</v>
      </c>
      <c r="AD7" s="13">
        <v>475</v>
      </c>
      <c r="AF7" s="13">
        <v>3050</v>
      </c>
      <c r="AH7" s="13">
        <v>37</v>
      </c>
      <c r="AI7" s="13">
        <v>788</v>
      </c>
      <c r="AJ7" s="13">
        <v>1515</v>
      </c>
      <c r="AK7" s="13">
        <v>710</v>
      </c>
    </row>
    <row r="8" spans="2:39" x14ac:dyDescent="0.35">
      <c r="B8" s="7" t="s">
        <v>68</v>
      </c>
      <c r="C8" s="14">
        <v>3017</v>
      </c>
      <c r="D8" s="14">
        <v>1636</v>
      </c>
      <c r="E8" s="14">
        <v>1380</v>
      </c>
      <c r="G8" s="14">
        <v>418</v>
      </c>
      <c r="H8" s="14">
        <v>737</v>
      </c>
      <c r="I8" s="14">
        <v>691</v>
      </c>
      <c r="J8" s="14">
        <v>623</v>
      </c>
      <c r="K8" s="14">
        <v>372</v>
      </c>
      <c r="L8" s="14">
        <v>175</v>
      </c>
      <c r="N8" s="14">
        <v>243</v>
      </c>
      <c r="O8" s="14">
        <v>107</v>
      </c>
      <c r="P8" s="14">
        <v>139</v>
      </c>
      <c r="Q8" s="14">
        <v>112</v>
      </c>
      <c r="R8" s="14">
        <v>342</v>
      </c>
      <c r="S8" s="14">
        <v>211</v>
      </c>
      <c r="T8" s="14">
        <v>207</v>
      </c>
      <c r="U8" s="14">
        <v>281</v>
      </c>
      <c r="V8" s="14">
        <v>558</v>
      </c>
      <c r="W8" s="14">
        <v>372</v>
      </c>
      <c r="X8" s="14">
        <v>204</v>
      </c>
      <c r="Y8" s="14">
        <v>241</v>
      </c>
      <c r="AA8" s="14">
        <v>1003</v>
      </c>
      <c r="AB8" s="14">
        <v>812</v>
      </c>
      <c r="AC8" s="14">
        <v>707</v>
      </c>
      <c r="AD8" s="14">
        <v>494</v>
      </c>
      <c r="AF8" s="14">
        <v>3017</v>
      </c>
      <c r="AH8" s="14">
        <v>36</v>
      </c>
      <c r="AI8" s="14">
        <v>770</v>
      </c>
      <c r="AJ8" s="14">
        <v>1506</v>
      </c>
      <c r="AK8" s="14">
        <v>704</v>
      </c>
    </row>
    <row r="9" spans="2:39" ht="46" customHeight="1" x14ac:dyDescent="0.35">
      <c r="B9" s="15" t="s">
        <v>195</v>
      </c>
      <c r="C9" s="16">
        <v>0.1003058285486204</v>
      </c>
      <c r="D9" s="16">
        <v>8.8537035875352318E-2</v>
      </c>
      <c r="E9" s="16">
        <v>0.1142570384760021</v>
      </c>
      <c r="G9" s="16">
        <v>0.14359301143411149</v>
      </c>
      <c r="H9" s="16">
        <v>0.1020670571091248</v>
      </c>
      <c r="I9" s="16">
        <v>0.1053952773292068</v>
      </c>
      <c r="J9" s="16">
        <v>8.9089514295848105E-2</v>
      </c>
      <c r="K9" s="16">
        <v>7.4973168302116283E-2</v>
      </c>
      <c r="L9" s="16">
        <v>6.333110912157483E-2</v>
      </c>
      <c r="N9" s="16">
        <v>9.2135452209967356E-2</v>
      </c>
      <c r="O9" s="16">
        <v>8.9854331029070394E-2</v>
      </c>
      <c r="P9" s="16">
        <v>0.1130340301549761</v>
      </c>
      <c r="Q9" s="16">
        <v>0.14998060145612971</v>
      </c>
      <c r="R9" s="16">
        <v>0.11135162209309279</v>
      </c>
      <c r="S9" s="16">
        <v>8.420207958486417E-2</v>
      </c>
      <c r="T9" s="16">
        <v>7.5864346602363367E-2</v>
      </c>
      <c r="U9" s="16">
        <v>0.1146275039526075</v>
      </c>
      <c r="V9" s="16">
        <v>9.1594314851121947E-2</v>
      </c>
      <c r="W9" s="16">
        <v>8.8051125674008288E-2</v>
      </c>
      <c r="X9" s="16">
        <v>0.13596557813340651</v>
      </c>
      <c r="Y9" s="16">
        <v>9.4454857392001365E-2</v>
      </c>
      <c r="AA9" s="16">
        <v>9.5282276368980581E-2</v>
      </c>
      <c r="AB9" s="16">
        <v>0.11434448816489701</v>
      </c>
      <c r="AC9" s="16">
        <v>8.6677826939919267E-2</v>
      </c>
      <c r="AD9" s="16">
        <v>0.10655271127735701</v>
      </c>
      <c r="AF9" s="16">
        <v>0.1003058285486204</v>
      </c>
      <c r="AH9" s="16">
        <v>0.16343670638427779</v>
      </c>
      <c r="AI9" s="16">
        <v>0.1001573556148436</v>
      </c>
      <c r="AJ9" s="16">
        <v>0.1102039031584922</v>
      </c>
      <c r="AK9" s="16">
        <v>7.6047306435472931E-2</v>
      </c>
    </row>
    <row r="10" spans="2:39" ht="32" customHeight="1" x14ac:dyDescent="0.35">
      <c r="B10" s="15" t="s">
        <v>196</v>
      </c>
      <c r="C10" s="16">
        <v>0.35595027772404297</v>
      </c>
      <c r="D10" s="16">
        <v>0.36069401595346517</v>
      </c>
      <c r="E10" s="16">
        <v>0.35032685570306232</v>
      </c>
      <c r="G10" s="16">
        <v>0.35003878967039248</v>
      </c>
      <c r="H10" s="16">
        <v>0.38362648258282928</v>
      </c>
      <c r="I10" s="16">
        <v>0.35924214044470948</v>
      </c>
      <c r="J10" s="16">
        <v>0.35043022433843141</v>
      </c>
      <c r="K10" s="16">
        <v>0.35845341816407139</v>
      </c>
      <c r="L10" s="16">
        <v>0.25505264164670999</v>
      </c>
      <c r="N10" s="16">
        <v>0.3621974541168082</v>
      </c>
      <c r="O10" s="16">
        <v>0.30800103883892799</v>
      </c>
      <c r="P10" s="16">
        <v>0.26577019161041321</v>
      </c>
      <c r="Q10" s="16">
        <v>0.23373045672546669</v>
      </c>
      <c r="R10" s="16">
        <v>0.40786726590178463</v>
      </c>
      <c r="S10" s="16">
        <v>0.37878107560164082</v>
      </c>
      <c r="T10" s="16">
        <v>0.4097040347729774</v>
      </c>
      <c r="U10" s="16">
        <v>0.35907327833311548</v>
      </c>
      <c r="V10" s="16">
        <v>0.35540605644558021</v>
      </c>
      <c r="W10" s="16">
        <v>0.35643486618415132</v>
      </c>
      <c r="X10" s="16">
        <v>0.33668559525804281</v>
      </c>
      <c r="Y10" s="16">
        <v>0.35313973481683308</v>
      </c>
      <c r="AA10" s="16">
        <v>0.35730573463948762</v>
      </c>
      <c r="AB10" s="16">
        <v>0.35396586266783392</v>
      </c>
      <c r="AC10" s="16">
        <v>0.37240182865199328</v>
      </c>
      <c r="AD10" s="16">
        <v>0.33353314076672558</v>
      </c>
      <c r="AF10" s="16">
        <v>0.35595027772404297</v>
      </c>
      <c r="AH10" s="16">
        <v>0.19795730171762441</v>
      </c>
      <c r="AI10" s="16">
        <v>0.27721097266294398</v>
      </c>
      <c r="AJ10" s="16">
        <v>0.38873941129136602</v>
      </c>
      <c r="AK10" s="16">
        <v>0.38009138714014679</v>
      </c>
    </row>
    <row r="11" spans="2:39" ht="32" customHeight="1" x14ac:dyDescent="0.35">
      <c r="B11" s="15" t="s">
        <v>197</v>
      </c>
      <c r="C11" s="16">
        <v>0.2848012154597187</v>
      </c>
      <c r="D11" s="16">
        <v>0.2972489716830885</v>
      </c>
      <c r="E11" s="16">
        <v>0.27004513426954169</v>
      </c>
      <c r="G11" s="16">
        <v>0.27932711191700288</v>
      </c>
      <c r="H11" s="16">
        <v>0.27288917475892388</v>
      </c>
      <c r="I11" s="16">
        <v>0.30122698342658383</v>
      </c>
      <c r="J11" s="16">
        <v>0.30776510983306549</v>
      </c>
      <c r="K11" s="16">
        <v>0.2484538246372415</v>
      </c>
      <c r="L11" s="16">
        <v>0.27863264437082119</v>
      </c>
      <c r="N11" s="16">
        <v>0.30300866327763371</v>
      </c>
      <c r="O11" s="16">
        <v>0.2897252612277475</v>
      </c>
      <c r="P11" s="16">
        <v>0.34734099775426702</v>
      </c>
      <c r="Q11" s="16">
        <v>0.2800443466118826</v>
      </c>
      <c r="R11" s="16">
        <v>0.25773234256516309</v>
      </c>
      <c r="S11" s="16">
        <v>0.28274084721115972</v>
      </c>
      <c r="T11" s="16">
        <v>0.28120478140795963</v>
      </c>
      <c r="U11" s="16">
        <v>0.31237791965217571</v>
      </c>
      <c r="V11" s="16">
        <v>0.27947964391777791</v>
      </c>
      <c r="W11" s="16">
        <v>0.29140043788934722</v>
      </c>
      <c r="X11" s="16">
        <v>0.25268740100469922</v>
      </c>
      <c r="Y11" s="16">
        <v>0.27073723083017931</v>
      </c>
      <c r="AA11" s="16">
        <v>0.29183043408897519</v>
      </c>
      <c r="AB11" s="16">
        <v>0.26154712231399119</v>
      </c>
      <c r="AC11" s="16">
        <v>0.28705068856130772</v>
      </c>
      <c r="AD11" s="16">
        <v>0.30512140267498422</v>
      </c>
      <c r="AF11" s="16">
        <v>0.2848012154597187</v>
      </c>
      <c r="AH11" s="16">
        <v>0.1530019557374816</v>
      </c>
      <c r="AI11" s="16">
        <v>0.26024139447092409</v>
      </c>
      <c r="AJ11" s="16">
        <v>0.30102964967573842</v>
      </c>
      <c r="AK11" s="16">
        <v>0.28376416130887389</v>
      </c>
    </row>
    <row r="12" spans="2:39" ht="32" customHeight="1" x14ac:dyDescent="0.35">
      <c r="B12" s="15" t="s">
        <v>198</v>
      </c>
      <c r="C12" s="16">
        <v>0.16257413213191041</v>
      </c>
      <c r="D12" s="16">
        <v>0.16009973041738121</v>
      </c>
      <c r="E12" s="16">
        <v>0.16550738949504509</v>
      </c>
      <c r="G12" s="16">
        <v>0.14161418431842629</v>
      </c>
      <c r="H12" s="16">
        <v>0.1739807340435166</v>
      </c>
      <c r="I12" s="16">
        <v>0.1558021234805452</v>
      </c>
      <c r="J12" s="16">
        <v>0.13683924344336609</v>
      </c>
      <c r="K12" s="16">
        <v>0.1869191820758668</v>
      </c>
      <c r="L12" s="16">
        <v>0.23115279358275129</v>
      </c>
      <c r="N12" s="16">
        <v>0.1459101632920913</v>
      </c>
      <c r="O12" s="16">
        <v>0.20586892469949961</v>
      </c>
      <c r="P12" s="16">
        <v>0.1641885265825391</v>
      </c>
      <c r="Q12" s="16">
        <v>0.24026797618337689</v>
      </c>
      <c r="R12" s="16">
        <v>0.14805510595596011</v>
      </c>
      <c r="S12" s="16">
        <v>0.14097130169193431</v>
      </c>
      <c r="T12" s="16">
        <v>0.1243622042171381</v>
      </c>
      <c r="U12" s="16">
        <v>0.1161761084791352</v>
      </c>
      <c r="V12" s="16">
        <v>0.1941118132325646</v>
      </c>
      <c r="W12" s="16">
        <v>0.1613145350471071</v>
      </c>
      <c r="X12" s="16">
        <v>0.17536237661715989</v>
      </c>
      <c r="Y12" s="16">
        <v>0.16772065785068049</v>
      </c>
      <c r="AA12" s="16">
        <v>0.19311497779210321</v>
      </c>
      <c r="AB12" s="16">
        <v>0.1522138860215711</v>
      </c>
      <c r="AC12" s="16">
        <v>0.1496019932013852</v>
      </c>
      <c r="AD12" s="16">
        <v>0.13595382961672289</v>
      </c>
      <c r="AF12" s="16">
        <v>0.16257413213191041</v>
      </c>
      <c r="AH12" s="16">
        <v>0.1298018220698528</v>
      </c>
      <c r="AI12" s="16">
        <v>0.1522637750599663</v>
      </c>
      <c r="AJ12" s="16">
        <v>0.14026548960613219</v>
      </c>
      <c r="AK12" s="16">
        <v>0.22322950241869141</v>
      </c>
    </row>
    <row r="13" spans="2:39" ht="60" customHeight="1" x14ac:dyDescent="0.35">
      <c r="B13" s="15" t="s">
        <v>199</v>
      </c>
      <c r="C13" s="16">
        <v>9.6368546135707417E-2</v>
      </c>
      <c r="D13" s="16">
        <v>9.3420246070712684E-2</v>
      </c>
      <c r="E13" s="16">
        <v>9.986358205634889E-2</v>
      </c>
      <c r="G13" s="16">
        <v>8.5426902660066834E-2</v>
      </c>
      <c r="H13" s="16">
        <v>6.7436551505605291E-2</v>
      </c>
      <c r="I13" s="16">
        <v>7.8333475318954515E-2</v>
      </c>
      <c r="J13" s="16">
        <v>0.1158759080892888</v>
      </c>
      <c r="K13" s="16">
        <v>0.13120040682070391</v>
      </c>
      <c r="L13" s="16">
        <v>0.17183081127814259</v>
      </c>
      <c r="N13" s="16">
        <v>9.6748267103499472E-2</v>
      </c>
      <c r="O13" s="16">
        <v>0.1065504442047546</v>
      </c>
      <c r="P13" s="16">
        <v>0.1096662538978046</v>
      </c>
      <c r="Q13" s="16">
        <v>9.5976619023144111E-2</v>
      </c>
      <c r="R13" s="16">
        <v>7.4993663483999551E-2</v>
      </c>
      <c r="S13" s="16">
        <v>0.1133046959104011</v>
      </c>
      <c r="T13" s="16">
        <v>0.1088646329995618</v>
      </c>
      <c r="U13" s="16">
        <v>9.7745189582965977E-2</v>
      </c>
      <c r="V13" s="16">
        <v>7.9408171552955556E-2</v>
      </c>
      <c r="W13" s="16">
        <v>0.1027990352053859</v>
      </c>
      <c r="X13" s="16">
        <v>9.9299048986691632E-2</v>
      </c>
      <c r="Y13" s="16">
        <v>0.11394751911030571</v>
      </c>
      <c r="AA13" s="16">
        <v>6.2466577110453357E-2</v>
      </c>
      <c r="AB13" s="16">
        <v>0.1179286408317069</v>
      </c>
      <c r="AC13" s="16">
        <v>0.1042676626453944</v>
      </c>
      <c r="AD13" s="16">
        <v>0.1188389156642103</v>
      </c>
      <c r="AF13" s="16">
        <v>9.6368546135707417E-2</v>
      </c>
      <c r="AH13" s="16">
        <v>0.35580221409076351</v>
      </c>
      <c r="AI13" s="16">
        <v>0.21012650219132209</v>
      </c>
      <c r="AJ13" s="16">
        <v>5.9761546268271182E-2</v>
      </c>
      <c r="AK13" s="16">
        <v>3.6867642696814917E-2</v>
      </c>
    </row>
    <row r="15" spans="2:39" x14ac:dyDescent="0.35">
      <c r="B15" s="19" t="s">
        <v>25</v>
      </c>
    </row>
    <row r="16" spans="2:39" x14ac:dyDescent="0.35">
      <c r="B16" t="s">
        <v>443</v>
      </c>
    </row>
    <row r="17" spans="2:2" x14ac:dyDescent="0.35">
      <c r="B17" t="s">
        <v>8</v>
      </c>
    </row>
    <row r="18" spans="2:2" x14ac:dyDescent="0.35">
      <c r="B18"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AM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200</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5583</v>
      </c>
      <c r="D7" s="13">
        <v>2763</v>
      </c>
      <c r="E7" s="13">
        <v>2820</v>
      </c>
      <c r="G7" s="13">
        <v>794</v>
      </c>
      <c r="H7" s="13">
        <v>910</v>
      </c>
      <c r="I7" s="13">
        <v>969</v>
      </c>
      <c r="J7" s="13">
        <v>1020</v>
      </c>
      <c r="K7" s="13">
        <v>864</v>
      </c>
      <c r="L7" s="13">
        <v>1026</v>
      </c>
      <c r="N7" s="13">
        <v>465</v>
      </c>
      <c r="O7" s="13">
        <v>163</v>
      </c>
      <c r="P7" s="13">
        <v>289</v>
      </c>
      <c r="Q7" s="13">
        <v>244</v>
      </c>
      <c r="R7" s="13">
        <v>623</v>
      </c>
      <c r="S7" s="13">
        <v>477</v>
      </c>
      <c r="T7" s="13">
        <v>418</v>
      </c>
      <c r="U7" s="13">
        <v>510</v>
      </c>
      <c r="V7" s="13">
        <v>748</v>
      </c>
      <c r="W7" s="13">
        <v>730</v>
      </c>
      <c r="X7" s="13">
        <v>462</v>
      </c>
      <c r="Y7" s="13">
        <v>454</v>
      </c>
      <c r="AA7" s="13">
        <v>1519</v>
      </c>
      <c r="AB7" s="13">
        <v>1492</v>
      </c>
      <c r="AC7" s="13">
        <v>1158</v>
      </c>
      <c r="AD7" s="13">
        <v>1396</v>
      </c>
      <c r="AF7" s="13">
        <v>4950</v>
      </c>
      <c r="AH7" s="13">
        <v>515</v>
      </c>
      <c r="AI7" s="13">
        <v>2107</v>
      </c>
      <c r="AJ7" s="13">
        <v>2105</v>
      </c>
      <c r="AK7" s="13">
        <v>856</v>
      </c>
    </row>
    <row r="8" spans="2:39" x14ac:dyDescent="0.35">
      <c r="B8" s="7" t="s">
        <v>68</v>
      </c>
      <c r="C8" s="14">
        <v>5579</v>
      </c>
      <c r="D8" s="14">
        <v>2758</v>
      </c>
      <c r="E8" s="14">
        <v>2821</v>
      </c>
      <c r="G8" s="14">
        <v>771</v>
      </c>
      <c r="H8" s="14">
        <v>949</v>
      </c>
      <c r="I8" s="14">
        <v>949</v>
      </c>
      <c r="J8" s="14">
        <v>949</v>
      </c>
      <c r="K8" s="14">
        <v>787</v>
      </c>
      <c r="L8" s="14">
        <v>1172</v>
      </c>
      <c r="N8" s="14">
        <v>502</v>
      </c>
      <c r="O8" s="14">
        <v>168</v>
      </c>
      <c r="P8" s="14">
        <v>279</v>
      </c>
      <c r="Q8" s="14">
        <v>223</v>
      </c>
      <c r="R8" s="14">
        <v>612</v>
      </c>
      <c r="S8" s="14">
        <v>448</v>
      </c>
      <c r="T8" s="14">
        <v>390</v>
      </c>
      <c r="U8" s="14">
        <v>501</v>
      </c>
      <c r="V8" s="14">
        <v>783</v>
      </c>
      <c r="W8" s="14">
        <v>724</v>
      </c>
      <c r="X8" s="14">
        <v>446</v>
      </c>
      <c r="Y8" s="14">
        <v>502</v>
      </c>
      <c r="AA8" s="14">
        <v>1505</v>
      </c>
      <c r="AB8" s="14">
        <v>1448</v>
      </c>
      <c r="AC8" s="14">
        <v>1224</v>
      </c>
      <c r="AD8" s="14">
        <v>1395</v>
      </c>
      <c r="AF8" s="14">
        <v>4916</v>
      </c>
      <c r="AH8" s="14">
        <v>537</v>
      </c>
      <c r="AI8" s="14">
        <v>2109</v>
      </c>
      <c r="AJ8" s="14">
        <v>2088</v>
      </c>
      <c r="AK8" s="14">
        <v>844</v>
      </c>
    </row>
    <row r="9" spans="2:39" ht="19" customHeight="1" x14ac:dyDescent="0.35">
      <c r="B9" s="15" t="s">
        <v>76</v>
      </c>
      <c r="C9" s="16">
        <v>0.20872474654465159</v>
      </c>
      <c r="D9" s="16">
        <v>0.24801026697046341</v>
      </c>
      <c r="E9" s="16">
        <v>0.1703158770944759</v>
      </c>
      <c r="G9" s="16">
        <v>0.18903433913931339</v>
      </c>
      <c r="H9" s="16">
        <v>0.29909295920277801</v>
      </c>
      <c r="I9" s="16">
        <v>0.27009171919510322</v>
      </c>
      <c r="J9" s="16">
        <v>0.2349930210468808</v>
      </c>
      <c r="K9" s="16">
        <v>0.18510685131838181</v>
      </c>
      <c r="L9" s="16">
        <v>9.3386698150559735E-2</v>
      </c>
      <c r="N9" s="16">
        <v>0.1827592325005698</v>
      </c>
      <c r="O9" s="16">
        <v>0.1728795080995463</v>
      </c>
      <c r="P9" s="16">
        <v>0.17354772283493111</v>
      </c>
      <c r="Q9" s="16">
        <v>0.16330230671925161</v>
      </c>
      <c r="R9" s="16">
        <v>0.22772830125119781</v>
      </c>
      <c r="S9" s="16">
        <v>0.16819516298116491</v>
      </c>
      <c r="T9" s="16">
        <v>0.2147949712385967</v>
      </c>
      <c r="U9" s="16">
        <v>0.2329310397966044</v>
      </c>
      <c r="V9" s="16">
        <v>0.3088518726708952</v>
      </c>
      <c r="W9" s="16">
        <v>0.17802635497276981</v>
      </c>
      <c r="X9" s="16">
        <v>0.15981935212004381</v>
      </c>
      <c r="Y9" s="16">
        <v>0.20212636552459151</v>
      </c>
      <c r="AA9" s="16">
        <v>0.31112749321949518</v>
      </c>
      <c r="AB9" s="16">
        <v>0.20629142102094189</v>
      </c>
      <c r="AC9" s="16">
        <v>0.1794818860574684</v>
      </c>
      <c r="AD9" s="16">
        <v>0.12628979005960669</v>
      </c>
      <c r="AF9" s="16">
        <v>0.23398992503510549</v>
      </c>
      <c r="AH9" s="16">
        <v>3.1472713449366758E-2</v>
      </c>
      <c r="AI9" s="16">
        <v>8.1706436605171226E-2</v>
      </c>
      <c r="AJ9" s="16">
        <v>0.24156185322017121</v>
      </c>
      <c r="AK9" s="16">
        <v>0.55750310974909589</v>
      </c>
    </row>
    <row r="10" spans="2:39" ht="19" customHeight="1" x14ac:dyDescent="0.35">
      <c r="B10" s="15" t="s">
        <v>201</v>
      </c>
      <c r="C10" s="16">
        <v>0.41928143407485452</v>
      </c>
      <c r="D10" s="16">
        <v>0.42189951002566822</v>
      </c>
      <c r="E10" s="16">
        <v>0.41672178012817068</v>
      </c>
      <c r="G10" s="16">
        <v>0.40390275288149591</v>
      </c>
      <c r="H10" s="16">
        <v>0.41240472964943209</v>
      </c>
      <c r="I10" s="16">
        <v>0.42709390651054452</v>
      </c>
      <c r="J10" s="16">
        <v>0.47082050569065148</v>
      </c>
      <c r="K10" s="16">
        <v>0.44422330777754848</v>
      </c>
      <c r="L10" s="16">
        <v>0.37014836536795459</v>
      </c>
      <c r="N10" s="16">
        <v>0.42281840928820891</v>
      </c>
      <c r="O10" s="16">
        <v>0.46664724652013229</v>
      </c>
      <c r="P10" s="16">
        <v>0.44313191846213068</v>
      </c>
      <c r="Q10" s="16">
        <v>0.42102630758167148</v>
      </c>
      <c r="R10" s="16">
        <v>0.44652007301043489</v>
      </c>
      <c r="S10" s="16">
        <v>0.3832931992454523</v>
      </c>
      <c r="T10" s="16">
        <v>0.41994522714028648</v>
      </c>
      <c r="U10" s="16">
        <v>0.42758988000637932</v>
      </c>
      <c r="V10" s="16">
        <v>0.4044499638355159</v>
      </c>
      <c r="W10" s="16">
        <v>0.43846127106649502</v>
      </c>
      <c r="X10" s="16">
        <v>0.41576027353562472</v>
      </c>
      <c r="Y10" s="16">
        <v>0.37443055825449839</v>
      </c>
      <c r="AA10" s="16">
        <v>0.39730966910084242</v>
      </c>
      <c r="AB10" s="16">
        <v>0.44044402844119113</v>
      </c>
      <c r="AC10" s="16">
        <v>0.43233163972485589</v>
      </c>
      <c r="AD10" s="16">
        <v>0.40975921150778988</v>
      </c>
      <c r="AF10" s="16">
        <v>0.45144248203969572</v>
      </c>
      <c r="AH10" s="16">
        <v>0.20964596296578561</v>
      </c>
      <c r="AI10" s="16">
        <v>0.39698806184273971</v>
      </c>
      <c r="AJ10" s="16">
        <v>0.51956484887974363</v>
      </c>
      <c r="AK10" s="16">
        <v>0.36031045357641539</v>
      </c>
    </row>
    <row r="11" spans="2:39" ht="19" customHeight="1" x14ac:dyDescent="0.35">
      <c r="B11" s="15" t="s">
        <v>78</v>
      </c>
      <c r="C11" s="16">
        <v>0.18583881968441041</v>
      </c>
      <c r="D11" s="16">
        <v>0.17310807431584621</v>
      </c>
      <c r="E11" s="16">
        <v>0.19828548022408701</v>
      </c>
      <c r="G11" s="16">
        <v>0.21721722906320889</v>
      </c>
      <c r="H11" s="16">
        <v>0.15176660802894071</v>
      </c>
      <c r="I11" s="16">
        <v>0.1608754774064084</v>
      </c>
      <c r="J11" s="16">
        <v>0.1588157332386029</v>
      </c>
      <c r="K11" s="16">
        <v>0.1897721032101394</v>
      </c>
      <c r="L11" s="16">
        <v>0.2322431119202624</v>
      </c>
      <c r="N11" s="16">
        <v>0.16802786705369879</v>
      </c>
      <c r="O11" s="16">
        <v>0.15649221067984839</v>
      </c>
      <c r="P11" s="16">
        <v>0.20048302146560409</v>
      </c>
      <c r="Q11" s="16">
        <v>0.19945864891162179</v>
      </c>
      <c r="R11" s="16">
        <v>0.19080047659909369</v>
      </c>
      <c r="S11" s="16">
        <v>0.2081154759636383</v>
      </c>
      <c r="T11" s="16">
        <v>0.19632006780297909</v>
      </c>
      <c r="U11" s="16">
        <v>0.17716171738255149</v>
      </c>
      <c r="V11" s="16">
        <v>0.17235916533784301</v>
      </c>
      <c r="W11" s="16">
        <v>0.17878991052716339</v>
      </c>
      <c r="X11" s="16">
        <v>0.1968856216975928</v>
      </c>
      <c r="Y11" s="16">
        <v>0.19525915948437389</v>
      </c>
      <c r="AA11" s="16">
        <v>0.15613296454257969</v>
      </c>
      <c r="AB11" s="16">
        <v>0.17174658905169821</v>
      </c>
      <c r="AC11" s="16">
        <v>0.20164409664851041</v>
      </c>
      <c r="AD11" s="16">
        <v>0.21903214181833641</v>
      </c>
      <c r="AF11" s="16">
        <v>0.18359959217326829</v>
      </c>
      <c r="AH11" s="16">
        <v>0.2466642250667811</v>
      </c>
      <c r="AI11" s="16">
        <v>0.25481550602353042</v>
      </c>
      <c r="AJ11" s="16">
        <v>0.1565169144443796</v>
      </c>
      <c r="AK11" s="16">
        <v>4.7374047782623392E-2</v>
      </c>
    </row>
    <row r="12" spans="2:39" ht="19" customHeight="1" x14ac:dyDescent="0.35">
      <c r="B12" s="15" t="s">
        <v>202</v>
      </c>
      <c r="C12" s="16">
        <v>0.14896931611578071</v>
      </c>
      <c r="D12" s="16">
        <v>0.12516146434605149</v>
      </c>
      <c r="E12" s="16">
        <v>0.17224589895345771</v>
      </c>
      <c r="G12" s="16">
        <v>0.15875046673525839</v>
      </c>
      <c r="H12" s="16">
        <v>0.1061693838819327</v>
      </c>
      <c r="I12" s="16">
        <v>9.6733363150582674E-2</v>
      </c>
      <c r="J12" s="16">
        <v>9.8423033863091744E-2</v>
      </c>
      <c r="K12" s="16">
        <v>0.1550173718940091</v>
      </c>
      <c r="L12" s="16">
        <v>0.25637454005987798</v>
      </c>
      <c r="N12" s="16">
        <v>0.1931585790903356</v>
      </c>
      <c r="O12" s="16">
        <v>0.1662856803198596</v>
      </c>
      <c r="P12" s="16">
        <v>0.16305452777104029</v>
      </c>
      <c r="Q12" s="16">
        <v>0.1615911238336124</v>
      </c>
      <c r="R12" s="16">
        <v>0.1102371734923424</v>
      </c>
      <c r="S12" s="16">
        <v>0.19665375120055231</v>
      </c>
      <c r="T12" s="16">
        <v>0.1392209760283446</v>
      </c>
      <c r="U12" s="16">
        <v>0.113332116433808</v>
      </c>
      <c r="V12" s="16">
        <v>8.539193720738622E-2</v>
      </c>
      <c r="W12" s="16">
        <v>0.1647138847382798</v>
      </c>
      <c r="X12" s="16">
        <v>0.19110607625096629</v>
      </c>
      <c r="Y12" s="16">
        <v>0.17243868849941019</v>
      </c>
      <c r="AA12" s="16">
        <v>0.11660727895950559</v>
      </c>
      <c r="AB12" s="16">
        <v>0.14642525610060531</v>
      </c>
      <c r="AC12" s="16">
        <v>0.14407283099272711</v>
      </c>
      <c r="AD12" s="16">
        <v>0.19100550922384291</v>
      </c>
      <c r="AF12" s="16">
        <v>9.9026523915462406E-2</v>
      </c>
      <c r="AH12" s="16">
        <v>0.43648504179329167</v>
      </c>
      <c r="AI12" s="16">
        <v>0.21030219547835091</v>
      </c>
      <c r="AJ12" s="16">
        <v>6.1547470268397457E-2</v>
      </c>
      <c r="AK12" s="16">
        <v>2.910760362046947E-2</v>
      </c>
    </row>
    <row r="13" spans="2:39" ht="19" customHeight="1" x14ac:dyDescent="0.35">
      <c r="B13" s="15" t="s">
        <v>93</v>
      </c>
      <c r="C13" s="16">
        <v>3.7185683580302858E-2</v>
      </c>
      <c r="D13" s="16">
        <v>3.1820684341970627E-2</v>
      </c>
      <c r="E13" s="16">
        <v>4.2430963599808587E-2</v>
      </c>
      <c r="G13" s="16">
        <v>3.109521218072352E-2</v>
      </c>
      <c r="H13" s="16">
        <v>3.0566319236916509E-2</v>
      </c>
      <c r="I13" s="16">
        <v>4.5205533737361303E-2</v>
      </c>
      <c r="J13" s="16">
        <v>3.6947706160773058E-2</v>
      </c>
      <c r="K13" s="16">
        <v>2.5880365799921111E-2</v>
      </c>
      <c r="L13" s="16">
        <v>4.7847284501345233E-2</v>
      </c>
      <c r="N13" s="16">
        <v>3.3235912067186832E-2</v>
      </c>
      <c r="O13" s="16">
        <v>3.7695354380613652E-2</v>
      </c>
      <c r="P13" s="16">
        <v>1.9782809466293981E-2</v>
      </c>
      <c r="Q13" s="16">
        <v>5.4621612953842741E-2</v>
      </c>
      <c r="R13" s="16">
        <v>2.4713975646931029E-2</v>
      </c>
      <c r="S13" s="16">
        <v>4.3742410609192352E-2</v>
      </c>
      <c r="T13" s="16">
        <v>2.971875778979308E-2</v>
      </c>
      <c r="U13" s="16">
        <v>4.8985246380656898E-2</v>
      </c>
      <c r="V13" s="16">
        <v>2.8947060948359679E-2</v>
      </c>
      <c r="W13" s="16">
        <v>4.0008578695291917E-2</v>
      </c>
      <c r="X13" s="16">
        <v>3.6428676395772359E-2</v>
      </c>
      <c r="Y13" s="16">
        <v>5.5745228237125903E-2</v>
      </c>
      <c r="AA13" s="16">
        <v>1.8822594177577211E-2</v>
      </c>
      <c r="AB13" s="16">
        <v>3.50927053855635E-2</v>
      </c>
      <c r="AC13" s="16">
        <v>4.2469546576438172E-2</v>
      </c>
      <c r="AD13" s="16">
        <v>5.3913347390424117E-2</v>
      </c>
      <c r="AF13" s="16">
        <v>3.1941476836468058E-2</v>
      </c>
      <c r="AH13" s="16">
        <v>7.5732056724774899E-2</v>
      </c>
      <c r="AI13" s="16">
        <v>5.6187800050208001E-2</v>
      </c>
      <c r="AJ13" s="16">
        <v>2.080891318730815E-2</v>
      </c>
      <c r="AK13" s="16">
        <v>5.7047852713958871E-3</v>
      </c>
    </row>
    <row r="15" spans="2:39" x14ac:dyDescent="0.35">
      <c r="B15" t="s">
        <v>443</v>
      </c>
    </row>
    <row r="16" spans="2:39" x14ac:dyDescent="0.35">
      <c r="B16" t="s">
        <v>8</v>
      </c>
    </row>
    <row r="18" spans="2:2" x14ac:dyDescent="0.35">
      <c r="B18"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AM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203</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3731</v>
      </c>
      <c r="D7" s="13">
        <v>1969</v>
      </c>
      <c r="E7" s="13">
        <v>1762</v>
      </c>
      <c r="G7" s="13">
        <v>463</v>
      </c>
      <c r="H7" s="13">
        <v>766</v>
      </c>
      <c r="I7" s="13">
        <v>817</v>
      </c>
      <c r="J7" s="13">
        <v>851</v>
      </c>
      <c r="K7" s="13">
        <v>593</v>
      </c>
      <c r="L7" s="13">
        <v>241</v>
      </c>
      <c r="N7" s="13">
        <v>289</v>
      </c>
      <c r="O7" s="13">
        <v>124</v>
      </c>
      <c r="P7" s="13">
        <v>185</v>
      </c>
      <c r="Q7" s="13">
        <v>150</v>
      </c>
      <c r="R7" s="13">
        <v>418</v>
      </c>
      <c r="S7" s="13">
        <v>302</v>
      </c>
      <c r="T7" s="13">
        <v>276</v>
      </c>
      <c r="U7" s="13">
        <v>336</v>
      </c>
      <c r="V7" s="13">
        <v>589</v>
      </c>
      <c r="W7" s="13">
        <v>495</v>
      </c>
      <c r="X7" s="13">
        <v>278</v>
      </c>
      <c r="Y7" s="13">
        <v>289</v>
      </c>
      <c r="AA7" s="13">
        <v>1130</v>
      </c>
      <c r="AB7" s="13">
        <v>1060</v>
      </c>
      <c r="AC7" s="13">
        <v>848</v>
      </c>
      <c r="AD7" s="13">
        <v>687</v>
      </c>
      <c r="AF7" s="13">
        <v>3501</v>
      </c>
      <c r="AH7" s="13">
        <v>194</v>
      </c>
      <c r="AI7" s="13">
        <v>1198</v>
      </c>
      <c r="AJ7" s="13">
        <v>1617</v>
      </c>
      <c r="AK7" s="13">
        <v>722</v>
      </c>
    </row>
    <row r="8" spans="2:39" x14ac:dyDescent="0.35">
      <c r="B8" s="7" t="s">
        <v>68</v>
      </c>
      <c r="C8" s="14">
        <v>3697</v>
      </c>
      <c r="D8" s="14">
        <v>1953</v>
      </c>
      <c r="E8" s="14">
        <v>1744</v>
      </c>
      <c r="G8" s="14">
        <v>456</v>
      </c>
      <c r="H8" s="14">
        <v>806</v>
      </c>
      <c r="I8" s="14">
        <v>807</v>
      </c>
      <c r="J8" s="14">
        <v>798</v>
      </c>
      <c r="K8" s="14">
        <v>546</v>
      </c>
      <c r="L8" s="14">
        <v>283</v>
      </c>
      <c r="N8" s="14">
        <v>308</v>
      </c>
      <c r="O8" s="14">
        <v>128</v>
      </c>
      <c r="P8" s="14">
        <v>176</v>
      </c>
      <c r="Q8" s="14">
        <v>136</v>
      </c>
      <c r="R8" s="14">
        <v>405</v>
      </c>
      <c r="S8" s="14">
        <v>280</v>
      </c>
      <c r="T8" s="14">
        <v>255</v>
      </c>
      <c r="U8" s="14">
        <v>328</v>
      </c>
      <c r="V8" s="14">
        <v>616</v>
      </c>
      <c r="W8" s="14">
        <v>487</v>
      </c>
      <c r="X8" s="14">
        <v>263</v>
      </c>
      <c r="Y8" s="14">
        <v>313</v>
      </c>
      <c r="AA8" s="14">
        <v>1093</v>
      </c>
      <c r="AB8" s="14">
        <v>1005</v>
      </c>
      <c r="AC8" s="14">
        <v>884</v>
      </c>
      <c r="AD8" s="14">
        <v>713</v>
      </c>
      <c r="AF8" s="14">
        <v>3464</v>
      </c>
      <c r="AH8" s="14">
        <v>195</v>
      </c>
      <c r="AI8" s="14">
        <v>1176</v>
      </c>
      <c r="AJ8" s="14">
        <v>1609</v>
      </c>
      <c r="AK8" s="14">
        <v>716</v>
      </c>
    </row>
    <row r="9" spans="2:39" ht="46" customHeight="1" x14ac:dyDescent="0.35">
      <c r="B9" s="15" t="s">
        <v>204</v>
      </c>
      <c r="C9" s="16">
        <v>0.15229250655945481</v>
      </c>
      <c r="D9" s="16">
        <v>0.17944319293481839</v>
      </c>
      <c r="E9" s="16">
        <v>0.1218931850258814</v>
      </c>
      <c r="G9" s="16">
        <v>0.20015263211623199</v>
      </c>
      <c r="H9" s="16">
        <v>0.21780659424004919</v>
      </c>
      <c r="I9" s="16">
        <v>0.18591719602275661</v>
      </c>
      <c r="J9" s="16">
        <v>0.10577403662852231</v>
      </c>
      <c r="K9" s="16">
        <v>7.7443321608730284E-2</v>
      </c>
      <c r="L9" s="16">
        <v>6.8415634622390781E-2</v>
      </c>
      <c r="N9" s="16">
        <v>0.1159082589823774</v>
      </c>
      <c r="O9" s="16">
        <v>0.1228437525460931</v>
      </c>
      <c r="P9" s="16">
        <v>0.123660083189709</v>
      </c>
      <c r="Q9" s="16">
        <v>0.13644737528057219</v>
      </c>
      <c r="R9" s="16">
        <v>0.17761532490796819</v>
      </c>
      <c r="S9" s="16">
        <v>0.1056121996408866</v>
      </c>
      <c r="T9" s="16">
        <v>0.1676347881682515</v>
      </c>
      <c r="U9" s="16">
        <v>0.14769858212915971</v>
      </c>
      <c r="V9" s="16">
        <v>0.22124401621324211</v>
      </c>
      <c r="W9" s="16">
        <v>0.11306073603310481</v>
      </c>
      <c r="X9" s="16">
        <v>0.16101689636667749</v>
      </c>
      <c r="Y9" s="16">
        <v>0.1426634311127408</v>
      </c>
      <c r="AA9" s="16">
        <v>0.21347356354021779</v>
      </c>
      <c r="AB9" s="16">
        <v>0.1165272972827615</v>
      </c>
      <c r="AC9" s="16">
        <v>0.14070461685978911</v>
      </c>
      <c r="AD9" s="16">
        <v>0.12379604756364079</v>
      </c>
      <c r="AF9" s="16">
        <v>0.16195373559147139</v>
      </c>
      <c r="AH9" s="16">
        <v>1.164072990198415E-2</v>
      </c>
      <c r="AI9" s="16">
        <v>3.6952508655722208E-2</v>
      </c>
      <c r="AJ9" s="16">
        <v>0.20728483448672369</v>
      </c>
      <c r="AK9" s="16">
        <v>0.25640457973356151</v>
      </c>
    </row>
    <row r="10" spans="2:39" ht="60" customHeight="1" x14ac:dyDescent="0.35">
      <c r="B10" s="15" t="s">
        <v>205</v>
      </c>
      <c r="C10" s="16">
        <v>0.22140560480739549</v>
      </c>
      <c r="D10" s="16">
        <v>0.24286204677672851</v>
      </c>
      <c r="E10" s="16">
        <v>0.19738185566991229</v>
      </c>
      <c r="G10" s="16">
        <v>0.25895061239756212</v>
      </c>
      <c r="H10" s="16">
        <v>0.32794295651193689</v>
      </c>
      <c r="I10" s="16">
        <v>0.2375156189212099</v>
      </c>
      <c r="J10" s="16">
        <v>0.17437721798370209</v>
      </c>
      <c r="K10" s="16">
        <v>0.13820377531207589</v>
      </c>
      <c r="L10" s="16">
        <v>0.1048516958131325</v>
      </c>
      <c r="N10" s="16">
        <v>0.16992450212041221</v>
      </c>
      <c r="O10" s="16">
        <v>0.2128333051578549</v>
      </c>
      <c r="P10" s="16">
        <v>0.20391917502484819</v>
      </c>
      <c r="Q10" s="16">
        <v>0.2543973761520088</v>
      </c>
      <c r="R10" s="16">
        <v>0.22465271766965339</v>
      </c>
      <c r="S10" s="16">
        <v>0.21938398857674701</v>
      </c>
      <c r="T10" s="16">
        <v>0.20180078123870671</v>
      </c>
      <c r="U10" s="16">
        <v>0.26237035189269348</v>
      </c>
      <c r="V10" s="16">
        <v>0.32097780931769132</v>
      </c>
      <c r="W10" s="16">
        <v>0.17952028916653259</v>
      </c>
      <c r="X10" s="16">
        <v>0.15692937484408309</v>
      </c>
      <c r="Y10" s="16">
        <v>0.1650919636459455</v>
      </c>
      <c r="AA10" s="16">
        <v>0.30733535141381091</v>
      </c>
      <c r="AB10" s="16">
        <v>0.19917054951856</v>
      </c>
      <c r="AC10" s="16">
        <v>0.19084163746138011</v>
      </c>
      <c r="AD10" s="16">
        <v>0.15915567042375819</v>
      </c>
      <c r="AF10" s="16">
        <v>0.23513279138611529</v>
      </c>
      <c r="AH10" s="16">
        <v>1.6032208027257459E-2</v>
      </c>
      <c r="AI10" s="16">
        <v>8.478168646775415E-2</v>
      </c>
      <c r="AJ10" s="16">
        <v>0.27491719155899619</v>
      </c>
      <c r="AK10" s="16">
        <v>0.38141732376340248</v>
      </c>
    </row>
    <row r="11" spans="2:39" ht="46" customHeight="1" x14ac:dyDescent="0.35">
      <c r="B11" s="15" t="s">
        <v>206</v>
      </c>
      <c r="C11" s="16">
        <v>0.5995304064836946</v>
      </c>
      <c r="D11" s="16">
        <v>0.56675709305524324</v>
      </c>
      <c r="E11" s="16">
        <v>0.63622511389765168</v>
      </c>
      <c r="G11" s="16">
        <v>0.52335997716642702</v>
      </c>
      <c r="H11" s="16">
        <v>0.4550518142105045</v>
      </c>
      <c r="I11" s="16">
        <v>0.57389818363931488</v>
      </c>
      <c r="J11" s="16">
        <v>0.67507350670038502</v>
      </c>
      <c r="K11" s="16">
        <v>0.72059682333956576</v>
      </c>
      <c r="L11" s="16">
        <v>0.76003657873773378</v>
      </c>
      <c r="N11" s="16">
        <v>0.66406034711730477</v>
      </c>
      <c r="O11" s="16">
        <v>0.6552904844475147</v>
      </c>
      <c r="P11" s="16">
        <v>0.61134810378599591</v>
      </c>
      <c r="Q11" s="16">
        <v>0.60286442069835233</v>
      </c>
      <c r="R11" s="16">
        <v>0.57441719356356102</v>
      </c>
      <c r="S11" s="16">
        <v>0.63751953730846023</v>
      </c>
      <c r="T11" s="16">
        <v>0.59820214638801084</v>
      </c>
      <c r="U11" s="16">
        <v>0.54339570297352402</v>
      </c>
      <c r="V11" s="16">
        <v>0.48094234821733622</v>
      </c>
      <c r="W11" s="16">
        <v>0.66749768115142061</v>
      </c>
      <c r="X11" s="16">
        <v>0.63211471294436195</v>
      </c>
      <c r="Y11" s="16">
        <v>0.66368874093160257</v>
      </c>
      <c r="AA11" s="16">
        <v>0.51514896743697858</v>
      </c>
      <c r="AB11" s="16">
        <v>0.64771080048168506</v>
      </c>
      <c r="AC11" s="16">
        <v>0.62656772449164522</v>
      </c>
      <c r="AD11" s="16">
        <v>0.6277063833708304</v>
      </c>
      <c r="AF11" s="16">
        <v>0.58747339601120097</v>
      </c>
      <c r="AH11" s="16">
        <v>0.8102780013158134</v>
      </c>
      <c r="AI11" s="16">
        <v>0.78048524950808362</v>
      </c>
      <c r="AJ11" s="16">
        <v>0.51674515308062818</v>
      </c>
      <c r="AK11" s="16">
        <v>0.4310511838643436</v>
      </c>
    </row>
    <row r="12" spans="2:39" ht="19" customHeight="1" x14ac:dyDescent="0.35">
      <c r="B12" s="15" t="s">
        <v>93</v>
      </c>
      <c r="C12" s="16">
        <v>5.9731937610581112E-2</v>
      </c>
      <c r="D12" s="16">
        <v>4.8857431345551719E-2</v>
      </c>
      <c r="E12" s="16">
        <v>7.190760079268961E-2</v>
      </c>
      <c r="G12" s="16">
        <v>6.0681115550617511E-2</v>
      </c>
      <c r="H12" s="16">
        <v>5.4389463998616612E-2</v>
      </c>
      <c r="I12" s="16">
        <v>5.5499495990086078E-2</v>
      </c>
      <c r="J12" s="16">
        <v>5.7429899466092317E-2</v>
      </c>
      <c r="K12" s="16">
        <v>7.0706347759728894E-2</v>
      </c>
      <c r="L12" s="16">
        <v>7.0766667137539555E-2</v>
      </c>
      <c r="N12" s="16">
        <v>7.1047387292312678E-2</v>
      </c>
      <c r="O12" s="16">
        <v>2.508100816736893E-2</v>
      </c>
      <c r="P12" s="16">
        <v>7.2270301419889119E-2</v>
      </c>
      <c r="Q12" s="16">
        <v>3.9408646272315988E-2</v>
      </c>
      <c r="R12" s="16">
        <v>6.6806834375610691E-2</v>
      </c>
      <c r="S12" s="16">
        <v>5.7271518599812617E-2</v>
      </c>
      <c r="T12" s="16">
        <v>6.4535708709705125E-2</v>
      </c>
      <c r="U12" s="16">
        <v>7.378250327377614E-2</v>
      </c>
      <c r="V12" s="16">
        <v>4.2902311280113223E-2</v>
      </c>
      <c r="W12" s="16">
        <v>5.9837725475025347E-2</v>
      </c>
      <c r="X12" s="16">
        <v>7.2031679736097934E-2</v>
      </c>
      <c r="Y12" s="16">
        <v>6.1598240018159639E-2</v>
      </c>
      <c r="AA12" s="16">
        <v>2.8867639182354771E-2</v>
      </c>
      <c r="AB12" s="16">
        <v>5.6701446027636229E-2</v>
      </c>
      <c r="AC12" s="16">
        <v>6.3360138220908843E-2</v>
      </c>
      <c r="AD12" s="16">
        <v>0.1059299770100719</v>
      </c>
      <c r="AF12" s="16">
        <v>5.0614256670237057E-2</v>
      </c>
      <c r="AH12" s="16">
        <v>0.16204906075494521</v>
      </c>
      <c r="AI12" s="16">
        <v>0.1002785941639132</v>
      </c>
      <c r="AJ12" s="16">
        <v>3.812293944748784E-2</v>
      </c>
      <c r="AK12" s="16">
        <v>1.383821187792731E-2</v>
      </c>
    </row>
    <row r="14" spans="2:39" x14ac:dyDescent="0.35">
      <c r="B14" s="19" t="s">
        <v>17</v>
      </c>
    </row>
    <row r="15" spans="2:39" x14ac:dyDescent="0.35">
      <c r="B15" t="s">
        <v>443</v>
      </c>
    </row>
    <row r="16" spans="2:39" x14ac:dyDescent="0.35">
      <c r="B16" t="s">
        <v>8</v>
      </c>
    </row>
    <row r="17" spans="2:2" x14ac:dyDescent="0.35">
      <c r="B17"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AM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207</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1267</v>
      </c>
      <c r="D7" s="13">
        <v>751</v>
      </c>
      <c r="E7" s="13">
        <v>516</v>
      </c>
      <c r="G7" s="13">
        <v>193</v>
      </c>
      <c r="H7" s="13">
        <v>373</v>
      </c>
      <c r="I7" s="13">
        <v>303</v>
      </c>
      <c r="J7" s="13">
        <v>230</v>
      </c>
      <c r="K7" s="13">
        <v>125</v>
      </c>
      <c r="L7" s="13">
        <v>43</v>
      </c>
      <c r="N7" s="13">
        <v>76</v>
      </c>
      <c r="O7" s="13">
        <v>39</v>
      </c>
      <c r="P7" s="13">
        <v>59</v>
      </c>
      <c r="Q7" s="13">
        <v>54</v>
      </c>
      <c r="R7" s="13">
        <v>148</v>
      </c>
      <c r="S7" s="13">
        <v>92</v>
      </c>
      <c r="T7" s="13">
        <v>92</v>
      </c>
      <c r="U7" s="13">
        <v>128</v>
      </c>
      <c r="V7" s="13">
        <v>278</v>
      </c>
      <c r="W7" s="13">
        <v>136</v>
      </c>
      <c r="X7" s="13">
        <v>84</v>
      </c>
      <c r="Y7" s="13">
        <v>81</v>
      </c>
      <c r="AA7" s="13">
        <v>509</v>
      </c>
      <c r="AB7" s="13">
        <v>313</v>
      </c>
      <c r="AC7" s="13">
        <v>262</v>
      </c>
      <c r="AD7" s="13">
        <v>182</v>
      </c>
      <c r="AF7" s="13">
        <v>1261</v>
      </c>
      <c r="AH7" s="13">
        <v>5</v>
      </c>
      <c r="AI7" s="13">
        <v>145</v>
      </c>
      <c r="AJ7" s="13">
        <v>717</v>
      </c>
      <c r="AK7" s="13">
        <v>400</v>
      </c>
    </row>
    <row r="8" spans="2:39" x14ac:dyDescent="0.35">
      <c r="B8" s="7" t="s">
        <v>68</v>
      </c>
      <c r="C8" s="14">
        <v>1261</v>
      </c>
      <c r="D8" s="14">
        <v>752</v>
      </c>
      <c r="E8" s="14">
        <v>509</v>
      </c>
      <c r="G8" s="14">
        <v>190</v>
      </c>
      <c r="H8" s="14">
        <v>395</v>
      </c>
      <c r="I8" s="14">
        <v>299</v>
      </c>
      <c r="J8" s="14">
        <v>213</v>
      </c>
      <c r="K8" s="14">
        <v>114</v>
      </c>
      <c r="L8" s="14">
        <v>49</v>
      </c>
      <c r="N8" s="14">
        <v>82</v>
      </c>
      <c r="O8" s="14">
        <v>41</v>
      </c>
      <c r="P8" s="14">
        <v>56</v>
      </c>
      <c r="Q8" s="14">
        <v>49</v>
      </c>
      <c r="R8" s="14">
        <v>145</v>
      </c>
      <c r="S8" s="14">
        <v>86</v>
      </c>
      <c r="T8" s="14">
        <v>86</v>
      </c>
      <c r="U8" s="14">
        <v>126</v>
      </c>
      <c r="V8" s="14">
        <v>293</v>
      </c>
      <c r="W8" s="14">
        <v>133</v>
      </c>
      <c r="X8" s="14">
        <v>79</v>
      </c>
      <c r="Y8" s="14">
        <v>86</v>
      </c>
      <c r="AA8" s="14">
        <v>499</v>
      </c>
      <c r="AB8" s="14">
        <v>297</v>
      </c>
      <c r="AC8" s="14">
        <v>274</v>
      </c>
      <c r="AD8" s="14">
        <v>190</v>
      </c>
      <c r="AF8" s="14">
        <v>1255</v>
      </c>
      <c r="AH8" s="14">
        <v>5</v>
      </c>
      <c r="AI8" s="14">
        <v>140</v>
      </c>
      <c r="AJ8" s="14">
        <v>716</v>
      </c>
      <c r="AK8" s="14">
        <v>399</v>
      </c>
    </row>
    <row r="9" spans="2:39" ht="19" customHeight="1" x14ac:dyDescent="0.35">
      <c r="B9" s="15" t="s">
        <v>208</v>
      </c>
      <c r="C9" s="16">
        <v>0.38303381868967118</v>
      </c>
      <c r="D9" s="16">
        <v>0.40755806966317532</v>
      </c>
      <c r="E9" s="16">
        <v>0.34682099950395129</v>
      </c>
      <c r="G9" s="16">
        <v>0.31521850454349282</v>
      </c>
      <c r="H9" s="16">
        <v>0.44693823182638032</v>
      </c>
      <c r="I9" s="16">
        <v>0.42042498063279021</v>
      </c>
      <c r="J9" s="16">
        <v>0.34717944935163841</v>
      </c>
      <c r="K9" s="16">
        <v>0.29803869383110249</v>
      </c>
      <c r="L9" s="16">
        <v>0.25575485407210902</v>
      </c>
      <c r="N9" s="16">
        <v>0.38157105860688773</v>
      </c>
      <c r="O9" s="16">
        <v>0.30708284516982393</v>
      </c>
      <c r="P9" s="16">
        <v>0.3425959896410849</v>
      </c>
      <c r="Q9" s="16">
        <v>0.41743669620862273</v>
      </c>
      <c r="R9" s="16">
        <v>0.36430176182669471</v>
      </c>
      <c r="S9" s="16">
        <v>0.31380921599953521</v>
      </c>
      <c r="T9" s="16">
        <v>0.34635340287285649</v>
      </c>
      <c r="U9" s="16">
        <v>0.43569440240089241</v>
      </c>
      <c r="V9" s="16">
        <v>0.46909305832819881</v>
      </c>
      <c r="W9" s="16">
        <v>0.28945037661899298</v>
      </c>
      <c r="X9" s="16">
        <v>0.32692260594862449</v>
      </c>
      <c r="Y9" s="16">
        <v>0.390175012093748</v>
      </c>
      <c r="AA9" s="16">
        <v>0.4580545865623642</v>
      </c>
      <c r="AB9" s="16">
        <v>0.35679699031628193</v>
      </c>
      <c r="AC9" s="16">
        <v>0.32669471393636301</v>
      </c>
      <c r="AD9" s="16">
        <v>0.30889375228808369</v>
      </c>
      <c r="AF9" s="16">
        <v>0.38408977296334079</v>
      </c>
      <c r="AH9" s="16">
        <v>0</v>
      </c>
      <c r="AI9" s="16">
        <v>0.12963336573207301</v>
      </c>
      <c r="AJ9" s="16">
        <v>0.31477185176808609</v>
      </c>
      <c r="AK9" s="16">
        <v>0.59997303406173519</v>
      </c>
    </row>
    <row r="10" spans="2:39" ht="19" customHeight="1" x14ac:dyDescent="0.35">
      <c r="B10" s="15" t="s">
        <v>209</v>
      </c>
      <c r="C10" s="16">
        <v>0.53889904742782635</v>
      </c>
      <c r="D10" s="16">
        <v>0.5106903711216586</v>
      </c>
      <c r="E10" s="16">
        <v>0.58055233566270004</v>
      </c>
      <c r="G10" s="16">
        <v>0.61116098388925855</v>
      </c>
      <c r="H10" s="16">
        <v>0.47686867197579053</v>
      </c>
      <c r="I10" s="16">
        <v>0.51015111583179551</v>
      </c>
      <c r="J10" s="16">
        <v>0.56750322440918266</v>
      </c>
      <c r="K10" s="16">
        <v>0.6467621972862635</v>
      </c>
      <c r="L10" s="16">
        <v>0.55943701515287769</v>
      </c>
      <c r="N10" s="16">
        <v>0.58161074986081429</v>
      </c>
      <c r="O10" s="16">
        <v>0.5441359722375142</v>
      </c>
      <c r="P10" s="16">
        <v>0.59023989455570758</v>
      </c>
      <c r="Q10" s="16">
        <v>0.54169619785588852</v>
      </c>
      <c r="R10" s="16">
        <v>0.53124669299890248</v>
      </c>
      <c r="S10" s="16">
        <v>0.56831436448067996</v>
      </c>
      <c r="T10" s="16">
        <v>0.55590266045742143</v>
      </c>
      <c r="U10" s="16">
        <v>0.49162149009348782</v>
      </c>
      <c r="V10" s="16">
        <v>0.47711301498068481</v>
      </c>
      <c r="W10" s="16">
        <v>0.61854531923986111</v>
      </c>
      <c r="X10" s="16">
        <v>0.57724640855665055</v>
      </c>
      <c r="Y10" s="16">
        <v>0.54924573241631713</v>
      </c>
      <c r="AA10" s="16">
        <v>0.48369759789627143</v>
      </c>
      <c r="AB10" s="16">
        <v>0.5467430932820927</v>
      </c>
      <c r="AC10" s="16">
        <v>0.59268125613082212</v>
      </c>
      <c r="AD10" s="16">
        <v>0.59325494807585855</v>
      </c>
      <c r="AF10" s="16">
        <v>0.53917332548402652</v>
      </c>
      <c r="AH10" s="16">
        <v>0.2048147590565432</v>
      </c>
      <c r="AI10" s="16">
        <v>0.62193590693752621</v>
      </c>
      <c r="AJ10" s="16">
        <v>0.6262424757079732</v>
      </c>
      <c r="AK10" s="16">
        <v>0.35730130291681622</v>
      </c>
    </row>
    <row r="11" spans="2:39" ht="19" customHeight="1" x14ac:dyDescent="0.35">
      <c r="B11" s="15" t="s">
        <v>210</v>
      </c>
      <c r="C11" s="16">
        <v>6.9470820932770252E-2</v>
      </c>
      <c r="D11" s="16">
        <v>6.9721272123402706E-2</v>
      </c>
      <c r="E11" s="16">
        <v>6.9101001536817239E-2</v>
      </c>
      <c r="G11" s="16">
        <v>6.9045160362221317E-2</v>
      </c>
      <c r="H11" s="16">
        <v>6.8090796759678704E-2</v>
      </c>
      <c r="I11" s="16">
        <v>6.2825882462923116E-2</v>
      </c>
      <c r="J11" s="16">
        <v>7.2080104270668133E-2</v>
      </c>
      <c r="K11" s="16">
        <v>4.7395766178457477E-2</v>
      </c>
      <c r="L11" s="16">
        <v>0.1628189178764507</v>
      </c>
      <c r="N11" s="16">
        <v>2.5023661270433942E-2</v>
      </c>
      <c r="O11" s="16">
        <v>0.1487811825926621</v>
      </c>
      <c r="P11" s="16">
        <v>6.7164115803207414E-2</v>
      </c>
      <c r="Q11" s="16">
        <v>4.086710593548868E-2</v>
      </c>
      <c r="R11" s="16">
        <v>8.3695481376571748E-2</v>
      </c>
      <c r="S11" s="16">
        <v>0.1074692810277218</v>
      </c>
      <c r="T11" s="16">
        <v>8.7650085849063003E-2</v>
      </c>
      <c r="U11" s="16">
        <v>6.3833709649529613E-2</v>
      </c>
      <c r="V11" s="16">
        <v>5.0118555685075887E-2</v>
      </c>
      <c r="W11" s="16">
        <v>7.798401801933677E-2</v>
      </c>
      <c r="X11" s="16">
        <v>9.5830985494725074E-2</v>
      </c>
      <c r="Y11" s="16">
        <v>4.8396500662847473E-2</v>
      </c>
      <c r="AA11" s="16">
        <v>4.8408152377830853E-2</v>
      </c>
      <c r="AB11" s="16">
        <v>8.6537940484899115E-2</v>
      </c>
      <c r="AC11" s="16">
        <v>6.9760573445260335E-2</v>
      </c>
      <c r="AD11" s="16">
        <v>9.7851299636057612E-2</v>
      </c>
      <c r="AF11" s="16">
        <v>6.8876507213981433E-2</v>
      </c>
      <c r="AH11" s="16">
        <v>0.79518524094345677</v>
      </c>
      <c r="AI11" s="16">
        <v>0.20059527819371609</v>
      </c>
      <c r="AJ11" s="16">
        <v>5.6188713323778089E-2</v>
      </c>
      <c r="AK11" s="16">
        <v>3.739158337093914E-2</v>
      </c>
    </row>
    <row r="12" spans="2:39" ht="19" customHeight="1" x14ac:dyDescent="0.35">
      <c r="B12" s="15" t="s">
        <v>211</v>
      </c>
      <c r="C12" s="16">
        <v>8.5963129497321697E-3</v>
      </c>
      <c r="D12" s="16">
        <v>1.203028709176324E-2</v>
      </c>
      <c r="E12" s="16">
        <v>3.5256632965313429E-3</v>
      </c>
      <c r="G12" s="16">
        <v>4.5753512050272652E-3</v>
      </c>
      <c r="H12" s="16">
        <v>8.10229943815057E-3</v>
      </c>
      <c r="I12" s="16">
        <v>6.5980210724910036E-3</v>
      </c>
      <c r="J12" s="16">
        <v>1.323722196851068E-2</v>
      </c>
      <c r="K12" s="16">
        <v>7.8033427041766133E-3</v>
      </c>
      <c r="L12" s="16">
        <v>2.19892128985625E-2</v>
      </c>
      <c r="N12" s="16">
        <v>1.1794530261863979E-2</v>
      </c>
      <c r="O12" s="16">
        <v>0</v>
      </c>
      <c r="P12" s="16">
        <v>0</v>
      </c>
      <c r="Q12" s="16">
        <v>0</v>
      </c>
      <c r="R12" s="16">
        <v>2.0756063797831081E-2</v>
      </c>
      <c r="S12" s="16">
        <v>1.040713849206315E-2</v>
      </c>
      <c r="T12" s="16">
        <v>1.009385082065877E-2</v>
      </c>
      <c r="U12" s="16">
        <v>8.8503978560901201E-3</v>
      </c>
      <c r="V12" s="16">
        <v>3.6753710060403802E-3</v>
      </c>
      <c r="W12" s="16">
        <v>1.4020286121809359E-2</v>
      </c>
      <c r="X12" s="16">
        <v>0</v>
      </c>
      <c r="Y12" s="16">
        <v>1.2182754827087441E-2</v>
      </c>
      <c r="AA12" s="16">
        <v>9.8396631635335619E-3</v>
      </c>
      <c r="AB12" s="16">
        <v>9.9219759167262864E-3</v>
      </c>
      <c r="AC12" s="16">
        <v>1.086345648755456E-2</v>
      </c>
      <c r="AD12" s="16">
        <v>0</v>
      </c>
      <c r="AF12" s="16">
        <v>7.8603943386512456E-3</v>
      </c>
      <c r="AH12" s="16">
        <v>0</v>
      </c>
      <c r="AI12" s="16">
        <v>4.7835449136684777E-2</v>
      </c>
      <c r="AJ12" s="16">
        <v>2.7969592001625058E-3</v>
      </c>
      <c r="AK12" s="16">
        <v>5.3340796505094061E-3</v>
      </c>
    </row>
    <row r="14" spans="2:39" x14ac:dyDescent="0.35">
      <c r="B14" s="19" t="s">
        <v>26</v>
      </c>
    </row>
    <row r="15" spans="2:39" x14ac:dyDescent="0.35">
      <c r="B15" t="s">
        <v>443</v>
      </c>
    </row>
    <row r="16" spans="2:39" x14ac:dyDescent="0.35">
      <c r="B16" t="s">
        <v>8</v>
      </c>
    </row>
    <row r="17" spans="2:2" x14ac:dyDescent="0.35">
      <c r="B17"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AM20"/>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212</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1267</v>
      </c>
      <c r="D7" s="13">
        <v>751</v>
      </c>
      <c r="E7" s="13">
        <v>516</v>
      </c>
      <c r="G7" s="13">
        <v>193</v>
      </c>
      <c r="H7" s="13">
        <v>373</v>
      </c>
      <c r="I7" s="13">
        <v>303</v>
      </c>
      <c r="J7" s="13">
        <v>230</v>
      </c>
      <c r="K7" s="13">
        <v>125</v>
      </c>
      <c r="L7" s="13">
        <v>43</v>
      </c>
      <c r="N7" s="13">
        <v>76</v>
      </c>
      <c r="O7" s="13">
        <v>39</v>
      </c>
      <c r="P7" s="13">
        <v>59</v>
      </c>
      <c r="Q7" s="13">
        <v>54</v>
      </c>
      <c r="R7" s="13">
        <v>148</v>
      </c>
      <c r="S7" s="13">
        <v>92</v>
      </c>
      <c r="T7" s="13">
        <v>92</v>
      </c>
      <c r="U7" s="13">
        <v>128</v>
      </c>
      <c r="V7" s="13">
        <v>278</v>
      </c>
      <c r="W7" s="13">
        <v>136</v>
      </c>
      <c r="X7" s="13">
        <v>84</v>
      </c>
      <c r="Y7" s="13">
        <v>81</v>
      </c>
      <c r="AA7" s="13">
        <v>509</v>
      </c>
      <c r="AB7" s="13">
        <v>313</v>
      </c>
      <c r="AC7" s="13">
        <v>262</v>
      </c>
      <c r="AD7" s="13">
        <v>182</v>
      </c>
      <c r="AF7" s="13">
        <v>1261</v>
      </c>
      <c r="AH7" s="13">
        <v>5</v>
      </c>
      <c r="AI7" s="13">
        <v>145</v>
      </c>
      <c r="AJ7" s="13">
        <v>717</v>
      </c>
      <c r="AK7" s="13">
        <v>400</v>
      </c>
    </row>
    <row r="8" spans="2:39" x14ac:dyDescent="0.35">
      <c r="B8" s="7" t="s">
        <v>68</v>
      </c>
      <c r="C8" s="14">
        <v>1261</v>
      </c>
      <c r="D8" s="14">
        <v>752</v>
      </c>
      <c r="E8" s="14">
        <v>509</v>
      </c>
      <c r="G8" s="14">
        <v>190</v>
      </c>
      <c r="H8" s="14">
        <v>395</v>
      </c>
      <c r="I8" s="14">
        <v>299</v>
      </c>
      <c r="J8" s="14">
        <v>213</v>
      </c>
      <c r="K8" s="14">
        <v>114</v>
      </c>
      <c r="L8" s="14">
        <v>49</v>
      </c>
      <c r="N8" s="14">
        <v>82</v>
      </c>
      <c r="O8" s="14">
        <v>41</v>
      </c>
      <c r="P8" s="14">
        <v>56</v>
      </c>
      <c r="Q8" s="14">
        <v>49</v>
      </c>
      <c r="R8" s="14">
        <v>145</v>
      </c>
      <c r="S8" s="14">
        <v>86</v>
      </c>
      <c r="T8" s="14">
        <v>86</v>
      </c>
      <c r="U8" s="14">
        <v>126</v>
      </c>
      <c r="V8" s="14">
        <v>293</v>
      </c>
      <c r="W8" s="14">
        <v>133</v>
      </c>
      <c r="X8" s="14">
        <v>79</v>
      </c>
      <c r="Y8" s="14">
        <v>86</v>
      </c>
      <c r="AA8" s="14">
        <v>499</v>
      </c>
      <c r="AB8" s="14">
        <v>297</v>
      </c>
      <c r="AC8" s="14">
        <v>274</v>
      </c>
      <c r="AD8" s="14">
        <v>190</v>
      </c>
      <c r="AF8" s="14">
        <v>1255</v>
      </c>
      <c r="AH8" s="14">
        <v>5</v>
      </c>
      <c r="AI8" s="14">
        <v>140</v>
      </c>
      <c r="AJ8" s="14">
        <v>716</v>
      </c>
      <c r="AK8" s="14">
        <v>399</v>
      </c>
    </row>
    <row r="9" spans="2:39" ht="19" customHeight="1" x14ac:dyDescent="0.35">
      <c r="B9" s="15" t="s">
        <v>213</v>
      </c>
      <c r="C9" s="16">
        <v>0.17351430726104991</v>
      </c>
      <c r="D9" s="16">
        <v>0.17261409126736049</v>
      </c>
      <c r="E9" s="16">
        <v>0.17484357758383301</v>
      </c>
      <c r="G9" s="16">
        <v>0.16114397797631011</v>
      </c>
      <c r="H9" s="16">
        <v>0.20396900380903479</v>
      </c>
      <c r="I9" s="16">
        <v>0.1878200338214463</v>
      </c>
      <c r="J9" s="16">
        <v>0.13064178555763981</v>
      </c>
      <c r="K9" s="16">
        <v>0.12748245685777901</v>
      </c>
      <c r="L9" s="16">
        <v>0.18217047236073511</v>
      </c>
      <c r="N9" s="16">
        <v>0.1721530564624717</v>
      </c>
      <c r="O9" s="16">
        <v>0.12625259101270889</v>
      </c>
      <c r="P9" s="16">
        <v>0.1794810494535804</v>
      </c>
      <c r="Q9" s="16">
        <v>0.18377234084192859</v>
      </c>
      <c r="R9" s="16">
        <v>0.2118045868709586</v>
      </c>
      <c r="S9" s="16">
        <v>0.1232007977318294</v>
      </c>
      <c r="T9" s="16">
        <v>0.16138623737266819</v>
      </c>
      <c r="U9" s="16">
        <v>0.2463984634194451</v>
      </c>
      <c r="V9" s="16">
        <v>0.19896077493836911</v>
      </c>
      <c r="W9" s="16">
        <v>8.2834355439582202E-2</v>
      </c>
      <c r="X9" s="16">
        <v>0.1420732938674541</v>
      </c>
      <c r="Y9" s="16">
        <v>0.16059216595692741</v>
      </c>
      <c r="AA9" s="16">
        <v>0.223428189649299</v>
      </c>
      <c r="AB9" s="16">
        <v>0.14243553161457159</v>
      </c>
      <c r="AC9" s="16">
        <v>0.1591044596034013</v>
      </c>
      <c r="AD9" s="16">
        <v>0.11204594029792039</v>
      </c>
      <c r="AF9" s="16">
        <v>0.17358096003789211</v>
      </c>
      <c r="AH9" s="16">
        <v>0</v>
      </c>
      <c r="AI9" s="16">
        <v>1.6129445435596159E-2</v>
      </c>
      <c r="AJ9" s="16">
        <v>0.12669235241990559</v>
      </c>
      <c r="AK9" s="16">
        <v>0.3153311927595891</v>
      </c>
    </row>
    <row r="10" spans="2:39" ht="19" customHeight="1" x14ac:dyDescent="0.35">
      <c r="B10" s="15" t="s">
        <v>214</v>
      </c>
      <c r="C10" s="16">
        <v>0.40684091289365593</v>
      </c>
      <c r="D10" s="16">
        <v>0.43659750038676282</v>
      </c>
      <c r="E10" s="16">
        <v>0.36290195942118741</v>
      </c>
      <c r="G10" s="16">
        <v>0.34331837993951381</v>
      </c>
      <c r="H10" s="16">
        <v>0.46654095160713138</v>
      </c>
      <c r="I10" s="16">
        <v>0.42371090707487791</v>
      </c>
      <c r="J10" s="16">
        <v>0.41589260648540499</v>
      </c>
      <c r="K10" s="16">
        <v>0.30209134053918951</v>
      </c>
      <c r="L10" s="16">
        <v>0.2725163313909148</v>
      </c>
      <c r="N10" s="16">
        <v>0.30308699168876141</v>
      </c>
      <c r="O10" s="16">
        <v>0.38129116696716231</v>
      </c>
      <c r="P10" s="16">
        <v>0.34469706057365318</v>
      </c>
      <c r="Q10" s="16">
        <v>0.42994449009725688</v>
      </c>
      <c r="R10" s="16">
        <v>0.43625356885021788</v>
      </c>
      <c r="S10" s="16">
        <v>0.34796081949941832</v>
      </c>
      <c r="T10" s="16">
        <v>0.38091246001739137</v>
      </c>
      <c r="U10" s="16">
        <v>0.32646666235081923</v>
      </c>
      <c r="V10" s="16">
        <v>0.47257899664220571</v>
      </c>
      <c r="W10" s="16">
        <v>0.39739794083411639</v>
      </c>
      <c r="X10" s="16">
        <v>0.3992483200419723</v>
      </c>
      <c r="Y10" s="16">
        <v>0.49462879615207322</v>
      </c>
      <c r="AA10" s="16">
        <v>0.4663425183181345</v>
      </c>
      <c r="AB10" s="16">
        <v>0.33383546972658279</v>
      </c>
      <c r="AC10" s="16">
        <v>0.39308531158546189</v>
      </c>
      <c r="AD10" s="16">
        <v>0.38335982689510761</v>
      </c>
      <c r="AF10" s="16">
        <v>0.40787835533269912</v>
      </c>
      <c r="AH10" s="16">
        <v>0</v>
      </c>
      <c r="AI10" s="16">
        <v>0.17973081431934099</v>
      </c>
      <c r="AJ10" s="16">
        <v>0.39681137243724979</v>
      </c>
      <c r="AK10" s="16">
        <v>0.51023470963782946</v>
      </c>
    </row>
    <row r="11" spans="2:39" ht="19" customHeight="1" x14ac:dyDescent="0.35">
      <c r="B11" s="15" t="s">
        <v>215</v>
      </c>
      <c r="C11" s="16">
        <v>0.25693969740660871</v>
      </c>
      <c r="D11" s="16">
        <v>0.23416232898999459</v>
      </c>
      <c r="E11" s="16">
        <v>0.29057304771314901</v>
      </c>
      <c r="G11" s="16">
        <v>0.32493597958819481</v>
      </c>
      <c r="H11" s="16">
        <v>0.21013568021049159</v>
      </c>
      <c r="I11" s="16">
        <v>0.20812228299356331</v>
      </c>
      <c r="J11" s="16">
        <v>0.25865352926796292</v>
      </c>
      <c r="K11" s="16">
        <v>0.38598062970296759</v>
      </c>
      <c r="L11" s="16">
        <v>0.36138479509195942</v>
      </c>
      <c r="N11" s="16">
        <v>0.36548397680493039</v>
      </c>
      <c r="O11" s="16">
        <v>0.26782938045881971</v>
      </c>
      <c r="P11" s="16">
        <v>0.37205598335465528</v>
      </c>
      <c r="Q11" s="16">
        <v>0.22168135797578389</v>
      </c>
      <c r="R11" s="16">
        <v>0.16522005040698429</v>
      </c>
      <c r="S11" s="16">
        <v>0.2640788547303749</v>
      </c>
      <c r="T11" s="16">
        <v>0.28008790235190678</v>
      </c>
      <c r="U11" s="16">
        <v>0.29365101378746722</v>
      </c>
      <c r="V11" s="16">
        <v>0.21862446639655009</v>
      </c>
      <c r="W11" s="16">
        <v>0.26616798505687089</v>
      </c>
      <c r="X11" s="16">
        <v>0.36692180745500158</v>
      </c>
      <c r="Y11" s="16">
        <v>0.1805604609173708</v>
      </c>
      <c r="AA11" s="16">
        <v>0.18517468921688121</v>
      </c>
      <c r="AB11" s="16">
        <v>0.33462305084242672</v>
      </c>
      <c r="AC11" s="16">
        <v>0.28377819692993522</v>
      </c>
      <c r="AD11" s="16">
        <v>0.28582867136462142</v>
      </c>
      <c r="AF11" s="16">
        <v>0.25815290578756322</v>
      </c>
      <c r="AH11" s="16">
        <v>0</v>
      </c>
      <c r="AI11" s="16">
        <v>0.37750744623161381</v>
      </c>
      <c r="AJ11" s="16">
        <v>0.3144548989887474</v>
      </c>
      <c r="AK11" s="16">
        <v>0.1146900398494383</v>
      </c>
    </row>
    <row r="12" spans="2:39" ht="19" customHeight="1" x14ac:dyDescent="0.35">
      <c r="B12" s="15" t="s">
        <v>216</v>
      </c>
      <c r="C12" s="16">
        <v>0.1439250190748895</v>
      </c>
      <c r="D12" s="16">
        <v>0.14118771725037541</v>
      </c>
      <c r="E12" s="16">
        <v>0.1479669535720925</v>
      </c>
      <c r="G12" s="16">
        <v>0.14973980236722739</v>
      </c>
      <c r="H12" s="16">
        <v>0.10366327188319099</v>
      </c>
      <c r="I12" s="16">
        <v>0.15649476346615679</v>
      </c>
      <c r="J12" s="16">
        <v>0.1860137231897189</v>
      </c>
      <c r="K12" s="16">
        <v>0.17571081120560919</v>
      </c>
      <c r="L12" s="16">
        <v>0.1123868710530995</v>
      </c>
      <c r="N12" s="16">
        <v>0.13108748337448231</v>
      </c>
      <c r="O12" s="16">
        <v>0.19852758902736939</v>
      </c>
      <c r="P12" s="16">
        <v>0.1037659066181111</v>
      </c>
      <c r="Q12" s="16">
        <v>0.16460181108503039</v>
      </c>
      <c r="R12" s="16">
        <v>0.17271347678849511</v>
      </c>
      <c r="S12" s="16">
        <v>0.24220821181174221</v>
      </c>
      <c r="T12" s="16">
        <v>0.14639006069223109</v>
      </c>
      <c r="U12" s="16">
        <v>0.12606426638406559</v>
      </c>
      <c r="V12" s="16">
        <v>7.711104235896804E-2</v>
      </c>
      <c r="W12" s="16">
        <v>0.23738125709210309</v>
      </c>
      <c r="X12" s="16">
        <v>7.9420986191049203E-2</v>
      </c>
      <c r="Y12" s="16">
        <v>0.1642185769736286</v>
      </c>
      <c r="AA12" s="16">
        <v>0.1063072841624144</v>
      </c>
      <c r="AB12" s="16">
        <v>0.1690384396366566</v>
      </c>
      <c r="AC12" s="16">
        <v>0.14434294723750299</v>
      </c>
      <c r="AD12" s="16">
        <v>0.20318925712239219</v>
      </c>
      <c r="AF12" s="16">
        <v>0.14244137894520459</v>
      </c>
      <c r="AH12" s="16">
        <v>0.78579285938959353</v>
      </c>
      <c r="AI12" s="16">
        <v>0.36987170186864121</v>
      </c>
      <c r="AJ12" s="16">
        <v>0.1445378302789736</v>
      </c>
      <c r="AK12" s="16">
        <v>5.4674186614489688E-2</v>
      </c>
    </row>
    <row r="13" spans="2:39" ht="19" customHeight="1" x14ac:dyDescent="0.35">
      <c r="B13" s="15" t="s">
        <v>217</v>
      </c>
      <c r="C13" s="16">
        <v>1.067275840504177E-2</v>
      </c>
      <c r="D13" s="16">
        <v>9.8552708837621149E-3</v>
      </c>
      <c r="E13" s="16">
        <v>1.187987081906274E-2</v>
      </c>
      <c r="G13" s="16">
        <v>1.6286508923726659E-2</v>
      </c>
      <c r="H13" s="16">
        <v>5.1228666970616968E-3</v>
      </c>
      <c r="I13" s="16">
        <v>1.7574934418754538E-2</v>
      </c>
      <c r="J13" s="16">
        <v>4.3723685458768634E-3</v>
      </c>
      <c r="K13" s="16">
        <v>8.7347616944547877E-3</v>
      </c>
      <c r="L13" s="16">
        <v>2.35470760663886E-2</v>
      </c>
      <c r="N13" s="16">
        <v>1.35579921740229E-2</v>
      </c>
      <c r="O13" s="16">
        <v>2.6099272533939871E-2</v>
      </c>
      <c r="P13" s="16">
        <v>0</v>
      </c>
      <c r="Q13" s="16">
        <v>0</v>
      </c>
      <c r="R13" s="16">
        <v>1.4008317083343991E-2</v>
      </c>
      <c r="S13" s="16">
        <v>1.074808089893858E-2</v>
      </c>
      <c r="T13" s="16">
        <v>1.0843541810896079E-2</v>
      </c>
      <c r="U13" s="16">
        <v>7.4195940582026847E-3</v>
      </c>
      <c r="V13" s="16">
        <v>1.8621251550122151E-2</v>
      </c>
      <c r="W13" s="16">
        <v>7.5022003811905944E-3</v>
      </c>
      <c r="X13" s="16">
        <v>0</v>
      </c>
      <c r="Y13" s="16">
        <v>0</v>
      </c>
      <c r="AA13" s="16">
        <v>8.5277005526303833E-3</v>
      </c>
      <c r="AB13" s="16">
        <v>6.2346587863531498E-3</v>
      </c>
      <c r="AC13" s="16">
        <v>1.6006440890664751E-2</v>
      </c>
      <c r="AD13" s="16">
        <v>1.5576304319958359E-2</v>
      </c>
      <c r="AF13" s="16">
        <v>1.072315264180468E-2</v>
      </c>
      <c r="AH13" s="16">
        <v>0</v>
      </c>
      <c r="AI13" s="16">
        <v>2.206629712004405E-2</v>
      </c>
      <c r="AJ13" s="16">
        <v>1.3026420525099371E-2</v>
      </c>
      <c r="AK13" s="16">
        <v>2.5822294712657731E-3</v>
      </c>
    </row>
    <row r="14" spans="2:39" ht="19" customHeight="1" x14ac:dyDescent="0.35">
      <c r="B14" s="15" t="s">
        <v>218</v>
      </c>
      <c r="C14" s="16">
        <v>4.1367794508909601E-3</v>
      </c>
      <c r="D14" s="16">
        <v>4.1388221593894421E-3</v>
      </c>
      <c r="E14" s="16">
        <v>4.1337631616846331E-3</v>
      </c>
      <c r="G14" s="16">
        <v>0</v>
      </c>
      <c r="H14" s="16">
        <v>5.2710202031744351E-3</v>
      </c>
      <c r="I14" s="16">
        <v>3.3173020984397692E-3</v>
      </c>
      <c r="J14" s="16">
        <v>4.4259869533965941E-3</v>
      </c>
      <c r="K14" s="16">
        <v>0</v>
      </c>
      <c r="L14" s="16">
        <v>2.4375876636135461E-2</v>
      </c>
      <c r="N14" s="16">
        <v>1.4630499495331181E-2</v>
      </c>
      <c r="O14" s="16">
        <v>0</v>
      </c>
      <c r="P14" s="16">
        <v>0</v>
      </c>
      <c r="Q14" s="16">
        <v>0</v>
      </c>
      <c r="R14" s="16">
        <v>0</v>
      </c>
      <c r="S14" s="16">
        <v>0</v>
      </c>
      <c r="T14" s="16">
        <v>0</v>
      </c>
      <c r="U14" s="16">
        <v>0</v>
      </c>
      <c r="V14" s="16">
        <v>1.0400094813468959E-2</v>
      </c>
      <c r="W14" s="16">
        <v>0</v>
      </c>
      <c r="X14" s="16">
        <v>1.2335592444522959E-2</v>
      </c>
      <c r="Y14" s="16">
        <v>0</v>
      </c>
      <c r="AA14" s="16">
        <v>6.1620059796759922E-3</v>
      </c>
      <c r="AB14" s="16">
        <v>7.1996089158704903E-3</v>
      </c>
      <c r="AC14" s="16">
        <v>0</v>
      </c>
      <c r="AD14" s="16">
        <v>0</v>
      </c>
      <c r="AF14" s="16">
        <v>4.1563123434359339E-3</v>
      </c>
      <c r="AH14" s="16">
        <v>0</v>
      </c>
      <c r="AI14" s="16">
        <v>2.2188341733215811E-2</v>
      </c>
      <c r="AJ14" s="16">
        <v>1.552807408035532E-3</v>
      </c>
      <c r="AK14" s="16">
        <v>2.4876416673875659E-3</v>
      </c>
    </row>
    <row r="15" spans="2:39" ht="19" customHeight="1" x14ac:dyDescent="0.35">
      <c r="B15" s="15" t="s">
        <v>219</v>
      </c>
      <c r="C15" s="16">
        <v>3.9705255078634396E-3</v>
      </c>
      <c r="D15" s="16">
        <v>1.4442690623552119E-3</v>
      </c>
      <c r="E15" s="16">
        <v>7.700827728990868E-3</v>
      </c>
      <c r="G15" s="16">
        <v>4.5753512050272652E-3</v>
      </c>
      <c r="H15" s="16">
        <v>5.2972055899149903E-3</v>
      </c>
      <c r="I15" s="16">
        <v>2.9597761267612871E-3</v>
      </c>
      <c r="J15" s="16">
        <v>0</v>
      </c>
      <c r="K15" s="16">
        <v>0</v>
      </c>
      <c r="L15" s="16">
        <v>2.3618577400767109E-2</v>
      </c>
      <c r="N15" s="16">
        <v>0</v>
      </c>
      <c r="O15" s="16">
        <v>0</v>
      </c>
      <c r="P15" s="16">
        <v>0</v>
      </c>
      <c r="Q15" s="16">
        <v>0</v>
      </c>
      <c r="R15" s="16">
        <v>0</v>
      </c>
      <c r="S15" s="16">
        <v>1.1803235327696881E-2</v>
      </c>
      <c r="T15" s="16">
        <v>2.037979775490617E-2</v>
      </c>
      <c r="U15" s="16">
        <v>0</v>
      </c>
      <c r="V15" s="16">
        <v>3.703373300316047E-3</v>
      </c>
      <c r="W15" s="16">
        <v>8.7162611961369638E-3</v>
      </c>
      <c r="X15" s="16">
        <v>0</v>
      </c>
      <c r="Y15" s="16">
        <v>0</v>
      </c>
      <c r="AA15" s="16">
        <v>4.0576121209645096E-3</v>
      </c>
      <c r="AB15" s="16">
        <v>6.6332404775386201E-3</v>
      </c>
      <c r="AC15" s="16">
        <v>3.6826437530338581E-3</v>
      </c>
      <c r="AD15" s="16">
        <v>0</v>
      </c>
      <c r="AF15" s="16">
        <v>3.066934911400344E-3</v>
      </c>
      <c r="AH15" s="16">
        <v>0.21420714061040649</v>
      </c>
      <c r="AI15" s="16">
        <v>1.2505953291547821E-2</v>
      </c>
      <c r="AJ15" s="16">
        <v>2.9243179419885172E-3</v>
      </c>
      <c r="AK15" s="16">
        <v>0</v>
      </c>
    </row>
    <row r="17" spans="2:2" x14ac:dyDescent="0.35">
      <c r="B17" s="19" t="s">
        <v>26</v>
      </c>
    </row>
    <row r="18" spans="2:2" x14ac:dyDescent="0.35">
      <c r="B18" t="s">
        <v>443</v>
      </c>
    </row>
    <row r="19" spans="2:2" x14ac:dyDescent="0.35">
      <c r="B19" t="s">
        <v>8</v>
      </c>
    </row>
    <row r="20" spans="2:2" x14ac:dyDescent="0.35">
      <c r="B20"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AM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220</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2244</v>
      </c>
      <c r="D7" s="13">
        <v>1123</v>
      </c>
      <c r="E7" s="13">
        <v>1121</v>
      </c>
      <c r="G7" s="13">
        <v>242</v>
      </c>
      <c r="H7" s="13">
        <v>350</v>
      </c>
      <c r="I7" s="13">
        <v>470</v>
      </c>
      <c r="J7" s="13">
        <v>573</v>
      </c>
      <c r="K7" s="13">
        <v>427</v>
      </c>
      <c r="L7" s="13">
        <v>182</v>
      </c>
      <c r="N7" s="13">
        <v>193</v>
      </c>
      <c r="O7" s="13">
        <v>82</v>
      </c>
      <c r="P7" s="13">
        <v>113</v>
      </c>
      <c r="Q7" s="13">
        <v>90</v>
      </c>
      <c r="R7" s="13">
        <v>243</v>
      </c>
      <c r="S7" s="13">
        <v>193</v>
      </c>
      <c r="T7" s="13">
        <v>167</v>
      </c>
      <c r="U7" s="13">
        <v>183</v>
      </c>
      <c r="V7" s="13">
        <v>285</v>
      </c>
      <c r="W7" s="13">
        <v>330</v>
      </c>
      <c r="X7" s="13">
        <v>175</v>
      </c>
      <c r="Y7" s="13">
        <v>190</v>
      </c>
      <c r="AA7" s="13">
        <v>589</v>
      </c>
      <c r="AB7" s="13">
        <v>687</v>
      </c>
      <c r="AC7" s="13">
        <v>532</v>
      </c>
      <c r="AD7" s="13">
        <v>433</v>
      </c>
      <c r="AF7" s="13">
        <v>2064</v>
      </c>
      <c r="AH7" s="13">
        <v>158</v>
      </c>
      <c r="AI7" s="13">
        <v>934</v>
      </c>
      <c r="AJ7" s="13">
        <v>839</v>
      </c>
      <c r="AK7" s="13">
        <v>313</v>
      </c>
    </row>
    <row r="8" spans="2:39" x14ac:dyDescent="0.35">
      <c r="B8" s="7" t="s">
        <v>68</v>
      </c>
      <c r="C8" s="14">
        <v>2216</v>
      </c>
      <c r="D8" s="14">
        <v>1107</v>
      </c>
      <c r="E8" s="14">
        <v>1110</v>
      </c>
      <c r="G8" s="14">
        <v>239</v>
      </c>
      <c r="H8" s="14">
        <v>367</v>
      </c>
      <c r="I8" s="14">
        <v>463</v>
      </c>
      <c r="J8" s="14">
        <v>538</v>
      </c>
      <c r="K8" s="14">
        <v>394</v>
      </c>
      <c r="L8" s="14">
        <v>215</v>
      </c>
      <c r="N8" s="14">
        <v>205</v>
      </c>
      <c r="O8" s="14">
        <v>84</v>
      </c>
      <c r="P8" s="14">
        <v>108</v>
      </c>
      <c r="Q8" s="14">
        <v>82</v>
      </c>
      <c r="R8" s="14">
        <v>233</v>
      </c>
      <c r="S8" s="14">
        <v>179</v>
      </c>
      <c r="T8" s="14">
        <v>153</v>
      </c>
      <c r="U8" s="14">
        <v>178</v>
      </c>
      <c r="V8" s="14">
        <v>296</v>
      </c>
      <c r="W8" s="14">
        <v>325</v>
      </c>
      <c r="X8" s="14">
        <v>166</v>
      </c>
      <c r="Y8" s="14">
        <v>208</v>
      </c>
      <c r="AA8" s="14">
        <v>563</v>
      </c>
      <c r="AB8" s="14">
        <v>651</v>
      </c>
      <c r="AC8" s="14">
        <v>554</v>
      </c>
      <c r="AD8" s="14">
        <v>448</v>
      </c>
      <c r="AF8" s="14">
        <v>2035</v>
      </c>
      <c r="AH8" s="14">
        <v>158</v>
      </c>
      <c r="AI8" s="14">
        <v>918</v>
      </c>
      <c r="AJ8" s="14">
        <v>832</v>
      </c>
      <c r="AK8" s="14">
        <v>309</v>
      </c>
    </row>
    <row r="9" spans="2:39" ht="32" customHeight="1" x14ac:dyDescent="0.35">
      <c r="B9" s="15" t="s">
        <v>221</v>
      </c>
      <c r="C9" s="16">
        <v>0.18168920336327241</v>
      </c>
      <c r="D9" s="16">
        <v>0.18776436075325981</v>
      </c>
      <c r="E9" s="16">
        <v>0.17562984319800479</v>
      </c>
      <c r="G9" s="16">
        <v>0.11452776877515961</v>
      </c>
      <c r="H9" s="16">
        <v>0.2052513837895393</v>
      </c>
      <c r="I9" s="16">
        <v>0.22899218250993419</v>
      </c>
      <c r="J9" s="16">
        <v>0.18806325096743759</v>
      </c>
      <c r="K9" s="16">
        <v>0.16513314325730399</v>
      </c>
      <c r="L9" s="16">
        <v>0.1286825036021067</v>
      </c>
      <c r="N9" s="16">
        <v>0.17806135451218999</v>
      </c>
      <c r="O9" s="16">
        <v>0.22671571278421279</v>
      </c>
      <c r="P9" s="16">
        <v>0.1731681329850295</v>
      </c>
      <c r="Q9" s="16">
        <v>0.12877842831615419</v>
      </c>
      <c r="R9" s="16">
        <v>0.1825091241644467</v>
      </c>
      <c r="S9" s="16">
        <v>0.13467794264136429</v>
      </c>
      <c r="T9" s="16">
        <v>0.21118471973091649</v>
      </c>
      <c r="U9" s="16">
        <v>0.2043396235842907</v>
      </c>
      <c r="V9" s="16">
        <v>0.23942212101870791</v>
      </c>
      <c r="W9" s="16">
        <v>0.1647917022883178</v>
      </c>
      <c r="X9" s="16">
        <v>0.16982430309026539</v>
      </c>
      <c r="Y9" s="16">
        <v>0.14437697440343489</v>
      </c>
      <c r="AA9" s="16">
        <v>0.28242663547121488</v>
      </c>
      <c r="AB9" s="16">
        <v>0.1775698592664392</v>
      </c>
      <c r="AC9" s="16">
        <v>0.13550291169021161</v>
      </c>
      <c r="AD9" s="16">
        <v>0.1186045252492222</v>
      </c>
      <c r="AF9" s="16">
        <v>0.19489867582959911</v>
      </c>
      <c r="AH9" s="16">
        <v>3.5973791058411829E-2</v>
      </c>
      <c r="AI9" s="16">
        <v>8.2507511027595098E-2</v>
      </c>
      <c r="AJ9" s="16">
        <v>0.2290741563661027</v>
      </c>
      <c r="AK9" s="16">
        <v>0.42349408949077788</v>
      </c>
    </row>
    <row r="10" spans="2:39" ht="19" customHeight="1" x14ac:dyDescent="0.35">
      <c r="B10" s="15" t="s">
        <v>222</v>
      </c>
      <c r="C10" s="16">
        <v>0.2851714364760326</v>
      </c>
      <c r="D10" s="16">
        <v>0.31423801369857951</v>
      </c>
      <c r="E10" s="16">
        <v>0.25618044104054799</v>
      </c>
      <c r="G10" s="16">
        <v>0.2783926543531926</v>
      </c>
      <c r="H10" s="16">
        <v>0.31782494427891811</v>
      </c>
      <c r="I10" s="16">
        <v>0.28047229919842093</v>
      </c>
      <c r="J10" s="16">
        <v>0.28827398350915701</v>
      </c>
      <c r="K10" s="16">
        <v>0.29282940886171938</v>
      </c>
      <c r="L10" s="16">
        <v>0.2254311281442021</v>
      </c>
      <c r="N10" s="16">
        <v>0.29035035646129509</v>
      </c>
      <c r="O10" s="16">
        <v>0.28117721392805162</v>
      </c>
      <c r="P10" s="16">
        <v>0.2381393879479631</v>
      </c>
      <c r="Q10" s="16">
        <v>0.23203683867705771</v>
      </c>
      <c r="R10" s="16">
        <v>0.29460952631384157</v>
      </c>
      <c r="S10" s="16">
        <v>0.3079813201113713</v>
      </c>
      <c r="T10" s="16">
        <v>0.25746116745721159</v>
      </c>
      <c r="U10" s="16">
        <v>0.27263678365749311</v>
      </c>
      <c r="V10" s="16">
        <v>0.31600007431860361</v>
      </c>
      <c r="W10" s="16">
        <v>0.3077262511898522</v>
      </c>
      <c r="X10" s="16">
        <v>0.267186096367653</v>
      </c>
      <c r="Y10" s="16">
        <v>0.26323981785559469</v>
      </c>
      <c r="AA10" s="16">
        <v>0.31210550465236109</v>
      </c>
      <c r="AB10" s="16">
        <v>0.29965569048175089</v>
      </c>
      <c r="AC10" s="16">
        <v>0.28821949248128231</v>
      </c>
      <c r="AD10" s="16">
        <v>0.22557767660323069</v>
      </c>
      <c r="AF10" s="16">
        <v>0.30406686170470931</v>
      </c>
      <c r="AH10" s="16">
        <v>8.3042337354126916E-2</v>
      </c>
      <c r="AI10" s="16">
        <v>0.22914612106969551</v>
      </c>
      <c r="AJ10" s="16">
        <v>0.35978040153355778</v>
      </c>
      <c r="AK10" s="16">
        <v>0.35430294289711223</v>
      </c>
    </row>
    <row r="11" spans="2:39" ht="19" customHeight="1" x14ac:dyDescent="0.35">
      <c r="B11" s="15" t="s">
        <v>223</v>
      </c>
      <c r="C11" s="16">
        <v>0.2406190718478699</v>
      </c>
      <c r="D11" s="16">
        <v>0.23742135236843531</v>
      </c>
      <c r="E11" s="16">
        <v>0.24380847630104829</v>
      </c>
      <c r="G11" s="16">
        <v>0.30093906808417359</v>
      </c>
      <c r="H11" s="16">
        <v>0.2414057554426419</v>
      </c>
      <c r="I11" s="16">
        <v>0.24586283975498679</v>
      </c>
      <c r="J11" s="16">
        <v>0.24152391331321291</v>
      </c>
      <c r="K11" s="16">
        <v>0.21375741462143261</v>
      </c>
      <c r="L11" s="16">
        <v>0.20797728303158919</v>
      </c>
      <c r="N11" s="16">
        <v>0.20936433583201369</v>
      </c>
      <c r="O11" s="16">
        <v>0.2069086456556572</v>
      </c>
      <c r="P11" s="16">
        <v>0.31595426967589102</v>
      </c>
      <c r="Q11" s="16">
        <v>0.25265847459695873</v>
      </c>
      <c r="R11" s="16">
        <v>0.26559868345961851</v>
      </c>
      <c r="S11" s="16">
        <v>0.2198124156621204</v>
      </c>
      <c r="T11" s="16">
        <v>0.27046713744156481</v>
      </c>
      <c r="U11" s="16">
        <v>0.34926143800806131</v>
      </c>
      <c r="V11" s="16">
        <v>0.1928794411305404</v>
      </c>
      <c r="W11" s="16">
        <v>0.2058549889347458</v>
      </c>
      <c r="X11" s="16">
        <v>0.23240821594194419</v>
      </c>
      <c r="Y11" s="16">
        <v>0.2448001045979821</v>
      </c>
      <c r="AA11" s="16">
        <v>0.22640604751826479</v>
      </c>
      <c r="AB11" s="16">
        <v>0.24796677950418311</v>
      </c>
      <c r="AC11" s="16">
        <v>0.242653613827229</v>
      </c>
      <c r="AD11" s="16">
        <v>0.24588773694204211</v>
      </c>
      <c r="AF11" s="16">
        <v>0.24968039478977039</v>
      </c>
      <c r="AH11" s="16">
        <v>0.16615828808322</v>
      </c>
      <c r="AI11" s="16">
        <v>0.26985262425130468</v>
      </c>
      <c r="AJ11" s="16">
        <v>0.25624283517121221</v>
      </c>
      <c r="AK11" s="16">
        <v>0.1498086681345252</v>
      </c>
    </row>
    <row r="12" spans="2:39" ht="19" customHeight="1" x14ac:dyDescent="0.35">
      <c r="B12" s="15" t="s">
        <v>224</v>
      </c>
      <c r="C12" s="16">
        <v>0.22581358809817731</v>
      </c>
      <c r="D12" s="16">
        <v>0.200902353801166</v>
      </c>
      <c r="E12" s="16">
        <v>0.2506600457415194</v>
      </c>
      <c r="G12" s="16">
        <v>0.24674559075606209</v>
      </c>
      <c r="H12" s="16">
        <v>0.190253624351124</v>
      </c>
      <c r="I12" s="16">
        <v>0.1845435627120782</v>
      </c>
      <c r="J12" s="16">
        <v>0.20683871731015319</v>
      </c>
      <c r="K12" s="16">
        <v>0.26690984602164042</v>
      </c>
      <c r="L12" s="16">
        <v>0.32417360461336647</v>
      </c>
      <c r="N12" s="16">
        <v>0.22798536041690609</v>
      </c>
      <c r="O12" s="16">
        <v>0.21283199473249989</v>
      </c>
      <c r="P12" s="16">
        <v>0.23592931010979579</v>
      </c>
      <c r="Q12" s="16">
        <v>0.31463892661258619</v>
      </c>
      <c r="R12" s="16">
        <v>0.1858762078574816</v>
      </c>
      <c r="S12" s="16">
        <v>0.25535203598922562</v>
      </c>
      <c r="T12" s="16">
        <v>0.19704284726630369</v>
      </c>
      <c r="U12" s="16">
        <v>0.1122763753832</v>
      </c>
      <c r="V12" s="16">
        <v>0.20027690553065061</v>
      </c>
      <c r="W12" s="16">
        <v>0.26295197937798298</v>
      </c>
      <c r="X12" s="16">
        <v>0.26331849026225967</v>
      </c>
      <c r="Y12" s="16">
        <v>0.27488127558162989</v>
      </c>
      <c r="AA12" s="16">
        <v>0.12986276341207359</v>
      </c>
      <c r="AB12" s="16">
        <v>0.20486197147423441</v>
      </c>
      <c r="AC12" s="16">
        <v>0.27444697809262197</v>
      </c>
      <c r="AD12" s="16">
        <v>0.31732736332128381</v>
      </c>
      <c r="AF12" s="16">
        <v>0.19110849306316879</v>
      </c>
      <c r="AH12" s="16">
        <v>0.60052040562577225</v>
      </c>
      <c r="AI12" s="16">
        <v>0.31646383559214741</v>
      </c>
      <c r="AJ12" s="16">
        <v>0.1162382385544683</v>
      </c>
      <c r="AK12" s="16">
        <v>5.9532934234450739E-2</v>
      </c>
    </row>
    <row r="13" spans="2:39" ht="19" customHeight="1" x14ac:dyDescent="0.35">
      <c r="B13" s="15" t="s">
        <v>93</v>
      </c>
      <c r="C13" s="16">
        <v>6.6706700214647724E-2</v>
      </c>
      <c r="D13" s="16">
        <v>5.9673919378559342E-2</v>
      </c>
      <c r="E13" s="16">
        <v>7.3721193718879321E-2</v>
      </c>
      <c r="G13" s="16">
        <v>5.9394918031412017E-2</v>
      </c>
      <c r="H13" s="16">
        <v>4.5264292137776552E-2</v>
      </c>
      <c r="I13" s="16">
        <v>6.0129115824579943E-2</v>
      </c>
      <c r="J13" s="16">
        <v>7.530013490003945E-2</v>
      </c>
      <c r="K13" s="16">
        <v>6.1370187237903551E-2</v>
      </c>
      <c r="L13" s="16">
        <v>0.1137354806087354</v>
      </c>
      <c r="N13" s="16">
        <v>9.4238592777595068E-2</v>
      </c>
      <c r="O13" s="16">
        <v>7.2366432899578753E-2</v>
      </c>
      <c r="P13" s="16">
        <v>3.6808899281320542E-2</v>
      </c>
      <c r="Q13" s="16">
        <v>7.1887331797243242E-2</v>
      </c>
      <c r="R13" s="16">
        <v>7.1406458204611709E-2</v>
      </c>
      <c r="S13" s="16">
        <v>8.2176285595918275E-2</v>
      </c>
      <c r="T13" s="16">
        <v>6.3844128104003278E-2</v>
      </c>
      <c r="U13" s="16">
        <v>6.1485779366954679E-2</v>
      </c>
      <c r="V13" s="16">
        <v>5.1421458001497493E-2</v>
      </c>
      <c r="W13" s="16">
        <v>5.86750782091012E-2</v>
      </c>
      <c r="X13" s="16">
        <v>6.7262894337877688E-2</v>
      </c>
      <c r="Y13" s="16">
        <v>7.2701827561358318E-2</v>
      </c>
      <c r="AA13" s="16">
        <v>4.9199048946085552E-2</v>
      </c>
      <c r="AB13" s="16">
        <v>6.9945699273392448E-2</v>
      </c>
      <c r="AC13" s="16">
        <v>5.9177003908655011E-2</v>
      </c>
      <c r="AD13" s="16">
        <v>9.2602697884221152E-2</v>
      </c>
      <c r="AF13" s="16">
        <v>6.0245574612752491E-2</v>
      </c>
      <c r="AH13" s="16">
        <v>0.1143051778784689</v>
      </c>
      <c r="AI13" s="16">
        <v>0.10202990805925739</v>
      </c>
      <c r="AJ13" s="16">
        <v>3.866436837465894E-2</v>
      </c>
      <c r="AK13" s="16">
        <v>1.286136524313399E-2</v>
      </c>
    </row>
    <row r="15" spans="2:39" x14ac:dyDescent="0.35">
      <c r="B15" s="19" t="s">
        <v>27</v>
      </c>
    </row>
    <row r="16" spans="2:39" x14ac:dyDescent="0.35">
      <c r="B16" t="s">
        <v>443</v>
      </c>
    </row>
    <row r="17" spans="2:2" x14ac:dyDescent="0.35">
      <c r="B17" t="s">
        <v>8</v>
      </c>
    </row>
    <row r="18" spans="2:2" x14ac:dyDescent="0.35">
      <c r="B18"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AM25"/>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225</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3731</v>
      </c>
      <c r="D7" s="13">
        <v>1969</v>
      </c>
      <c r="E7" s="13">
        <v>1762</v>
      </c>
      <c r="G7" s="13">
        <v>463</v>
      </c>
      <c r="H7" s="13">
        <v>766</v>
      </c>
      <c r="I7" s="13">
        <v>817</v>
      </c>
      <c r="J7" s="13">
        <v>851</v>
      </c>
      <c r="K7" s="13">
        <v>593</v>
      </c>
      <c r="L7" s="13">
        <v>241</v>
      </c>
      <c r="N7" s="13">
        <v>289</v>
      </c>
      <c r="O7" s="13">
        <v>124</v>
      </c>
      <c r="P7" s="13">
        <v>185</v>
      </c>
      <c r="Q7" s="13">
        <v>150</v>
      </c>
      <c r="R7" s="13">
        <v>418</v>
      </c>
      <c r="S7" s="13">
        <v>302</v>
      </c>
      <c r="T7" s="13">
        <v>276</v>
      </c>
      <c r="U7" s="13">
        <v>336</v>
      </c>
      <c r="V7" s="13">
        <v>589</v>
      </c>
      <c r="W7" s="13">
        <v>495</v>
      </c>
      <c r="X7" s="13">
        <v>278</v>
      </c>
      <c r="Y7" s="13">
        <v>289</v>
      </c>
      <c r="AA7" s="13">
        <v>1130</v>
      </c>
      <c r="AB7" s="13">
        <v>1060</v>
      </c>
      <c r="AC7" s="13">
        <v>848</v>
      </c>
      <c r="AD7" s="13">
        <v>687</v>
      </c>
      <c r="AF7" s="13">
        <v>3501</v>
      </c>
      <c r="AH7" s="13">
        <v>194</v>
      </c>
      <c r="AI7" s="13">
        <v>1198</v>
      </c>
      <c r="AJ7" s="13">
        <v>1617</v>
      </c>
      <c r="AK7" s="13">
        <v>722</v>
      </c>
    </row>
    <row r="8" spans="2:39" x14ac:dyDescent="0.35">
      <c r="B8" s="7" t="s">
        <v>68</v>
      </c>
      <c r="C8" s="14">
        <v>3697</v>
      </c>
      <c r="D8" s="14">
        <v>1953</v>
      </c>
      <c r="E8" s="14">
        <v>1744</v>
      </c>
      <c r="G8" s="14">
        <v>456</v>
      </c>
      <c r="H8" s="14">
        <v>806</v>
      </c>
      <c r="I8" s="14">
        <v>807</v>
      </c>
      <c r="J8" s="14">
        <v>798</v>
      </c>
      <c r="K8" s="14">
        <v>546</v>
      </c>
      <c r="L8" s="14">
        <v>283</v>
      </c>
      <c r="N8" s="14">
        <v>308</v>
      </c>
      <c r="O8" s="14">
        <v>128</v>
      </c>
      <c r="P8" s="14">
        <v>176</v>
      </c>
      <c r="Q8" s="14">
        <v>136</v>
      </c>
      <c r="R8" s="14">
        <v>405</v>
      </c>
      <c r="S8" s="14">
        <v>280</v>
      </c>
      <c r="T8" s="14">
        <v>255</v>
      </c>
      <c r="U8" s="14">
        <v>328</v>
      </c>
      <c r="V8" s="14">
        <v>616</v>
      </c>
      <c r="W8" s="14">
        <v>487</v>
      </c>
      <c r="X8" s="14">
        <v>263</v>
      </c>
      <c r="Y8" s="14">
        <v>313</v>
      </c>
      <c r="AA8" s="14">
        <v>1093</v>
      </c>
      <c r="AB8" s="14">
        <v>1005</v>
      </c>
      <c r="AC8" s="14">
        <v>884</v>
      </c>
      <c r="AD8" s="14">
        <v>713</v>
      </c>
      <c r="AF8" s="14">
        <v>3464</v>
      </c>
      <c r="AH8" s="14">
        <v>195</v>
      </c>
      <c r="AI8" s="14">
        <v>1176</v>
      </c>
      <c r="AJ8" s="14">
        <v>1609</v>
      </c>
      <c r="AK8" s="14">
        <v>716</v>
      </c>
    </row>
    <row r="9" spans="2:39" ht="46" customHeight="1" x14ac:dyDescent="0.35">
      <c r="B9" s="15" t="s">
        <v>226</v>
      </c>
      <c r="C9" s="16">
        <v>0.33941034795405339</v>
      </c>
      <c r="D9" s="16">
        <v>0.33424644151692418</v>
      </c>
      <c r="E9" s="16">
        <v>0.34519212635852231</v>
      </c>
      <c r="G9" s="16">
        <v>0.2409793374720485</v>
      </c>
      <c r="H9" s="16">
        <v>0.29758203779736092</v>
      </c>
      <c r="I9" s="16">
        <v>0.35265841362453743</v>
      </c>
      <c r="J9" s="16">
        <v>0.39562324135304933</v>
      </c>
      <c r="K9" s="16">
        <v>0.37975813031131739</v>
      </c>
      <c r="L9" s="16">
        <v>0.34315184670365828</v>
      </c>
      <c r="N9" s="16">
        <v>0.32502785437758003</v>
      </c>
      <c r="O9" s="16">
        <v>0.26923415753646163</v>
      </c>
      <c r="P9" s="16">
        <v>0.33471426706414897</v>
      </c>
      <c r="Q9" s="16">
        <v>0.28855699633601239</v>
      </c>
      <c r="R9" s="16">
        <v>0.37760092433168818</v>
      </c>
      <c r="S9" s="16">
        <v>0.34920325316754969</v>
      </c>
      <c r="T9" s="16">
        <v>0.35192556150182719</v>
      </c>
      <c r="U9" s="16">
        <v>0.32522760675475171</v>
      </c>
      <c r="V9" s="16">
        <v>0.32708493938442712</v>
      </c>
      <c r="W9" s="16">
        <v>0.37547155534168319</v>
      </c>
      <c r="X9" s="16">
        <v>0.30865489740339003</v>
      </c>
      <c r="Y9" s="16">
        <v>0.34765946526537761</v>
      </c>
      <c r="AA9" s="16">
        <v>0.37143092796932781</v>
      </c>
      <c r="AB9" s="16">
        <v>0.39230558175742258</v>
      </c>
      <c r="AC9" s="16">
        <v>0.30966182291429611</v>
      </c>
      <c r="AD9" s="16">
        <v>0.25373060891761462</v>
      </c>
      <c r="AF9" s="16">
        <v>0.35055034815114328</v>
      </c>
      <c r="AH9" s="16">
        <v>0.26239163233494622</v>
      </c>
      <c r="AI9" s="16">
        <v>0.31993007197138379</v>
      </c>
      <c r="AJ9" s="16">
        <v>0.34559141384183872</v>
      </c>
      <c r="AK9" s="16">
        <v>0.37848925687178081</v>
      </c>
    </row>
    <row r="10" spans="2:39" ht="32" customHeight="1" x14ac:dyDescent="0.35">
      <c r="B10" s="15" t="s">
        <v>227</v>
      </c>
      <c r="C10" s="16">
        <v>0.29818591033489161</v>
      </c>
      <c r="D10" s="16">
        <v>0.32384447597198751</v>
      </c>
      <c r="E10" s="16">
        <v>0.26945724483786943</v>
      </c>
      <c r="G10" s="16">
        <v>0.24577886741140911</v>
      </c>
      <c r="H10" s="16">
        <v>0.2686969405881206</v>
      </c>
      <c r="I10" s="16">
        <v>0.32821574721894903</v>
      </c>
      <c r="J10" s="16">
        <v>0.30605066031332229</v>
      </c>
      <c r="K10" s="16">
        <v>0.32568514516363078</v>
      </c>
      <c r="L10" s="16">
        <v>0.30580213515137789</v>
      </c>
      <c r="N10" s="16">
        <v>0.28594359717243439</v>
      </c>
      <c r="O10" s="16">
        <v>0.29651005518514217</v>
      </c>
      <c r="P10" s="16">
        <v>0.32308370846368961</v>
      </c>
      <c r="Q10" s="16">
        <v>0.29971203890208292</v>
      </c>
      <c r="R10" s="16">
        <v>0.31971012292345108</v>
      </c>
      <c r="S10" s="16">
        <v>0.27389592710677219</v>
      </c>
      <c r="T10" s="16">
        <v>0.2650058543723578</v>
      </c>
      <c r="U10" s="16">
        <v>0.30431400672323872</v>
      </c>
      <c r="V10" s="16">
        <v>0.29983319836591332</v>
      </c>
      <c r="W10" s="16">
        <v>0.31027626389951002</v>
      </c>
      <c r="X10" s="16">
        <v>0.31202507496725101</v>
      </c>
      <c r="Y10" s="16">
        <v>0.27701896664516468</v>
      </c>
      <c r="AA10" s="16">
        <v>0.38028475064251538</v>
      </c>
      <c r="AB10" s="16">
        <v>0.349166986605215</v>
      </c>
      <c r="AC10" s="16">
        <v>0.22596651868872919</v>
      </c>
      <c r="AD10" s="16">
        <v>0.19098790841784</v>
      </c>
      <c r="AF10" s="16">
        <v>0.31076811325586812</v>
      </c>
      <c r="AH10" s="16">
        <v>0.1201704027501458</v>
      </c>
      <c r="AI10" s="16">
        <v>0.24212894434486301</v>
      </c>
      <c r="AJ10" s="16">
        <v>0.30944541536170761</v>
      </c>
      <c r="AK10" s="16">
        <v>0.41341697344902889</v>
      </c>
    </row>
    <row r="11" spans="2:39" ht="32" customHeight="1" x14ac:dyDescent="0.35">
      <c r="B11" s="15" t="s">
        <v>228</v>
      </c>
      <c r="C11" s="16">
        <v>0.28484212220674232</v>
      </c>
      <c r="D11" s="16">
        <v>0.28599883114137947</v>
      </c>
      <c r="E11" s="16">
        <v>0.28354701068216981</v>
      </c>
      <c r="G11" s="16">
        <v>0.22674122454214671</v>
      </c>
      <c r="H11" s="16">
        <v>0.24687840297530489</v>
      </c>
      <c r="I11" s="16">
        <v>0.27801967553209989</v>
      </c>
      <c r="J11" s="16">
        <v>0.30102997352381328</v>
      </c>
      <c r="K11" s="16">
        <v>0.31806332256560937</v>
      </c>
      <c r="L11" s="16">
        <v>0.39616744849665431</v>
      </c>
      <c r="N11" s="16">
        <v>0.29731306307155791</v>
      </c>
      <c r="O11" s="16">
        <v>0.31933277462631698</v>
      </c>
      <c r="P11" s="16">
        <v>0.2846214967501155</v>
      </c>
      <c r="Q11" s="16">
        <v>0.23334203035978759</v>
      </c>
      <c r="R11" s="16">
        <v>0.28393200493719711</v>
      </c>
      <c r="S11" s="16">
        <v>0.28765101090731182</v>
      </c>
      <c r="T11" s="16">
        <v>0.27961436748976493</v>
      </c>
      <c r="U11" s="16">
        <v>0.31422224981968289</v>
      </c>
      <c r="V11" s="16">
        <v>0.29927981378522739</v>
      </c>
      <c r="W11" s="16">
        <v>0.2557146062567266</v>
      </c>
      <c r="X11" s="16">
        <v>0.27283185497023421</v>
      </c>
      <c r="Y11" s="16">
        <v>0.28007616608565777</v>
      </c>
      <c r="AA11" s="16">
        <v>0.29457628357374588</v>
      </c>
      <c r="AB11" s="16">
        <v>0.31067190173157061</v>
      </c>
      <c r="AC11" s="16">
        <v>0.28636284581849758</v>
      </c>
      <c r="AD11" s="16">
        <v>0.23203421389231069</v>
      </c>
      <c r="AF11" s="16">
        <v>0.2906386802307393</v>
      </c>
      <c r="AH11" s="16">
        <v>0.21740020012377731</v>
      </c>
      <c r="AI11" s="16">
        <v>0.27408531216994531</v>
      </c>
      <c r="AJ11" s="16">
        <v>0.29449850306445868</v>
      </c>
      <c r="AK11" s="16">
        <v>0.29918563243207069</v>
      </c>
    </row>
    <row r="12" spans="2:39" ht="32" customHeight="1" x14ac:dyDescent="0.35">
      <c r="B12" s="15" t="s">
        <v>229</v>
      </c>
      <c r="C12" s="16">
        <v>0.27947010662346061</v>
      </c>
      <c r="D12" s="16">
        <v>0.28568491085031239</v>
      </c>
      <c r="E12" s="16">
        <v>0.27251168835924638</v>
      </c>
      <c r="G12" s="16">
        <v>0.2551644101963132</v>
      </c>
      <c r="H12" s="16">
        <v>0.29364249511636631</v>
      </c>
      <c r="I12" s="16">
        <v>0.29760247227369668</v>
      </c>
      <c r="J12" s="16">
        <v>0.28979218227922771</v>
      </c>
      <c r="K12" s="16">
        <v>0.27311763368642472</v>
      </c>
      <c r="L12" s="16">
        <v>0.20988022404409029</v>
      </c>
      <c r="N12" s="16">
        <v>0.2429545123329459</v>
      </c>
      <c r="O12" s="16">
        <v>0.28167417310097032</v>
      </c>
      <c r="P12" s="16">
        <v>0.28928365376391563</v>
      </c>
      <c r="Q12" s="16">
        <v>0.27851133087898339</v>
      </c>
      <c r="R12" s="16">
        <v>0.28873756621661589</v>
      </c>
      <c r="S12" s="16">
        <v>0.28857222738003679</v>
      </c>
      <c r="T12" s="16">
        <v>0.2474150749577666</v>
      </c>
      <c r="U12" s="16">
        <v>0.30536413474725588</v>
      </c>
      <c r="V12" s="16">
        <v>0.30631970710048861</v>
      </c>
      <c r="W12" s="16">
        <v>0.27498941619485923</v>
      </c>
      <c r="X12" s="16">
        <v>0.25183799577152249</v>
      </c>
      <c r="Y12" s="16">
        <v>0.26556244881873142</v>
      </c>
      <c r="AA12" s="16">
        <v>0.33250412481855862</v>
      </c>
      <c r="AB12" s="16">
        <v>0.29251266711004881</v>
      </c>
      <c r="AC12" s="16">
        <v>0.24607028483613891</v>
      </c>
      <c r="AD12" s="16">
        <v>0.22059389086079029</v>
      </c>
      <c r="AF12" s="16">
        <v>0.29159880050821491</v>
      </c>
      <c r="AH12" s="16">
        <v>0.14985995255658541</v>
      </c>
      <c r="AI12" s="16">
        <v>0.1964026441069969</v>
      </c>
      <c r="AJ12" s="16">
        <v>0.29219916508001309</v>
      </c>
      <c r="AK12" s="16">
        <v>0.42254247667610878</v>
      </c>
    </row>
    <row r="13" spans="2:39" ht="60" customHeight="1" x14ac:dyDescent="0.35">
      <c r="B13" s="15" t="s">
        <v>236</v>
      </c>
      <c r="C13" s="16">
        <v>0.30918880745306349</v>
      </c>
      <c r="D13" s="16">
        <v>0.31882371968780632</v>
      </c>
      <c r="E13" s="16">
        <v>0.29840105826240321</v>
      </c>
      <c r="G13" s="16">
        <v>0.2091658105689472</v>
      </c>
      <c r="H13" s="16">
        <v>0.31532601296805279</v>
      </c>
      <c r="I13" s="16">
        <v>0.33847751932472409</v>
      </c>
      <c r="J13" s="16">
        <v>0.31639927787372679</v>
      </c>
      <c r="K13" s="16">
        <v>0.32210720261761477</v>
      </c>
      <c r="L13" s="16">
        <v>0.3241968967711959</v>
      </c>
      <c r="N13" s="16">
        <v>0.2972976477282091</v>
      </c>
      <c r="O13" s="16">
        <v>0.27867452252490932</v>
      </c>
      <c r="P13" s="16">
        <v>0.21452364373860869</v>
      </c>
      <c r="Q13" s="16">
        <v>0.33083967443612528</v>
      </c>
      <c r="R13" s="16">
        <v>0.3380786689428929</v>
      </c>
      <c r="S13" s="16">
        <v>0.25429599246382828</v>
      </c>
      <c r="T13" s="16">
        <v>0.3233827993693853</v>
      </c>
      <c r="U13" s="16">
        <v>0.3022452564044727</v>
      </c>
      <c r="V13" s="16">
        <v>0.33618979261514648</v>
      </c>
      <c r="W13" s="16">
        <v>0.33494524122869779</v>
      </c>
      <c r="X13" s="16">
        <v>0.3221412965503278</v>
      </c>
      <c r="Y13" s="16">
        <v>0.28073333415764529</v>
      </c>
      <c r="AA13" s="16">
        <v>0.38559019424280461</v>
      </c>
      <c r="AB13" s="16">
        <v>0.35439402645136808</v>
      </c>
      <c r="AC13" s="16">
        <v>0.25815476600314913</v>
      </c>
      <c r="AD13" s="16">
        <v>0.1921355975544167</v>
      </c>
      <c r="AF13" s="16">
        <v>0.32377377141893771</v>
      </c>
      <c r="AH13" s="16">
        <v>0.15630607702479299</v>
      </c>
      <c r="AI13" s="16">
        <v>0.23339074771726759</v>
      </c>
      <c r="AJ13" s="16">
        <v>0.33953360110134828</v>
      </c>
      <c r="AK13" s="16">
        <v>0.40709958045394878</v>
      </c>
    </row>
    <row r="14" spans="2:39" ht="60" customHeight="1" x14ac:dyDescent="0.35">
      <c r="B14" s="15" t="s">
        <v>230</v>
      </c>
      <c r="C14" s="16">
        <v>0.31181910983109368</v>
      </c>
      <c r="D14" s="16">
        <v>0.29330590296588332</v>
      </c>
      <c r="E14" s="16">
        <v>0.33254745976421968</v>
      </c>
      <c r="G14" s="16">
        <v>0.27272472372038198</v>
      </c>
      <c r="H14" s="16">
        <v>0.33910764675806332</v>
      </c>
      <c r="I14" s="16">
        <v>0.33750791845298672</v>
      </c>
      <c r="J14" s="16">
        <v>0.290845502316813</v>
      </c>
      <c r="K14" s="16">
        <v>0.30192764440545677</v>
      </c>
      <c r="L14" s="16">
        <v>0.3021179625495003</v>
      </c>
      <c r="N14" s="16">
        <v>0.26987390272722228</v>
      </c>
      <c r="O14" s="16">
        <v>0.29871814810881109</v>
      </c>
      <c r="P14" s="16">
        <v>0.24155181890541469</v>
      </c>
      <c r="Q14" s="16">
        <v>0.24929097983770659</v>
      </c>
      <c r="R14" s="16">
        <v>0.31917846919664339</v>
      </c>
      <c r="S14" s="16">
        <v>0.28242516075191187</v>
      </c>
      <c r="T14" s="16">
        <v>0.29975531851258408</v>
      </c>
      <c r="U14" s="16">
        <v>0.32730959639431523</v>
      </c>
      <c r="V14" s="16">
        <v>0.36668767932293828</v>
      </c>
      <c r="W14" s="16">
        <v>0.3273745819247128</v>
      </c>
      <c r="X14" s="16">
        <v>0.27971935272453252</v>
      </c>
      <c r="Y14" s="16">
        <v>0.33060243928282951</v>
      </c>
      <c r="AA14" s="16">
        <v>0.39547216076064701</v>
      </c>
      <c r="AB14" s="16">
        <v>0.33103358271090449</v>
      </c>
      <c r="AC14" s="16">
        <v>0.26389078911432817</v>
      </c>
      <c r="AD14" s="16">
        <v>0.21585592882276841</v>
      </c>
      <c r="AF14" s="16">
        <v>0.32295323899378781</v>
      </c>
      <c r="AH14" s="16">
        <v>0.19178184294045361</v>
      </c>
      <c r="AI14" s="16">
        <v>0.230094150410938</v>
      </c>
      <c r="AJ14" s="16">
        <v>0.33876073760183562</v>
      </c>
      <c r="AK14" s="16">
        <v>0.41815176248609509</v>
      </c>
    </row>
    <row r="15" spans="2:39" ht="46" customHeight="1" x14ac:dyDescent="0.35">
      <c r="B15" s="15" t="s">
        <v>237</v>
      </c>
      <c r="C15" s="16">
        <v>0.2492203455421102</v>
      </c>
      <c r="D15" s="16">
        <v>0.2482865982048342</v>
      </c>
      <c r="E15" s="16">
        <v>0.25026581765815692</v>
      </c>
      <c r="G15" s="16">
        <v>0.2033655292640037</v>
      </c>
      <c r="H15" s="16">
        <v>0.23938045183810019</v>
      </c>
      <c r="I15" s="16">
        <v>0.27053468804440828</v>
      </c>
      <c r="J15" s="16">
        <v>0.26357575244228287</v>
      </c>
      <c r="K15" s="16">
        <v>0.25021976833503418</v>
      </c>
      <c r="L15" s="16">
        <v>0.24803353318435939</v>
      </c>
      <c r="N15" s="16">
        <v>0.2419240325024514</v>
      </c>
      <c r="O15" s="16">
        <v>0.26141961115963608</v>
      </c>
      <c r="P15" s="16">
        <v>0.21621845242099069</v>
      </c>
      <c r="Q15" s="16">
        <v>0.24520189489718211</v>
      </c>
      <c r="R15" s="16">
        <v>0.23830681807532511</v>
      </c>
      <c r="S15" s="16">
        <v>0.25511895272490981</v>
      </c>
      <c r="T15" s="16">
        <v>0.20235147661820241</v>
      </c>
      <c r="U15" s="16">
        <v>0.26162328009377828</v>
      </c>
      <c r="V15" s="16">
        <v>0.2343854556019791</v>
      </c>
      <c r="W15" s="16">
        <v>0.26882684272904089</v>
      </c>
      <c r="X15" s="16">
        <v>0.26288705725321487</v>
      </c>
      <c r="Y15" s="16">
        <v>0.29302785642868878</v>
      </c>
      <c r="AA15" s="16">
        <v>0.29777412090627009</v>
      </c>
      <c r="AB15" s="16">
        <v>0.25522009372372051</v>
      </c>
      <c r="AC15" s="16">
        <v>0.22768381562509299</v>
      </c>
      <c r="AD15" s="16">
        <v>0.19384211907380031</v>
      </c>
      <c r="AF15" s="16">
        <v>0.25823661557712979</v>
      </c>
      <c r="AH15" s="16">
        <v>0.13614061876511521</v>
      </c>
      <c r="AI15" s="16">
        <v>0.17706451833087311</v>
      </c>
      <c r="AJ15" s="16">
        <v>0.26710236959782518</v>
      </c>
      <c r="AK15" s="16">
        <v>0.35830196136056153</v>
      </c>
    </row>
    <row r="16" spans="2:39" ht="32" customHeight="1" x14ac:dyDescent="0.35">
      <c r="B16" s="15" t="s">
        <v>232</v>
      </c>
      <c r="C16" s="16">
        <v>0.22741236493881459</v>
      </c>
      <c r="D16" s="16">
        <v>0.23320716805928929</v>
      </c>
      <c r="E16" s="16">
        <v>0.22092420177241659</v>
      </c>
      <c r="G16" s="16">
        <v>0.1931493526373021</v>
      </c>
      <c r="H16" s="16">
        <v>0.21721204810079911</v>
      </c>
      <c r="I16" s="16">
        <v>0.20487166101175239</v>
      </c>
      <c r="J16" s="16">
        <v>0.25065216674783852</v>
      </c>
      <c r="K16" s="16">
        <v>0.25166780215803619</v>
      </c>
      <c r="L16" s="16">
        <v>0.2635798138594308</v>
      </c>
      <c r="N16" s="16">
        <v>0.25029731810995942</v>
      </c>
      <c r="O16" s="16">
        <v>0.21720802883943041</v>
      </c>
      <c r="P16" s="16">
        <v>0.2053555834216837</v>
      </c>
      <c r="Q16" s="16">
        <v>0.1969721527079307</v>
      </c>
      <c r="R16" s="16">
        <v>0.22355169694836541</v>
      </c>
      <c r="S16" s="16">
        <v>0.2084743696523618</v>
      </c>
      <c r="T16" s="16">
        <v>0.2276315960589653</v>
      </c>
      <c r="U16" s="16">
        <v>0.2463489308509835</v>
      </c>
      <c r="V16" s="16">
        <v>0.2387124014333136</v>
      </c>
      <c r="W16" s="16">
        <v>0.22953503121482899</v>
      </c>
      <c r="X16" s="16">
        <v>0.20803389520271931</v>
      </c>
      <c r="Y16" s="16">
        <v>0.2274214765692841</v>
      </c>
      <c r="AA16" s="16">
        <v>0.2480945607931577</v>
      </c>
      <c r="AB16" s="16">
        <v>0.22016878565794329</v>
      </c>
      <c r="AC16" s="16">
        <v>0.22719817411448659</v>
      </c>
      <c r="AD16" s="16">
        <v>0.20640587405869831</v>
      </c>
      <c r="AF16" s="16">
        <v>0.22991092162818291</v>
      </c>
      <c r="AH16" s="16">
        <v>0.17095246223925331</v>
      </c>
      <c r="AI16" s="16">
        <v>0.21784848600986481</v>
      </c>
      <c r="AJ16" s="16">
        <v>0.23220680769854929</v>
      </c>
      <c r="AK16" s="16">
        <v>0.24772684536773781</v>
      </c>
    </row>
    <row r="17" spans="2:37" ht="46" customHeight="1" x14ac:dyDescent="0.35">
      <c r="B17" s="15" t="s">
        <v>233</v>
      </c>
      <c r="C17" s="16">
        <v>0.22204444084101249</v>
      </c>
      <c r="D17" s="16">
        <v>0.2316569612527371</v>
      </c>
      <c r="E17" s="16">
        <v>0.2112817627007941</v>
      </c>
      <c r="G17" s="16">
        <v>0.18536537617277499</v>
      </c>
      <c r="H17" s="16">
        <v>0.29335440062629797</v>
      </c>
      <c r="I17" s="16">
        <v>0.2396101887939438</v>
      </c>
      <c r="J17" s="16">
        <v>0.21740225648637759</v>
      </c>
      <c r="K17" s="16">
        <v>0.15926473044202979</v>
      </c>
      <c r="L17" s="16">
        <v>0.162376366977067</v>
      </c>
      <c r="N17" s="16">
        <v>0.19480989904115489</v>
      </c>
      <c r="O17" s="16">
        <v>0.20307260399893809</v>
      </c>
      <c r="P17" s="16">
        <v>0.18355500214770529</v>
      </c>
      <c r="Q17" s="16">
        <v>0.18399289400489169</v>
      </c>
      <c r="R17" s="16">
        <v>0.2248424228600901</v>
      </c>
      <c r="S17" s="16">
        <v>0.2104329140147794</v>
      </c>
      <c r="T17" s="16">
        <v>0.1962021215950549</v>
      </c>
      <c r="U17" s="16">
        <v>0.23824931399979579</v>
      </c>
      <c r="V17" s="16">
        <v>0.28586725252940548</v>
      </c>
      <c r="W17" s="16">
        <v>0.2171955120529844</v>
      </c>
      <c r="X17" s="16">
        <v>0.20801108743358701</v>
      </c>
      <c r="Y17" s="16">
        <v>0.1995502175106012</v>
      </c>
      <c r="AA17" s="16">
        <v>0.2714728337148874</v>
      </c>
      <c r="AB17" s="16">
        <v>0.22483056769509649</v>
      </c>
      <c r="AC17" s="16">
        <v>0.1958567853673506</v>
      </c>
      <c r="AD17" s="16">
        <v>0.17503469902012789</v>
      </c>
      <c r="AF17" s="16">
        <v>0.23362542243778539</v>
      </c>
      <c r="AH17" s="16">
        <v>7.2802991027209052E-2</v>
      </c>
      <c r="AI17" s="16">
        <v>0.12630474532712019</v>
      </c>
      <c r="AJ17" s="16">
        <v>0.24452734867138159</v>
      </c>
      <c r="AK17" s="16">
        <v>0.36935558086293441</v>
      </c>
    </row>
    <row r="18" spans="2:37" ht="32" customHeight="1" x14ac:dyDescent="0.35">
      <c r="B18" s="15" t="s">
        <v>234</v>
      </c>
      <c r="C18" s="16">
        <v>0.19568579501056349</v>
      </c>
      <c r="D18" s="16">
        <v>0.21933943376060269</v>
      </c>
      <c r="E18" s="16">
        <v>0.16920195000346619</v>
      </c>
      <c r="G18" s="16">
        <v>0.18555786493032331</v>
      </c>
      <c r="H18" s="16">
        <v>0.2228663190593641</v>
      </c>
      <c r="I18" s="16">
        <v>0.23595715922045341</v>
      </c>
      <c r="J18" s="16">
        <v>0.19791091620976969</v>
      </c>
      <c r="K18" s="16">
        <v>0.13905179638379089</v>
      </c>
      <c r="L18" s="16">
        <v>0.12298029257209731</v>
      </c>
      <c r="N18" s="16">
        <v>0.15277682823701411</v>
      </c>
      <c r="O18" s="16">
        <v>0.1844552885229786</v>
      </c>
      <c r="P18" s="16">
        <v>0.1681422713806866</v>
      </c>
      <c r="Q18" s="16">
        <v>0.21026000307467149</v>
      </c>
      <c r="R18" s="16">
        <v>0.23620452675371639</v>
      </c>
      <c r="S18" s="16">
        <v>0.1749871652684207</v>
      </c>
      <c r="T18" s="16">
        <v>0.14712866492218771</v>
      </c>
      <c r="U18" s="16">
        <v>0.2118623015151139</v>
      </c>
      <c r="V18" s="16">
        <v>0.2474892503247649</v>
      </c>
      <c r="W18" s="16">
        <v>0.1865185392344389</v>
      </c>
      <c r="X18" s="16">
        <v>0.17569962711559059</v>
      </c>
      <c r="Y18" s="16">
        <v>0.16952360625651411</v>
      </c>
      <c r="AA18" s="16">
        <v>0.26924893787875698</v>
      </c>
      <c r="AB18" s="16">
        <v>0.19429059470719609</v>
      </c>
      <c r="AC18" s="16">
        <v>0.15920368042191449</v>
      </c>
      <c r="AD18" s="16">
        <v>0.13076870109859309</v>
      </c>
      <c r="AF18" s="16">
        <v>0.2062493988482777</v>
      </c>
      <c r="AH18" s="16">
        <v>3.6534674232447328E-2</v>
      </c>
      <c r="AI18" s="16">
        <v>9.5892284066786126E-2</v>
      </c>
      <c r="AJ18" s="16">
        <v>0.21288679505830491</v>
      </c>
      <c r="AK18" s="16">
        <v>0.36421676275960602</v>
      </c>
    </row>
    <row r="19" spans="2:37" ht="32" customHeight="1" x14ac:dyDescent="0.35">
      <c r="B19" s="15" t="s">
        <v>235</v>
      </c>
      <c r="C19" s="16">
        <v>0.11948615175434089</v>
      </c>
      <c r="D19" s="16">
        <v>0.1023471853602532</v>
      </c>
      <c r="E19" s="16">
        <v>0.13867583053313409</v>
      </c>
      <c r="G19" s="16">
        <v>0.11860169726158309</v>
      </c>
      <c r="H19" s="16">
        <v>8.8816251403218985E-2</v>
      </c>
      <c r="I19" s="16">
        <v>8.3450296080216438E-2</v>
      </c>
      <c r="J19" s="16">
        <v>0.1173862494939153</v>
      </c>
      <c r="K19" s="16">
        <v>0.17321043833892949</v>
      </c>
      <c r="L19" s="16">
        <v>0.21304541167229191</v>
      </c>
      <c r="N19" s="16">
        <v>0.13631775952108871</v>
      </c>
      <c r="O19" s="16">
        <v>0.1152380788359115</v>
      </c>
      <c r="P19" s="16">
        <v>0.16796353423879601</v>
      </c>
      <c r="Q19" s="16">
        <v>0.1688825048936872</v>
      </c>
      <c r="R19" s="16">
        <v>8.062753324074684E-2</v>
      </c>
      <c r="S19" s="16">
        <v>0.15616639682187489</v>
      </c>
      <c r="T19" s="16">
        <v>0.12279088968459489</v>
      </c>
      <c r="U19" s="16">
        <v>8.5778641040606979E-2</v>
      </c>
      <c r="V19" s="16">
        <v>7.2460174534415292E-2</v>
      </c>
      <c r="W19" s="16">
        <v>0.15223904135640451</v>
      </c>
      <c r="X19" s="16">
        <v>0.1353807014499174</v>
      </c>
      <c r="Y19" s="16">
        <v>0.13414043019095309</v>
      </c>
      <c r="AA19" s="16">
        <v>5.2470068467577638E-2</v>
      </c>
      <c r="AB19" s="16">
        <v>0.1201655495236464</v>
      </c>
      <c r="AC19" s="16">
        <v>0.13328121523750239</v>
      </c>
      <c r="AD19" s="16">
        <v>0.20448281738774871</v>
      </c>
      <c r="AF19" s="16">
        <v>9.4333245917274891E-2</v>
      </c>
      <c r="AH19" s="16">
        <v>0.414279139247823</v>
      </c>
      <c r="AI19" s="16">
        <v>0.23493866520192219</v>
      </c>
      <c r="AJ19" s="16">
        <v>4.294416071100484E-2</v>
      </c>
      <c r="AK19" s="16">
        <v>2.159111073143823E-2</v>
      </c>
    </row>
    <row r="20" spans="2:37" ht="19" customHeight="1" x14ac:dyDescent="0.35">
      <c r="B20" s="15" t="s">
        <v>93</v>
      </c>
      <c r="C20" s="16">
        <v>4.4748864957471032E-2</v>
      </c>
      <c r="D20" s="16">
        <v>3.4920582412215233E-2</v>
      </c>
      <c r="E20" s="16">
        <v>5.5753121611812742E-2</v>
      </c>
      <c r="G20" s="16">
        <v>3.7952814113845733E-2</v>
      </c>
      <c r="H20" s="16">
        <v>3.32528007243049E-2</v>
      </c>
      <c r="I20" s="16">
        <v>5.0292293733949348E-2</v>
      </c>
      <c r="J20" s="16">
        <v>5.8084949309815587E-2</v>
      </c>
      <c r="K20" s="16">
        <v>3.6574078369958192E-2</v>
      </c>
      <c r="L20" s="16">
        <v>5.0836825168421279E-2</v>
      </c>
      <c r="N20" s="16">
        <v>6.1550985054613212E-2</v>
      </c>
      <c r="O20" s="16">
        <v>3.9345518502692647E-2</v>
      </c>
      <c r="P20" s="16">
        <v>4.2635902462315793E-2</v>
      </c>
      <c r="Q20" s="16">
        <v>4.0341947762657107E-2</v>
      </c>
      <c r="R20" s="16">
        <v>3.395347271309556E-2</v>
      </c>
      <c r="S20" s="16">
        <v>4.9251115988753293E-2</v>
      </c>
      <c r="T20" s="16">
        <v>4.869372838299408E-2</v>
      </c>
      <c r="U20" s="16">
        <v>3.984116988471214E-2</v>
      </c>
      <c r="V20" s="16">
        <v>4.0492981931702657E-2</v>
      </c>
      <c r="W20" s="16">
        <v>3.4225531971749233E-2</v>
      </c>
      <c r="X20" s="16">
        <v>5.1532567973591521E-2</v>
      </c>
      <c r="Y20" s="16">
        <v>6.4481800077182988E-2</v>
      </c>
      <c r="AA20" s="16">
        <v>2.3560091817208521E-2</v>
      </c>
      <c r="AB20" s="16">
        <v>4.0663039559432922E-2</v>
      </c>
      <c r="AC20" s="16">
        <v>5.3923400324448457E-2</v>
      </c>
      <c r="AD20" s="16">
        <v>7.1181257842227272E-2</v>
      </c>
      <c r="AF20" s="16">
        <v>3.982959695501901E-2</v>
      </c>
      <c r="AH20" s="16">
        <v>0.11808633194859609</v>
      </c>
      <c r="AI20" s="16">
        <v>8.2711044960688457E-2</v>
      </c>
      <c r="AJ20" s="16">
        <v>2.1266040214575292E-2</v>
      </c>
      <c r="AK20" s="16">
        <v>1.5204372048757421E-2</v>
      </c>
    </row>
    <row r="22" spans="2:37" x14ac:dyDescent="0.35">
      <c r="B22" s="19" t="s">
        <v>17</v>
      </c>
    </row>
    <row r="23" spans="2:37" x14ac:dyDescent="0.35">
      <c r="B23" t="s">
        <v>443</v>
      </c>
    </row>
    <row r="24" spans="2:37" x14ac:dyDescent="0.35">
      <c r="B24" t="s">
        <v>8</v>
      </c>
    </row>
    <row r="25" spans="2:37" x14ac:dyDescent="0.35">
      <c r="B25"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AM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238</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5583</v>
      </c>
      <c r="D7" s="13">
        <v>2763</v>
      </c>
      <c r="E7" s="13">
        <v>2820</v>
      </c>
      <c r="G7" s="13">
        <v>794</v>
      </c>
      <c r="H7" s="13">
        <v>910</v>
      </c>
      <c r="I7" s="13">
        <v>969</v>
      </c>
      <c r="J7" s="13">
        <v>1020</v>
      </c>
      <c r="K7" s="13">
        <v>864</v>
      </c>
      <c r="L7" s="13">
        <v>1026</v>
      </c>
      <c r="N7" s="13">
        <v>465</v>
      </c>
      <c r="O7" s="13">
        <v>163</v>
      </c>
      <c r="P7" s="13">
        <v>289</v>
      </c>
      <c r="Q7" s="13">
        <v>244</v>
      </c>
      <c r="R7" s="13">
        <v>623</v>
      </c>
      <c r="S7" s="13">
        <v>477</v>
      </c>
      <c r="T7" s="13">
        <v>418</v>
      </c>
      <c r="U7" s="13">
        <v>510</v>
      </c>
      <c r="V7" s="13">
        <v>748</v>
      </c>
      <c r="W7" s="13">
        <v>730</v>
      </c>
      <c r="X7" s="13">
        <v>462</v>
      </c>
      <c r="Y7" s="13">
        <v>454</v>
      </c>
      <c r="AA7" s="13">
        <v>1519</v>
      </c>
      <c r="AB7" s="13">
        <v>1492</v>
      </c>
      <c r="AC7" s="13">
        <v>1158</v>
      </c>
      <c r="AD7" s="13">
        <v>1396</v>
      </c>
      <c r="AF7" s="13">
        <v>4950</v>
      </c>
      <c r="AH7" s="13">
        <v>515</v>
      </c>
      <c r="AI7" s="13">
        <v>2107</v>
      </c>
      <c r="AJ7" s="13">
        <v>2105</v>
      </c>
      <c r="AK7" s="13">
        <v>856</v>
      </c>
    </row>
    <row r="8" spans="2:39" x14ac:dyDescent="0.35">
      <c r="B8" s="7" t="s">
        <v>68</v>
      </c>
      <c r="C8" s="14">
        <v>5579</v>
      </c>
      <c r="D8" s="14">
        <v>2758</v>
      </c>
      <c r="E8" s="14">
        <v>2821</v>
      </c>
      <c r="G8" s="14">
        <v>771</v>
      </c>
      <c r="H8" s="14">
        <v>949</v>
      </c>
      <c r="I8" s="14">
        <v>949</v>
      </c>
      <c r="J8" s="14">
        <v>949</v>
      </c>
      <c r="K8" s="14">
        <v>787</v>
      </c>
      <c r="L8" s="14">
        <v>1172</v>
      </c>
      <c r="N8" s="14">
        <v>502</v>
      </c>
      <c r="O8" s="14">
        <v>168</v>
      </c>
      <c r="P8" s="14">
        <v>279</v>
      </c>
      <c r="Q8" s="14">
        <v>223</v>
      </c>
      <c r="R8" s="14">
        <v>612</v>
      </c>
      <c r="S8" s="14">
        <v>448</v>
      </c>
      <c r="T8" s="14">
        <v>390</v>
      </c>
      <c r="U8" s="14">
        <v>501</v>
      </c>
      <c r="V8" s="14">
        <v>783</v>
      </c>
      <c r="W8" s="14">
        <v>724</v>
      </c>
      <c r="X8" s="14">
        <v>446</v>
      </c>
      <c r="Y8" s="14">
        <v>502</v>
      </c>
      <c r="AA8" s="14">
        <v>1505</v>
      </c>
      <c r="AB8" s="14">
        <v>1448</v>
      </c>
      <c r="AC8" s="14">
        <v>1224</v>
      </c>
      <c r="AD8" s="14">
        <v>1395</v>
      </c>
      <c r="AF8" s="14">
        <v>4916</v>
      </c>
      <c r="AH8" s="14">
        <v>537</v>
      </c>
      <c r="AI8" s="14">
        <v>2109</v>
      </c>
      <c r="AJ8" s="14">
        <v>2088</v>
      </c>
      <c r="AK8" s="14">
        <v>844</v>
      </c>
    </row>
    <row r="9" spans="2:39" ht="19" customHeight="1" x14ac:dyDescent="0.35">
      <c r="B9" s="15" t="s">
        <v>76</v>
      </c>
      <c r="C9" s="16">
        <v>0.12756314807447819</v>
      </c>
      <c r="D9" s="16">
        <v>0.15308872267872009</v>
      </c>
      <c r="E9" s="16">
        <v>0.1026071731506768</v>
      </c>
      <c r="G9" s="16">
        <v>0.13173556394405789</v>
      </c>
      <c r="H9" s="16">
        <v>0.21696429803850259</v>
      </c>
      <c r="I9" s="16">
        <v>0.15800247871088671</v>
      </c>
      <c r="J9" s="16">
        <v>0.1328614998618283</v>
      </c>
      <c r="K9" s="16">
        <v>8.8676579818907086E-2</v>
      </c>
      <c r="L9" s="16">
        <v>4.9591759996583697E-2</v>
      </c>
      <c r="N9" s="16">
        <v>9.2017911364007665E-2</v>
      </c>
      <c r="O9" s="16">
        <v>0.12649279870069469</v>
      </c>
      <c r="P9" s="16">
        <v>9.0635981568218837E-2</v>
      </c>
      <c r="Q9" s="16">
        <v>0.1032909341517553</v>
      </c>
      <c r="R9" s="16">
        <v>0.1156356212977042</v>
      </c>
      <c r="S9" s="16">
        <v>8.1038230320146551E-2</v>
      </c>
      <c r="T9" s="16">
        <v>0.12044575315147341</v>
      </c>
      <c r="U9" s="16">
        <v>0.1663587942541698</v>
      </c>
      <c r="V9" s="16">
        <v>0.22415043735429621</v>
      </c>
      <c r="W9" s="16">
        <v>9.9790313059046704E-2</v>
      </c>
      <c r="X9" s="16">
        <v>0.1076788640413596</v>
      </c>
      <c r="Y9" s="16">
        <v>0.1247279561543712</v>
      </c>
      <c r="AA9" s="16">
        <v>0.18308411147400641</v>
      </c>
      <c r="AB9" s="16">
        <v>0.1130944410010596</v>
      </c>
      <c r="AC9" s="16">
        <v>0.1069649704086483</v>
      </c>
      <c r="AD9" s="16">
        <v>0.1011192494132935</v>
      </c>
      <c r="AF9" s="16">
        <v>0.14137701197826411</v>
      </c>
      <c r="AH9" s="16">
        <v>2.5360232249738358E-2</v>
      </c>
      <c r="AI9" s="16">
        <v>3.8397975199395917E-2</v>
      </c>
      <c r="AJ9" s="16">
        <v>0.16677596150755511</v>
      </c>
      <c r="AK9" s="16">
        <v>0.31830871557443019</v>
      </c>
    </row>
    <row r="10" spans="2:39" ht="19" customHeight="1" x14ac:dyDescent="0.35">
      <c r="B10" s="15" t="s">
        <v>201</v>
      </c>
      <c r="C10" s="16">
        <v>0.26143677163729839</v>
      </c>
      <c r="D10" s="16">
        <v>0.29301869248498452</v>
      </c>
      <c r="E10" s="16">
        <v>0.23055959700204609</v>
      </c>
      <c r="G10" s="16">
        <v>0.29627634796810809</v>
      </c>
      <c r="H10" s="16">
        <v>0.32078011705095227</v>
      </c>
      <c r="I10" s="16">
        <v>0.33768054066096709</v>
      </c>
      <c r="J10" s="16">
        <v>0.26214635129474018</v>
      </c>
      <c r="K10" s="16">
        <v>0.21536558542588549</v>
      </c>
      <c r="L10" s="16">
        <v>0.15907188477614281</v>
      </c>
      <c r="N10" s="16">
        <v>0.23341885784413391</v>
      </c>
      <c r="O10" s="16">
        <v>0.26325230299190899</v>
      </c>
      <c r="P10" s="16">
        <v>0.2347676316294158</v>
      </c>
      <c r="Q10" s="16">
        <v>0.28362765465602507</v>
      </c>
      <c r="R10" s="16">
        <v>0.2581442292786274</v>
      </c>
      <c r="S10" s="16">
        <v>0.24031429561844839</v>
      </c>
      <c r="T10" s="16">
        <v>0.28774758838950221</v>
      </c>
      <c r="U10" s="16">
        <v>0.25927976004591641</v>
      </c>
      <c r="V10" s="16">
        <v>0.31531041711741797</v>
      </c>
      <c r="W10" s="16">
        <v>0.27446020709253871</v>
      </c>
      <c r="X10" s="16">
        <v>0.2254581829901707</v>
      </c>
      <c r="Y10" s="16">
        <v>0.22749835814202249</v>
      </c>
      <c r="AA10" s="16">
        <v>0.29650087952549642</v>
      </c>
      <c r="AB10" s="16">
        <v>0.25854658234493461</v>
      </c>
      <c r="AC10" s="16">
        <v>0.26763335454861142</v>
      </c>
      <c r="AD10" s="16">
        <v>0.22134807187316061</v>
      </c>
      <c r="AF10" s="16">
        <v>0.28804056894830721</v>
      </c>
      <c r="AH10" s="16">
        <v>8.1626624906771056E-2</v>
      </c>
      <c r="AI10" s="16">
        <v>0.17740570999452979</v>
      </c>
      <c r="AJ10" s="16">
        <v>0.35766456703072341</v>
      </c>
      <c r="AK10" s="16">
        <v>0.34773495001019339</v>
      </c>
    </row>
    <row r="11" spans="2:39" ht="19" customHeight="1" x14ac:dyDescent="0.35">
      <c r="B11" s="15" t="s">
        <v>78</v>
      </c>
      <c r="C11" s="16">
        <v>0.16196019612604071</v>
      </c>
      <c r="D11" s="16">
        <v>0.1586215215665959</v>
      </c>
      <c r="E11" s="16">
        <v>0.16522436862268611</v>
      </c>
      <c r="G11" s="16">
        <v>0.16645455822671021</v>
      </c>
      <c r="H11" s="16">
        <v>0.14552380257840919</v>
      </c>
      <c r="I11" s="16">
        <v>0.1365433346367681</v>
      </c>
      <c r="J11" s="16">
        <v>0.1539291523513798</v>
      </c>
      <c r="K11" s="16">
        <v>0.19364118094832239</v>
      </c>
      <c r="L11" s="16">
        <v>0.17812033932748131</v>
      </c>
      <c r="N11" s="16">
        <v>0.18877379441673939</v>
      </c>
      <c r="O11" s="16">
        <v>0.18955944680355391</v>
      </c>
      <c r="P11" s="16">
        <v>0.18097438684487729</v>
      </c>
      <c r="Q11" s="16">
        <v>0.18720295666887099</v>
      </c>
      <c r="R11" s="16">
        <v>0.175627111643127</v>
      </c>
      <c r="S11" s="16">
        <v>0.17157241524690919</v>
      </c>
      <c r="T11" s="16">
        <v>0.14770733522615601</v>
      </c>
      <c r="U11" s="16">
        <v>0.17257299251716629</v>
      </c>
      <c r="V11" s="16">
        <v>0.13868819595801221</v>
      </c>
      <c r="W11" s="16">
        <v>0.1638311681440438</v>
      </c>
      <c r="X11" s="16">
        <v>0.14522864607512639</v>
      </c>
      <c r="Y11" s="16">
        <v>0.1277820908694339</v>
      </c>
      <c r="AA11" s="16">
        <v>0.13914826422845611</v>
      </c>
      <c r="AB11" s="16">
        <v>0.15603364107510759</v>
      </c>
      <c r="AC11" s="16">
        <v>0.1839035219969492</v>
      </c>
      <c r="AD11" s="16">
        <v>0.1736654109952131</v>
      </c>
      <c r="AF11" s="16">
        <v>0.16685737841621251</v>
      </c>
      <c r="AH11" s="16">
        <v>0.13807540485915751</v>
      </c>
      <c r="AI11" s="16">
        <v>0.19993272230127529</v>
      </c>
      <c r="AJ11" s="16">
        <v>0.16308795181762861</v>
      </c>
      <c r="AK11" s="16">
        <v>7.9512687834856571E-2</v>
      </c>
    </row>
    <row r="12" spans="2:39" ht="19" customHeight="1" x14ac:dyDescent="0.35">
      <c r="B12" s="15" t="s">
        <v>202</v>
      </c>
      <c r="C12" s="16">
        <v>0.30542822987100338</v>
      </c>
      <c r="D12" s="16">
        <v>0.25478967628901322</v>
      </c>
      <c r="E12" s="16">
        <v>0.35493679110667148</v>
      </c>
      <c r="G12" s="16">
        <v>0.22883068794662831</v>
      </c>
      <c r="H12" s="16">
        <v>0.161872864024621</v>
      </c>
      <c r="I12" s="16">
        <v>0.20671148015478091</v>
      </c>
      <c r="J12" s="16">
        <v>0.29825946402303583</v>
      </c>
      <c r="K12" s="16">
        <v>0.37655394143897403</v>
      </c>
      <c r="L12" s="16">
        <v>0.51007891559011898</v>
      </c>
      <c r="N12" s="16">
        <v>0.33020372366652823</v>
      </c>
      <c r="O12" s="16">
        <v>0.27064397634324039</v>
      </c>
      <c r="P12" s="16">
        <v>0.35847020380861838</v>
      </c>
      <c r="Q12" s="16">
        <v>0.27781686576103182</v>
      </c>
      <c r="R12" s="16">
        <v>0.30586103628354239</v>
      </c>
      <c r="S12" s="16">
        <v>0.34086319637678131</v>
      </c>
      <c r="T12" s="16">
        <v>0.2811078779286364</v>
      </c>
      <c r="U12" s="16">
        <v>0.26301290021378709</v>
      </c>
      <c r="V12" s="16">
        <v>0.18117165731805679</v>
      </c>
      <c r="W12" s="16">
        <v>0.35285717967759311</v>
      </c>
      <c r="X12" s="16">
        <v>0.37243939066821791</v>
      </c>
      <c r="Y12" s="16">
        <v>0.37004776565182212</v>
      </c>
      <c r="AA12" s="16">
        <v>0.25218036844197222</v>
      </c>
      <c r="AB12" s="16">
        <v>0.33625071912723742</v>
      </c>
      <c r="AC12" s="16">
        <v>0.28969229339556668</v>
      </c>
      <c r="AD12" s="16">
        <v>0.34403736582313332</v>
      </c>
      <c r="AF12" s="16">
        <v>0.25904013108285179</v>
      </c>
      <c r="AH12" s="16">
        <v>0.64984729636401906</v>
      </c>
      <c r="AI12" s="16">
        <v>0.43859705539259319</v>
      </c>
      <c r="AJ12" s="16">
        <v>0.17387594855243729</v>
      </c>
      <c r="AK12" s="16">
        <v>7.9068251616748783E-2</v>
      </c>
    </row>
    <row r="13" spans="2:39" ht="19" customHeight="1" x14ac:dyDescent="0.35">
      <c r="B13" s="15" t="s">
        <v>239</v>
      </c>
      <c r="C13" s="16">
        <v>6.7798984396394285E-2</v>
      </c>
      <c r="D13" s="16">
        <v>8.0116763134945965E-2</v>
      </c>
      <c r="E13" s="16">
        <v>5.5756075193279013E-2</v>
      </c>
      <c r="G13" s="16">
        <v>9.7096549133268206E-2</v>
      </c>
      <c r="H13" s="16">
        <v>0.11011657377955671</v>
      </c>
      <c r="I13" s="16">
        <v>8.8481031815684175E-2</v>
      </c>
      <c r="J13" s="16">
        <v>5.5587929882241642E-2</v>
      </c>
      <c r="K13" s="16">
        <v>4.8303814616781841E-2</v>
      </c>
      <c r="L13" s="16">
        <v>2.048040565440238E-2</v>
      </c>
      <c r="N13" s="16">
        <v>6.0551196063424247E-2</v>
      </c>
      <c r="O13" s="16">
        <v>6.8817809198980187E-2</v>
      </c>
      <c r="P13" s="16">
        <v>6.1086863619426127E-2</v>
      </c>
      <c r="Q13" s="16">
        <v>6.2277087262744973E-2</v>
      </c>
      <c r="R13" s="16">
        <v>7.888041020486547E-2</v>
      </c>
      <c r="S13" s="16">
        <v>5.7903340866723517E-2</v>
      </c>
      <c r="T13" s="16">
        <v>7.8534298308269426E-2</v>
      </c>
      <c r="U13" s="16">
        <v>7.4748069565459221E-2</v>
      </c>
      <c r="V13" s="16">
        <v>9.3078137653470602E-2</v>
      </c>
      <c r="W13" s="16">
        <v>4.8990397368268768E-2</v>
      </c>
      <c r="X13" s="16">
        <v>7.1208240071005749E-2</v>
      </c>
      <c r="Y13" s="16">
        <v>4.5590804755932961E-2</v>
      </c>
      <c r="AA13" s="16">
        <v>7.6721174950697996E-2</v>
      </c>
      <c r="AB13" s="16">
        <v>5.8464269868255682E-2</v>
      </c>
      <c r="AC13" s="16">
        <v>7.3273606762439478E-2</v>
      </c>
      <c r="AD13" s="16">
        <v>6.3144784340535498E-2</v>
      </c>
      <c r="AF13" s="16">
        <v>7.4784327648365664E-2</v>
      </c>
      <c r="AH13" s="16">
        <v>3.8001026936224139E-3</v>
      </c>
      <c r="AI13" s="16">
        <v>3.6825436026754817E-2</v>
      </c>
      <c r="AJ13" s="16">
        <v>8.168492895698215E-2</v>
      </c>
      <c r="AK13" s="16">
        <v>0.1515244745143533</v>
      </c>
    </row>
    <row r="14" spans="2:39" ht="19" customHeight="1" x14ac:dyDescent="0.35">
      <c r="B14" s="15" t="s">
        <v>93</v>
      </c>
      <c r="C14" s="16">
        <v>7.5812669894784954E-2</v>
      </c>
      <c r="D14" s="16">
        <v>6.0364623845740192E-2</v>
      </c>
      <c r="E14" s="16">
        <v>9.0915994924640448E-2</v>
      </c>
      <c r="G14" s="16">
        <v>7.9606292781227286E-2</v>
      </c>
      <c r="H14" s="16">
        <v>4.4742344527958437E-2</v>
      </c>
      <c r="I14" s="16">
        <v>7.258113402091311E-2</v>
      </c>
      <c r="J14" s="16">
        <v>9.7215602586774294E-2</v>
      </c>
      <c r="K14" s="16">
        <v>7.7458897751129033E-2</v>
      </c>
      <c r="L14" s="16">
        <v>8.2656694655270882E-2</v>
      </c>
      <c r="N14" s="16">
        <v>9.5034516645166531E-2</v>
      </c>
      <c r="O14" s="16">
        <v>8.1233665961622056E-2</v>
      </c>
      <c r="P14" s="16">
        <v>7.4064932529443572E-2</v>
      </c>
      <c r="Q14" s="16">
        <v>8.5784501499571661E-2</v>
      </c>
      <c r="R14" s="16">
        <v>6.5851591292133554E-2</v>
      </c>
      <c r="S14" s="16">
        <v>0.10830852157099111</v>
      </c>
      <c r="T14" s="16">
        <v>8.4457146995962656E-2</v>
      </c>
      <c r="U14" s="16">
        <v>6.4027483403501201E-2</v>
      </c>
      <c r="V14" s="16">
        <v>4.7601154598746129E-2</v>
      </c>
      <c r="W14" s="16">
        <v>6.007073465850897E-2</v>
      </c>
      <c r="X14" s="16">
        <v>7.798667615411975E-2</v>
      </c>
      <c r="Y14" s="16">
        <v>0.1043530244264172</v>
      </c>
      <c r="AA14" s="16">
        <v>5.2365201379370903E-2</v>
      </c>
      <c r="AB14" s="16">
        <v>7.7610346583405002E-2</v>
      </c>
      <c r="AC14" s="16">
        <v>7.8532252887784801E-2</v>
      </c>
      <c r="AD14" s="16">
        <v>9.6685117554663913E-2</v>
      </c>
      <c r="AF14" s="16">
        <v>6.9900581925998601E-2</v>
      </c>
      <c r="AH14" s="16">
        <v>0.10129033892669161</v>
      </c>
      <c r="AI14" s="16">
        <v>0.1088411010854511</v>
      </c>
      <c r="AJ14" s="16">
        <v>5.691064213467343E-2</v>
      </c>
      <c r="AK14" s="16">
        <v>2.385092044941773E-2</v>
      </c>
    </row>
    <row r="16" spans="2:39" x14ac:dyDescent="0.35">
      <c r="B16" t="s">
        <v>443</v>
      </c>
    </row>
    <row r="17" spans="2:2" x14ac:dyDescent="0.35">
      <c r="B17" t="s">
        <v>8</v>
      </c>
    </row>
    <row r="19" spans="2:2" x14ac:dyDescent="0.35">
      <c r="B19"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AM21"/>
  <sheetViews>
    <sheetView showGridLines="0" topLeftCell="A5" workbookViewId="0">
      <pane xSplit="2" topLeftCell="C1" activePane="topRight" state="frozen"/>
      <selection pane="topRight" activeCell="C10" sqref="C10"/>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240</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2574</v>
      </c>
      <c r="D7" s="13">
        <v>1459</v>
      </c>
      <c r="E7" s="13">
        <v>1115</v>
      </c>
      <c r="G7" s="13">
        <v>416</v>
      </c>
      <c r="H7" s="13">
        <v>584</v>
      </c>
      <c r="I7" s="13">
        <v>564</v>
      </c>
      <c r="J7" s="13">
        <v>464</v>
      </c>
      <c r="K7" s="13">
        <v>307</v>
      </c>
      <c r="L7" s="13">
        <v>239</v>
      </c>
      <c r="N7" s="13">
        <v>182</v>
      </c>
      <c r="O7" s="13">
        <v>74</v>
      </c>
      <c r="P7" s="13">
        <v>113</v>
      </c>
      <c r="Q7" s="13">
        <v>110</v>
      </c>
      <c r="R7" s="13">
        <v>286</v>
      </c>
      <c r="S7" s="13">
        <v>184</v>
      </c>
      <c r="T7" s="13">
        <v>205</v>
      </c>
      <c r="U7" s="13">
        <v>257</v>
      </c>
      <c r="V7" s="13">
        <v>474</v>
      </c>
      <c r="W7" s="13">
        <v>314</v>
      </c>
      <c r="X7" s="13">
        <v>192</v>
      </c>
      <c r="Y7" s="13">
        <v>183</v>
      </c>
      <c r="AA7" s="13">
        <v>855</v>
      </c>
      <c r="AB7" s="13">
        <v>647</v>
      </c>
      <c r="AC7" s="13">
        <v>523</v>
      </c>
      <c r="AD7" s="13">
        <v>543</v>
      </c>
      <c r="AF7" s="13">
        <v>2505</v>
      </c>
      <c r="AH7" s="13">
        <v>58</v>
      </c>
      <c r="AI7" s="13">
        <v>540</v>
      </c>
      <c r="AJ7" s="13">
        <v>1277</v>
      </c>
      <c r="AK7" s="13">
        <v>699</v>
      </c>
    </row>
    <row r="8" spans="2:39" x14ac:dyDescent="0.35">
      <c r="B8" s="7" t="s">
        <v>68</v>
      </c>
      <c r="C8" s="14">
        <v>2549</v>
      </c>
      <c r="D8" s="14">
        <v>1451</v>
      </c>
      <c r="E8" s="14">
        <v>1098</v>
      </c>
      <c r="G8" s="14">
        <v>405</v>
      </c>
      <c r="H8" s="14">
        <v>615</v>
      </c>
      <c r="I8" s="14">
        <v>555</v>
      </c>
      <c r="J8" s="14">
        <v>429</v>
      </c>
      <c r="K8" s="14">
        <v>277</v>
      </c>
      <c r="L8" s="14">
        <v>269</v>
      </c>
      <c r="N8" s="14">
        <v>194</v>
      </c>
      <c r="O8" s="14">
        <v>77</v>
      </c>
      <c r="P8" s="14">
        <v>108</v>
      </c>
      <c r="Q8" s="14">
        <v>100</v>
      </c>
      <c r="R8" s="14">
        <v>277</v>
      </c>
      <c r="S8" s="14">
        <v>170</v>
      </c>
      <c r="T8" s="14">
        <v>190</v>
      </c>
      <c r="U8" s="14">
        <v>251</v>
      </c>
      <c r="V8" s="14">
        <v>495</v>
      </c>
      <c r="W8" s="14">
        <v>308</v>
      </c>
      <c r="X8" s="14">
        <v>180</v>
      </c>
      <c r="Y8" s="14">
        <v>200</v>
      </c>
      <c r="AA8" s="14">
        <v>837</v>
      </c>
      <c r="AB8" s="14">
        <v>623</v>
      </c>
      <c r="AC8" s="14">
        <v>549</v>
      </c>
      <c r="AD8" s="14">
        <v>538</v>
      </c>
      <c r="AF8" s="14">
        <v>2479</v>
      </c>
      <c r="AH8" s="14">
        <v>59</v>
      </c>
      <c r="AI8" s="14">
        <v>533</v>
      </c>
      <c r="AJ8" s="14">
        <v>1267</v>
      </c>
      <c r="AK8" s="14">
        <v>690</v>
      </c>
    </row>
    <row r="9" spans="2:39" ht="88" customHeight="1" x14ac:dyDescent="0.35">
      <c r="B9" s="15" t="s">
        <v>243</v>
      </c>
      <c r="C9" s="16">
        <v>0.39167947079688231</v>
      </c>
      <c r="D9" s="16">
        <v>0.37763972906441212</v>
      </c>
      <c r="E9" s="16">
        <v>0.41023510016932729</v>
      </c>
      <c r="G9" s="16">
        <v>0.37944355298857579</v>
      </c>
      <c r="H9" s="16">
        <v>0.40967714062795829</v>
      </c>
      <c r="I9" s="16">
        <v>0.41679938583568082</v>
      </c>
      <c r="J9" s="16">
        <v>0.40306766892952989</v>
      </c>
      <c r="K9" s="16">
        <v>0.36754165393763971</v>
      </c>
      <c r="L9" s="16">
        <v>0.32381317064029919</v>
      </c>
      <c r="N9" s="16">
        <v>0.36738341032699751</v>
      </c>
      <c r="O9" s="16">
        <v>0.39169299595946921</v>
      </c>
      <c r="P9" s="16">
        <v>0.40799309949208917</v>
      </c>
      <c r="Q9" s="16">
        <v>0.40887664137314378</v>
      </c>
      <c r="R9" s="16">
        <v>0.42276778780756041</v>
      </c>
      <c r="S9" s="16">
        <v>0.35003345766197957</v>
      </c>
      <c r="T9" s="16">
        <v>0.37933385051156632</v>
      </c>
      <c r="U9" s="16">
        <v>0.3615348616943872</v>
      </c>
      <c r="V9" s="16">
        <v>0.40268496547746851</v>
      </c>
      <c r="W9" s="16">
        <v>0.37626074640183771</v>
      </c>
      <c r="X9" s="16">
        <v>0.35543311881846762</v>
      </c>
      <c r="Y9" s="16">
        <v>0.46884371427475818</v>
      </c>
      <c r="AA9" s="16">
        <v>0.44883644540551149</v>
      </c>
      <c r="AB9" s="16">
        <v>0.3877027686224393</v>
      </c>
      <c r="AC9" s="16">
        <v>0.36404006133062522</v>
      </c>
      <c r="AD9" s="16">
        <v>0.33512600215220723</v>
      </c>
      <c r="AF9" s="16">
        <v>0.39297677681628812</v>
      </c>
      <c r="AH9" s="16">
        <v>0.31976871290406039</v>
      </c>
      <c r="AI9" s="16">
        <v>0.30210209591378712</v>
      </c>
      <c r="AJ9" s="16">
        <v>0.37310840032040887</v>
      </c>
      <c r="AK9" s="16">
        <v>0.50108088300965492</v>
      </c>
    </row>
    <row r="10" spans="2:39" ht="88" customHeight="1" x14ac:dyDescent="0.35">
      <c r="B10" s="15" t="s">
        <v>244</v>
      </c>
      <c r="C10" s="16">
        <v>0.34845499467935909</v>
      </c>
      <c r="D10" s="16">
        <v>0.34982458901829488</v>
      </c>
      <c r="E10" s="16">
        <v>0.34664486986166992</v>
      </c>
      <c r="G10" s="16">
        <v>0.37386125324709768</v>
      </c>
      <c r="H10" s="16">
        <v>0.37131021828657362</v>
      </c>
      <c r="I10" s="16">
        <v>0.37460959775840602</v>
      </c>
      <c r="J10" s="16">
        <v>0.37122804110101548</v>
      </c>
      <c r="K10" s="16">
        <v>0.29453371431208741</v>
      </c>
      <c r="L10" s="16">
        <v>0.22314979619478059</v>
      </c>
      <c r="N10" s="16">
        <v>0.29043018804002613</v>
      </c>
      <c r="O10" s="16">
        <v>0.35787039806146492</v>
      </c>
      <c r="P10" s="16">
        <v>0.3399458995320444</v>
      </c>
      <c r="Q10" s="16">
        <v>0.34909637573071423</v>
      </c>
      <c r="R10" s="16">
        <v>0.34235003434813549</v>
      </c>
      <c r="S10" s="16">
        <v>0.28400142578823889</v>
      </c>
      <c r="T10" s="16">
        <v>0.37057064542071649</v>
      </c>
      <c r="U10" s="16">
        <v>0.34209097207275602</v>
      </c>
      <c r="V10" s="16">
        <v>0.35369564016968458</v>
      </c>
      <c r="W10" s="16">
        <v>0.39452286988419122</v>
      </c>
      <c r="X10" s="16">
        <v>0.31928649985188579</v>
      </c>
      <c r="Y10" s="16">
        <v>0.39803009495605512</v>
      </c>
      <c r="AA10" s="16">
        <v>0.38033775787580248</v>
      </c>
      <c r="AB10" s="16">
        <v>0.30877968203328432</v>
      </c>
      <c r="AC10" s="16">
        <v>0.36220839160713009</v>
      </c>
      <c r="AD10" s="16">
        <v>0.33000016411280991</v>
      </c>
      <c r="AF10" s="16">
        <v>0.35355651283383549</v>
      </c>
      <c r="AH10" s="16">
        <v>0.27414768876188711</v>
      </c>
      <c r="AI10" s="16">
        <v>0.30489160464150428</v>
      </c>
      <c r="AJ10" s="16">
        <v>0.35070780540470581</v>
      </c>
      <c r="AK10" s="16">
        <v>0.38434751736742467</v>
      </c>
    </row>
    <row r="11" spans="2:39" ht="74" customHeight="1" x14ac:dyDescent="0.35">
      <c r="B11" s="15" t="s">
        <v>245</v>
      </c>
      <c r="C11" s="16">
        <v>0.34657612967187201</v>
      </c>
      <c r="D11" s="16">
        <v>0.36776867416218462</v>
      </c>
      <c r="E11" s="16">
        <v>0.31856699613405032</v>
      </c>
      <c r="G11" s="16">
        <v>0.35033108835559562</v>
      </c>
      <c r="H11" s="16">
        <v>0.39242435558751582</v>
      </c>
      <c r="I11" s="16">
        <v>0.38123723889389222</v>
      </c>
      <c r="J11" s="16">
        <v>0.32019572538713048</v>
      </c>
      <c r="K11" s="16">
        <v>0.3069455635677355</v>
      </c>
      <c r="L11" s="16">
        <v>0.24741261528899719</v>
      </c>
      <c r="N11" s="16">
        <v>0.33990461772933928</v>
      </c>
      <c r="O11" s="16">
        <v>0.2285008118659784</v>
      </c>
      <c r="P11" s="16">
        <v>0.23138462921478209</v>
      </c>
      <c r="Q11" s="16">
        <v>0.31869816665135992</v>
      </c>
      <c r="R11" s="16">
        <v>0.38648034912076618</v>
      </c>
      <c r="S11" s="16">
        <v>0.27164013876538318</v>
      </c>
      <c r="T11" s="16">
        <v>0.31697849127352518</v>
      </c>
      <c r="U11" s="16">
        <v>0.34790420564489771</v>
      </c>
      <c r="V11" s="16">
        <v>0.38484885065741109</v>
      </c>
      <c r="W11" s="16">
        <v>0.36358833339519497</v>
      </c>
      <c r="X11" s="16">
        <v>0.37035487910343312</v>
      </c>
      <c r="Y11" s="16">
        <v>0.3671093409896104</v>
      </c>
      <c r="AA11" s="16">
        <v>0.40698961704179842</v>
      </c>
      <c r="AB11" s="16">
        <v>0.31862282292914668</v>
      </c>
      <c r="AC11" s="16">
        <v>0.33483792091707942</v>
      </c>
      <c r="AD11" s="16">
        <v>0.29765664393766389</v>
      </c>
      <c r="AF11" s="16">
        <v>0.35174132291797572</v>
      </c>
      <c r="AH11" s="16">
        <v>0.1764036927654668</v>
      </c>
      <c r="AI11" s="16">
        <v>0.28842011201213252</v>
      </c>
      <c r="AJ11" s="16">
        <v>0.32603956991338828</v>
      </c>
      <c r="AK11" s="16">
        <v>0.44379846103846282</v>
      </c>
    </row>
    <row r="12" spans="2:39" ht="74" customHeight="1" x14ac:dyDescent="0.35">
      <c r="B12" s="15" t="s">
        <v>246</v>
      </c>
      <c r="C12" s="16">
        <v>0.35871786796363669</v>
      </c>
      <c r="D12" s="16">
        <v>0.40321624574823711</v>
      </c>
      <c r="E12" s="16">
        <v>0.29990657203100118</v>
      </c>
      <c r="G12" s="16">
        <v>0.33652187485968971</v>
      </c>
      <c r="H12" s="16">
        <v>0.41721565882236511</v>
      </c>
      <c r="I12" s="16">
        <v>0.36571395487505981</v>
      </c>
      <c r="J12" s="16">
        <v>0.37834997399763642</v>
      </c>
      <c r="K12" s="16">
        <v>0.34748714767345101</v>
      </c>
      <c r="L12" s="16">
        <v>0.2240636318914947</v>
      </c>
      <c r="N12" s="16">
        <v>0.34979158982346747</v>
      </c>
      <c r="O12" s="16">
        <v>0.4055989151213667</v>
      </c>
      <c r="P12" s="16">
        <v>0.33710232857173622</v>
      </c>
      <c r="Q12" s="16">
        <v>0.28759160345523249</v>
      </c>
      <c r="R12" s="16">
        <v>0.38893794314903352</v>
      </c>
      <c r="S12" s="16">
        <v>0.39531482665588158</v>
      </c>
      <c r="T12" s="16">
        <v>0.37148825287848608</v>
      </c>
      <c r="U12" s="16">
        <v>0.29705581666570852</v>
      </c>
      <c r="V12" s="16">
        <v>0.39248762913060098</v>
      </c>
      <c r="W12" s="16">
        <v>0.34004639583612062</v>
      </c>
      <c r="X12" s="16">
        <v>0.33068630048428888</v>
      </c>
      <c r="Y12" s="16">
        <v>0.35922298632810529</v>
      </c>
      <c r="AA12" s="16">
        <v>0.41992427249218289</v>
      </c>
      <c r="AB12" s="16">
        <v>0.40549589137240899</v>
      </c>
      <c r="AC12" s="16">
        <v>0.36227513612573198</v>
      </c>
      <c r="AD12" s="16">
        <v>0.2064525839410162</v>
      </c>
      <c r="AF12" s="16">
        <v>0.36336918333495799</v>
      </c>
      <c r="AH12" s="16">
        <v>0.16463111766154451</v>
      </c>
      <c r="AI12" s="16">
        <v>0.2252514134419045</v>
      </c>
      <c r="AJ12" s="16">
        <v>0.36532453443424268</v>
      </c>
      <c r="AK12" s="16">
        <v>0.46633207199445198</v>
      </c>
    </row>
    <row r="13" spans="2:39" ht="88" customHeight="1" x14ac:dyDescent="0.35">
      <c r="B13" s="15" t="s">
        <v>247</v>
      </c>
      <c r="C13" s="16">
        <v>0.34993471838288409</v>
      </c>
      <c r="D13" s="16">
        <v>0.33727237588598952</v>
      </c>
      <c r="E13" s="16">
        <v>0.36666990759337648</v>
      </c>
      <c r="G13" s="16">
        <v>0.34966487267996049</v>
      </c>
      <c r="H13" s="16">
        <v>0.342255849022637</v>
      </c>
      <c r="I13" s="16">
        <v>0.36782207591656951</v>
      </c>
      <c r="J13" s="16">
        <v>0.33486592585598651</v>
      </c>
      <c r="K13" s="16">
        <v>0.32993535454678191</v>
      </c>
      <c r="L13" s="16">
        <v>0.3757057688096242</v>
      </c>
      <c r="N13" s="16">
        <v>0.36353043086558168</v>
      </c>
      <c r="O13" s="16">
        <v>0.35887851195290271</v>
      </c>
      <c r="P13" s="16">
        <v>0.35296038265989632</v>
      </c>
      <c r="Q13" s="16">
        <v>0.35272950060572111</v>
      </c>
      <c r="R13" s="16">
        <v>0.36307825491209977</v>
      </c>
      <c r="S13" s="16">
        <v>0.32609954444417483</v>
      </c>
      <c r="T13" s="16">
        <v>0.32366562480248667</v>
      </c>
      <c r="U13" s="16">
        <v>0.37072460593633327</v>
      </c>
      <c r="V13" s="16">
        <v>0.39566786150125982</v>
      </c>
      <c r="W13" s="16">
        <v>0.30460942611890229</v>
      </c>
      <c r="X13" s="16">
        <v>0.33064282127590189</v>
      </c>
      <c r="Y13" s="16">
        <v>0.30491893432508499</v>
      </c>
      <c r="AA13" s="16">
        <v>0.34949760963125842</v>
      </c>
      <c r="AB13" s="16">
        <v>0.36777156333211752</v>
      </c>
      <c r="AC13" s="16">
        <v>0.34403215050000091</v>
      </c>
      <c r="AD13" s="16">
        <v>0.33538255424138308</v>
      </c>
      <c r="AF13" s="16">
        <v>0.34988458453856253</v>
      </c>
      <c r="AH13" s="16">
        <v>0.43697329325602102</v>
      </c>
      <c r="AI13" s="16">
        <v>0.28558225873688708</v>
      </c>
      <c r="AJ13" s="16">
        <v>0.3552616307786981</v>
      </c>
      <c r="AK13" s="16">
        <v>0.38233089661112968</v>
      </c>
    </row>
    <row r="14" spans="2:39" ht="19" customHeight="1" x14ac:dyDescent="0.35">
      <c r="B14" s="15" t="s">
        <v>241</v>
      </c>
      <c r="C14" s="16">
        <v>1.1781881805337209E-2</v>
      </c>
      <c r="D14" s="16">
        <v>1.181806812227508E-2</v>
      </c>
      <c r="E14" s="16">
        <v>1.173405614741219E-2</v>
      </c>
      <c r="G14" s="16">
        <v>0</v>
      </c>
      <c r="H14" s="16">
        <v>4.5077286117762121E-3</v>
      </c>
      <c r="I14" s="16">
        <v>5.5729281623911036E-3</v>
      </c>
      <c r="J14" s="16">
        <v>1.5369144198248599E-2</v>
      </c>
      <c r="K14" s="16">
        <v>1.591346977011409E-2</v>
      </c>
      <c r="L14" s="16">
        <v>4.9033229144988297E-2</v>
      </c>
      <c r="N14" s="16">
        <v>0</v>
      </c>
      <c r="O14" s="16">
        <v>1.5898898507267681E-2</v>
      </c>
      <c r="P14" s="16">
        <v>9.2840392046327318E-3</v>
      </c>
      <c r="Q14" s="16">
        <v>0</v>
      </c>
      <c r="R14" s="16">
        <v>9.8627640015460528E-3</v>
      </c>
      <c r="S14" s="16">
        <v>1.141680400184869E-2</v>
      </c>
      <c r="T14" s="16">
        <v>9.8478091941380293E-3</v>
      </c>
      <c r="U14" s="16">
        <v>1.2850169125903929E-2</v>
      </c>
      <c r="V14" s="16">
        <v>1.918773919326036E-3</v>
      </c>
      <c r="W14" s="16">
        <v>3.6178016600471527E-2</v>
      </c>
      <c r="X14" s="16">
        <v>1.518497165225844E-2</v>
      </c>
      <c r="Y14" s="16">
        <v>1.6172651613732721E-2</v>
      </c>
      <c r="AA14" s="16">
        <v>9.3174357682896079E-3</v>
      </c>
      <c r="AB14" s="16">
        <v>2.005255224341072E-2</v>
      </c>
      <c r="AC14" s="16">
        <v>5.465969613933936E-3</v>
      </c>
      <c r="AD14" s="16">
        <v>1.2538161320731159E-2</v>
      </c>
      <c r="AF14" s="16">
        <v>1.1649881566281391E-2</v>
      </c>
      <c r="AH14" s="16">
        <v>3.2670437836035009E-2</v>
      </c>
      <c r="AI14" s="16">
        <v>2.892461755699741E-2</v>
      </c>
      <c r="AJ14" s="16">
        <v>7.2092682518904126E-3</v>
      </c>
      <c r="AK14" s="16">
        <v>5.1395292581762923E-3</v>
      </c>
    </row>
    <row r="15" spans="2:39" ht="19" customHeight="1" x14ac:dyDescent="0.35">
      <c r="B15" s="15" t="s">
        <v>242</v>
      </c>
      <c r="C15" s="16">
        <v>3.6813161594661289E-2</v>
      </c>
      <c r="D15" s="16">
        <v>3.092301757652342E-2</v>
      </c>
      <c r="E15" s="16">
        <v>4.4597872412960628E-2</v>
      </c>
      <c r="G15" s="16">
        <v>2.1853267998218479E-2</v>
      </c>
      <c r="H15" s="16">
        <v>3.623406077498563E-2</v>
      </c>
      <c r="I15" s="16">
        <v>2.056963022087074E-2</v>
      </c>
      <c r="J15" s="16">
        <v>3.3367961191612547E-2</v>
      </c>
      <c r="K15" s="16">
        <v>4.3726643628961379E-2</v>
      </c>
      <c r="L15" s="16">
        <v>9.2597417827321199E-2</v>
      </c>
      <c r="N15" s="16">
        <v>3.8609480749744553E-2</v>
      </c>
      <c r="O15" s="16">
        <v>5.5103466875329313E-2</v>
      </c>
      <c r="P15" s="16">
        <v>2.4976655990765911E-2</v>
      </c>
      <c r="Q15" s="16">
        <v>5.1222763118971573E-2</v>
      </c>
      <c r="R15" s="16">
        <v>2.277686141849946E-2</v>
      </c>
      <c r="S15" s="16">
        <v>4.9990859699937669E-2</v>
      </c>
      <c r="T15" s="16">
        <v>1.919878112745731E-2</v>
      </c>
      <c r="U15" s="16">
        <v>3.6351877405300513E-2</v>
      </c>
      <c r="V15" s="16">
        <v>3.2235867339272729E-2</v>
      </c>
      <c r="W15" s="16">
        <v>3.9656124018810503E-2</v>
      </c>
      <c r="X15" s="16">
        <v>5.3612085172294537E-2</v>
      </c>
      <c r="Y15" s="16">
        <v>4.4575969781732373E-2</v>
      </c>
      <c r="AA15" s="16">
        <v>2.2638091663435139E-2</v>
      </c>
      <c r="AB15" s="16">
        <v>3.0788210437239009E-2</v>
      </c>
      <c r="AC15" s="16">
        <v>4.047570785994805E-2</v>
      </c>
      <c r="AD15" s="16">
        <v>6.1621370471207929E-2</v>
      </c>
      <c r="AF15" s="16">
        <v>3.3841975737777252E-2</v>
      </c>
      <c r="AH15" s="16">
        <v>0.1100635872046592</v>
      </c>
      <c r="AI15" s="16">
        <v>9.999106559895353E-2</v>
      </c>
      <c r="AJ15" s="16">
        <v>2.0034112888688709E-2</v>
      </c>
      <c r="AK15" s="16">
        <v>1.25213063653182E-2</v>
      </c>
    </row>
    <row r="16" spans="2:39" ht="19" customHeight="1" x14ac:dyDescent="0.35">
      <c r="B16" s="15" t="s">
        <v>93</v>
      </c>
      <c r="C16" s="16">
        <v>3.921885618188397E-2</v>
      </c>
      <c r="D16" s="16">
        <v>2.974900524173749E-2</v>
      </c>
      <c r="E16" s="16">
        <v>5.1734687855002633E-2</v>
      </c>
      <c r="G16" s="16">
        <v>3.1471047048980759E-2</v>
      </c>
      <c r="H16" s="16">
        <v>1.892161979036423E-2</v>
      </c>
      <c r="I16" s="16">
        <v>3.0961263838383522E-2</v>
      </c>
      <c r="J16" s="16">
        <v>5.7833196979785097E-2</v>
      </c>
      <c r="K16" s="16">
        <v>6.1734112655497962E-2</v>
      </c>
      <c r="L16" s="16">
        <v>6.145912879228925E-2</v>
      </c>
      <c r="N16" s="16">
        <v>4.2277741916933682E-2</v>
      </c>
      <c r="O16" s="16">
        <v>8.6772314321475488E-2</v>
      </c>
      <c r="P16" s="16">
        <v>6.0897370281117698E-2</v>
      </c>
      <c r="Q16" s="16">
        <v>3.3110605573498042E-2</v>
      </c>
      <c r="R16" s="16">
        <v>4.3237075248805712E-2</v>
      </c>
      <c r="S16" s="16">
        <v>5.8632167283027538E-2</v>
      </c>
      <c r="T16" s="16">
        <v>4.3613822186165371E-2</v>
      </c>
      <c r="U16" s="16">
        <v>2.7639448635833921E-2</v>
      </c>
      <c r="V16" s="16">
        <v>2.248400699065134E-2</v>
      </c>
      <c r="W16" s="16">
        <v>4.0848035808395362E-2</v>
      </c>
      <c r="X16" s="16">
        <v>4.2882676644924483E-2</v>
      </c>
      <c r="Y16" s="16">
        <v>3.3194610997707749E-2</v>
      </c>
      <c r="AA16" s="16">
        <v>2.611532387318679E-2</v>
      </c>
      <c r="AB16" s="16">
        <v>3.7219795252211127E-2</v>
      </c>
      <c r="AC16" s="16">
        <v>2.4301293855995939E-2</v>
      </c>
      <c r="AD16" s="16">
        <v>7.7334853208427701E-2</v>
      </c>
      <c r="AF16" s="16">
        <v>3.5551504389844273E-2</v>
      </c>
      <c r="AH16" s="16">
        <v>8.209981911716234E-2</v>
      </c>
      <c r="AI16" s="16">
        <v>8.4458831674966456E-2</v>
      </c>
      <c r="AJ16" s="16">
        <v>3.4756532554010643E-2</v>
      </c>
      <c r="AK16" s="16">
        <v>8.7934742436634669E-3</v>
      </c>
    </row>
    <row r="18" spans="2:2" x14ac:dyDescent="0.35">
      <c r="B18" s="19" t="s">
        <v>28</v>
      </c>
    </row>
    <row r="19" spans="2:2" x14ac:dyDescent="0.35">
      <c r="B19" t="s">
        <v>443</v>
      </c>
    </row>
    <row r="20" spans="2:2" x14ac:dyDescent="0.35">
      <c r="B20" t="s">
        <v>8</v>
      </c>
    </row>
    <row r="21" spans="2:2" x14ac:dyDescent="0.35">
      <c r="B21"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J17"/>
  <sheetViews>
    <sheetView showGridLines="0" workbookViewId="0"/>
  </sheetViews>
  <sheetFormatPr defaultRowHeight="14.5" x14ac:dyDescent="0.35"/>
  <cols>
    <col min="1" max="1" width="5" customWidth="1"/>
    <col min="2" max="2" width="25" customWidth="1"/>
    <col min="3" max="10" width="20" customWidth="1"/>
  </cols>
  <sheetData>
    <row r="2" spans="2:10" ht="40" customHeight="1" x14ac:dyDescent="0.35">
      <c r="D2" s="17" t="s">
        <v>471</v>
      </c>
    </row>
    <row r="6" spans="2:10" ht="50" customHeight="1" x14ac:dyDescent="0.35">
      <c r="C6" s="18" t="s">
        <v>472</v>
      </c>
      <c r="D6" s="18" t="s">
        <v>473</v>
      </c>
      <c r="E6" s="18" t="s">
        <v>474</v>
      </c>
      <c r="F6" s="18" t="s">
        <v>475</v>
      </c>
      <c r="G6" s="18" t="s">
        <v>476</v>
      </c>
      <c r="H6" s="18" t="s">
        <v>477</v>
      </c>
      <c r="I6" s="18" t="s">
        <v>478</v>
      </c>
      <c r="J6" s="18" t="s">
        <v>479</v>
      </c>
    </row>
    <row r="7" spans="2:10" ht="29" x14ac:dyDescent="0.35">
      <c r="B7" s="15" t="s">
        <v>249</v>
      </c>
      <c r="C7" s="16">
        <v>0.22453842684317429</v>
      </c>
      <c r="D7" s="16">
        <v>0.19017129471758021</v>
      </c>
      <c r="E7" s="16">
        <v>0.20936183456395421</v>
      </c>
      <c r="F7" s="16">
        <v>0.26798069115092799</v>
      </c>
      <c r="G7" s="16">
        <v>0.20018427378564119</v>
      </c>
      <c r="H7" s="16">
        <v>0.23462978725918199</v>
      </c>
      <c r="I7" s="16">
        <v>0.33591724510604393</v>
      </c>
      <c r="J7" s="16">
        <v>0.27771994054224047</v>
      </c>
    </row>
    <row r="8" spans="2:10" ht="29" x14ac:dyDescent="0.35">
      <c r="B8" s="15" t="s">
        <v>250</v>
      </c>
      <c r="C8" s="16">
        <v>0.29314479605658972</v>
      </c>
      <c r="D8" s="16">
        <v>0.28103328974715241</v>
      </c>
      <c r="E8" s="16">
        <v>0.29609908329282381</v>
      </c>
      <c r="F8" s="16">
        <v>0.3135042460783723</v>
      </c>
      <c r="G8" s="16">
        <v>0.26348226202770719</v>
      </c>
      <c r="H8" s="16">
        <v>0.26088425246566432</v>
      </c>
      <c r="I8" s="16">
        <v>0.36269672705034489</v>
      </c>
      <c r="J8" s="16">
        <v>0.29277455392083063</v>
      </c>
    </row>
    <row r="9" spans="2:10" x14ac:dyDescent="0.35">
      <c r="B9" s="15" t="s">
        <v>251</v>
      </c>
      <c r="C9" s="16">
        <v>0.46031520426641309</v>
      </c>
      <c r="D9" s="16">
        <v>0.50680731773635823</v>
      </c>
      <c r="E9" s="16">
        <v>0.47440508828197431</v>
      </c>
      <c r="F9" s="16">
        <v>0.40052660801879297</v>
      </c>
      <c r="G9" s="16">
        <v>0.51430035866033608</v>
      </c>
      <c r="H9" s="16">
        <v>0.48642953550408541</v>
      </c>
      <c r="I9" s="16">
        <v>0.2814217881372727</v>
      </c>
      <c r="J9" s="16">
        <v>0.40897901508195511</v>
      </c>
    </row>
    <row r="10" spans="2:10" x14ac:dyDescent="0.35">
      <c r="B10" s="15" t="s">
        <v>93</v>
      </c>
      <c r="C10" s="16">
        <v>2.2001572833822931E-2</v>
      </c>
      <c r="D10" s="16">
        <v>2.1988097798909149E-2</v>
      </c>
      <c r="E10" s="16">
        <v>2.013399386124768E-2</v>
      </c>
      <c r="F10" s="16">
        <v>1.7988454751906718E-2</v>
      </c>
      <c r="G10" s="16">
        <v>2.2033105526315409E-2</v>
      </c>
      <c r="H10" s="16">
        <v>1.805642477106827E-2</v>
      </c>
      <c r="I10" s="16">
        <v>1.996423970633851E-2</v>
      </c>
      <c r="J10" s="16">
        <v>2.0526490454973619E-2</v>
      </c>
    </row>
    <row r="13" spans="2:10" x14ac:dyDescent="0.35">
      <c r="B13" t="s">
        <v>443</v>
      </c>
    </row>
    <row r="14" spans="2:10" x14ac:dyDescent="0.35">
      <c r="B14" t="s">
        <v>8</v>
      </c>
    </row>
    <row r="17" spans="2:2" x14ac:dyDescent="0.35">
      <c r="B17" t="str">
        <f>HYPERLINK("#Contents!A1", "Return to Contents")</f>
        <v>Return to Contents</v>
      </c>
    </row>
  </sheetData>
  <pageMargins left="0.75" right="0.75" top="1" bottom="1" header="0.5" footer="0.5"/>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AM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248</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5583</v>
      </c>
      <c r="D7" s="13">
        <v>2763</v>
      </c>
      <c r="E7" s="13">
        <v>2820</v>
      </c>
      <c r="G7" s="13">
        <v>794</v>
      </c>
      <c r="H7" s="13">
        <v>910</v>
      </c>
      <c r="I7" s="13">
        <v>969</v>
      </c>
      <c r="J7" s="13">
        <v>1020</v>
      </c>
      <c r="K7" s="13">
        <v>864</v>
      </c>
      <c r="L7" s="13">
        <v>1026</v>
      </c>
      <c r="N7" s="13">
        <v>465</v>
      </c>
      <c r="O7" s="13">
        <v>163</v>
      </c>
      <c r="P7" s="13">
        <v>289</v>
      </c>
      <c r="Q7" s="13">
        <v>244</v>
      </c>
      <c r="R7" s="13">
        <v>623</v>
      </c>
      <c r="S7" s="13">
        <v>477</v>
      </c>
      <c r="T7" s="13">
        <v>418</v>
      </c>
      <c r="U7" s="13">
        <v>510</v>
      </c>
      <c r="V7" s="13">
        <v>748</v>
      </c>
      <c r="W7" s="13">
        <v>730</v>
      </c>
      <c r="X7" s="13">
        <v>462</v>
      </c>
      <c r="Y7" s="13">
        <v>454</v>
      </c>
      <c r="AA7" s="13">
        <v>1519</v>
      </c>
      <c r="AB7" s="13">
        <v>1492</v>
      </c>
      <c r="AC7" s="13">
        <v>1158</v>
      </c>
      <c r="AD7" s="13">
        <v>1396</v>
      </c>
      <c r="AF7" s="13">
        <v>4950</v>
      </c>
      <c r="AH7" s="13">
        <v>515</v>
      </c>
      <c r="AI7" s="13">
        <v>2107</v>
      </c>
      <c r="AJ7" s="13">
        <v>2105</v>
      </c>
      <c r="AK7" s="13">
        <v>856</v>
      </c>
    </row>
    <row r="8" spans="2:39" x14ac:dyDescent="0.35">
      <c r="B8" s="7" t="s">
        <v>68</v>
      </c>
      <c r="C8" s="14">
        <v>5579</v>
      </c>
      <c r="D8" s="14">
        <v>2758</v>
      </c>
      <c r="E8" s="14">
        <v>2821</v>
      </c>
      <c r="G8" s="14">
        <v>771</v>
      </c>
      <c r="H8" s="14">
        <v>949</v>
      </c>
      <c r="I8" s="14">
        <v>949</v>
      </c>
      <c r="J8" s="14">
        <v>949</v>
      </c>
      <c r="K8" s="14">
        <v>787</v>
      </c>
      <c r="L8" s="14">
        <v>1172</v>
      </c>
      <c r="N8" s="14">
        <v>502</v>
      </c>
      <c r="O8" s="14">
        <v>168</v>
      </c>
      <c r="P8" s="14">
        <v>279</v>
      </c>
      <c r="Q8" s="14">
        <v>223</v>
      </c>
      <c r="R8" s="14">
        <v>612</v>
      </c>
      <c r="S8" s="14">
        <v>448</v>
      </c>
      <c r="T8" s="14">
        <v>390</v>
      </c>
      <c r="U8" s="14">
        <v>501</v>
      </c>
      <c r="V8" s="14">
        <v>783</v>
      </c>
      <c r="W8" s="14">
        <v>724</v>
      </c>
      <c r="X8" s="14">
        <v>446</v>
      </c>
      <c r="Y8" s="14">
        <v>502</v>
      </c>
      <c r="AA8" s="14">
        <v>1505</v>
      </c>
      <c r="AB8" s="14">
        <v>1448</v>
      </c>
      <c r="AC8" s="14">
        <v>1224</v>
      </c>
      <c r="AD8" s="14">
        <v>1395</v>
      </c>
      <c r="AF8" s="14">
        <v>4916</v>
      </c>
      <c r="AH8" s="14">
        <v>537</v>
      </c>
      <c r="AI8" s="14">
        <v>2109</v>
      </c>
      <c r="AJ8" s="14">
        <v>2088</v>
      </c>
      <c r="AK8" s="14">
        <v>844</v>
      </c>
    </row>
    <row r="9" spans="2:39" ht="32" customHeight="1" x14ac:dyDescent="0.35">
      <c r="B9" s="15" t="s">
        <v>249</v>
      </c>
      <c r="C9" s="16">
        <v>0.26798069115092799</v>
      </c>
      <c r="D9" s="16">
        <v>0.28781628329829068</v>
      </c>
      <c r="E9" s="16">
        <v>0.24858772750943281</v>
      </c>
      <c r="G9" s="16">
        <v>0.34160730311158832</v>
      </c>
      <c r="H9" s="16">
        <v>0.37859600504874441</v>
      </c>
      <c r="I9" s="16">
        <v>0.36435275150346841</v>
      </c>
      <c r="J9" s="16">
        <v>0.27762796222330771</v>
      </c>
      <c r="K9" s="16">
        <v>0.19857107051161491</v>
      </c>
      <c r="L9" s="16">
        <v>9.0701884462404167E-2</v>
      </c>
      <c r="N9" s="16">
        <v>0.19891707635828509</v>
      </c>
      <c r="O9" s="16">
        <v>0.28078602660656299</v>
      </c>
      <c r="P9" s="16">
        <v>0.216452540676737</v>
      </c>
      <c r="Q9" s="16">
        <v>0.29151255591905079</v>
      </c>
      <c r="R9" s="16">
        <v>0.25617539798222327</v>
      </c>
      <c r="S9" s="16">
        <v>0.2167300605375895</v>
      </c>
      <c r="T9" s="16">
        <v>0.29662246534203979</v>
      </c>
      <c r="U9" s="16">
        <v>0.29222737786049102</v>
      </c>
      <c r="V9" s="16">
        <v>0.39315118599376953</v>
      </c>
      <c r="W9" s="16">
        <v>0.2347596597336912</v>
      </c>
      <c r="X9" s="16">
        <v>0.24091145462135821</v>
      </c>
      <c r="Y9" s="16">
        <v>0.2413206947254023</v>
      </c>
      <c r="AA9" s="16">
        <v>0.36589370256469422</v>
      </c>
      <c r="AB9" s="16">
        <v>0.2617395502176002</v>
      </c>
      <c r="AC9" s="16">
        <v>0.2508179135634504</v>
      </c>
      <c r="AD9" s="16">
        <v>0.18287831328793089</v>
      </c>
      <c r="AF9" s="16">
        <v>0.30309093037259471</v>
      </c>
      <c r="AH9" s="16">
        <v>5.9702110952032216E-3</v>
      </c>
      <c r="AI9" s="16">
        <v>6.8096469011844629E-2</v>
      </c>
      <c r="AJ9" s="16">
        <v>0.36318558055490019</v>
      </c>
      <c r="AK9" s="16">
        <v>0.69844958913395205</v>
      </c>
    </row>
    <row r="10" spans="2:39" ht="32" customHeight="1" x14ac:dyDescent="0.35">
      <c r="B10" s="15" t="s">
        <v>250</v>
      </c>
      <c r="C10" s="16">
        <v>0.3135042460783723</v>
      </c>
      <c r="D10" s="16">
        <v>0.32579735753198141</v>
      </c>
      <c r="E10" s="16">
        <v>0.30148545371313462</v>
      </c>
      <c r="G10" s="16">
        <v>0.38905266907433939</v>
      </c>
      <c r="H10" s="16">
        <v>0.35504835682906272</v>
      </c>
      <c r="I10" s="16">
        <v>0.34586555606528568</v>
      </c>
      <c r="J10" s="16">
        <v>0.35140660893644221</v>
      </c>
      <c r="K10" s="16">
        <v>0.28620737431426629</v>
      </c>
      <c r="L10" s="16">
        <v>0.19156818007048931</v>
      </c>
      <c r="N10" s="16">
        <v>0.29974657123695281</v>
      </c>
      <c r="O10" s="16">
        <v>0.32199439306582422</v>
      </c>
      <c r="P10" s="16">
        <v>0.34624008675322848</v>
      </c>
      <c r="Q10" s="16">
        <v>0.30012223529291338</v>
      </c>
      <c r="R10" s="16">
        <v>0.34908985379819918</v>
      </c>
      <c r="S10" s="16">
        <v>0.28172088987498489</v>
      </c>
      <c r="T10" s="16">
        <v>0.29506420109942039</v>
      </c>
      <c r="U10" s="16">
        <v>0.33735502081620022</v>
      </c>
      <c r="V10" s="16">
        <v>0.35544286626761479</v>
      </c>
      <c r="W10" s="16">
        <v>0.29556336833649732</v>
      </c>
      <c r="X10" s="16">
        <v>0.26358521488043068</v>
      </c>
      <c r="Y10" s="16">
        <v>0.29241106047828119</v>
      </c>
      <c r="AA10" s="16">
        <v>0.30490039960332249</v>
      </c>
      <c r="AB10" s="16">
        <v>0.29991716337931978</v>
      </c>
      <c r="AC10" s="16">
        <v>0.34391573117402507</v>
      </c>
      <c r="AD10" s="16">
        <v>0.31104376025350478</v>
      </c>
      <c r="AF10" s="16">
        <v>0.349156963911818</v>
      </c>
      <c r="AH10" s="16">
        <v>8.4040141722084835E-2</v>
      </c>
      <c r="AI10" s="16">
        <v>0.2776952386474934</v>
      </c>
      <c r="AJ10" s="16">
        <v>0.43333766714131677</v>
      </c>
      <c r="AK10" s="16">
        <v>0.25256252864348577</v>
      </c>
    </row>
    <row r="11" spans="2:39" ht="19" customHeight="1" x14ac:dyDescent="0.35">
      <c r="B11" s="15" t="s">
        <v>251</v>
      </c>
      <c r="C11" s="16">
        <v>0.40052660801879297</v>
      </c>
      <c r="D11" s="16">
        <v>0.37188254131081638</v>
      </c>
      <c r="E11" s="16">
        <v>0.42853148632469262</v>
      </c>
      <c r="G11" s="16">
        <v>0.24294346316057769</v>
      </c>
      <c r="H11" s="16">
        <v>0.24724337870547289</v>
      </c>
      <c r="I11" s="16">
        <v>0.26354499887097999</v>
      </c>
      <c r="J11" s="16">
        <v>0.35514639915863921</v>
      </c>
      <c r="K11" s="16">
        <v>0.50228743828031819</v>
      </c>
      <c r="L11" s="16">
        <v>0.70771312193782243</v>
      </c>
      <c r="N11" s="16">
        <v>0.47879787217680131</v>
      </c>
      <c r="O11" s="16">
        <v>0.37031289319092281</v>
      </c>
      <c r="P11" s="16">
        <v>0.41383850495896851</v>
      </c>
      <c r="Q11" s="16">
        <v>0.38497512226229968</v>
      </c>
      <c r="R11" s="16">
        <v>0.38062098916377701</v>
      </c>
      <c r="S11" s="16">
        <v>0.47827193513732918</v>
      </c>
      <c r="T11" s="16">
        <v>0.3889224669313347</v>
      </c>
      <c r="U11" s="16">
        <v>0.34778329376349459</v>
      </c>
      <c r="V11" s="16">
        <v>0.23643090823328461</v>
      </c>
      <c r="W11" s="16">
        <v>0.45920458574947798</v>
      </c>
      <c r="X11" s="16">
        <v>0.47493919991008082</v>
      </c>
      <c r="Y11" s="16">
        <v>0.45372958851976458</v>
      </c>
      <c r="AA11" s="16">
        <v>0.32067622643486338</v>
      </c>
      <c r="AB11" s="16">
        <v>0.42574528416591351</v>
      </c>
      <c r="AC11" s="16">
        <v>0.38656123985083057</v>
      </c>
      <c r="AD11" s="16">
        <v>0.47310575721042442</v>
      </c>
      <c r="AF11" s="16">
        <v>0.33159284166253328</v>
      </c>
      <c r="AH11" s="16">
        <v>0.87723100623370509</v>
      </c>
      <c r="AI11" s="16">
        <v>0.62846873152159133</v>
      </c>
      <c r="AJ11" s="16">
        <v>0.19179084178816991</v>
      </c>
      <c r="AK11" s="16">
        <v>4.4168423636160442E-2</v>
      </c>
    </row>
    <row r="12" spans="2:39" ht="19" customHeight="1" x14ac:dyDescent="0.35">
      <c r="B12" s="15" t="s">
        <v>93</v>
      </c>
      <c r="C12" s="16">
        <v>1.7988454751906718E-2</v>
      </c>
      <c r="D12" s="16">
        <v>1.450381785891133E-2</v>
      </c>
      <c r="E12" s="16">
        <v>2.1395332452739921E-2</v>
      </c>
      <c r="G12" s="16">
        <v>2.6396564653494499E-2</v>
      </c>
      <c r="H12" s="16">
        <v>1.911225941672003E-2</v>
      </c>
      <c r="I12" s="16">
        <v>2.6236693560265929E-2</v>
      </c>
      <c r="J12" s="16">
        <v>1.5819029681611019E-2</v>
      </c>
      <c r="K12" s="16">
        <v>1.293411689380055E-2</v>
      </c>
      <c r="L12" s="16">
        <v>1.0016813529284241E-2</v>
      </c>
      <c r="N12" s="16">
        <v>2.2538480227960692E-2</v>
      </c>
      <c r="O12" s="16">
        <v>2.69066871366903E-2</v>
      </c>
      <c r="P12" s="16">
        <v>2.346886761106606E-2</v>
      </c>
      <c r="Q12" s="16">
        <v>2.339008652573599E-2</v>
      </c>
      <c r="R12" s="16">
        <v>1.4113759055800449E-2</v>
      </c>
      <c r="S12" s="16">
        <v>2.3277114450096489E-2</v>
      </c>
      <c r="T12" s="16">
        <v>1.939086662720519E-2</v>
      </c>
      <c r="U12" s="16">
        <v>2.263430755981418E-2</v>
      </c>
      <c r="V12" s="16">
        <v>1.4975039505331069E-2</v>
      </c>
      <c r="W12" s="16">
        <v>1.047238618033342E-2</v>
      </c>
      <c r="X12" s="16">
        <v>2.056413058813027E-2</v>
      </c>
      <c r="Y12" s="16">
        <v>1.253865627655166E-2</v>
      </c>
      <c r="AA12" s="16">
        <v>8.529671397119817E-3</v>
      </c>
      <c r="AB12" s="16">
        <v>1.2598002237166381E-2</v>
      </c>
      <c r="AC12" s="16">
        <v>1.8705115411693781E-2</v>
      </c>
      <c r="AD12" s="16">
        <v>3.2972169248139838E-2</v>
      </c>
      <c r="AF12" s="16">
        <v>1.6159264053053971E-2</v>
      </c>
      <c r="AH12" s="16">
        <v>3.2758640949006837E-2</v>
      </c>
      <c r="AI12" s="16">
        <v>2.573956081907091E-2</v>
      </c>
      <c r="AJ12" s="16">
        <v>1.1685910515613121E-2</v>
      </c>
      <c r="AK12" s="16">
        <v>4.8194585864017496E-3</v>
      </c>
    </row>
    <row r="14" spans="2:39" x14ac:dyDescent="0.35">
      <c r="B14" t="s">
        <v>443</v>
      </c>
    </row>
    <row r="15" spans="2:39" x14ac:dyDescent="0.35">
      <c r="B15" t="s">
        <v>8</v>
      </c>
    </row>
    <row r="17" spans="2:2" x14ac:dyDescent="0.35">
      <c r="B17"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AM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252</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5583</v>
      </c>
      <c r="D7" s="13">
        <v>2763</v>
      </c>
      <c r="E7" s="13">
        <v>2820</v>
      </c>
      <c r="G7" s="13">
        <v>794</v>
      </c>
      <c r="H7" s="13">
        <v>910</v>
      </c>
      <c r="I7" s="13">
        <v>969</v>
      </c>
      <c r="J7" s="13">
        <v>1020</v>
      </c>
      <c r="K7" s="13">
        <v>864</v>
      </c>
      <c r="L7" s="13">
        <v>1026</v>
      </c>
      <c r="N7" s="13">
        <v>465</v>
      </c>
      <c r="O7" s="13">
        <v>163</v>
      </c>
      <c r="P7" s="13">
        <v>289</v>
      </c>
      <c r="Q7" s="13">
        <v>244</v>
      </c>
      <c r="R7" s="13">
        <v>623</v>
      </c>
      <c r="S7" s="13">
        <v>477</v>
      </c>
      <c r="T7" s="13">
        <v>418</v>
      </c>
      <c r="U7" s="13">
        <v>510</v>
      </c>
      <c r="V7" s="13">
        <v>748</v>
      </c>
      <c r="W7" s="13">
        <v>730</v>
      </c>
      <c r="X7" s="13">
        <v>462</v>
      </c>
      <c r="Y7" s="13">
        <v>454</v>
      </c>
      <c r="AA7" s="13">
        <v>1519</v>
      </c>
      <c r="AB7" s="13">
        <v>1492</v>
      </c>
      <c r="AC7" s="13">
        <v>1158</v>
      </c>
      <c r="AD7" s="13">
        <v>1396</v>
      </c>
      <c r="AF7" s="13">
        <v>4950</v>
      </c>
      <c r="AH7" s="13">
        <v>515</v>
      </c>
      <c r="AI7" s="13">
        <v>2107</v>
      </c>
      <c r="AJ7" s="13">
        <v>2105</v>
      </c>
      <c r="AK7" s="13">
        <v>856</v>
      </c>
    </row>
    <row r="8" spans="2:39" x14ac:dyDescent="0.35">
      <c r="B8" s="7" t="s">
        <v>68</v>
      </c>
      <c r="C8" s="14">
        <v>5579</v>
      </c>
      <c r="D8" s="14">
        <v>2758</v>
      </c>
      <c r="E8" s="14">
        <v>2821</v>
      </c>
      <c r="G8" s="14">
        <v>771</v>
      </c>
      <c r="H8" s="14">
        <v>949</v>
      </c>
      <c r="I8" s="14">
        <v>949</v>
      </c>
      <c r="J8" s="14">
        <v>949</v>
      </c>
      <c r="K8" s="14">
        <v>787</v>
      </c>
      <c r="L8" s="14">
        <v>1172</v>
      </c>
      <c r="N8" s="14">
        <v>502</v>
      </c>
      <c r="O8" s="14">
        <v>168</v>
      </c>
      <c r="P8" s="14">
        <v>279</v>
      </c>
      <c r="Q8" s="14">
        <v>223</v>
      </c>
      <c r="R8" s="14">
        <v>612</v>
      </c>
      <c r="S8" s="14">
        <v>448</v>
      </c>
      <c r="T8" s="14">
        <v>390</v>
      </c>
      <c r="U8" s="14">
        <v>501</v>
      </c>
      <c r="V8" s="14">
        <v>783</v>
      </c>
      <c r="W8" s="14">
        <v>724</v>
      </c>
      <c r="X8" s="14">
        <v>446</v>
      </c>
      <c r="Y8" s="14">
        <v>502</v>
      </c>
      <c r="AA8" s="14">
        <v>1505</v>
      </c>
      <c r="AB8" s="14">
        <v>1448</v>
      </c>
      <c r="AC8" s="14">
        <v>1224</v>
      </c>
      <c r="AD8" s="14">
        <v>1395</v>
      </c>
      <c r="AF8" s="14">
        <v>4916</v>
      </c>
      <c r="AH8" s="14">
        <v>537</v>
      </c>
      <c r="AI8" s="14">
        <v>2109</v>
      </c>
      <c r="AJ8" s="14">
        <v>2088</v>
      </c>
      <c r="AK8" s="14">
        <v>844</v>
      </c>
    </row>
    <row r="9" spans="2:39" ht="32" customHeight="1" x14ac:dyDescent="0.35">
      <c r="B9" s="15" t="s">
        <v>249</v>
      </c>
      <c r="C9" s="16">
        <v>0.20936183456395421</v>
      </c>
      <c r="D9" s="16">
        <v>0.23548749500115171</v>
      </c>
      <c r="E9" s="16">
        <v>0.18381916463988121</v>
      </c>
      <c r="G9" s="16">
        <v>0.25071044759978961</v>
      </c>
      <c r="H9" s="16">
        <v>0.36668660629012489</v>
      </c>
      <c r="I9" s="16">
        <v>0.29499154732403932</v>
      </c>
      <c r="J9" s="16">
        <v>0.20600008274846471</v>
      </c>
      <c r="K9" s="16">
        <v>0.114965590340544</v>
      </c>
      <c r="L9" s="16">
        <v>5.1518619765388587E-2</v>
      </c>
      <c r="N9" s="16">
        <v>0.17342982488269851</v>
      </c>
      <c r="O9" s="16">
        <v>0.1929660343974397</v>
      </c>
      <c r="P9" s="16">
        <v>0.16559327251030201</v>
      </c>
      <c r="Q9" s="16">
        <v>0.2334432428635643</v>
      </c>
      <c r="R9" s="16">
        <v>0.21585968793223831</v>
      </c>
      <c r="S9" s="16">
        <v>0.18888058791834361</v>
      </c>
      <c r="T9" s="16">
        <v>0.2313388180143664</v>
      </c>
      <c r="U9" s="16">
        <v>0.22156640955361639</v>
      </c>
      <c r="V9" s="16">
        <v>0.31239227639487049</v>
      </c>
      <c r="W9" s="16">
        <v>0.16459619546015189</v>
      </c>
      <c r="X9" s="16">
        <v>0.1697409315163449</v>
      </c>
      <c r="Y9" s="16">
        <v>0.18458860942495081</v>
      </c>
      <c r="AA9" s="16">
        <v>0.26187895578152798</v>
      </c>
      <c r="AB9" s="16">
        <v>0.17857798259236271</v>
      </c>
      <c r="AC9" s="16">
        <v>0.23402687409640069</v>
      </c>
      <c r="AD9" s="16">
        <v>0.16237430121670571</v>
      </c>
      <c r="AF9" s="16">
        <v>0.23706393216968499</v>
      </c>
      <c r="AH9" s="16">
        <v>3.61129827925757E-3</v>
      </c>
      <c r="AI9" s="16">
        <v>5.3287707350074077E-2</v>
      </c>
      <c r="AJ9" s="16">
        <v>0.28945719376689472</v>
      </c>
      <c r="AK9" s="16">
        <v>0.53198877248123544</v>
      </c>
    </row>
    <row r="10" spans="2:39" ht="32" customHeight="1" x14ac:dyDescent="0.35">
      <c r="B10" s="15" t="s">
        <v>250</v>
      </c>
      <c r="C10" s="16">
        <v>0.29609908329282381</v>
      </c>
      <c r="D10" s="16">
        <v>0.31335381053046152</v>
      </c>
      <c r="E10" s="16">
        <v>0.27922939291617838</v>
      </c>
      <c r="G10" s="16">
        <v>0.41493469976828978</v>
      </c>
      <c r="H10" s="16">
        <v>0.36071227293512148</v>
      </c>
      <c r="I10" s="16">
        <v>0.3567746122377109</v>
      </c>
      <c r="J10" s="16">
        <v>0.32888853436912863</v>
      </c>
      <c r="K10" s="16">
        <v>0.23960534565303959</v>
      </c>
      <c r="L10" s="16">
        <v>0.1278139293054949</v>
      </c>
      <c r="N10" s="16">
        <v>0.26658964514113331</v>
      </c>
      <c r="O10" s="16">
        <v>0.34202976514444411</v>
      </c>
      <c r="P10" s="16">
        <v>0.289986065645158</v>
      </c>
      <c r="Q10" s="16">
        <v>0.29662602654524411</v>
      </c>
      <c r="R10" s="16">
        <v>0.31974924141062511</v>
      </c>
      <c r="S10" s="16">
        <v>0.26127698419961659</v>
      </c>
      <c r="T10" s="16">
        <v>0.3286640892179889</v>
      </c>
      <c r="U10" s="16">
        <v>0.32236389201985882</v>
      </c>
      <c r="V10" s="16">
        <v>0.32725057522345419</v>
      </c>
      <c r="W10" s="16">
        <v>0.28056713076251261</v>
      </c>
      <c r="X10" s="16">
        <v>0.26426524045113858</v>
      </c>
      <c r="Y10" s="16">
        <v>0.26615114939506213</v>
      </c>
      <c r="AA10" s="16">
        <v>0.30453488284651281</v>
      </c>
      <c r="AB10" s="16">
        <v>0.30927296064765392</v>
      </c>
      <c r="AC10" s="16">
        <v>0.28239394651157468</v>
      </c>
      <c r="AD10" s="16">
        <v>0.28550676905969619</v>
      </c>
      <c r="AF10" s="16">
        <v>0.33217354681839018</v>
      </c>
      <c r="AH10" s="16">
        <v>7.2499374643235304E-2</v>
      </c>
      <c r="AI10" s="16">
        <v>0.23459231842288381</v>
      </c>
      <c r="AJ10" s="16">
        <v>0.39592100754291848</v>
      </c>
      <c r="AK10" s="16">
        <v>0.34509422272576989</v>
      </c>
    </row>
    <row r="11" spans="2:39" ht="19" customHeight="1" x14ac:dyDescent="0.35">
      <c r="B11" s="15" t="s">
        <v>251</v>
      </c>
      <c r="C11" s="16">
        <v>0.47440508828197431</v>
      </c>
      <c r="D11" s="16">
        <v>0.43343657042236072</v>
      </c>
      <c r="E11" s="16">
        <v>0.51445939931009588</v>
      </c>
      <c r="G11" s="16">
        <v>0.30100808983975208</v>
      </c>
      <c r="H11" s="16">
        <v>0.250066005659346</v>
      </c>
      <c r="I11" s="16">
        <v>0.31864171579453038</v>
      </c>
      <c r="J11" s="16">
        <v>0.44691087645996302</v>
      </c>
      <c r="K11" s="16">
        <v>0.63699606653232677</v>
      </c>
      <c r="L11" s="16">
        <v>0.80940758663628931</v>
      </c>
      <c r="N11" s="16">
        <v>0.54061270418762863</v>
      </c>
      <c r="O11" s="16">
        <v>0.43496321702207391</v>
      </c>
      <c r="P11" s="16">
        <v>0.51515622830540408</v>
      </c>
      <c r="Q11" s="16">
        <v>0.45475245934368902</v>
      </c>
      <c r="R11" s="16">
        <v>0.45308496954193589</v>
      </c>
      <c r="S11" s="16">
        <v>0.52280983074005061</v>
      </c>
      <c r="T11" s="16">
        <v>0.40947586106998229</v>
      </c>
      <c r="U11" s="16">
        <v>0.42272120893689952</v>
      </c>
      <c r="V11" s="16">
        <v>0.34224240995529892</v>
      </c>
      <c r="W11" s="16">
        <v>0.54620047304673947</v>
      </c>
      <c r="X11" s="16">
        <v>0.5449501273392896</v>
      </c>
      <c r="Y11" s="16">
        <v>0.53226495945696783</v>
      </c>
      <c r="AA11" s="16">
        <v>0.42570316899939759</v>
      </c>
      <c r="AB11" s="16">
        <v>0.4973079830292606</v>
      </c>
      <c r="AC11" s="16">
        <v>0.4605124562094397</v>
      </c>
      <c r="AD11" s="16">
        <v>0.51635843686837979</v>
      </c>
      <c r="AF11" s="16">
        <v>0.4114539865521718</v>
      </c>
      <c r="AH11" s="16">
        <v>0.8972676551958858</v>
      </c>
      <c r="AI11" s="16">
        <v>0.68500746077577224</v>
      </c>
      <c r="AJ11" s="16">
        <v>0.29779419234288368</v>
      </c>
      <c r="AK11" s="16">
        <v>0.11616383466859639</v>
      </c>
    </row>
    <row r="12" spans="2:39" ht="19" customHeight="1" x14ac:dyDescent="0.35">
      <c r="B12" s="15" t="s">
        <v>93</v>
      </c>
      <c r="C12" s="16">
        <v>2.013399386124768E-2</v>
      </c>
      <c r="D12" s="16">
        <v>1.772212404602588E-2</v>
      </c>
      <c r="E12" s="16">
        <v>2.2492043133844519E-2</v>
      </c>
      <c r="G12" s="16">
        <v>3.3346762792168333E-2</v>
      </c>
      <c r="H12" s="16">
        <v>2.2535115115407608E-2</v>
      </c>
      <c r="I12" s="16">
        <v>2.959212464371936E-2</v>
      </c>
      <c r="J12" s="16">
        <v>1.8200506422443911E-2</v>
      </c>
      <c r="K12" s="16">
        <v>8.4329974740895656E-3</v>
      </c>
      <c r="L12" s="16">
        <v>1.12598642928272E-2</v>
      </c>
      <c r="N12" s="16">
        <v>1.9367825788539451E-2</v>
      </c>
      <c r="O12" s="16">
        <v>3.0040983436042449E-2</v>
      </c>
      <c r="P12" s="16">
        <v>2.9264433539135951E-2</v>
      </c>
      <c r="Q12" s="16">
        <v>1.5178271247502579E-2</v>
      </c>
      <c r="R12" s="16">
        <v>1.13061011152007E-2</v>
      </c>
      <c r="S12" s="16">
        <v>2.7032597141989159E-2</v>
      </c>
      <c r="T12" s="16">
        <v>3.0521231697662531E-2</v>
      </c>
      <c r="U12" s="16">
        <v>3.3348489489625453E-2</v>
      </c>
      <c r="V12" s="16">
        <v>1.8114738426376141E-2</v>
      </c>
      <c r="W12" s="16">
        <v>8.636200730595938E-3</v>
      </c>
      <c r="X12" s="16">
        <v>2.1043700693226711E-2</v>
      </c>
      <c r="Y12" s="16">
        <v>1.6995281723019309E-2</v>
      </c>
      <c r="AA12" s="16">
        <v>7.8829923725616327E-3</v>
      </c>
      <c r="AB12" s="16">
        <v>1.484107373072277E-2</v>
      </c>
      <c r="AC12" s="16">
        <v>2.3066723182584958E-2</v>
      </c>
      <c r="AD12" s="16">
        <v>3.5760492855218297E-2</v>
      </c>
      <c r="AF12" s="16">
        <v>1.9308534459752828E-2</v>
      </c>
      <c r="AH12" s="16">
        <v>2.6621671881621251E-2</v>
      </c>
      <c r="AI12" s="16">
        <v>2.7112513451270071E-2</v>
      </c>
      <c r="AJ12" s="16">
        <v>1.6827606347303129E-2</v>
      </c>
      <c r="AK12" s="16">
        <v>6.7531701243983347E-3</v>
      </c>
    </row>
    <row r="14" spans="2:39" x14ac:dyDescent="0.35">
      <c r="B14" t="s">
        <v>443</v>
      </c>
    </row>
    <row r="15" spans="2:39" x14ac:dyDescent="0.35">
      <c r="B15" t="s">
        <v>8</v>
      </c>
    </row>
    <row r="17" spans="2:2" x14ac:dyDescent="0.35">
      <c r="B17"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AM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253</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5583</v>
      </c>
      <c r="D7" s="13">
        <v>2763</v>
      </c>
      <c r="E7" s="13">
        <v>2820</v>
      </c>
      <c r="G7" s="13">
        <v>794</v>
      </c>
      <c r="H7" s="13">
        <v>910</v>
      </c>
      <c r="I7" s="13">
        <v>969</v>
      </c>
      <c r="J7" s="13">
        <v>1020</v>
      </c>
      <c r="K7" s="13">
        <v>864</v>
      </c>
      <c r="L7" s="13">
        <v>1026</v>
      </c>
      <c r="N7" s="13">
        <v>465</v>
      </c>
      <c r="O7" s="13">
        <v>163</v>
      </c>
      <c r="P7" s="13">
        <v>289</v>
      </c>
      <c r="Q7" s="13">
        <v>244</v>
      </c>
      <c r="R7" s="13">
        <v>623</v>
      </c>
      <c r="S7" s="13">
        <v>477</v>
      </c>
      <c r="T7" s="13">
        <v>418</v>
      </c>
      <c r="U7" s="13">
        <v>510</v>
      </c>
      <c r="V7" s="13">
        <v>748</v>
      </c>
      <c r="W7" s="13">
        <v>730</v>
      </c>
      <c r="X7" s="13">
        <v>462</v>
      </c>
      <c r="Y7" s="13">
        <v>454</v>
      </c>
      <c r="AA7" s="13">
        <v>1519</v>
      </c>
      <c r="AB7" s="13">
        <v>1492</v>
      </c>
      <c r="AC7" s="13">
        <v>1158</v>
      </c>
      <c r="AD7" s="13">
        <v>1396</v>
      </c>
      <c r="AF7" s="13">
        <v>4950</v>
      </c>
      <c r="AH7" s="13">
        <v>515</v>
      </c>
      <c r="AI7" s="13">
        <v>2107</v>
      </c>
      <c r="AJ7" s="13">
        <v>2105</v>
      </c>
      <c r="AK7" s="13">
        <v>856</v>
      </c>
    </row>
    <row r="8" spans="2:39" x14ac:dyDescent="0.35">
      <c r="B8" s="7" t="s">
        <v>68</v>
      </c>
      <c r="C8" s="14">
        <v>5579</v>
      </c>
      <c r="D8" s="14">
        <v>2758</v>
      </c>
      <c r="E8" s="14">
        <v>2821</v>
      </c>
      <c r="G8" s="14">
        <v>771</v>
      </c>
      <c r="H8" s="14">
        <v>949</v>
      </c>
      <c r="I8" s="14">
        <v>949</v>
      </c>
      <c r="J8" s="14">
        <v>949</v>
      </c>
      <c r="K8" s="14">
        <v>787</v>
      </c>
      <c r="L8" s="14">
        <v>1172</v>
      </c>
      <c r="N8" s="14">
        <v>502</v>
      </c>
      <c r="O8" s="14">
        <v>168</v>
      </c>
      <c r="P8" s="14">
        <v>279</v>
      </c>
      <c r="Q8" s="14">
        <v>223</v>
      </c>
      <c r="R8" s="14">
        <v>612</v>
      </c>
      <c r="S8" s="14">
        <v>448</v>
      </c>
      <c r="T8" s="14">
        <v>390</v>
      </c>
      <c r="U8" s="14">
        <v>501</v>
      </c>
      <c r="V8" s="14">
        <v>783</v>
      </c>
      <c r="W8" s="14">
        <v>724</v>
      </c>
      <c r="X8" s="14">
        <v>446</v>
      </c>
      <c r="Y8" s="14">
        <v>502</v>
      </c>
      <c r="AA8" s="14">
        <v>1505</v>
      </c>
      <c r="AB8" s="14">
        <v>1448</v>
      </c>
      <c r="AC8" s="14">
        <v>1224</v>
      </c>
      <c r="AD8" s="14">
        <v>1395</v>
      </c>
      <c r="AF8" s="14">
        <v>4916</v>
      </c>
      <c r="AH8" s="14">
        <v>537</v>
      </c>
      <c r="AI8" s="14">
        <v>2109</v>
      </c>
      <c r="AJ8" s="14">
        <v>2088</v>
      </c>
      <c r="AK8" s="14">
        <v>844</v>
      </c>
    </row>
    <row r="9" spans="2:39" ht="32" customHeight="1" x14ac:dyDescent="0.35">
      <c r="B9" s="15" t="s">
        <v>249</v>
      </c>
      <c r="C9" s="16">
        <v>0.33591724510604393</v>
      </c>
      <c r="D9" s="16">
        <v>0.37325709299892079</v>
      </c>
      <c r="E9" s="16">
        <v>0.29941063077430058</v>
      </c>
      <c r="G9" s="16">
        <v>0.42406417643324429</v>
      </c>
      <c r="H9" s="16">
        <v>0.47674399473005857</v>
      </c>
      <c r="I9" s="16">
        <v>0.38361229638521599</v>
      </c>
      <c r="J9" s="16">
        <v>0.32235092820916728</v>
      </c>
      <c r="K9" s="16">
        <v>0.2710845939230393</v>
      </c>
      <c r="L9" s="16">
        <v>0.179762860834496</v>
      </c>
      <c r="N9" s="16">
        <v>0.27434186621034762</v>
      </c>
      <c r="O9" s="16">
        <v>0.3688789772116528</v>
      </c>
      <c r="P9" s="16">
        <v>0.29140705403017098</v>
      </c>
      <c r="Q9" s="16">
        <v>0.2922869783615844</v>
      </c>
      <c r="R9" s="16">
        <v>0.36727436222697268</v>
      </c>
      <c r="S9" s="16">
        <v>0.28734116250093589</v>
      </c>
      <c r="T9" s="16">
        <v>0.35042768594219748</v>
      </c>
      <c r="U9" s="16">
        <v>0.35588865351884119</v>
      </c>
      <c r="V9" s="16">
        <v>0.45055903168265121</v>
      </c>
      <c r="W9" s="16">
        <v>0.31172824568722002</v>
      </c>
      <c r="X9" s="16">
        <v>0.28289637160585901</v>
      </c>
      <c r="Y9" s="16">
        <v>0.30763852878800219</v>
      </c>
      <c r="AA9" s="16">
        <v>0.43643189091516449</v>
      </c>
      <c r="AB9" s="16">
        <v>0.32478201164795317</v>
      </c>
      <c r="AC9" s="16">
        <v>0.3135029458708774</v>
      </c>
      <c r="AD9" s="16">
        <v>0.25743378000344103</v>
      </c>
      <c r="AF9" s="16">
        <v>0.37943346212017542</v>
      </c>
      <c r="AH9" s="16">
        <v>1.7153013989748549E-2</v>
      </c>
      <c r="AI9" s="16">
        <v>0.16013085615514169</v>
      </c>
      <c r="AJ9" s="16">
        <v>0.42040886586521292</v>
      </c>
      <c r="AK9" s="16">
        <v>0.76877148269341211</v>
      </c>
    </row>
    <row r="10" spans="2:39" ht="32" customHeight="1" x14ac:dyDescent="0.35">
      <c r="B10" s="15" t="s">
        <v>250</v>
      </c>
      <c r="C10" s="16">
        <v>0.36269672705034489</v>
      </c>
      <c r="D10" s="16">
        <v>0.3615467327616893</v>
      </c>
      <c r="E10" s="16">
        <v>0.36382105937489267</v>
      </c>
      <c r="G10" s="16">
        <v>0.40704391959775582</v>
      </c>
      <c r="H10" s="16">
        <v>0.32412161175865589</v>
      </c>
      <c r="I10" s="16">
        <v>0.36372125703714359</v>
      </c>
      <c r="J10" s="16">
        <v>0.41111660966063412</v>
      </c>
      <c r="K10" s="16">
        <v>0.37298568756963502</v>
      </c>
      <c r="L10" s="16">
        <v>0.31779502533582038</v>
      </c>
      <c r="N10" s="16">
        <v>0.37640708628658132</v>
      </c>
      <c r="O10" s="16">
        <v>0.33482184205391702</v>
      </c>
      <c r="P10" s="16">
        <v>0.39245154258131709</v>
      </c>
      <c r="Q10" s="16">
        <v>0.39345585760352908</v>
      </c>
      <c r="R10" s="16">
        <v>0.38775759773810098</v>
      </c>
      <c r="S10" s="16">
        <v>0.36652922312813607</v>
      </c>
      <c r="T10" s="16">
        <v>0.34736176850332612</v>
      </c>
      <c r="U10" s="16">
        <v>0.37563611150388693</v>
      </c>
      <c r="V10" s="16">
        <v>0.36084573483125731</v>
      </c>
      <c r="W10" s="16">
        <v>0.3372568383692548</v>
      </c>
      <c r="X10" s="16">
        <v>0.35784967650048988</v>
      </c>
      <c r="Y10" s="16">
        <v>0.33698819092392063</v>
      </c>
      <c r="AA10" s="16">
        <v>0.33235774604593782</v>
      </c>
      <c r="AB10" s="16">
        <v>0.36683080851176392</v>
      </c>
      <c r="AC10" s="16">
        <v>0.39643642602625168</v>
      </c>
      <c r="AD10" s="16">
        <v>0.36231014255583199</v>
      </c>
      <c r="AF10" s="16">
        <v>0.39953652554513319</v>
      </c>
      <c r="AH10" s="16">
        <v>0.19924107046817791</v>
      </c>
      <c r="AI10" s="16">
        <v>0.38926433678368089</v>
      </c>
      <c r="AJ10" s="16">
        <v>0.43869154010482808</v>
      </c>
      <c r="AK10" s="16">
        <v>0.2123728227450131</v>
      </c>
    </row>
    <row r="11" spans="2:39" ht="19" customHeight="1" x14ac:dyDescent="0.35">
      <c r="B11" s="15" t="s">
        <v>251</v>
      </c>
      <c r="C11" s="16">
        <v>0.2814217881372727</v>
      </c>
      <c r="D11" s="16">
        <v>0.24686186655187789</v>
      </c>
      <c r="E11" s="16">
        <v>0.31521050983407339</v>
      </c>
      <c r="G11" s="16">
        <v>0.1543281418604501</v>
      </c>
      <c r="H11" s="16">
        <v>0.1752015164277326</v>
      </c>
      <c r="I11" s="16">
        <v>0.2258171088767876</v>
      </c>
      <c r="J11" s="16">
        <v>0.24787717816078361</v>
      </c>
      <c r="K11" s="16">
        <v>0.34594574863992128</v>
      </c>
      <c r="L11" s="16">
        <v>0.47994924246578258</v>
      </c>
      <c r="N11" s="16">
        <v>0.3203118276646662</v>
      </c>
      <c r="O11" s="16">
        <v>0.26282254560100621</v>
      </c>
      <c r="P11" s="16">
        <v>0.30045392030400481</v>
      </c>
      <c r="Q11" s="16">
        <v>0.28891657395647741</v>
      </c>
      <c r="R11" s="16">
        <v>0.2283943896774227</v>
      </c>
      <c r="S11" s="16">
        <v>0.3081511972695723</v>
      </c>
      <c r="T11" s="16">
        <v>0.28485891618209269</v>
      </c>
      <c r="U11" s="16">
        <v>0.25120605969336879</v>
      </c>
      <c r="V11" s="16">
        <v>0.17739772080862379</v>
      </c>
      <c r="W11" s="16">
        <v>0.34184497383635049</v>
      </c>
      <c r="X11" s="16">
        <v>0.3290667581886334</v>
      </c>
      <c r="Y11" s="16">
        <v>0.33595937670991888</v>
      </c>
      <c r="AA11" s="16">
        <v>0.2236085779248653</v>
      </c>
      <c r="AB11" s="16">
        <v>0.291180998986446</v>
      </c>
      <c r="AC11" s="16">
        <v>0.26917469268552657</v>
      </c>
      <c r="AD11" s="16">
        <v>0.34507722019768677</v>
      </c>
      <c r="AF11" s="16">
        <v>0.20441504846682179</v>
      </c>
      <c r="AH11" s="16">
        <v>0.73931426484626872</v>
      </c>
      <c r="AI11" s="16">
        <v>0.42363978836677468</v>
      </c>
      <c r="AJ11" s="16">
        <v>0.12793313466867101</v>
      </c>
      <c r="AK11" s="16">
        <v>1.4544354627713521E-2</v>
      </c>
    </row>
    <row r="12" spans="2:39" ht="19" customHeight="1" x14ac:dyDescent="0.35">
      <c r="B12" s="15" t="s">
        <v>93</v>
      </c>
      <c r="C12" s="16">
        <v>1.996423970633851E-2</v>
      </c>
      <c r="D12" s="16">
        <v>1.8334307687511799E-2</v>
      </c>
      <c r="E12" s="16">
        <v>2.1557800016733259E-2</v>
      </c>
      <c r="G12" s="16">
        <v>1.456376210854979E-2</v>
      </c>
      <c r="H12" s="16">
        <v>2.3932877083553069E-2</v>
      </c>
      <c r="I12" s="16">
        <v>2.6849337700852779E-2</v>
      </c>
      <c r="J12" s="16">
        <v>1.8655283969414949E-2</v>
      </c>
      <c r="K12" s="16">
        <v>9.9839698674045099E-3</v>
      </c>
      <c r="L12" s="16">
        <v>2.2492871363901112E-2</v>
      </c>
      <c r="N12" s="16">
        <v>2.8939219838404771E-2</v>
      </c>
      <c r="O12" s="16">
        <v>3.3476635133424283E-2</v>
      </c>
      <c r="P12" s="16">
        <v>1.5687483084507351E-2</v>
      </c>
      <c r="Q12" s="16">
        <v>2.534059007840897E-2</v>
      </c>
      <c r="R12" s="16">
        <v>1.6573650357503619E-2</v>
      </c>
      <c r="S12" s="16">
        <v>3.7978417101355702E-2</v>
      </c>
      <c r="T12" s="16">
        <v>1.7351629372383701E-2</v>
      </c>
      <c r="U12" s="16">
        <v>1.726917528390318E-2</v>
      </c>
      <c r="V12" s="16">
        <v>1.119751267746776E-2</v>
      </c>
      <c r="W12" s="16">
        <v>9.1699421071747E-3</v>
      </c>
      <c r="X12" s="16">
        <v>3.018719370501775E-2</v>
      </c>
      <c r="Y12" s="16">
        <v>1.941390357815834E-2</v>
      </c>
      <c r="AA12" s="16">
        <v>7.6017851140324369E-3</v>
      </c>
      <c r="AB12" s="16">
        <v>1.7206180853836781E-2</v>
      </c>
      <c r="AC12" s="16">
        <v>2.0885935417344272E-2</v>
      </c>
      <c r="AD12" s="16">
        <v>3.5178857243040047E-2</v>
      </c>
      <c r="AF12" s="16">
        <v>1.6614963867869519E-2</v>
      </c>
      <c r="AH12" s="16">
        <v>4.4291650695804742E-2</v>
      </c>
      <c r="AI12" s="16">
        <v>2.6965018694402931E-2</v>
      </c>
      <c r="AJ12" s="16">
        <v>1.2966459361287999E-2</v>
      </c>
      <c r="AK12" s="16">
        <v>4.3113399338611941E-3</v>
      </c>
    </row>
    <row r="14" spans="2:39" x14ac:dyDescent="0.35">
      <c r="B14" t="s">
        <v>443</v>
      </c>
    </row>
    <row r="15" spans="2:39" x14ac:dyDescent="0.35">
      <c r="B15" t="s">
        <v>8</v>
      </c>
    </row>
    <row r="17" spans="2:2" x14ac:dyDescent="0.35">
      <c r="B17"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AM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254</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5583</v>
      </c>
      <c r="D7" s="13">
        <v>2763</v>
      </c>
      <c r="E7" s="13">
        <v>2820</v>
      </c>
      <c r="G7" s="13">
        <v>794</v>
      </c>
      <c r="H7" s="13">
        <v>910</v>
      </c>
      <c r="I7" s="13">
        <v>969</v>
      </c>
      <c r="J7" s="13">
        <v>1020</v>
      </c>
      <c r="K7" s="13">
        <v>864</v>
      </c>
      <c r="L7" s="13">
        <v>1026</v>
      </c>
      <c r="N7" s="13">
        <v>465</v>
      </c>
      <c r="O7" s="13">
        <v>163</v>
      </c>
      <c r="P7" s="13">
        <v>289</v>
      </c>
      <c r="Q7" s="13">
        <v>244</v>
      </c>
      <c r="R7" s="13">
        <v>623</v>
      </c>
      <c r="S7" s="13">
        <v>477</v>
      </c>
      <c r="T7" s="13">
        <v>418</v>
      </c>
      <c r="U7" s="13">
        <v>510</v>
      </c>
      <c r="V7" s="13">
        <v>748</v>
      </c>
      <c r="W7" s="13">
        <v>730</v>
      </c>
      <c r="X7" s="13">
        <v>462</v>
      </c>
      <c r="Y7" s="13">
        <v>454</v>
      </c>
      <c r="AA7" s="13">
        <v>1519</v>
      </c>
      <c r="AB7" s="13">
        <v>1492</v>
      </c>
      <c r="AC7" s="13">
        <v>1158</v>
      </c>
      <c r="AD7" s="13">
        <v>1396</v>
      </c>
      <c r="AF7" s="13">
        <v>4950</v>
      </c>
      <c r="AH7" s="13">
        <v>515</v>
      </c>
      <c r="AI7" s="13">
        <v>2107</v>
      </c>
      <c r="AJ7" s="13">
        <v>2105</v>
      </c>
      <c r="AK7" s="13">
        <v>856</v>
      </c>
    </row>
    <row r="8" spans="2:39" x14ac:dyDescent="0.35">
      <c r="B8" s="7" t="s">
        <v>68</v>
      </c>
      <c r="C8" s="14">
        <v>5579</v>
      </c>
      <c r="D8" s="14">
        <v>2758</v>
      </c>
      <c r="E8" s="14">
        <v>2821</v>
      </c>
      <c r="G8" s="14">
        <v>771</v>
      </c>
      <c r="H8" s="14">
        <v>949</v>
      </c>
      <c r="I8" s="14">
        <v>949</v>
      </c>
      <c r="J8" s="14">
        <v>949</v>
      </c>
      <c r="K8" s="14">
        <v>787</v>
      </c>
      <c r="L8" s="14">
        <v>1172</v>
      </c>
      <c r="N8" s="14">
        <v>502</v>
      </c>
      <c r="O8" s="14">
        <v>168</v>
      </c>
      <c r="P8" s="14">
        <v>279</v>
      </c>
      <c r="Q8" s="14">
        <v>223</v>
      </c>
      <c r="R8" s="14">
        <v>612</v>
      </c>
      <c r="S8" s="14">
        <v>448</v>
      </c>
      <c r="T8" s="14">
        <v>390</v>
      </c>
      <c r="U8" s="14">
        <v>501</v>
      </c>
      <c r="V8" s="14">
        <v>783</v>
      </c>
      <c r="W8" s="14">
        <v>724</v>
      </c>
      <c r="X8" s="14">
        <v>446</v>
      </c>
      <c r="Y8" s="14">
        <v>502</v>
      </c>
      <c r="AA8" s="14">
        <v>1505</v>
      </c>
      <c r="AB8" s="14">
        <v>1448</v>
      </c>
      <c r="AC8" s="14">
        <v>1224</v>
      </c>
      <c r="AD8" s="14">
        <v>1395</v>
      </c>
      <c r="AF8" s="14">
        <v>4916</v>
      </c>
      <c r="AH8" s="14">
        <v>537</v>
      </c>
      <c r="AI8" s="14">
        <v>2109</v>
      </c>
      <c r="AJ8" s="14">
        <v>2088</v>
      </c>
      <c r="AK8" s="14">
        <v>844</v>
      </c>
    </row>
    <row r="9" spans="2:39" ht="32" customHeight="1" x14ac:dyDescent="0.35">
      <c r="B9" s="15" t="s">
        <v>249</v>
      </c>
      <c r="C9" s="16">
        <v>0.23462978725918199</v>
      </c>
      <c r="D9" s="16">
        <v>0.26897510265013919</v>
      </c>
      <c r="E9" s="16">
        <v>0.20105088284915781</v>
      </c>
      <c r="G9" s="16">
        <v>0.35286645370649677</v>
      </c>
      <c r="H9" s="16">
        <v>0.38426345284205249</v>
      </c>
      <c r="I9" s="16">
        <v>0.317722910218252</v>
      </c>
      <c r="J9" s="16">
        <v>0.2151010273504092</v>
      </c>
      <c r="K9" s="16">
        <v>0.13822927841065319</v>
      </c>
      <c r="L9" s="16">
        <v>4.8906569331226571E-2</v>
      </c>
      <c r="N9" s="16">
        <v>0.17396969515697089</v>
      </c>
      <c r="O9" s="16">
        <v>0.2164708775042824</v>
      </c>
      <c r="P9" s="16">
        <v>0.20506211578043301</v>
      </c>
      <c r="Q9" s="16">
        <v>0.210189212508297</v>
      </c>
      <c r="R9" s="16">
        <v>0.24049804599725499</v>
      </c>
      <c r="S9" s="16">
        <v>0.1854612736635334</v>
      </c>
      <c r="T9" s="16">
        <v>0.2478000305881147</v>
      </c>
      <c r="U9" s="16">
        <v>0.2507908967702554</v>
      </c>
      <c r="V9" s="16">
        <v>0.38788162328335701</v>
      </c>
      <c r="W9" s="16">
        <v>0.20042549883527341</v>
      </c>
      <c r="X9" s="16">
        <v>0.18438632497680271</v>
      </c>
      <c r="Y9" s="16">
        <v>0.19393719929144321</v>
      </c>
      <c r="AA9" s="16">
        <v>0.3557948354957961</v>
      </c>
      <c r="AB9" s="16">
        <v>0.23438894242749389</v>
      </c>
      <c r="AC9" s="16">
        <v>0.1968306602500661</v>
      </c>
      <c r="AD9" s="16">
        <v>0.13703243775906951</v>
      </c>
      <c r="AF9" s="16">
        <v>0.26587803249276348</v>
      </c>
      <c r="AH9" s="16">
        <v>5.1360284255242417E-3</v>
      </c>
      <c r="AI9" s="16">
        <v>4.2100575839031297E-2</v>
      </c>
      <c r="AJ9" s="16">
        <v>0.31163743081831341</v>
      </c>
      <c r="AK9" s="16">
        <v>0.67104467228820119</v>
      </c>
    </row>
    <row r="10" spans="2:39" ht="32" customHeight="1" x14ac:dyDescent="0.35">
      <c r="B10" s="15" t="s">
        <v>250</v>
      </c>
      <c r="C10" s="16">
        <v>0.26088425246566432</v>
      </c>
      <c r="D10" s="16">
        <v>0.27001445252048528</v>
      </c>
      <c r="E10" s="16">
        <v>0.25195779156712922</v>
      </c>
      <c r="G10" s="16">
        <v>0.37162342242558882</v>
      </c>
      <c r="H10" s="16">
        <v>0.3409269595492726</v>
      </c>
      <c r="I10" s="16">
        <v>0.29059152551441703</v>
      </c>
      <c r="J10" s="16">
        <v>0.28021957988147772</v>
      </c>
      <c r="K10" s="16">
        <v>0.21284187269280089</v>
      </c>
      <c r="L10" s="16">
        <v>0.11573129130921959</v>
      </c>
      <c r="N10" s="16">
        <v>0.2392102828265214</v>
      </c>
      <c r="O10" s="16">
        <v>0.28444963632886061</v>
      </c>
      <c r="P10" s="16">
        <v>0.2578109898864217</v>
      </c>
      <c r="Q10" s="16">
        <v>0.26946070614092482</v>
      </c>
      <c r="R10" s="16">
        <v>0.26882743302166368</v>
      </c>
      <c r="S10" s="16">
        <v>0.25362274732060802</v>
      </c>
      <c r="T10" s="16">
        <v>0.24692550891189299</v>
      </c>
      <c r="U10" s="16">
        <v>0.3075545036375511</v>
      </c>
      <c r="V10" s="16">
        <v>0.29365134981759788</v>
      </c>
      <c r="W10" s="16">
        <v>0.2412169502144417</v>
      </c>
      <c r="X10" s="16">
        <v>0.22525312547009169</v>
      </c>
      <c r="Y10" s="16">
        <v>0.242516278059628</v>
      </c>
      <c r="AA10" s="16">
        <v>0.27257766267593803</v>
      </c>
      <c r="AB10" s="16">
        <v>0.24710857527551941</v>
      </c>
      <c r="AC10" s="16">
        <v>0.29031831210373571</v>
      </c>
      <c r="AD10" s="16">
        <v>0.2375451985103792</v>
      </c>
      <c r="AF10" s="16">
        <v>0.29426857866948108</v>
      </c>
      <c r="AH10" s="16">
        <v>3.2984514729148699E-2</v>
      </c>
      <c r="AI10" s="16">
        <v>0.16053711684267871</v>
      </c>
      <c r="AJ10" s="16">
        <v>0.4175967893781824</v>
      </c>
      <c r="AK10" s="16">
        <v>0.26896449880271928</v>
      </c>
    </row>
    <row r="11" spans="2:39" ht="19" customHeight="1" x14ac:dyDescent="0.35">
      <c r="B11" s="15" t="s">
        <v>251</v>
      </c>
      <c r="C11" s="16">
        <v>0.48642953550408541</v>
      </c>
      <c r="D11" s="16">
        <v>0.44423544800019737</v>
      </c>
      <c r="E11" s="16">
        <v>0.52768206775872573</v>
      </c>
      <c r="G11" s="16">
        <v>0.25067784774374402</v>
      </c>
      <c r="H11" s="16">
        <v>0.25396566083453109</v>
      </c>
      <c r="I11" s="16">
        <v>0.36438626532083562</v>
      </c>
      <c r="J11" s="16">
        <v>0.48883563853031642</v>
      </c>
      <c r="K11" s="16">
        <v>0.63553576613441976</v>
      </c>
      <c r="L11" s="16">
        <v>0.82658369436212908</v>
      </c>
      <c r="N11" s="16">
        <v>0.55664982407567443</v>
      </c>
      <c r="O11" s="16">
        <v>0.466971990274409</v>
      </c>
      <c r="P11" s="16">
        <v>0.52089021356669396</v>
      </c>
      <c r="Q11" s="16">
        <v>0.50842190083622951</v>
      </c>
      <c r="R11" s="16">
        <v>0.47773765554314412</v>
      </c>
      <c r="S11" s="16">
        <v>0.53847950051963189</v>
      </c>
      <c r="T11" s="16">
        <v>0.47842292859109392</v>
      </c>
      <c r="U11" s="16">
        <v>0.41983678457286111</v>
      </c>
      <c r="V11" s="16">
        <v>0.29657182083166073</v>
      </c>
      <c r="W11" s="16">
        <v>0.55261711414226111</v>
      </c>
      <c r="X11" s="16">
        <v>0.57397936681528661</v>
      </c>
      <c r="Y11" s="16">
        <v>0.55354558129700926</v>
      </c>
      <c r="AA11" s="16">
        <v>0.36331982155820719</v>
      </c>
      <c r="AB11" s="16">
        <v>0.50660518144309996</v>
      </c>
      <c r="AC11" s="16">
        <v>0.48876208039491509</v>
      </c>
      <c r="AD11" s="16">
        <v>0.59593488766899771</v>
      </c>
      <c r="AF11" s="16">
        <v>0.42273698562625361</v>
      </c>
      <c r="AH11" s="16">
        <v>0.93239803957429912</v>
      </c>
      <c r="AI11" s="16">
        <v>0.76983524974296302</v>
      </c>
      <c r="AJ11" s="16">
        <v>0.26125146336012878</v>
      </c>
      <c r="AK11" s="16">
        <v>5.1733940221287522E-2</v>
      </c>
    </row>
    <row r="12" spans="2:39" ht="19" customHeight="1" x14ac:dyDescent="0.35">
      <c r="B12" s="15" t="s">
        <v>93</v>
      </c>
      <c r="C12" s="16">
        <v>1.805642477106827E-2</v>
      </c>
      <c r="D12" s="16">
        <v>1.6774996829177949E-2</v>
      </c>
      <c r="E12" s="16">
        <v>1.9309257824987391E-2</v>
      </c>
      <c r="G12" s="16">
        <v>2.4832276124170469E-2</v>
      </c>
      <c r="H12" s="16">
        <v>2.0843926774143769E-2</v>
      </c>
      <c r="I12" s="16">
        <v>2.72992989464955E-2</v>
      </c>
      <c r="J12" s="16">
        <v>1.584375423779678E-2</v>
      </c>
      <c r="K12" s="16">
        <v>1.3393082762126061E-2</v>
      </c>
      <c r="L12" s="16">
        <v>8.7784449974247798E-3</v>
      </c>
      <c r="N12" s="16">
        <v>3.0170197940833199E-2</v>
      </c>
      <c r="O12" s="16">
        <v>3.2107495892448212E-2</v>
      </c>
      <c r="P12" s="16">
        <v>1.6236680766451319E-2</v>
      </c>
      <c r="Q12" s="16">
        <v>1.192818051454869E-2</v>
      </c>
      <c r="R12" s="16">
        <v>1.293686543793709E-2</v>
      </c>
      <c r="S12" s="16">
        <v>2.243647849622667E-2</v>
      </c>
      <c r="T12" s="16">
        <v>2.6851531908898569E-2</v>
      </c>
      <c r="U12" s="16">
        <v>2.1817815019332429E-2</v>
      </c>
      <c r="V12" s="16">
        <v>2.1895206067384279E-2</v>
      </c>
      <c r="W12" s="16">
        <v>5.7404368080236946E-3</v>
      </c>
      <c r="X12" s="16">
        <v>1.6381182737818929E-2</v>
      </c>
      <c r="Y12" s="16">
        <v>1.000094135191946E-2</v>
      </c>
      <c r="AA12" s="16">
        <v>8.3076802700587336E-3</v>
      </c>
      <c r="AB12" s="16">
        <v>1.1897300853886629E-2</v>
      </c>
      <c r="AC12" s="16">
        <v>2.408894725128315E-2</v>
      </c>
      <c r="AD12" s="16">
        <v>2.948747606155358E-2</v>
      </c>
      <c r="AF12" s="16">
        <v>1.711640321150153E-2</v>
      </c>
      <c r="AH12" s="16">
        <v>2.9481417271027949E-2</v>
      </c>
      <c r="AI12" s="16">
        <v>2.7527057575327231E-2</v>
      </c>
      <c r="AJ12" s="16">
        <v>9.5143164433753244E-3</v>
      </c>
      <c r="AK12" s="16">
        <v>8.2568886877920217E-3</v>
      </c>
    </row>
    <row r="14" spans="2:39" x14ac:dyDescent="0.35">
      <c r="B14" t="s">
        <v>443</v>
      </c>
    </row>
    <row r="15" spans="2:39" x14ac:dyDescent="0.35">
      <c r="B15" t="s">
        <v>8</v>
      </c>
    </row>
    <row r="17" spans="2:2" x14ac:dyDescent="0.35">
      <c r="B17"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AM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255</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5583</v>
      </c>
      <c r="D7" s="13">
        <v>2763</v>
      </c>
      <c r="E7" s="13">
        <v>2820</v>
      </c>
      <c r="G7" s="13">
        <v>794</v>
      </c>
      <c r="H7" s="13">
        <v>910</v>
      </c>
      <c r="I7" s="13">
        <v>969</v>
      </c>
      <c r="J7" s="13">
        <v>1020</v>
      </c>
      <c r="K7" s="13">
        <v>864</v>
      </c>
      <c r="L7" s="13">
        <v>1026</v>
      </c>
      <c r="N7" s="13">
        <v>465</v>
      </c>
      <c r="O7" s="13">
        <v>163</v>
      </c>
      <c r="P7" s="13">
        <v>289</v>
      </c>
      <c r="Q7" s="13">
        <v>244</v>
      </c>
      <c r="R7" s="13">
        <v>623</v>
      </c>
      <c r="S7" s="13">
        <v>477</v>
      </c>
      <c r="T7" s="13">
        <v>418</v>
      </c>
      <c r="U7" s="13">
        <v>510</v>
      </c>
      <c r="V7" s="13">
        <v>748</v>
      </c>
      <c r="W7" s="13">
        <v>730</v>
      </c>
      <c r="X7" s="13">
        <v>462</v>
      </c>
      <c r="Y7" s="13">
        <v>454</v>
      </c>
      <c r="AA7" s="13">
        <v>1519</v>
      </c>
      <c r="AB7" s="13">
        <v>1492</v>
      </c>
      <c r="AC7" s="13">
        <v>1158</v>
      </c>
      <c r="AD7" s="13">
        <v>1396</v>
      </c>
      <c r="AF7" s="13">
        <v>4950</v>
      </c>
      <c r="AH7" s="13">
        <v>515</v>
      </c>
      <c r="AI7" s="13">
        <v>2107</v>
      </c>
      <c r="AJ7" s="13">
        <v>2105</v>
      </c>
      <c r="AK7" s="13">
        <v>856</v>
      </c>
    </row>
    <row r="8" spans="2:39" x14ac:dyDescent="0.35">
      <c r="B8" s="7" t="s">
        <v>68</v>
      </c>
      <c r="C8" s="14">
        <v>5579</v>
      </c>
      <c r="D8" s="14">
        <v>2758</v>
      </c>
      <c r="E8" s="14">
        <v>2821</v>
      </c>
      <c r="G8" s="14">
        <v>771</v>
      </c>
      <c r="H8" s="14">
        <v>949</v>
      </c>
      <c r="I8" s="14">
        <v>949</v>
      </c>
      <c r="J8" s="14">
        <v>949</v>
      </c>
      <c r="K8" s="14">
        <v>787</v>
      </c>
      <c r="L8" s="14">
        <v>1172</v>
      </c>
      <c r="N8" s="14">
        <v>502</v>
      </c>
      <c r="O8" s="14">
        <v>168</v>
      </c>
      <c r="P8" s="14">
        <v>279</v>
      </c>
      <c r="Q8" s="14">
        <v>223</v>
      </c>
      <c r="R8" s="14">
        <v>612</v>
      </c>
      <c r="S8" s="14">
        <v>448</v>
      </c>
      <c r="T8" s="14">
        <v>390</v>
      </c>
      <c r="U8" s="14">
        <v>501</v>
      </c>
      <c r="V8" s="14">
        <v>783</v>
      </c>
      <c r="W8" s="14">
        <v>724</v>
      </c>
      <c r="X8" s="14">
        <v>446</v>
      </c>
      <c r="Y8" s="14">
        <v>502</v>
      </c>
      <c r="AA8" s="14">
        <v>1505</v>
      </c>
      <c r="AB8" s="14">
        <v>1448</v>
      </c>
      <c r="AC8" s="14">
        <v>1224</v>
      </c>
      <c r="AD8" s="14">
        <v>1395</v>
      </c>
      <c r="AF8" s="14">
        <v>4916</v>
      </c>
      <c r="AH8" s="14">
        <v>537</v>
      </c>
      <c r="AI8" s="14">
        <v>2109</v>
      </c>
      <c r="AJ8" s="14">
        <v>2088</v>
      </c>
      <c r="AK8" s="14">
        <v>844</v>
      </c>
    </row>
    <row r="9" spans="2:39" ht="32" customHeight="1" x14ac:dyDescent="0.35">
      <c r="B9" s="15" t="s">
        <v>249</v>
      </c>
      <c r="C9" s="16">
        <v>0.19017129471758021</v>
      </c>
      <c r="D9" s="16">
        <v>0.2192816695730502</v>
      </c>
      <c r="E9" s="16">
        <v>0.1617105138662516</v>
      </c>
      <c r="G9" s="16">
        <v>0.22738122813773529</v>
      </c>
      <c r="H9" s="16">
        <v>0.29769176450166512</v>
      </c>
      <c r="I9" s="16">
        <v>0.24620505520669789</v>
      </c>
      <c r="J9" s="16">
        <v>0.19431132474271451</v>
      </c>
      <c r="K9" s="16">
        <v>0.1208562658437158</v>
      </c>
      <c r="L9" s="16">
        <v>7.6432625101065424E-2</v>
      </c>
      <c r="N9" s="16">
        <v>0.14169859307524579</v>
      </c>
      <c r="O9" s="16">
        <v>0.23554376358555709</v>
      </c>
      <c r="P9" s="16">
        <v>0.17171287380913611</v>
      </c>
      <c r="Q9" s="16">
        <v>0.13534079883450861</v>
      </c>
      <c r="R9" s="16">
        <v>0.17471365329465319</v>
      </c>
      <c r="S9" s="16">
        <v>0.16064963930964909</v>
      </c>
      <c r="T9" s="16">
        <v>0.21592638580767401</v>
      </c>
      <c r="U9" s="16">
        <v>0.19584473789699799</v>
      </c>
      <c r="V9" s="16">
        <v>0.33046216703407572</v>
      </c>
      <c r="W9" s="16">
        <v>0.15161296933212501</v>
      </c>
      <c r="X9" s="16">
        <v>0.15271306200509749</v>
      </c>
      <c r="Y9" s="16">
        <v>0.1476715990651731</v>
      </c>
      <c r="AA9" s="16">
        <v>0.25762875224544962</v>
      </c>
      <c r="AB9" s="16">
        <v>0.18051746146185391</v>
      </c>
      <c r="AC9" s="16">
        <v>0.18187344931748811</v>
      </c>
      <c r="AD9" s="16">
        <v>0.13480282479339131</v>
      </c>
      <c r="AF9" s="16">
        <v>0.2130862074545983</v>
      </c>
      <c r="AH9" s="16">
        <v>2.038087721974717E-2</v>
      </c>
      <c r="AI9" s="16">
        <v>5.9647088808020977E-2</v>
      </c>
      <c r="AJ9" s="16">
        <v>0.25342423174425782</v>
      </c>
      <c r="AK9" s="16">
        <v>0.4677582822522694</v>
      </c>
    </row>
    <row r="10" spans="2:39" ht="32" customHeight="1" x14ac:dyDescent="0.35">
      <c r="B10" s="15" t="s">
        <v>250</v>
      </c>
      <c r="C10" s="16">
        <v>0.28103328974715241</v>
      </c>
      <c r="D10" s="16">
        <v>0.3113973384501641</v>
      </c>
      <c r="E10" s="16">
        <v>0.25134681060746161</v>
      </c>
      <c r="G10" s="16">
        <v>0.32979180276282588</v>
      </c>
      <c r="H10" s="16">
        <v>0.33153128338848842</v>
      </c>
      <c r="I10" s="16">
        <v>0.3276314722885279</v>
      </c>
      <c r="J10" s="16">
        <v>0.29329028455770861</v>
      </c>
      <c r="K10" s="16">
        <v>0.24677287459547251</v>
      </c>
      <c r="L10" s="16">
        <v>0.18339477330354231</v>
      </c>
      <c r="N10" s="16">
        <v>0.27225922712996098</v>
      </c>
      <c r="O10" s="16">
        <v>0.24707622930659631</v>
      </c>
      <c r="P10" s="16">
        <v>0.29731604789974908</v>
      </c>
      <c r="Q10" s="16">
        <v>0.31101710403336807</v>
      </c>
      <c r="R10" s="16">
        <v>0.31022189182071241</v>
      </c>
      <c r="S10" s="16">
        <v>0.27970548741135648</v>
      </c>
      <c r="T10" s="16">
        <v>0.27575913014213271</v>
      </c>
      <c r="U10" s="16">
        <v>0.29212789205548939</v>
      </c>
      <c r="V10" s="16">
        <v>0.30773477764258128</v>
      </c>
      <c r="W10" s="16">
        <v>0.27255018853013352</v>
      </c>
      <c r="X10" s="16">
        <v>0.24809116820746929</v>
      </c>
      <c r="Y10" s="16">
        <v>0.23722264682079389</v>
      </c>
      <c r="AA10" s="16">
        <v>0.28011075540105079</v>
      </c>
      <c r="AB10" s="16">
        <v>0.26436476823552191</v>
      </c>
      <c r="AC10" s="16">
        <v>0.31022521983010543</v>
      </c>
      <c r="AD10" s="16">
        <v>0.27321265342284051</v>
      </c>
      <c r="AF10" s="16">
        <v>0.3072784385269044</v>
      </c>
      <c r="AH10" s="16">
        <v>0.15881531271312499</v>
      </c>
      <c r="AI10" s="16">
        <v>0.2212040980569282</v>
      </c>
      <c r="AJ10" s="16">
        <v>0.3615783839392821</v>
      </c>
      <c r="AK10" s="16">
        <v>0.30903630568037199</v>
      </c>
    </row>
    <row r="11" spans="2:39" ht="19" customHeight="1" x14ac:dyDescent="0.35">
      <c r="B11" s="15" t="s">
        <v>251</v>
      </c>
      <c r="C11" s="16">
        <v>0.50680731773635823</v>
      </c>
      <c r="D11" s="16">
        <v>0.45038530505094249</v>
      </c>
      <c r="E11" s="16">
        <v>0.56197028098239021</v>
      </c>
      <c r="G11" s="16">
        <v>0.41429422622639961</v>
      </c>
      <c r="H11" s="16">
        <v>0.3418561805205596</v>
      </c>
      <c r="I11" s="16">
        <v>0.39879923707376719</v>
      </c>
      <c r="J11" s="16">
        <v>0.49580799306873619</v>
      </c>
      <c r="K11" s="16">
        <v>0.61947329833944675</v>
      </c>
      <c r="L11" s="16">
        <v>0.72198217793292174</v>
      </c>
      <c r="N11" s="16">
        <v>0.55750402350938855</v>
      </c>
      <c r="O11" s="16">
        <v>0.47075171211821171</v>
      </c>
      <c r="P11" s="16">
        <v>0.51496785363684949</v>
      </c>
      <c r="Q11" s="16">
        <v>0.53833292397385868</v>
      </c>
      <c r="R11" s="16">
        <v>0.49584201017438601</v>
      </c>
      <c r="S11" s="16">
        <v>0.51855284678687741</v>
      </c>
      <c r="T11" s="16">
        <v>0.48902797709441759</v>
      </c>
      <c r="U11" s="16">
        <v>0.47578642055186038</v>
      </c>
      <c r="V11" s="16">
        <v>0.34783734208221878</v>
      </c>
      <c r="W11" s="16">
        <v>0.56424994996365307</v>
      </c>
      <c r="X11" s="16">
        <v>0.57951355874417876</v>
      </c>
      <c r="Y11" s="16">
        <v>0.59783804528304807</v>
      </c>
      <c r="AA11" s="16">
        <v>0.45017658705053198</v>
      </c>
      <c r="AB11" s="16">
        <v>0.53952833106954146</v>
      </c>
      <c r="AC11" s="16">
        <v>0.48415508281913772</v>
      </c>
      <c r="AD11" s="16">
        <v>0.55471501886938135</v>
      </c>
      <c r="AF11" s="16">
        <v>0.46038008303525552</v>
      </c>
      <c r="AH11" s="16">
        <v>0.778678805937565</v>
      </c>
      <c r="AI11" s="16">
        <v>0.69161984872940485</v>
      </c>
      <c r="AJ11" s="16">
        <v>0.36894359823575651</v>
      </c>
      <c r="AK11" s="16">
        <v>0.21318858247181391</v>
      </c>
    </row>
    <row r="12" spans="2:39" ht="19" customHeight="1" x14ac:dyDescent="0.35">
      <c r="B12" s="15" t="s">
        <v>93</v>
      </c>
      <c r="C12" s="16">
        <v>2.1988097798909149E-2</v>
      </c>
      <c r="D12" s="16">
        <v>1.8935686925843132E-2</v>
      </c>
      <c r="E12" s="16">
        <v>2.4972394543896621E-2</v>
      </c>
      <c r="G12" s="16">
        <v>2.8532742873039248E-2</v>
      </c>
      <c r="H12" s="16">
        <v>2.8920771589286812E-2</v>
      </c>
      <c r="I12" s="16">
        <v>2.7364235431006939E-2</v>
      </c>
      <c r="J12" s="16">
        <v>1.6590397630840699E-2</v>
      </c>
      <c r="K12" s="16">
        <v>1.2897561221364951E-2</v>
      </c>
      <c r="L12" s="16">
        <v>1.8190423662470461E-2</v>
      </c>
      <c r="N12" s="16">
        <v>2.8538156285404469E-2</v>
      </c>
      <c r="O12" s="16">
        <v>4.6628294989635173E-2</v>
      </c>
      <c r="P12" s="16">
        <v>1.6003224654265499E-2</v>
      </c>
      <c r="Q12" s="16">
        <v>1.5309173158264629E-2</v>
      </c>
      <c r="R12" s="16">
        <v>1.922244471024839E-2</v>
      </c>
      <c r="S12" s="16">
        <v>4.1092026492117142E-2</v>
      </c>
      <c r="T12" s="16">
        <v>1.9286506955775919E-2</v>
      </c>
      <c r="U12" s="16">
        <v>3.6240949495652229E-2</v>
      </c>
      <c r="V12" s="16">
        <v>1.3965713241124051E-2</v>
      </c>
      <c r="W12" s="16">
        <v>1.15868921740884E-2</v>
      </c>
      <c r="X12" s="16">
        <v>1.9682211043254339E-2</v>
      </c>
      <c r="Y12" s="16">
        <v>1.726770883098476E-2</v>
      </c>
      <c r="AA12" s="16">
        <v>1.20839053029676E-2</v>
      </c>
      <c r="AB12" s="16">
        <v>1.558943923308273E-2</v>
      </c>
      <c r="AC12" s="16">
        <v>2.374624803326876E-2</v>
      </c>
      <c r="AD12" s="16">
        <v>3.7269502914386771E-2</v>
      </c>
      <c r="AF12" s="16">
        <v>1.9255270983241791E-2</v>
      </c>
      <c r="AH12" s="16">
        <v>4.212500412956284E-2</v>
      </c>
      <c r="AI12" s="16">
        <v>2.7528964405646179E-2</v>
      </c>
      <c r="AJ12" s="16">
        <v>1.6053786080703632E-2</v>
      </c>
      <c r="AK12" s="16">
        <v>1.001682959554475E-2</v>
      </c>
    </row>
    <row r="14" spans="2:39" x14ac:dyDescent="0.35">
      <c r="B14" t="s">
        <v>443</v>
      </c>
    </row>
    <row r="15" spans="2:39" x14ac:dyDescent="0.35">
      <c r="B15" t="s">
        <v>8</v>
      </c>
    </row>
    <row r="17" spans="2:2" x14ac:dyDescent="0.35">
      <c r="B17"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AM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256</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5583</v>
      </c>
      <c r="D7" s="13">
        <v>2763</v>
      </c>
      <c r="E7" s="13">
        <v>2820</v>
      </c>
      <c r="G7" s="13">
        <v>794</v>
      </c>
      <c r="H7" s="13">
        <v>910</v>
      </c>
      <c r="I7" s="13">
        <v>969</v>
      </c>
      <c r="J7" s="13">
        <v>1020</v>
      </c>
      <c r="K7" s="13">
        <v>864</v>
      </c>
      <c r="L7" s="13">
        <v>1026</v>
      </c>
      <c r="N7" s="13">
        <v>465</v>
      </c>
      <c r="O7" s="13">
        <v>163</v>
      </c>
      <c r="P7" s="13">
        <v>289</v>
      </c>
      <c r="Q7" s="13">
        <v>244</v>
      </c>
      <c r="R7" s="13">
        <v>623</v>
      </c>
      <c r="S7" s="13">
        <v>477</v>
      </c>
      <c r="T7" s="13">
        <v>418</v>
      </c>
      <c r="U7" s="13">
        <v>510</v>
      </c>
      <c r="V7" s="13">
        <v>748</v>
      </c>
      <c r="W7" s="13">
        <v>730</v>
      </c>
      <c r="X7" s="13">
        <v>462</v>
      </c>
      <c r="Y7" s="13">
        <v>454</v>
      </c>
      <c r="AA7" s="13">
        <v>1519</v>
      </c>
      <c r="AB7" s="13">
        <v>1492</v>
      </c>
      <c r="AC7" s="13">
        <v>1158</v>
      </c>
      <c r="AD7" s="13">
        <v>1396</v>
      </c>
      <c r="AF7" s="13">
        <v>4950</v>
      </c>
      <c r="AH7" s="13">
        <v>515</v>
      </c>
      <c r="AI7" s="13">
        <v>2107</v>
      </c>
      <c r="AJ7" s="13">
        <v>2105</v>
      </c>
      <c r="AK7" s="13">
        <v>856</v>
      </c>
    </row>
    <row r="8" spans="2:39" x14ac:dyDescent="0.35">
      <c r="B8" s="7" t="s">
        <v>68</v>
      </c>
      <c r="C8" s="14">
        <v>5579</v>
      </c>
      <c r="D8" s="14">
        <v>2758</v>
      </c>
      <c r="E8" s="14">
        <v>2821</v>
      </c>
      <c r="G8" s="14">
        <v>771</v>
      </c>
      <c r="H8" s="14">
        <v>949</v>
      </c>
      <c r="I8" s="14">
        <v>949</v>
      </c>
      <c r="J8" s="14">
        <v>949</v>
      </c>
      <c r="K8" s="14">
        <v>787</v>
      </c>
      <c r="L8" s="14">
        <v>1172</v>
      </c>
      <c r="N8" s="14">
        <v>502</v>
      </c>
      <c r="O8" s="14">
        <v>168</v>
      </c>
      <c r="P8" s="14">
        <v>279</v>
      </c>
      <c r="Q8" s="14">
        <v>223</v>
      </c>
      <c r="R8" s="14">
        <v>612</v>
      </c>
      <c r="S8" s="14">
        <v>448</v>
      </c>
      <c r="T8" s="14">
        <v>390</v>
      </c>
      <c r="U8" s="14">
        <v>501</v>
      </c>
      <c r="V8" s="14">
        <v>783</v>
      </c>
      <c r="W8" s="14">
        <v>724</v>
      </c>
      <c r="X8" s="14">
        <v>446</v>
      </c>
      <c r="Y8" s="14">
        <v>502</v>
      </c>
      <c r="AA8" s="14">
        <v>1505</v>
      </c>
      <c r="AB8" s="14">
        <v>1448</v>
      </c>
      <c r="AC8" s="14">
        <v>1224</v>
      </c>
      <c r="AD8" s="14">
        <v>1395</v>
      </c>
      <c r="AF8" s="14">
        <v>4916</v>
      </c>
      <c r="AH8" s="14">
        <v>537</v>
      </c>
      <c r="AI8" s="14">
        <v>2109</v>
      </c>
      <c r="AJ8" s="14">
        <v>2088</v>
      </c>
      <c r="AK8" s="14">
        <v>844</v>
      </c>
    </row>
    <row r="9" spans="2:39" ht="32" customHeight="1" x14ac:dyDescent="0.35">
      <c r="B9" s="15" t="s">
        <v>249</v>
      </c>
      <c r="C9" s="16">
        <v>0.20018427378564119</v>
      </c>
      <c r="D9" s="16">
        <v>0.23044285267076231</v>
      </c>
      <c r="E9" s="16">
        <v>0.17060091091938631</v>
      </c>
      <c r="G9" s="16">
        <v>0.29540358048774479</v>
      </c>
      <c r="H9" s="16">
        <v>0.34766134839062451</v>
      </c>
      <c r="I9" s="16">
        <v>0.26841421381616098</v>
      </c>
      <c r="J9" s="16">
        <v>0.19022904557509901</v>
      </c>
      <c r="K9" s="16">
        <v>0.1000992649602508</v>
      </c>
      <c r="L9" s="16">
        <v>3.8115554869313867E-2</v>
      </c>
      <c r="N9" s="16">
        <v>0.1504999184377088</v>
      </c>
      <c r="O9" s="16">
        <v>0.1999966667345634</v>
      </c>
      <c r="P9" s="16">
        <v>0.15996627829109131</v>
      </c>
      <c r="Q9" s="16">
        <v>0.1758704862960008</v>
      </c>
      <c r="R9" s="16">
        <v>0.21984965551971239</v>
      </c>
      <c r="S9" s="16">
        <v>0.15545943000867971</v>
      </c>
      <c r="T9" s="16">
        <v>0.22626156512280679</v>
      </c>
      <c r="U9" s="16">
        <v>0.25319611123875979</v>
      </c>
      <c r="V9" s="16">
        <v>0.30235593629714691</v>
      </c>
      <c r="W9" s="16">
        <v>0.1649672640071474</v>
      </c>
      <c r="X9" s="16">
        <v>0.14967020216217089</v>
      </c>
      <c r="Y9" s="16">
        <v>0.16214456001651001</v>
      </c>
      <c r="AA9" s="16">
        <v>0.27608776119665152</v>
      </c>
      <c r="AB9" s="16">
        <v>0.1856956110707782</v>
      </c>
      <c r="AC9" s="16">
        <v>0.18636985261610861</v>
      </c>
      <c r="AD9" s="16">
        <v>0.14493017886483461</v>
      </c>
      <c r="AF9" s="16">
        <v>0.22699108071707841</v>
      </c>
      <c r="AH9" s="16">
        <v>1.598627273801395E-3</v>
      </c>
      <c r="AI9" s="16">
        <v>2.4528462000588249E-2</v>
      </c>
      <c r="AJ9" s="16">
        <v>0.26746241898364309</v>
      </c>
      <c r="AK9" s="16">
        <v>0.59885662124750383</v>
      </c>
    </row>
    <row r="10" spans="2:39" ht="32" customHeight="1" x14ac:dyDescent="0.35">
      <c r="B10" s="15" t="s">
        <v>250</v>
      </c>
      <c r="C10" s="16">
        <v>0.26348226202770719</v>
      </c>
      <c r="D10" s="16">
        <v>0.27409995097020912</v>
      </c>
      <c r="E10" s="16">
        <v>0.25310150535107728</v>
      </c>
      <c r="G10" s="16">
        <v>0.39021985206492932</v>
      </c>
      <c r="H10" s="16">
        <v>0.33900180318873591</v>
      </c>
      <c r="I10" s="16">
        <v>0.32179344086084621</v>
      </c>
      <c r="J10" s="16">
        <v>0.28984619408374401</v>
      </c>
      <c r="K10" s="16">
        <v>0.19162163596993281</v>
      </c>
      <c r="L10" s="16">
        <v>9.8605587374218429E-2</v>
      </c>
      <c r="N10" s="16">
        <v>0.2471303239966697</v>
      </c>
      <c r="O10" s="16">
        <v>0.25855287099436891</v>
      </c>
      <c r="P10" s="16">
        <v>0.25950692191090091</v>
      </c>
      <c r="Q10" s="16">
        <v>0.26399219257074419</v>
      </c>
      <c r="R10" s="16">
        <v>0.26708099860919671</v>
      </c>
      <c r="S10" s="16">
        <v>0.2110841424743079</v>
      </c>
      <c r="T10" s="16">
        <v>0.26530054558881411</v>
      </c>
      <c r="U10" s="16">
        <v>0.29828546447018978</v>
      </c>
      <c r="V10" s="16">
        <v>0.35062730844976581</v>
      </c>
      <c r="W10" s="16">
        <v>0.23569865186487321</v>
      </c>
      <c r="X10" s="16">
        <v>0.23202567309131769</v>
      </c>
      <c r="Y10" s="16">
        <v>0.22173645085554039</v>
      </c>
      <c r="AA10" s="16">
        <v>0.29160484317869673</v>
      </c>
      <c r="AB10" s="16">
        <v>0.24705383470859499</v>
      </c>
      <c r="AC10" s="16">
        <v>0.27632079391497077</v>
      </c>
      <c r="AD10" s="16">
        <v>0.23924175048791141</v>
      </c>
      <c r="AF10" s="16">
        <v>0.29820281456180259</v>
      </c>
      <c r="AH10" s="16">
        <v>1.5711935256795741E-2</v>
      </c>
      <c r="AI10" s="16">
        <v>0.13930236617768171</v>
      </c>
      <c r="AJ10" s="16">
        <v>0.43110895668260268</v>
      </c>
      <c r="AK10" s="16">
        <v>0.31674050713536123</v>
      </c>
    </row>
    <row r="11" spans="2:39" ht="19" customHeight="1" x14ac:dyDescent="0.35">
      <c r="B11" s="15" t="s">
        <v>251</v>
      </c>
      <c r="C11" s="16">
        <v>0.51430035866033608</v>
      </c>
      <c r="D11" s="16">
        <v>0.47499632559960009</v>
      </c>
      <c r="E11" s="16">
        <v>0.55272732763853838</v>
      </c>
      <c r="G11" s="16">
        <v>0.28955975913049259</v>
      </c>
      <c r="H11" s="16">
        <v>0.28731620412183251</v>
      </c>
      <c r="I11" s="16">
        <v>0.37988878853809321</v>
      </c>
      <c r="J11" s="16">
        <v>0.50237302634975955</v>
      </c>
      <c r="K11" s="16">
        <v>0.68870067297438131</v>
      </c>
      <c r="L11" s="16">
        <v>0.84740305663881788</v>
      </c>
      <c r="N11" s="16">
        <v>0.56667661959617022</v>
      </c>
      <c r="O11" s="16">
        <v>0.50232418725754913</v>
      </c>
      <c r="P11" s="16">
        <v>0.55773756170918898</v>
      </c>
      <c r="Q11" s="16">
        <v>0.53803190935193612</v>
      </c>
      <c r="R11" s="16">
        <v>0.49675129907822507</v>
      </c>
      <c r="S11" s="16">
        <v>0.60656052579624742</v>
      </c>
      <c r="T11" s="16">
        <v>0.49156814791668302</v>
      </c>
      <c r="U11" s="16">
        <v>0.42167989172733689</v>
      </c>
      <c r="V11" s="16">
        <v>0.3285869616957946</v>
      </c>
      <c r="W11" s="16">
        <v>0.5879249189797302</v>
      </c>
      <c r="X11" s="16">
        <v>0.58935443778363328</v>
      </c>
      <c r="Y11" s="16">
        <v>0.59726734624057354</v>
      </c>
      <c r="AA11" s="16">
        <v>0.42178482292715358</v>
      </c>
      <c r="AB11" s="16">
        <v>0.55043450515918679</v>
      </c>
      <c r="AC11" s="16">
        <v>0.51583035499220564</v>
      </c>
      <c r="AD11" s="16">
        <v>0.57564120285513576</v>
      </c>
      <c r="AF11" s="16">
        <v>0.45449776532725639</v>
      </c>
      <c r="AH11" s="16">
        <v>0.94789981658405775</v>
      </c>
      <c r="AI11" s="16">
        <v>0.81045486469119898</v>
      </c>
      <c r="AJ11" s="16">
        <v>0.28039839671848349</v>
      </c>
      <c r="AK11" s="16">
        <v>7.7196225252676595E-2</v>
      </c>
    </row>
    <row r="12" spans="2:39" ht="19" customHeight="1" x14ac:dyDescent="0.35">
      <c r="B12" s="15" t="s">
        <v>93</v>
      </c>
      <c r="C12" s="16">
        <v>2.2033105526315409E-2</v>
      </c>
      <c r="D12" s="16">
        <v>2.0460870759428491E-2</v>
      </c>
      <c r="E12" s="16">
        <v>2.3570256090998009E-2</v>
      </c>
      <c r="G12" s="16">
        <v>2.481680831683326E-2</v>
      </c>
      <c r="H12" s="16">
        <v>2.6020644298807211E-2</v>
      </c>
      <c r="I12" s="16">
        <v>2.9903556784899671E-2</v>
      </c>
      <c r="J12" s="16">
        <v>1.7551733991397631E-2</v>
      </c>
      <c r="K12" s="16">
        <v>1.9578426095435131E-2</v>
      </c>
      <c r="L12" s="16">
        <v>1.587580111764993E-2</v>
      </c>
      <c r="N12" s="16">
        <v>3.5693137969451109E-2</v>
      </c>
      <c r="O12" s="16">
        <v>3.912627501351864E-2</v>
      </c>
      <c r="P12" s="16">
        <v>2.2789238088819039E-2</v>
      </c>
      <c r="Q12" s="16">
        <v>2.2105411781318699E-2</v>
      </c>
      <c r="R12" s="16">
        <v>1.6318046792865651E-2</v>
      </c>
      <c r="S12" s="16">
        <v>2.6895901720765E-2</v>
      </c>
      <c r="T12" s="16">
        <v>1.6869741371696171E-2</v>
      </c>
      <c r="U12" s="16">
        <v>2.6838532563713571E-2</v>
      </c>
      <c r="V12" s="16">
        <v>1.8429793557292649E-2</v>
      </c>
      <c r="W12" s="16">
        <v>1.140916514824924E-2</v>
      </c>
      <c r="X12" s="16">
        <v>2.8949686962878089E-2</v>
      </c>
      <c r="Y12" s="16">
        <v>1.88516428873758E-2</v>
      </c>
      <c r="AA12" s="16">
        <v>1.052257269749818E-2</v>
      </c>
      <c r="AB12" s="16">
        <v>1.6816049061439901E-2</v>
      </c>
      <c r="AC12" s="16">
        <v>2.1478998476714851E-2</v>
      </c>
      <c r="AD12" s="16">
        <v>4.0186867792118081E-2</v>
      </c>
      <c r="AF12" s="16">
        <v>2.030833939386251E-2</v>
      </c>
      <c r="AH12" s="16">
        <v>3.4789620885345103E-2</v>
      </c>
      <c r="AI12" s="16">
        <v>2.5714307130531269E-2</v>
      </c>
      <c r="AJ12" s="16">
        <v>2.1030227615270521E-2</v>
      </c>
      <c r="AK12" s="16">
        <v>7.2066463644584302E-3</v>
      </c>
    </row>
    <row r="14" spans="2:39" x14ac:dyDescent="0.35">
      <c r="B14" t="s">
        <v>443</v>
      </c>
    </row>
    <row r="15" spans="2:39" x14ac:dyDescent="0.35">
      <c r="B15" t="s">
        <v>8</v>
      </c>
    </row>
    <row r="17" spans="2:2" x14ac:dyDescent="0.35">
      <c r="B17"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AM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257</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5583</v>
      </c>
      <c r="D7" s="13">
        <v>2763</v>
      </c>
      <c r="E7" s="13">
        <v>2820</v>
      </c>
      <c r="G7" s="13">
        <v>794</v>
      </c>
      <c r="H7" s="13">
        <v>910</v>
      </c>
      <c r="I7" s="13">
        <v>969</v>
      </c>
      <c r="J7" s="13">
        <v>1020</v>
      </c>
      <c r="K7" s="13">
        <v>864</v>
      </c>
      <c r="L7" s="13">
        <v>1026</v>
      </c>
      <c r="N7" s="13">
        <v>465</v>
      </c>
      <c r="O7" s="13">
        <v>163</v>
      </c>
      <c r="P7" s="13">
        <v>289</v>
      </c>
      <c r="Q7" s="13">
        <v>244</v>
      </c>
      <c r="R7" s="13">
        <v>623</v>
      </c>
      <c r="S7" s="13">
        <v>477</v>
      </c>
      <c r="T7" s="13">
        <v>418</v>
      </c>
      <c r="U7" s="13">
        <v>510</v>
      </c>
      <c r="V7" s="13">
        <v>748</v>
      </c>
      <c r="W7" s="13">
        <v>730</v>
      </c>
      <c r="X7" s="13">
        <v>462</v>
      </c>
      <c r="Y7" s="13">
        <v>454</v>
      </c>
      <c r="AA7" s="13">
        <v>1519</v>
      </c>
      <c r="AB7" s="13">
        <v>1492</v>
      </c>
      <c r="AC7" s="13">
        <v>1158</v>
      </c>
      <c r="AD7" s="13">
        <v>1396</v>
      </c>
      <c r="AF7" s="13">
        <v>4950</v>
      </c>
      <c r="AH7" s="13">
        <v>515</v>
      </c>
      <c r="AI7" s="13">
        <v>2107</v>
      </c>
      <c r="AJ7" s="13">
        <v>2105</v>
      </c>
      <c r="AK7" s="13">
        <v>856</v>
      </c>
    </row>
    <row r="8" spans="2:39" x14ac:dyDescent="0.35">
      <c r="B8" s="7" t="s">
        <v>68</v>
      </c>
      <c r="C8" s="14">
        <v>5579</v>
      </c>
      <c r="D8" s="14">
        <v>2758</v>
      </c>
      <c r="E8" s="14">
        <v>2821</v>
      </c>
      <c r="G8" s="14">
        <v>771</v>
      </c>
      <c r="H8" s="14">
        <v>949</v>
      </c>
      <c r="I8" s="14">
        <v>949</v>
      </c>
      <c r="J8" s="14">
        <v>949</v>
      </c>
      <c r="K8" s="14">
        <v>787</v>
      </c>
      <c r="L8" s="14">
        <v>1172</v>
      </c>
      <c r="N8" s="14">
        <v>502</v>
      </c>
      <c r="O8" s="14">
        <v>168</v>
      </c>
      <c r="P8" s="14">
        <v>279</v>
      </c>
      <c r="Q8" s="14">
        <v>223</v>
      </c>
      <c r="R8" s="14">
        <v>612</v>
      </c>
      <c r="S8" s="14">
        <v>448</v>
      </c>
      <c r="T8" s="14">
        <v>390</v>
      </c>
      <c r="U8" s="14">
        <v>501</v>
      </c>
      <c r="V8" s="14">
        <v>783</v>
      </c>
      <c r="W8" s="14">
        <v>724</v>
      </c>
      <c r="X8" s="14">
        <v>446</v>
      </c>
      <c r="Y8" s="14">
        <v>502</v>
      </c>
      <c r="AA8" s="14">
        <v>1505</v>
      </c>
      <c r="AB8" s="14">
        <v>1448</v>
      </c>
      <c r="AC8" s="14">
        <v>1224</v>
      </c>
      <c r="AD8" s="14">
        <v>1395</v>
      </c>
      <c r="AF8" s="14">
        <v>4916</v>
      </c>
      <c r="AH8" s="14">
        <v>537</v>
      </c>
      <c r="AI8" s="14">
        <v>2109</v>
      </c>
      <c r="AJ8" s="14">
        <v>2088</v>
      </c>
      <c r="AK8" s="14">
        <v>844</v>
      </c>
    </row>
    <row r="9" spans="2:39" ht="32" customHeight="1" x14ac:dyDescent="0.35">
      <c r="B9" s="15" t="s">
        <v>249</v>
      </c>
      <c r="C9" s="16">
        <v>0.22453842684317429</v>
      </c>
      <c r="D9" s="16">
        <v>0.25369437572900949</v>
      </c>
      <c r="E9" s="16">
        <v>0.19603308893968899</v>
      </c>
      <c r="G9" s="16">
        <v>0.34291516715951698</v>
      </c>
      <c r="H9" s="16">
        <v>0.39150245449309312</v>
      </c>
      <c r="I9" s="16">
        <v>0.28964338420121238</v>
      </c>
      <c r="J9" s="16">
        <v>0.19476071832292019</v>
      </c>
      <c r="K9" s="16">
        <v>0.11988538809231231</v>
      </c>
      <c r="L9" s="16">
        <v>5.3100215801391792E-2</v>
      </c>
      <c r="N9" s="16">
        <v>0.15885761071050239</v>
      </c>
      <c r="O9" s="16">
        <v>0.24652008837642331</v>
      </c>
      <c r="P9" s="16">
        <v>0.1944266113808682</v>
      </c>
      <c r="Q9" s="16">
        <v>0.22531873763781779</v>
      </c>
      <c r="R9" s="16">
        <v>0.2333126238006217</v>
      </c>
      <c r="S9" s="16">
        <v>0.15439374210643991</v>
      </c>
      <c r="T9" s="16">
        <v>0.2357892086360947</v>
      </c>
      <c r="U9" s="16">
        <v>0.25158950603440883</v>
      </c>
      <c r="V9" s="16">
        <v>0.37037970011044541</v>
      </c>
      <c r="W9" s="16">
        <v>0.20228316319605141</v>
      </c>
      <c r="X9" s="16">
        <v>0.16419938438150211</v>
      </c>
      <c r="Y9" s="16">
        <v>0.1735578010766643</v>
      </c>
      <c r="AA9" s="16">
        <v>0.31412339321556548</v>
      </c>
      <c r="AB9" s="16">
        <v>0.2113131859083959</v>
      </c>
      <c r="AC9" s="16">
        <v>0.20250716661928339</v>
      </c>
      <c r="AD9" s="16">
        <v>0.16062527623301781</v>
      </c>
      <c r="AF9" s="16">
        <v>0.25446430447424362</v>
      </c>
      <c r="AH9" s="16">
        <v>6.3759159508770952E-3</v>
      </c>
      <c r="AI9" s="16">
        <v>4.3773158570905767E-2</v>
      </c>
      <c r="AJ9" s="16">
        <v>0.30713203376011777</v>
      </c>
      <c r="AK9" s="16">
        <v>0.61055329166158379</v>
      </c>
    </row>
    <row r="10" spans="2:39" ht="32" customHeight="1" x14ac:dyDescent="0.35">
      <c r="B10" s="15" t="s">
        <v>250</v>
      </c>
      <c r="C10" s="16">
        <v>0.29314479605658972</v>
      </c>
      <c r="D10" s="16">
        <v>0.29400918910226909</v>
      </c>
      <c r="E10" s="16">
        <v>0.29229969182263038</v>
      </c>
      <c r="G10" s="16">
        <v>0.39499570771489489</v>
      </c>
      <c r="H10" s="16">
        <v>0.34070682980268407</v>
      </c>
      <c r="I10" s="16">
        <v>0.34012548021936811</v>
      </c>
      <c r="J10" s="16">
        <v>0.30941998117741237</v>
      </c>
      <c r="K10" s="16">
        <v>0.26446783176569882</v>
      </c>
      <c r="L10" s="16">
        <v>0.1556268013911721</v>
      </c>
      <c r="N10" s="16">
        <v>0.30845873868758922</v>
      </c>
      <c r="O10" s="16">
        <v>0.25096931801717232</v>
      </c>
      <c r="P10" s="16">
        <v>0.28270818411460591</v>
      </c>
      <c r="Q10" s="16">
        <v>0.30085696494683378</v>
      </c>
      <c r="R10" s="16">
        <v>0.3217542428904554</v>
      </c>
      <c r="S10" s="16">
        <v>0.30261225960687588</v>
      </c>
      <c r="T10" s="16">
        <v>0.28035952701389888</v>
      </c>
      <c r="U10" s="16">
        <v>0.30402206647777441</v>
      </c>
      <c r="V10" s="16">
        <v>0.33261027572910667</v>
      </c>
      <c r="W10" s="16">
        <v>0.24679973237210509</v>
      </c>
      <c r="X10" s="16">
        <v>0.27536098510328988</v>
      </c>
      <c r="Y10" s="16">
        <v>0.27118900024999032</v>
      </c>
      <c r="AA10" s="16">
        <v>0.30449836997936769</v>
      </c>
      <c r="AB10" s="16">
        <v>0.28249782538773888</v>
      </c>
      <c r="AC10" s="16">
        <v>0.32489226346662431</v>
      </c>
      <c r="AD10" s="16">
        <v>0.26444760671545448</v>
      </c>
      <c r="AF10" s="16">
        <v>0.32934329270888552</v>
      </c>
      <c r="AH10" s="16">
        <v>4.4569921912372142E-2</v>
      </c>
      <c r="AI10" s="16">
        <v>0.2168078960331761</v>
      </c>
      <c r="AJ10" s="16">
        <v>0.4223498422225706</v>
      </c>
      <c r="AK10" s="16">
        <v>0.32241239118194609</v>
      </c>
    </row>
    <row r="11" spans="2:39" ht="19" customHeight="1" x14ac:dyDescent="0.35">
      <c r="B11" s="15" t="s">
        <v>251</v>
      </c>
      <c r="C11" s="16">
        <v>0.46031520426641309</v>
      </c>
      <c r="D11" s="16">
        <v>0.43312190059293748</v>
      </c>
      <c r="E11" s="16">
        <v>0.486901693115044</v>
      </c>
      <c r="G11" s="16">
        <v>0.2285766720048151</v>
      </c>
      <c r="H11" s="16">
        <v>0.2448199408170301</v>
      </c>
      <c r="I11" s="16">
        <v>0.34567911841636773</v>
      </c>
      <c r="J11" s="16">
        <v>0.47546881418976961</v>
      </c>
      <c r="K11" s="16">
        <v>0.60525827153596845</v>
      </c>
      <c r="L11" s="16">
        <v>0.77055907725871586</v>
      </c>
      <c r="N11" s="16">
        <v>0.500339321655484</v>
      </c>
      <c r="O11" s="16">
        <v>0.46318495068150861</v>
      </c>
      <c r="P11" s="16">
        <v>0.49643521617032571</v>
      </c>
      <c r="Q11" s="16">
        <v>0.44620704231006658</v>
      </c>
      <c r="R11" s="16">
        <v>0.43031395187987947</v>
      </c>
      <c r="S11" s="16">
        <v>0.51409713464797169</v>
      </c>
      <c r="T11" s="16">
        <v>0.45231281870369122</v>
      </c>
      <c r="U11" s="16">
        <v>0.42024673622488579</v>
      </c>
      <c r="V11" s="16">
        <v>0.27925369213507989</v>
      </c>
      <c r="W11" s="16">
        <v>0.5394587347808617</v>
      </c>
      <c r="X11" s="16">
        <v>0.53259330846851316</v>
      </c>
      <c r="Y11" s="16">
        <v>0.54440794089625322</v>
      </c>
      <c r="AA11" s="16">
        <v>0.3727937892094757</v>
      </c>
      <c r="AB11" s="16">
        <v>0.48323873794789662</v>
      </c>
      <c r="AC11" s="16">
        <v>0.45048150015782912</v>
      </c>
      <c r="AD11" s="16">
        <v>0.53970567665902347</v>
      </c>
      <c r="AF11" s="16">
        <v>0.39652347208356947</v>
      </c>
      <c r="AH11" s="16">
        <v>0.90484610630242024</v>
      </c>
      <c r="AI11" s="16">
        <v>0.71166280041323193</v>
      </c>
      <c r="AJ11" s="16">
        <v>0.25241701193667448</v>
      </c>
      <c r="AK11" s="16">
        <v>6.3882491334879332E-2</v>
      </c>
    </row>
    <row r="12" spans="2:39" ht="19" customHeight="1" x14ac:dyDescent="0.35">
      <c r="B12" s="15" t="s">
        <v>93</v>
      </c>
      <c r="C12" s="16">
        <v>2.2001572833822931E-2</v>
      </c>
      <c r="D12" s="16">
        <v>1.917453457578374E-2</v>
      </c>
      <c r="E12" s="16">
        <v>2.4765526122636609E-2</v>
      </c>
      <c r="G12" s="16">
        <v>3.3512453120773007E-2</v>
      </c>
      <c r="H12" s="16">
        <v>2.2970774887192728E-2</v>
      </c>
      <c r="I12" s="16">
        <v>2.4552017163051831E-2</v>
      </c>
      <c r="J12" s="16">
        <v>2.035048630989781E-2</v>
      </c>
      <c r="K12" s="16">
        <v>1.038850860602028E-2</v>
      </c>
      <c r="L12" s="16">
        <v>2.0713905548720341E-2</v>
      </c>
      <c r="N12" s="16">
        <v>3.2344328946424243E-2</v>
      </c>
      <c r="O12" s="16">
        <v>3.9325642924895952E-2</v>
      </c>
      <c r="P12" s="16">
        <v>2.642998833420037E-2</v>
      </c>
      <c r="Q12" s="16">
        <v>2.7617255105281621E-2</v>
      </c>
      <c r="R12" s="16">
        <v>1.461918142904344E-2</v>
      </c>
      <c r="S12" s="16">
        <v>2.8896863638712501E-2</v>
      </c>
      <c r="T12" s="16">
        <v>3.1538445646315333E-2</v>
      </c>
      <c r="U12" s="16">
        <v>2.414169126293108E-2</v>
      </c>
      <c r="V12" s="16">
        <v>1.7756332025368051E-2</v>
      </c>
      <c r="W12" s="16">
        <v>1.145836965098169E-2</v>
      </c>
      <c r="X12" s="16">
        <v>2.784632204669486E-2</v>
      </c>
      <c r="Y12" s="16">
        <v>1.0845257777092139E-2</v>
      </c>
      <c r="AA12" s="16">
        <v>8.5844475955910073E-3</v>
      </c>
      <c r="AB12" s="16">
        <v>2.2950250755968571E-2</v>
      </c>
      <c r="AC12" s="16">
        <v>2.2119069756263252E-2</v>
      </c>
      <c r="AD12" s="16">
        <v>3.5221440392504112E-2</v>
      </c>
      <c r="AF12" s="16">
        <v>1.9668930733301421E-2</v>
      </c>
      <c r="AH12" s="16">
        <v>4.4208055834330448E-2</v>
      </c>
      <c r="AI12" s="16">
        <v>2.7756144982686401E-2</v>
      </c>
      <c r="AJ12" s="16">
        <v>1.8101112080636989E-2</v>
      </c>
      <c r="AK12" s="16">
        <v>3.151825821590782E-3</v>
      </c>
    </row>
    <row r="14" spans="2:39" x14ac:dyDescent="0.35">
      <c r="B14" t="s">
        <v>443</v>
      </c>
    </row>
    <row r="15" spans="2:39" x14ac:dyDescent="0.35">
      <c r="B15" t="s">
        <v>8</v>
      </c>
    </row>
    <row r="17" spans="2:2" x14ac:dyDescent="0.35">
      <c r="B17"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AM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258</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5583</v>
      </c>
      <c r="D7" s="13">
        <v>2763</v>
      </c>
      <c r="E7" s="13">
        <v>2820</v>
      </c>
      <c r="G7" s="13">
        <v>794</v>
      </c>
      <c r="H7" s="13">
        <v>910</v>
      </c>
      <c r="I7" s="13">
        <v>969</v>
      </c>
      <c r="J7" s="13">
        <v>1020</v>
      </c>
      <c r="K7" s="13">
        <v>864</v>
      </c>
      <c r="L7" s="13">
        <v>1026</v>
      </c>
      <c r="N7" s="13">
        <v>465</v>
      </c>
      <c r="O7" s="13">
        <v>163</v>
      </c>
      <c r="P7" s="13">
        <v>289</v>
      </c>
      <c r="Q7" s="13">
        <v>244</v>
      </c>
      <c r="R7" s="13">
        <v>623</v>
      </c>
      <c r="S7" s="13">
        <v>477</v>
      </c>
      <c r="T7" s="13">
        <v>418</v>
      </c>
      <c r="U7" s="13">
        <v>510</v>
      </c>
      <c r="V7" s="13">
        <v>748</v>
      </c>
      <c r="W7" s="13">
        <v>730</v>
      </c>
      <c r="X7" s="13">
        <v>462</v>
      </c>
      <c r="Y7" s="13">
        <v>454</v>
      </c>
      <c r="AA7" s="13">
        <v>1519</v>
      </c>
      <c r="AB7" s="13">
        <v>1492</v>
      </c>
      <c r="AC7" s="13">
        <v>1158</v>
      </c>
      <c r="AD7" s="13">
        <v>1396</v>
      </c>
      <c r="AF7" s="13">
        <v>4950</v>
      </c>
      <c r="AH7" s="13">
        <v>515</v>
      </c>
      <c r="AI7" s="13">
        <v>2107</v>
      </c>
      <c r="AJ7" s="13">
        <v>2105</v>
      </c>
      <c r="AK7" s="13">
        <v>856</v>
      </c>
    </row>
    <row r="8" spans="2:39" x14ac:dyDescent="0.35">
      <c r="B8" s="7" t="s">
        <v>68</v>
      </c>
      <c r="C8" s="14">
        <v>5579</v>
      </c>
      <c r="D8" s="14">
        <v>2758</v>
      </c>
      <c r="E8" s="14">
        <v>2821</v>
      </c>
      <c r="G8" s="14">
        <v>771</v>
      </c>
      <c r="H8" s="14">
        <v>949</v>
      </c>
      <c r="I8" s="14">
        <v>949</v>
      </c>
      <c r="J8" s="14">
        <v>949</v>
      </c>
      <c r="K8" s="14">
        <v>787</v>
      </c>
      <c r="L8" s="14">
        <v>1172</v>
      </c>
      <c r="N8" s="14">
        <v>502</v>
      </c>
      <c r="O8" s="14">
        <v>168</v>
      </c>
      <c r="P8" s="14">
        <v>279</v>
      </c>
      <c r="Q8" s="14">
        <v>223</v>
      </c>
      <c r="R8" s="14">
        <v>612</v>
      </c>
      <c r="S8" s="14">
        <v>448</v>
      </c>
      <c r="T8" s="14">
        <v>390</v>
      </c>
      <c r="U8" s="14">
        <v>501</v>
      </c>
      <c r="V8" s="14">
        <v>783</v>
      </c>
      <c r="W8" s="14">
        <v>724</v>
      </c>
      <c r="X8" s="14">
        <v>446</v>
      </c>
      <c r="Y8" s="14">
        <v>502</v>
      </c>
      <c r="AA8" s="14">
        <v>1505</v>
      </c>
      <c r="AB8" s="14">
        <v>1448</v>
      </c>
      <c r="AC8" s="14">
        <v>1224</v>
      </c>
      <c r="AD8" s="14">
        <v>1395</v>
      </c>
      <c r="AF8" s="14">
        <v>4916</v>
      </c>
      <c r="AH8" s="14">
        <v>537</v>
      </c>
      <c r="AI8" s="14">
        <v>2109</v>
      </c>
      <c r="AJ8" s="14">
        <v>2088</v>
      </c>
      <c r="AK8" s="14">
        <v>844</v>
      </c>
    </row>
    <row r="9" spans="2:39" ht="32" customHeight="1" x14ac:dyDescent="0.35">
      <c r="B9" s="15" t="s">
        <v>249</v>
      </c>
      <c r="C9" s="16">
        <v>0.27771994054224047</v>
      </c>
      <c r="D9" s="16">
        <v>0.30345783915077168</v>
      </c>
      <c r="E9" s="16">
        <v>0.25255637959505212</v>
      </c>
      <c r="G9" s="16">
        <v>0.32345517694225168</v>
      </c>
      <c r="H9" s="16">
        <v>0.35989926246244602</v>
      </c>
      <c r="I9" s="16">
        <v>0.35683452827539308</v>
      </c>
      <c r="J9" s="16">
        <v>0.26299808062160263</v>
      </c>
      <c r="K9" s="16">
        <v>0.21628209594346601</v>
      </c>
      <c r="L9" s="16">
        <v>0.17018533345702139</v>
      </c>
      <c r="N9" s="16">
        <v>0.24666263245184419</v>
      </c>
      <c r="O9" s="16">
        <v>0.28830514260550882</v>
      </c>
      <c r="P9" s="16">
        <v>0.2381784386745204</v>
      </c>
      <c r="Q9" s="16">
        <v>0.26428676571905468</v>
      </c>
      <c r="R9" s="16">
        <v>0.3084106860878264</v>
      </c>
      <c r="S9" s="16">
        <v>0.25121361573526169</v>
      </c>
      <c r="T9" s="16">
        <v>0.27948176795924889</v>
      </c>
      <c r="U9" s="16">
        <v>0.26763333512371851</v>
      </c>
      <c r="V9" s="16">
        <v>0.35992225085811791</v>
      </c>
      <c r="W9" s="16">
        <v>0.25163580260086538</v>
      </c>
      <c r="X9" s="16">
        <v>0.25688763322821412</v>
      </c>
      <c r="Y9" s="16">
        <v>0.256009747825792</v>
      </c>
      <c r="AA9" s="16">
        <v>0.34700598805459237</v>
      </c>
      <c r="AB9" s="16">
        <v>0.2809872945858119</v>
      </c>
      <c r="AC9" s="16">
        <v>0.27087767044687527</v>
      </c>
      <c r="AD9" s="16">
        <v>0.20502548573581711</v>
      </c>
      <c r="AF9" s="16">
        <v>0.30910323698330627</v>
      </c>
      <c r="AH9" s="16">
        <v>3.4900235262021587E-2</v>
      </c>
      <c r="AI9" s="16">
        <v>0.12076011865645669</v>
      </c>
      <c r="AJ9" s="16">
        <v>0.36672990236470082</v>
      </c>
      <c r="AK9" s="16">
        <v>0.60408829378055662</v>
      </c>
    </row>
    <row r="10" spans="2:39" ht="32" customHeight="1" x14ac:dyDescent="0.35">
      <c r="B10" s="15" t="s">
        <v>250</v>
      </c>
      <c r="C10" s="16">
        <v>0.29277455392083063</v>
      </c>
      <c r="D10" s="16">
        <v>0.2903415535350985</v>
      </c>
      <c r="E10" s="16">
        <v>0.29515326223816812</v>
      </c>
      <c r="G10" s="16">
        <v>0.36351590192661581</v>
      </c>
      <c r="H10" s="16">
        <v>0.3230361912985536</v>
      </c>
      <c r="I10" s="16">
        <v>0.29423131674452663</v>
      </c>
      <c r="J10" s="16">
        <v>0.30412984731391679</v>
      </c>
      <c r="K10" s="16">
        <v>0.26240897831884952</v>
      </c>
      <c r="L10" s="16">
        <v>0.23173080838193211</v>
      </c>
      <c r="N10" s="16">
        <v>0.25270872498418362</v>
      </c>
      <c r="O10" s="16">
        <v>0.30543987895999231</v>
      </c>
      <c r="P10" s="16">
        <v>0.30735648986116693</v>
      </c>
      <c r="Q10" s="16">
        <v>0.32782167355865871</v>
      </c>
      <c r="R10" s="16">
        <v>0.28716615836196868</v>
      </c>
      <c r="S10" s="16">
        <v>0.27897820832909181</v>
      </c>
      <c r="T10" s="16">
        <v>0.30007061151594072</v>
      </c>
      <c r="U10" s="16">
        <v>0.32471493889191327</v>
      </c>
      <c r="V10" s="16">
        <v>0.31844310207310278</v>
      </c>
      <c r="W10" s="16">
        <v>0.29474883281135622</v>
      </c>
      <c r="X10" s="16">
        <v>0.24384491808933931</v>
      </c>
      <c r="Y10" s="16">
        <v>0.28706371933429919</v>
      </c>
      <c r="AA10" s="16">
        <v>0.26931586286447962</v>
      </c>
      <c r="AB10" s="16">
        <v>0.27826690299725337</v>
      </c>
      <c r="AC10" s="16">
        <v>0.31598065069387621</v>
      </c>
      <c r="AD10" s="16">
        <v>0.31376692229162212</v>
      </c>
      <c r="AF10" s="16">
        <v>0.32018009982915718</v>
      </c>
      <c r="AH10" s="16">
        <v>0.1550146045231805</v>
      </c>
      <c r="AI10" s="16">
        <v>0.27749359767295562</v>
      </c>
      <c r="AJ10" s="16">
        <v>0.36191164150265631</v>
      </c>
      <c r="AK10" s="16">
        <v>0.2475955746842749</v>
      </c>
    </row>
    <row r="11" spans="2:39" ht="19" customHeight="1" x14ac:dyDescent="0.35">
      <c r="B11" s="15" t="s">
        <v>251</v>
      </c>
      <c r="C11" s="16">
        <v>0.40897901508195511</v>
      </c>
      <c r="D11" s="16">
        <v>0.38829424899034248</v>
      </c>
      <c r="E11" s="16">
        <v>0.42920220346813148</v>
      </c>
      <c r="G11" s="16">
        <v>0.28922024610225538</v>
      </c>
      <c r="H11" s="16">
        <v>0.29345900843914302</v>
      </c>
      <c r="I11" s="16">
        <v>0.32141313267163479</v>
      </c>
      <c r="J11" s="16">
        <v>0.41819414481955303</v>
      </c>
      <c r="K11" s="16">
        <v>0.51011333979478046</v>
      </c>
      <c r="L11" s="16">
        <v>0.57687096434285545</v>
      </c>
      <c r="N11" s="16">
        <v>0.47383896524555152</v>
      </c>
      <c r="O11" s="16">
        <v>0.37896669127535948</v>
      </c>
      <c r="P11" s="16">
        <v>0.43448586226477581</v>
      </c>
      <c r="Q11" s="16">
        <v>0.37582332884839281</v>
      </c>
      <c r="R11" s="16">
        <v>0.39469586390377742</v>
      </c>
      <c r="S11" s="16">
        <v>0.43727901080428561</v>
      </c>
      <c r="T11" s="16">
        <v>0.39118410953216409</v>
      </c>
      <c r="U11" s="16">
        <v>0.37913805343486612</v>
      </c>
      <c r="V11" s="16">
        <v>0.30694900426786448</v>
      </c>
      <c r="W11" s="16">
        <v>0.43738770411524652</v>
      </c>
      <c r="X11" s="16">
        <v>0.48163405926524733</v>
      </c>
      <c r="Y11" s="16">
        <v>0.44416104515926569</v>
      </c>
      <c r="AA11" s="16">
        <v>0.37425464934887442</v>
      </c>
      <c r="AB11" s="16">
        <v>0.42694131590454348</v>
      </c>
      <c r="AC11" s="16">
        <v>0.38333370077476542</v>
      </c>
      <c r="AD11" s="16">
        <v>0.45029390872225872</v>
      </c>
      <c r="AF11" s="16">
        <v>0.35376850079925098</v>
      </c>
      <c r="AH11" s="16">
        <v>0.76164927576030672</v>
      </c>
      <c r="AI11" s="16">
        <v>0.57846877522692053</v>
      </c>
      <c r="AJ11" s="16">
        <v>0.25431927733677451</v>
      </c>
      <c r="AK11" s="16">
        <v>0.14378497341742941</v>
      </c>
    </row>
    <row r="12" spans="2:39" ht="19" customHeight="1" x14ac:dyDescent="0.35">
      <c r="B12" s="15" t="s">
        <v>93</v>
      </c>
      <c r="C12" s="16">
        <v>2.0526490454973619E-2</v>
      </c>
      <c r="D12" s="16">
        <v>1.790635832378714E-2</v>
      </c>
      <c r="E12" s="16">
        <v>2.308815469864826E-2</v>
      </c>
      <c r="G12" s="16">
        <v>2.3808675028876961E-2</v>
      </c>
      <c r="H12" s="16">
        <v>2.3605537799857482E-2</v>
      </c>
      <c r="I12" s="16">
        <v>2.7521022308445619E-2</v>
      </c>
      <c r="J12" s="16">
        <v>1.4677927244927639E-2</v>
      </c>
      <c r="K12" s="16">
        <v>1.1195585942904139E-2</v>
      </c>
      <c r="L12" s="16">
        <v>2.1212893818191018E-2</v>
      </c>
      <c r="N12" s="16">
        <v>2.678967731842067E-2</v>
      </c>
      <c r="O12" s="16">
        <v>2.7288287159139751E-2</v>
      </c>
      <c r="P12" s="16">
        <v>1.9979209199537211E-2</v>
      </c>
      <c r="Q12" s="16">
        <v>3.2068231873893599E-2</v>
      </c>
      <c r="R12" s="16">
        <v>9.7272916464275043E-3</v>
      </c>
      <c r="S12" s="16">
        <v>3.2529165131361039E-2</v>
      </c>
      <c r="T12" s="16">
        <v>2.926351099264636E-2</v>
      </c>
      <c r="U12" s="16">
        <v>2.851367254950225E-2</v>
      </c>
      <c r="V12" s="16">
        <v>1.468564280091483E-2</v>
      </c>
      <c r="W12" s="16">
        <v>1.6227660472531831E-2</v>
      </c>
      <c r="X12" s="16">
        <v>1.7633389417199361E-2</v>
      </c>
      <c r="Y12" s="16">
        <v>1.276548768064289E-2</v>
      </c>
      <c r="AA12" s="16">
        <v>9.4234997320535203E-3</v>
      </c>
      <c r="AB12" s="16">
        <v>1.3804486512391179E-2</v>
      </c>
      <c r="AC12" s="16">
        <v>2.980797808448302E-2</v>
      </c>
      <c r="AD12" s="16">
        <v>3.0913683250302131E-2</v>
      </c>
      <c r="AF12" s="16">
        <v>1.6948162388285389E-2</v>
      </c>
      <c r="AH12" s="16">
        <v>4.8435884454491103E-2</v>
      </c>
      <c r="AI12" s="16">
        <v>2.327750844366748E-2</v>
      </c>
      <c r="AJ12" s="16">
        <v>1.7039178795868429E-2</v>
      </c>
      <c r="AK12" s="16">
        <v>4.5311581177391652E-3</v>
      </c>
    </row>
    <row r="14" spans="2:39" x14ac:dyDescent="0.35">
      <c r="B14" t="s">
        <v>443</v>
      </c>
    </row>
    <row r="15" spans="2:39" x14ac:dyDescent="0.35">
      <c r="B15" t="s">
        <v>8</v>
      </c>
    </row>
    <row r="17" spans="2:2" x14ac:dyDescent="0.35">
      <c r="B17"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I17"/>
  <sheetViews>
    <sheetView showGridLines="0" workbookViewId="0"/>
  </sheetViews>
  <sheetFormatPr defaultRowHeight="14.5" x14ac:dyDescent="0.35"/>
  <cols>
    <col min="1" max="1" width="5" customWidth="1"/>
    <col min="2" max="2" width="25" customWidth="1"/>
    <col min="3" max="9" width="20" customWidth="1"/>
  </cols>
  <sheetData>
    <row r="2" spans="2:9" ht="40" customHeight="1" x14ac:dyDescent="0.35">
      <c r="D2" s="17" t="s">
        <v>471</v>
      </c>
    </row>
    <row r="6" spans="2:9" ht="102" customHeight="1" x14ac:dyDescent="0.35">
      <c r="C6" s="18" t="s">
        <v>480</v>
      </c>
      <c r="D6" s="18" t="s">
        <v>481</v>
      </c>
      <c r="E6" s="18" t="s">
        <v>482</v>
      </c>
      <c r="F6" s="18" t="s">
        <v>483</v>
      </c>
      <c r="G6" s="18" t="s">
        <v>484</v>
      </c>
      <c r="H6" s="18" t="s">
        <v>485</v>
      </c>
      <c r="I6" s="18" t="s">
        <v>486</v>
      </c>
    </row>
    <row r="7" spans="2:9" ht="29" x14ac:dyDescent="0.35">
      <c r="B7" s="15" t="s">
        <v>249</v>
      </c>
      <c r="C7" s="16">
        <v>0.15635580234911131</v>
      </c>
      <c r="D7" s="16">
        <v>0.1365006235156922</v>
      </c>
      <c r="E7" s="16">
        <v>0.10920304601386641</v>
      </c>
      <c r="F7" s="16">
        <v>0.12683666545380989</v>
      </c>
      <c r="G7" s="16">
        <v>0.14135377247724501</v>
      </c>
      <c r="H7" s="16">
        <v>9.1536125690666867E-2</v>
      </c>
      <c r="I7" s="16">
        <v>0.174909862278504</v>
      </c>
    </row>
    <row r="8" spans="2:9" ht="29" x14ac:dyDescent="0.35">
      <c r="B8" s="15" t="s">
        <v>250</v>
      </c>
      <c r="C8" s="16">
        <v>0.22242771420558211</v>
      </c>
      <c r="D8" s="16">
        <v>0.17915320783623859</v>
      </c>
      <c r="E8" s="16">
        <v>0.1864419804249475</v>
      </c>
      <c r="F8" s="16">
        <v>0.2110828515615682</v>
      </c>
      <c r="G8" s="16">
        <v>0.20596270504668879</v>
      </c>
      <c r="H8" s="16">
        <v>0.1297305335638263</v>
      </c>
      <c r="I8" s="16">
        <v>0.2260958049074811</v>
      </c>
    </row>
    <row r="9" spans="2:9" x14ac:dyDescent="0.35">
      <c r="B9" s="15" t="s">
        <v>251</v>
      </c>
      <c r="C9" s="16">
        <v>0.60110007065471505</v>
      </c>
      <c r="D9" s="16">
        <v>0.66734429018415908</v>
      </c>
      <c r="E9" s="16">
        <v>0.68403459382637477</v>
      </c>
      <c r="F9" s="16">
        <v>0.64363702179900451</v>
      </c>
      <c r="G9" s="16">
        <v>0.63600105775726579</v>
      </c>
      <c r="H9" s="16">
        <v>0.75502864264913383</v>
      </c>
      <c r="I9" s="16">
        <v>0.5833747253985716</v>
      </c>
    </row>
    <row r="10" spans="2:9" x14ac:dyDescent="0.35">
      <c r="B10" s="15" t="s">
        <v>93</v>
      </c>
      <c r="C10" s="16">
        <v>2.0116412790591599E-2</v>
      </c>
      <c r="D10" s="16">
        <v>1.7001878463910231E-2</v>
      </c>
      <c r="E10" s="16">
        <v>2.032037973481126E-2</v>
      </c>
      <c r="F10" s="16">
        <v>1.8443461185617412E-2</v>
      </c>
      <c r="G10" s="16">
        <v>1.6682464718800381E-2</v>
      </c>
      <c r="H10" s="16">
        <v>2.370469809637309E-2</v>
      </c>
      <c r="I10" s="16">
        <v>1.561960741544325E-2</v>
      </c>
    </row>
    <row r="13" spans="2:9" x14ac:dyDescent="0.35">
      <c r="B13" t="s">
        <v>443</v>
      </c>
    </row>
    <row r="14" spans="2:9" x14ac:dyDescent="0.35">
      <c r="B14" t="s">
        <v>8</v>
      </c>
    </row>
    <row r="17" spans="2:2" x14ac:dyDescent="0.35">
      <c r="B17" t="str">
        <f>HYPERLINK("#Contents!A1", "Return to Contents")</f>
        <v>Return to Contents</v>
      </c>
    </row>
  </sheetData>
  <pageMargins left="0.75" right="0.75" top="1" bottom="1" header="0.5" footer="0.5"/>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AM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259</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5583</v>
      </c>
      <c r="D7" s="13">
        <v>2763</v>
      </c>
      <c r="E7" s="13">
        <v>2820</v>
      </c>
      <c r="G7" s="13">
        <v>794</v>
      </c>
      <c r="H7" s="13">
        <v>910</v>
      </c>
      <c r="I7" s="13">
        <v>969</v>
      </c>
      <c r="J7" s="13">
        <v>1020</v>
      </c>
      <c r="K7" s="13">
        <v>864</v>
      </c>
      <c r="L7" s="13">
        <v>1026</v>
      </c>
      <c r="N7" s="13">
        <v>465</v>
      </c>
      <c r="O7" s="13">
        <v>163</v>
      </c>
      <c r="P7" s="13">
        <v>289</v>
      </c>
      <c r="Q7" s="13">
        <v>244</v>
      </c>
      <c r="R7" s="13">
        <v>623</v>
      </c>
      <c r="S7" s="13">
        <v>477</v>
      </c>
      <c r="T7" s="13">
        <v>418</v>
      </c>
      <c r="U7" s="13">
        <v>510</v>
      </c>
      <c r="V7" s="13">
        <v>748</v>
      </c>
      <c r="W7" s="13">
        <v>730</v>
      </c>
      <c r="X7" s="13">
        <v>462</v>
      </c>
      <c r="Y7" s="13">
        <v>454</v>
      </c>
      <c r="AA7" s="13">
        <v>1519</v>
      </c>
      <c r="AB7" s="13">
        <v>1492</v>
      </c>
      <c r="AC7" s="13">
        <v>1158</v>
      </c>
      <c r="AD7" s="13">
        <v>1396</v>
      </c>
      <c r="AF7" s="13">
        <v>4950</v>
      </c>
      <c r="AH7" s="13">
        <v>515</v>
      </c>
      <c r="AI7" s="13">
        <v>2107</v>
      </c>
      <c r="AJ7" s="13">
        <v>2105</v>
      </c>
      <c r="AK7" s="13">
        <v>856</v>
      </c>
    </row>
    <row r="8" spans="2:39" x14ac:dyDescent="0.35">
      <c r="B8" s="7" t="s">
        <v>68</v>
      </c>
      <c r="C8" s="14">
        <v>5579</v>
      </c>
      <c r="D8" s="14">
        <v>2758</v>
      </c>
      <c r="E8" s="14">
        <v>2821</v>
      </c>
      <c r="G8" s="14">
        <v>771</v>
      </c>
      <c r="H8" s="14">
        <v>949</v>
      </c>
      <c r="I8" s="14">
        <v>949</v>
      </c>
      <c r="J8" s="14">
        <v>949</v>
      </c>
      <c r="K8" s="14">
        <v>787</v>
      </c>
      <c r="L8" s="14">
        <v>1172</v>
      </c>
      <c r="N8" s="14">
        <v>502</v>
      </c>
      <c r="O8" s="14">
        <v>168</v>
      </c>
      <c r="P8" s="14">
        <v>279</v>
      </c>
      <c r="Q8" s="14">
        <v>223</v>
      </c>
      <c r="R8" s="14">
        <v>612</v>
      </c>
      <c r="S8" s="14">
        <v>448</v>
      </c>
      <c r="T8" s="14">
        <v>390</v>
      </c>
      <c r="U8" s="14">
        <v>501</v>
      </c>
      <c r="V8" s="14">
        <v>783</v>
      </c>
      <c r="W8" s="14">
        <v>724</v>
      </c>
      <c r="X8" s="14">
        <v>446</v>
      </c>
      <c r="Y8" s="14">
        <v>502</v>
      </c>
      <c r="AA8" s="14">
        <v>1505</v>
      </c>
      <c r="AB8" s="14">
        <v>1448</v>
      </c>
      <c r="AC8" s="14">
        <v>1224</v>
      </c>
      <c r="AD8" s="14">
        <v>1395</v>
      </c>
      <c r="AF8" s="14">
        <v>4916</v>
      </c>
      <c r="AH8" s="14">
        <v>537</v>
      </c>
      <c r="AI8" s="14">
        <v>2109</v>
      </c>
      <c r="AJ8" s="14">
        <v>2088</v>
      </c>
      <c r="AK8" s="14">
        <v>844</v>
      </c>
    </row>
    <row r="9" spans="2:39" ht="32" customHeight="1" x14ac:dyDescent="0.35">
      <c r="B9" s="15" t="s">
        <v>249</v>
      </c>
      <c r="C9" s="16">
        <v>0.174909862278504</v>
      </c>
      <c r="D9" s="16">
        <v>0.21904886649770891</v>
      </c>
      <c r="E9" s="16">
        <v>0.13175581385708321</v>
      </c>
      <c r="G9" s="16">
        <v>0.238361297953044</v>
      </c>
      <c r="H9" s="16">
        <v>0.3185079207905428</v>
      </c>
      <c r="I9" s="16">
        <v>0.24661651823931399</v>
      </c>
      <c r="J9" s="16">
        <v>0.15101898573252021</v>
      </c>
      <c r="K9" s="16">
        <v>8.4108404390860217E-2</v>
      </c>
      <c r="L9" s="16">
        <v>3.9124562432407202E-2</v>
      </c>
      <c r="N9" s="16">
        <v>0.12505349908271529</v>
      </c>
      <c r="O9" s="16">
        <v>0.1164131612224882</v>
      </c>
      <c r="P9" s="16">
        <v>0.13522303175714681</v>
      </c>
      <c r="Q9" s="16">
        <v>0.15069857684318511</v>
      </c>
      <c r="R9" s="16">
        <v>0.19994815607787469</v>
      </c>
      <c r="S9" s="16">
        <v>0.1329300508352948</v>
      </c>
      <c r="T9" s="16">
        <v>0.203085553786405</v>
      </c>
      <c r="U9" s="16">
        <v>0.19713145841609281</v>
      </c>
      <c r="V9" s="16">
        <v>0.3042598302433599</v>
      </c>
      <c r="W9" s="16">
        <v>0.13511647110030189</v>
      </c>
      <c r="X9" s="16">
        <v>0.120682309131687</v>
      </c>
      <c r="Y9" s="16">
        <v>0.14385643555077329</v>
      </c>
      <c r="AA9" s="16">
        <v>0.28140209757387152</v>
      </c>
      <c r="AB9" s="16">
        <v>0.14426486788714621</v>
      </c>
      <c r="AC9" s="16">
        <v>0.1571783890395165</v>
      </c>
      <c r="AD9" s="16">
        <v>0.1071766872135156</v>
      </c>
      <c r="AF9" s="16">
        <v>0.19811513386578619</v>
      </c>
      <c r="AH9" s="16">
        <v>0</v>
      </c>
      <c r="AI9" s="16">
        <v>1.6146015410889579E-2</v>
      </c>
      <c r="AJ9" s="16">
        <v>0.22054989467318201</v>
      </c>
      <c r="AK9" s="16">
        <v>0.56983631800596757</v>
      </c>
    </row>
    <row r="10" spans="2:39" ht="32" customHeight="1" x14ac:dyDescent="0.35">
      <c r="B10" s="15" t="s">
        <v>250</v>
      </c>
      <c r="C10" s="16">
        <v>0.2260958049074811</v>
      </c>
      <c r="D10" s="16">
        <v>0.26380859272506152</v>
      </c>
      <c r="E10" s="16">
        <v>0.18922457275407151</v>
      </c>
      <c r="G10" s="16">
        <v>0.33236126407314159</v>
      </c>
      <c r="H10" s="16">
        <v>0.28869448226326672</v>
      </c>
      <c r="I10" s="16">
        <v>0.28633825250850881</v>
      </c>
      <c r="J10" s="16">
        <v>0.2169265938029529</v>
      </c>
      <c r="K10" s="16">
        <v>0.1643902892049309</v>
      </c>
      <c r="L10" s="16">
        <v>0.10554901132208</v>
      </c>
      <c r="N10" s="16">
        <v>0.20150804106654149</v>
      </c>
      <c r="O10" s="16">
        <v>0.27006922778224429</v>
      </c>
      <c r="P10" s="16">
        <v>0.22963566627226331</v>
      </c>
      <c r="Q10" s="16">
        <v>0.25125184035201531</v>
      </c>
      <c r="R10" s="16">
        <v>0.23657554982876181</v>
      </c>
      <c r="S10" s="16">
        <v>0.21336883311659111</v>
      </c>
      <c r="T10" s="16">
        <v>0.19699628925155291</v>
      </c>
      <c r="U10" s="16">
        <v>0.25952907799961877</v>
      </c>
      <c r="V10" s="16">
        <v>0.27277609643080342</v>
      </c>
      <c r="W10" s="16">
        <v>0.21748486067151329</v>
      </c>
      <c r="X10" s="16">
        <v>0.21337269664864519</v>
      </c>
      <c r="Y10" s="16">
        <v>0.1614556187721409</v>
      </c>
      <c r="AA10" s="16">
        <v>0.25780817054478428</v>
      </c>
      <c r="AB10" s="16">
        <v>0.23246262768806261</v>
      </c>
      <c r="AC10" s="16">
        <v>0.24906834342473991</v>
      </c>
      <c r="AD10" s="16">
        <v>0.1653593439107986</v>
      </c>
      <c r="AF10" s="16">
        <v>0.25542841620839729</v>
      </c>
      <c r="AH10" s="16">
        <v>1.914867791663721E-2</v>
      </c>
      <c r="AI10" s="16">
        <v>0.1041455041579403</v>
      </c>
      <c r="AJ10" s="16">
        <v>0.37065083929066228</v>
      </c>
      <c r="AK10" s="16">
        <v>0.30487247269791529</v>
      </c>
    </row>
    <row r="11" spans="2:39" ht="19" customHeight="1" x14ac:dyDescent="0.35">
      <c r="B11" s="15" t="s">
        <v>251</v>
      </c>
      <c r="C11" s="16">
        <v>0.5833747253985716</v>
      </c>
      <c r="D11" s="16">
        <v>0.5030591436532883</v>
      </c>
      <c r="E11" s="16">
        <v>0.66189807600289952</v>
      </c>
      <c r="G11" s="16">
        <v>0.40969916838712361</v>
      </c>
      <c r="H11" s="16">
        <v>0.36529967838766231</v>
      </c>
      <c r="I11" s="16">
        <v>0.44916813461326682</v>
      </c>
      <c r="J11" s="16">
        <v>0.62126403026600607</v>
      </c>
      <c r="K11" s="16">
        <v>0.7408404470155705</v>
      </c>
      <c r="L11" s="16">
        <v>0.84651827711619076</v>
      </c>
      <c r="N11" s="16">
        <v>0.64724996325178719</v>
      </c>
      <c r="O11" s="16">
        <v>0.60738984493042114</v>
      </c>
      <c r="P11" s="16">
        <v>0.62252375604598476</v>
      </c>
      <c r="Q11" s="16">
        <v>0.59444158611133735</v>
      </c>
      <c r="R11" s="16">
        <v>0.55121502633170816</v>
      </c>
      <c r="S11" s="16">
        <v>0.62764586946024359</v>
      </c>
      <c r="T11" s="16">
        <v>0.58508647979986073</v>
      </c>
      <c r="U11" s="16">
        <v>0.52403342471423509</v>
      </c>
      <c r="V11" s="16">
        <v>0.40301254554807109</v>
      </c>
      <c r="W11" s="16">
        <v>0.64155436513390407</v>
      </c>
      <c r="X11" s="16">
        <v>0.64851822154384053</v>
      </c>
      <c r="Y11" s="16">
        <v>0.68197186099520124</v>
      </c>
      <c r="AA11" s="16">
        <v>0.45141841524137238</v>
      </c>
      <c r="AB11" s="16">
        <v>0.60948802039599537</v>
      </c>
      <c r="AC11" s="16">
        <v>0.57717745407609133</v>
      </c>
      <c r="AD11" s="16">
        <v>0.70424014324317075</v>
      </c>
      <c r="AF11" s="16">
        <v>0.53121198956044624</v>
      </c>
      <c r="AH11" s="16">
        <v>0.95809569044453569</v>
      </c>
      <c r="AI11" s="16">
        <v>0.8549671233596442</v>
      </c>
      <c r="AJ11" s="16">
        <v>0.39886890462560132</v>
      </c>
      <c r="AK11" s="16">
        <v>0.12292629900839989</v>
      </c>
    </row>
    <row r="12" spans="2:39" ht="19" customHeight="1" x14ac:dyDescent="0.35">
      <c r="B12" s="15" t="s">
        <v>93</v>
      </c>
      <c r="C12" s="16">
        <v>1.561960741544325E-2</v>
      </c>
      <c r="D12" s="16">
        <v>1.408339712394127E-2</v>
      </c>
      <c r="E12" s="16">
        <v>1.7121537385945771E-2</v>
      </c>
      <c r="G12" s="16">
        <v>1.9578269586690691E-2</v>
      </c>
      <c r="H12" s="16">
        <v>2.7497918558528289E-2</v>
      </c>
      <c r="I12" s="16">
        <v>1.7877094638910442E-2</v>
      </c>
      <c r="J12" s="16">
        <v>1.07903901985209E-2</v>
      </c>
      <c r="K12" s="16">
        <v>1.066085938863838E-2</v>
      </c>
      <c r="L12" s="16">
        <v>8.8081491293220404E-3</v>
      </c>
      <c r="N12" s="16">
        <v>2.6188496598955939E-2</v>
      </c>
      <c r="O12" s="16">
        <v>6.1277660648463754E-3</v>
      </c>
      <c r="P12" s="16">
        <v>1.261754592460531E-2</v>
      </c>
      <c r="Q12" s="16">
        <v>3.6079966934621701E-3</v>
      </c>
      <c r="R12" s="16">
        <v>1.226126776165532E-2</v>
      </c>
      <c r="S12" s="16">
        <v>2.6055246587870558E-2</v>
      </c>
      <c r="T12" s="16">
        <v>1.4831677162181421E-2</v>
      </c>
      <c r="U12" s="16">
        <v>1.9306038870053371E-2</v>
      </c>
      <c r="V12" s="16">
        <v>1.9951527777765599E-2</v>
      </c>
      <c r="W12" s="16">
        <v>5.8443030942807866E-3</v>
      </c>
      <c r="X12" s="16">
        <v>1.742677267582721E-2</v>
      </c>
      <c r="Y12" s="16">
        <v>1.2716084681884411E-2</v>
      </c>
      <c r="AA12" s="16">
        <v>9.3713166399718422E-3</v>
      </c>
      <c r="AB12" s="16">
        <v>1.378448402879578E-2</v>
      </c>
      <c r="AC12" s="16">
        <v>1.6575813459652269E-2</v>
      </c>
      <c r="AD12" s="16">
        <v>2.3223825632515009E-2</v>
      </c>
      <c r="AF12" s="16">
        <v>1.524446036537015E-2</v>
      </c>
      <c r="AH12" s="16">
        <v>2.2755631638827E-2</v>
      </c>
      <c r="AI12" s="16">
        <v>2.4741357071526249E-2</v>
      </c>
      <c r="AJ12" s="16">
        <v>9.9303614105542524E-3</v>
      </c>
      <c r="AK12" s="16">
        <v>2.3649102877173131E-3</v>
      </c>
    </row>
    <row r="14" spans="2:39" x14ac:dyDescent="0.35">
      <c r="B14" t="s">
        <v>443</v>
      </c>
    </row>
    <row r="15" spans="2:39" x14ac:dyDescent="0.35">
      <c r="B15" t="s">
        <v>8</v>
      </c>
    </row>
    <row r="17" spans="2:2" x14ac:dyDescent="0.35">
      <c r="B17"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AM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260</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5583</v>
      </c>
      <c r="D7" s="13">
        <v>2763</v>
      </c>
      <c r="E7" s="13">
        <v>2820</v>
      </c>
      <c r="G7" s="13">
        <v>794</v>
      </c>
      <c r="H7" s="13">
        <v>910</v>
      </c>
      <c r="I7" s="13">
        <v>969</v>
      </c>
      <c r="J7" s="13">
        <v>1020</v>
      </c>
      <c r="K7" s="13">
        <v>864</v>
      </c>
      <c r="L7" s="13">
        <v>1026</v>
      </c>
      <c r="N7" s="13">
        <v>465</v>
      </c>
      <c r="O7" s="13">
        <v>163</v>
      </c>
      <c r="P7" s="13">
        <v>289</v>
      </c>
      <c r="Q7" s="13">
        <v>244</v>
      </c>
      <c r="R7" s="13">
        <v>623</v>
      </c>
      <c r="S7" s="13">
        <v>477</v>
      </c>
      <c r="T7" s="13">
        <v>418</v>
      </c>
      <c r="U7" s="13">
        <v>510</v>
      </c>
      <c r="V7" s="13">
        <v>748</v>
      </c>
      <c r="W7" s="13">
        <v>730</v>
      </c>
      <c r="X7" s="13">
        <v>462</v>
      </c>
      <c r="Y7" s="13">
        <v>454</v>
      </c>
      <c r="AA7" s="13">
        <v>1519</v>
      </c>
      <c r="AB7" s="13">
        <v>1492</v>
      </c>
      <c r="AC7" s="13">
        <v>1158</v>
      </c>
      <c r="AD7" s="13">
        <v>1396</v>
      </c>
      <c r="AF7" s="13">
        <v>4950</v>
      </c>
      <c r="AH7" s="13">
        <v>515</v>
      </c>
      <c r="AI7" s="13">
        <v>2107</v>
      </c>
      <c r="AJ7" s="13">
        <v>2105</v>
      </c>
      <c r="AK7" s="13">
        <v>856</v>
      </c>
    </row>
    <row r="8" spans="2:39" x14ac:dyDescent="0.35">
      <c r="B8" s="7" t="s">
        <v>68</v>
      </c>
      <c r="C8" s="14">
        <v>5579</v>
      </c>
      <c r="D8" s="14">
        <v>2758</v>
      </c>
      <c r="E8" s="14">
        <v>2821</v>
      </c>
      <c r="G8" s="14">
        <v>771</v>
      </c>
      <c r="H8" s="14">
        <v>949</v>
      </c>
      <c r="I8" s="14">
        <v>949</v>
      </c>
      <c r="J8" s="14">
        <v>949</v>
      </c>
      <c r="K8" s="14">
        <v>787</v>
      </c>
      <c r="L8" s="14">
        <v>1172</v>
      </c>
      <c r="N8" s="14">
        <v>502</v>
      </c>
      <c r="O8" s="14">
        <v>168</v>
      </c>
      <c r="P8" s="14">
        <v>279</v>
      </c>
      <c r="Q8" s="14">
        <v>223</v>
      </c>
      <c r="R8" s="14">
        <v>612</v>
      </c>
      <c r="S8" s="14">
        <v>448</v>
      </c>
      <c r="T8" s="14">
        <v>390</v>
      </c>
      <c r="U8" s="14">
        <v>501</v>
      </c>
      <c r="V8" s="14">
        <v>783</v>
      </c>
      <c r="W8" s="14">
        <v>724</v>
      </c>
      <c r="X8" s="14">
        <v>446</v>
      </c>
      <c r="Y8" s="14">
        <v>502</v>
      </c>
      <c r="AA8" s="14">
        <v>1505</v>
      </c>
      <c r="AB8" s="14">
        <v>1448</v>
      </c>
      <c r="AC8" s="14">
        <v>1224</v>
      </c>
      <c r="AD8" s="14">
        <v>1395</v>
      </c>
      <c r="AF8" s="14">
        <v>4916</v>
      </c>
      <c r="AH8" s="14">
        <v>537</v>
      </c>
      <c r="AI8" s="14">
        <v>2109</v>
      </c>
      <c r="AJ8" s="14">
        <v>2088</v>
      </c>
      <c r="AK8" s="14">
        <v>844</v>
      </c>
    </row>
    <row r="9" spans="2:39" ht="32" customHeight="1" x14ac:dyDescent="0.35">
      <c r="B9" s="15" t="s">
        <v>249</v>
      </c>
      <c r="C9" s="16">
        <v>9.1536125690666867E-2</v>
      </c>
      <c r="D9" s="16">
        <v>0.12582981749987651</v>
      </c>
      <c r="E9" s="16">
        <v>5.8007692889276173E-2</v>
      </c>
      <c r="G9" s="16">
        <v>0.11954175009774939</v>
      </c>
      <c r="H9" s="16">
        <v>0.190843610208943</v>
      </c>
      <c r="I9" s="16">
        <v>0.13675990079108891</v>
      </c>
      <c r="J9" s="16">
        <v>8.2028280533874634E-2</v>
      </c>
      <c r="K9" s="16">
        <v>2.594992312412861E-2</v>
      </c>
      <c r="L9" s="16">
        <v>7.810043211018039E-3</v>
      </c>
      <c r="N9" s="16">
        <v>5.0934374249676451E-2</v>
      </c>
      <c r="O9" s="16">
        <v>6.7997334435366236E-2</v>
      </c>
      <c r="P9" s="16">
        <v>7.996566119875978E-2</v>
      </c>
      <c r="Q9" s="16">
        <v>9.2761337306456276E-2</v>
      </c>
      <c r="R9" s="16">
        <v>9.1351039273126197E-2</v>
      </c>
      <c r="S9" s="16">
        <v>7.164732364662435E-2</v>
      </c>
      <c r="T9" s="16">
        <v>8.8230400970925521E-2</v>
      </c>
      <c r="U9" s="16">
        <v>0.1247158671495119</v>
      </c>
      <c r="V9" s="16">
        <v>0.17809324056653261</v>
      </c>
      <c r="W9" s="16">
        <v>4.9254625104992247E-2</v>
      </c>
      <c r="X9" s="16">
        <v>6.066751841590827E-2</v>
      </c>
      <c r="Y9" s="16">
        <v>8.6744677996289779E-2</v>
      </c>
      <c r="AA9" s="16">
        <v>0.1419336504286472</v>
      </c>
      <c r="AB9" s="16">
        <v>7.7444467239137116E-2</v>
      </c>
      <c r="AC9" s="16">
        <v>8.5108711318062483E-2</v>
      </c>
      <c r="AD9" s="16">
        <v>5.7333725170042073E-2</v>
      </c>
      <c r="AF9" s="16">
        <v>0.1036895263170268</v>
      </c>
      <c r="AH9" s="16">
        <v>0</v>
      </c>
      <c r="AI9" s="16">
        <v>3.638720821886945E-3</v>
      </c>
      <c r="AJ9" s="16">
        <v>0.12373564896179221</v>
      </c>
      <c r="AK9" s="16">
        <v>0.28967305515151781</v>
      </c>
    </row>
    <row r="10" spans="2:39" ht="32" customHeight="1" x14ac:dyDescent="0.35">
      <c r="B10" s="15" t="s">
        <v>250</v>
      </c>
      <c r="C10" s="16">
        <v>0.1297305335638263</v>
      </c>
      <c r="D10" s="16">
        <v>0.1632057329722314</v>
      </c>
      <c r="E10" s="16">
        <v>9.7002328618086026E-2</v>
      </c>
      <c r="G10" s="16">
        <v>0.2233214048438093</v>
      </c>
      <c r="H10" s="16">
        <v>0.2277008156043781</v>
      </c>
      <c r="I10" s="16">
        <v>0.17205657915482281</v>
      </c>
      <c r="J10" s="16">
        <v>0.1018450966602221</v>
      </c>
      <c r="K10" s="16">
        <v>4.6553911782740473E-2</v>
      </c>
      <c r="L10" s="16">
        <v>3.2970659092838563E-2</v>
      </c>
      <c r="N10" s="16">
        <v>0.11311369587588591</v>
      </c>
      <c r="O10" s="16">
        <v>0.13380708611311451</v>
      </c>
      <c r="P10" s="16">
        <v>9.0051569150559382E-2</v>
      </c>
      <c r="Q10" s="16">
        <v>0.14959143883053341</v>
      </c>
      <c r="R10" s="16">
        <v>0.12459084459472081</v>
      </c>
      <c r="S10" s="16">
        <v>0.1118932611728447</v>
      </c>
      <c r="T10" s="16">
        <v>0.13974676312525339</v>
      </c>
      <c r="U10" s="16">
        <v>0.158323812475754</v>
      </c>
      <c r="V10" s="16">
        <v>0.21277553351065909</v>
      </c>
      <c r="W10" s="16">
        <v>8.3537603439081884E-2</v>
      </c>
      <c r="X10" s="16">
        <v>0.12288353827850131</v>
      </c>
      <c r="Y10" s="16">
        <v>8.7260531960291113E-2</v>
      </c>
      <c r="AA10" s="16">
        <v>0.155991603705532</v>
      </c>
      <c r="AB10" s="16">
        <v>0.1054984665694064</v>
      </c>
      <c r="AC10" s="16">
        <v>0.14207906895026121</v>
      </c>
      <c r="AD10" s="16">
        <v>0.1158724771654628</v>
      </c>
      <c r="AF10" s="16">
        <v>0.14662121609393691</v>
      </c>
      <c r="AH10" s="16">
        <v>1.711453928428886E-3</v>
      </c>
      <c r="AI10" s="16">
        <v>3.5272895600738693E-2</v>
      </c>
      <c r="AJ10" s="16">
        <v>0.22407490819239409</v>
      </c>
      <c r="AK10" s="16">
        <v>0.21379692130083769</v>
      </c>
    </row>
    <row r="11" spans="2:39" ht="19" customHeight="1" x14ac:dyDescent="0.35">
      <c r="B11" s="15" t="s">
        <v>251</v>
      </c>
      <c r="C11" s="16">
        <v>0.75502864264913383</v>
      </c>
      <c r="D11" s="16">
        <v>0.69025548728284802</v>
      </c>
      <c r="E11" s="16">
        <v>0.81835639397771276</v>
      </c>
      <c r="G11" s="16">
        <v>0.61319138410421725</v>
      </c>
      <c r="H11" s="16">
        <v>0.54894238237569148</v>
      </c>
      <c r="I11" s="16">
        <v>0.66493895869766306</v>
      </c>
      <c r="J11" s="16">
        <v>0.79549347231594514</v>
      </c>
      <c r="K11" s="16">
        <v>0.91404784203611034</v>
      </c>
      <c r="L11" s="16">
        <v>0.94864914095279063</v>
      </c>
      <c r="N11" s="16">
        <v>0.81439488075369537</v>
      </c>
      <c r="O11" s="16">
        <v>0.77867795951331353</v>
      </c>
      <c r="P11" s="16">
        <v>0.81380264837741956</v>
      </c>
      <c r="Q11" s="16">
        <v>0.73105108557723752</v>
      </c>
      <c r="R11" s="16">
        <v>0.76055974260360137</v>
      </c>
      <c r="S11" s="16">
        <v>0.78640388835125141</v>
      </c>
      <c r="T11" s="16">
        <v>0.7423016081834608</v>
      </c>
      <c r="U11" s="16">
        <v>0.68745973616046163</v>
      </c>
      <c r="V11" s="16">
        <v>0.58601926901931667</v>
      </c>
      <c r="W11" s="16">
        <v>0.84709224124034399</v>
      </c>
      <c r="X11" s="16">
        <v>0.79660519476621727</v>
      </c>
      <c r="Y11" s="16">
        <v>0.80217300136250502</v>
      </c>
      <c r="AA11" s="16">
        <v>0.69037322491650577</v>
      </c>
      <c r="AB11" s="16">
        <v>0.79638783182687733</v>
      </c>
      <c r="AC11" s="16">
        <v>0.74369045212059703</v>
      </c>
      <c r="AD11" s="16">
        <v>0.79189967112757143</v>
      </c>
      <c r="AF11" s="16">
        <v>0.72530197050527023</v>
      </c>
      <c r="AH11" s="16">
        <v>0.97406050776960396</v>
      </c>
      <c r="AI11" s="16">
        <v>0.93498526803434012</v>
      </c>
      <c r="AJ11" s="16">
        <v>0.62660360585109776</v>
      </c>
      <c r="AK11" s="16">
        <v>0.48379993074257421</v>
      </c>
    </row>
    <row r="12" spans="2:39" ht="19" customHeight="1" x14ac:dyDescent="0.35">
      <c r="B12" s="15" t="s">
        <v>93</v>
      </c>
      <c r="C12" s="16">
        <v>2.370469809637309E-2</v>
      </c>
      <c r="D12" s="16">
        <v>2.0708962245044021E-2</v>
      </c>
      <c r="E12" s="16">
        <v>2.6633584514925139E-2</v>
      </c>
      <c r="G12" s="16">
        <v>4.3945460954223928E-2</v>
      </c>
      <c r="H12" s="16">
        <v>3.2513191810987448E-2</v>
      </c>
      <c r="I12" s="16">
        <v>2.6244561356425309E-2</v>
      </c>
      <c r="J12" s="16">
        <v>2.063315048995833E-2</v>
      </c>
      <c r="K12" s="16">
        <v>1.344832305702061E-2</v>
      </c>
      <c r="L12" s="16">
        <v>1.057015674335276E-2</v>
      </c>
      <c r="N12" s="16">
        <v>2.1557049120742178E-2</v>
      </c>
      <c r="O12" s="16">
        <v>1.9517619938205891E-2</v>
      </c>
      <c r="P12" s="16">
        <v>1.6180121273261301E-2</v>
      </c>
      <c r="Q12" s="16">
        <v>2.6596138285772751E-2</v>
      </c>
      <c r="R12" s="16">
        <v>2.349837352855173E-2</v>
      </c>
      <c r="S12" s="16">
        <v>3.005552682927963E-2</v>
      </c>
      <c r="T12" s="16">
        <v>2.9721227720360319E-2</v>
      </c>
      <c r="U12" s="16">
        <v>2.9500584214272391E-2</v>
      </c>
      <c r="V12" s="16">
        <v>2.3111956903491541E-2</v>
      </c>
      <c r="W12" s="16">
        <v>2.0115530215581861E-2</v>
      </c>
      <c r="X12" s="16">
        <v>1.9843748539372999E-2</v>
      </c>
      <c r="Y12" s="16">
        <v>2.3821788680913929E-2</v>
      </c>
      <c r="AA12" s="16">
        <v>1.1701520949315191E-2</v>
      </c>
      <c r="AB12" s="16">
        <v>2.0669234364579039E-2</v>
      </c>
      <c r="AC12" s="16">
        <v>2.9121767611079249E-2</v>
      </c>
      <c r="AD12" s="16">
        <v>3.4894126536923732E-2</v>
      </c>
      <c r="AF12" s="16">
        <v>2.4387287083766002E-2</v>
      </c>
      <c r="AH12" s="16">
        <v>2.4228038301967299E-2</v>
      </c>
      <c r="AI12" s="16">
        <v>2.610311554303445E-2</v>
      </c>
      <c r="AJ12" s="16">
        <v>2.5585836994715939E-2</v>
      </c>
      <c r="AK12" s="16">
        <v>1.273009280507033E-2</v>
      </c>
    </row>
    <row r="14" spans="2:39" x14ac:dyDescent="0.35">
      <c r="B14" t="s">
        <v>443</v>
      </c>
    </row>
    <row r="15" spans="2:39" x14ac:dyDescent="0.35">
      <c r="B15" t="s">
        <v>8</v>
      </c>
    </row>
    <row r="17" spans="2:2" x14ac:dyDescent="0.35">
      <c r="B17"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AM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261</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5583</v>
      </c>
      <c r="D7" s="13">
        <v>2763</v>
      </c>
      <c r="E7" s="13">
        <v>2820</v>
      </c>
      <c r="G7" s="13">
        <v>794</v>
      </c>
      <c r="H7" s="13">
        <v>910</v>
      </c>
      <c r="I7" s="13">
        <v>969</v>
      </c>
      <c r="J7" s="13">
        <v>1020</v>
      </c>
      <c r="K7" s="13">
        <v>864</v>
      </c>
      <c r="L7" s="13">
        <v>1026</v>
      </c>
      <c r="N7" s="13">
        <v>465</v>
      </c>
      <c r="O7" s="13">
        <v>163</v>
      </c>
      <c r="P7" s="13">
        <v>289</v>
      </c>
      <c r="Q7" s="13">
        <v>244</v>
      </c>
      <c r="R7" s="13">
        <v>623</v>
      </c>
      <c r="S7" s="13">
        <v>477</v>
      </c>
      <c r="T7" s="13">
        <v>418</v>
      </c>
      <c r="U7" s="13">
        <v>510</v>
      </c>
      <c r="V7" s="13">
        <v>748</v>
      </c>
      <c r="W7" s="13">
        <v>730</v>
      </c>
      <c r="X7" s="13">
        <v>462</v>
      </c>
      <c r="Y7" s="13">
        <v>454</v>
      </c>
      <c r="AA7" s="13">
        <v>1519</v>
      </c>
      <c r="AB7" s="13">
        <v>1492</v>
      </c>
      <c r="AC7" s="13">
        <v>1158</v>
      </c>
      <c r="AD7" s="13">
        <v>1396</v>
      </c>
      <c r="AF7" s="13">
        <v>4950</v>
      </c>
      <c r="AH7" s="13">
        <v>515</v>
      </c>
      <c r="AI7" s="13">
        <v>2107</v>
      </c>
      <c r="AJ7" s="13">
        <v>2105</v>
      </c>
      <c r="AK7" s="13">
        <v>856</v>
      </c>
    </row>
    <row r="8" spans="2:39" x14ac:dyDescent="0.35">
      <c r="B8" s="7" t="s">
        <v>68</v>
      </c>
      <c r="C8" s="14">
        <v>5579</v>
      </c>
      <c r="D8" s="14">
        <v>2758</v>
      </c>
      <c r="E8" s="14">
        <v>2821</v>
      </c>
      <c r="G8" s="14">
        <v>771</v>
      </c>
      <c r="H8" s="14">
        <v>949</v>
      </c>
      <c r="I8" s="14">
        <v>949</v>
      </c>
      <c r="J8" s="14">
        <v>949</v>
      </c>
      <c r="K8" s="14">
        <v>787</v>
      </c>
      <c r="L8" s="14">
        <v>1172</v>
      </c>
      <c r="N8" s="14">
        <v>502</v>
      </c>
      <c r="O8" s="14">
        <v>168</v>
      </c>
      <c r="P8" s="14">
        <v>279</v>
      </c>
      <c r="Q8" s="14">
        <v>223</v>
      </c>
      <c r="R8" s="14">
        <v>612</v>
      </c>
      <c r="S8" s="14">
        <v>448</v>
      </c>
      <c r="T8" s="14">
        <v>390</v>
      </c>
      <c r="U8" s="14">
        <v>501</v>
      </c>
      <c r="V8" s="14">
        <v>783</v>
      </c>
      <c r="W8" s="14">
        <v>724</v>
      </c>
      <c r="X8" s="14">
        <v>446</v>
      </c>
      <c r="Y8" s="14">
        <v>502</v>
      </c>
      <c r="AA8" s="14">
        <v>1505</v>
      </c>
      <c r="AB8" s="14">
        <v>1448</v>
      </c>
      <c r="AC8" s="14">
        <v>1224</v>
      </c>
      <c r="AD8" s="14">
        <v>1395</v>
      </c>
      <c r="AF8" s="14">
        <v>4916</v>
      </c>
      <c r="AH8" s="14">
        <v>537</v>
      </c>
      <c r="AI8" s="14">
        <v>2109</v>
      </c>
      <c r="AJ8" s="14">
        <v>2088</v>
      </c>
      <c r="AK8" s="14">
        <v>844</v>
      </c>
    </row>
    <row r="9" spans="2:39" ht="32" customHeight="1" x14ac:dyDescent="0.35">
      <c r="B9" s="15" t="s">
        <v>249</v>
      </c>
      <c r="C9" s="16">
        <v>0.14135377247724501</v>
      </c>
      <c r="D9" s="16">
        <v>0.17777151242656691</v>
      </c>
      <c r="E9" s="16">
        <v>0.1057486893773423</v>
      </c>
      <c r="G9" s="16">
        <v>0.2275058862423559</v>
      </c>
      <c r="H9" s="16">
        <v>0.25594387192456403</v>
      </c>
      <c r="I9" s="16">
        <v>0.1876034319087499</v>
      </c>
      <c r="J9" s="16">
        <v>0.1160358887018188</v>
      </c>
      <c r="K9" s="16">
        <v>6.6808020779910465E-2</v>
      </c>
      <c r="L9" s="16">
        <v>2.4974239023680511E-2</v>
      </c>
      <c r="N9" s="16">
        <v>7.9806735876293167E-2</v>
      </c>
      <c r="O9" s="16">
        <v>0.119224335684875</v>
      </c>
      <c r="P9" s="16">
        <v>0.13022808116800769</v>
      </c>
      <c r="Q9" s="16">
        <v>0.1588990830576073</v>
      </c>
      <c r="R9" s="16">
        <v>0.13641800934479481</v>
      </c>
      <c r="S9" s="16">
        <v>0.10136929628770271</v>
      </c>
      <c r="T9" s="16">
        <v>0.13958755063444739</v>
      </c>
      <c r="U9" s="16">
        <v>0.17127452470788229</v>
      </c>
      <c r="V9" s="16">
        <v>0.26730707127354109</v>
      </c>
      <c r="W9" s="16">
        <v>8.934701022741158E-2</v>
      </c>
      <c r="X9" s="16">
        <v>0.1041183983894806</v>
      </c>
      <c r="Y9" s="16">
        <v>0.13353062083375991</v>
      </c>
      <c r="AA9" s="16">
        <v>0.21136464176321931</v>
      </c>
      <c r="AB9" s="16">
        <v>0.1125048827987301</v>
      </c>
      <c r="AC9" s="16">
        <v>0.1383063952065971</v>
      </c>
      <c r="AD9" s="16">
        <v>9.8334684042129722E-2</v>
      </c>
      <c r="AF9" s="16">
        <v>0.16041819554549541</v>
      </c>
      <c r="AH9" s="16">
        <v>0</v>
      </c>
      <c r="AI9" s="16">
        <v>1.528305411655565E-2</v>
      </c>
      <c r="AJ9" s="16">
        <v>0.18916396236945249</v>
      </c>
      <c r="AK9" s="16">
        <v>0.42791785986836078</v>
      </c>
    </row>
    <row r="10" spans="2:39" ht="32" customHeight="1" x14ac:dyDescent="0.35">
      <c r="B10" s="15" t="s">
        <v>250</v>
      </c>
      <c r="C10" s="16">
        <v>0.20596270504668879</v>
      </c>
      <c r="D10" s="16">
        <v>0.23364344062116349</v>
      </c>
      <c r="E10" s="16">
        <v>0.1788996612727724</v>
      </c>
      <c r="G10" s="16">
        <v>0.3022518908417533</v>
      </c>
      <c r="H10" s="16">
        <v>0.32397932886768821</v>
      </c>
      <c r="I10" s="16">
        <v>0.26228067755481949</v>
      </c>
      <c r="J10" s="16">
        <v>0.19191842889969549</v>
      </c>
      <c r="K10" s="16">
        <v>0.12160745332421639</v>
      </c>
      <c r="L10" s="16">
        <v>6.9441659552682972E-2</v>
      </c>
      <c r="N10" s="16">
        <v>0.20027686818564061</v>
      </c>
      <c r="O10" s="16">
        <v>0.27243363643867968</v>
      </c>
      <c r="P10" s="16">
        <v>0.2018878540281851</v>
      </c>
      <c r="Q10" s="16">
        <v>0.2142691456593942</v>
      </c>
      <c r="R10" s="16">
        <v>0.2342119926492143</v>
      </c>
      <c r="S10" s="16">
        <v>0.18151823639515979</v>
      </c>
      <c r="T10" s="16">
        <v>0.20578483575846751</v>
      </c>
      <c r="U10" s="16">
        <v>0.23224404083681921</v>
      </c>
      <c r="V10" s="16">
        <v>0.2411527956214925</v>
      </c>
      <c r="W10" s="16">
        <v>0.19192762548437919</v>
      </c>
      <c r="X10" s="16">
        <v>0.18320611859997901</v>
      </c>
      <c r="Y10" s="16">
        <v>0.13472570698841571</v>
      </c>
      <c r="AA10" s="16">
        <v>0.23407354829794619</v>
      </c>
      <c r="AB10" s="16">
        <v>0.1877083214183822</v>
      </c>
      <c r="AC10" s="16">
        <v>0.22497841983545139</v>
      </c>
      <c r="AD10" s="16">
        <v>0.17837568568968479</v>
      </c>
      <c r="AF10" s="16">
        <v>0.23244094837212559</v>
      </c>
      <c r="AH10" s="16">
        <v>1.7145790386089169E-2</v>
      </c>
      <c r="AI10" s="16">
        <v>9.3625880987622964E-2</v>
      </c>
      <c r="AJ10" s="16">
        <v>0.32569411504926099</v>
      </c>
      <c r="AK10" s="16">
        <v>0.31057586293391909</v>
      </c>
    </row>
    <row r="11" spans="2:39" ht="19" customHeight="1" x14ac:dyDescent="0.35">
      <c r="B11" s="15" t="s">
        <v>251</v>
      </c>
      <c r="C11" s="16">
        <v>0.63600105775726579</v>
      </c>
      <c r="D11" s="16">
        <v>0.5765947960038168</v>
      </c>
      <c r="E11" s="16">
        <v>0.69408167696454048</v>
      </c>
      <c r="G11" s="16">
        <v>0.45067075152022551</v>
      </c>
      <c r="H11" s="16">
        <v>0.39852528443254792</v>
      </c>
      <c r="I11" s="16">
        <v>0.52985127632537077</v>
      </c>
      <c r="J11" s="16">
        <v>0.67515499660266132</v>
      </c>
      <c r="K11" s="16">
        <v>0.79739674144167072</v>
      </c>
      <c r="L11" s="16">
        <v>0.89614030756092478</v>
      </c>
      <c r="N11" s="16">
        <v>0.69589659150099736</v>
      </c>
      <c r="O11" s="16">
        <v>0.58465593343896116</v>
      </c>
      <c r="P11" s="16">
        <v>0.64249546930061352</v>
      </c>
      <c r="Q11" s="16">
        <v>0.61896438060149417</v>
      </c>
      <c r="R11" s="16">
        <v>0.62351824231422981</v>
      </c>
      <c r="S11" s="16">
        <v>0.69200826458832698</v>
      </c>
      <c r="T11" s="16">
        <v>0.63297247274138502</v>
      </c>
      <c r="U11" s="16">
        <v>0.57488797132347069</v>
      </c>
      <c r="V11" s="16">
        <v>0.47330470796910129</v>
      </c>
      <c r="W11" s="16">
        <v>0.71480745126236411</v>
      </c>
      <c r="X11" s="16">
        <v>0.69063624319300665</v>
      </c>
      <c r="Y11" s="16">
        <v>0.71749061932681735</v>
      </c>
      <c r="AA11" s="16">
        <v>0.54681664376867867</v>
      </c>
      <c r="AB11" s="16">
        <v>0.6840466358874534</v>
      </c>
      <c r="AC11" s="16">
        <v>0.61886658043555198</v>
      </c>
      <c r="AD11" s="16">
        <v>0.69720628268930818</v>
      </c>
      <c r="AF11" s="16">
        <v>0.59065643909876131</v>
      </c>
      <c r="AH11" s="16">
        <v>0.95902251264969662</v>
      </c>
      <c r="AI11" s="16">
        <v>0.8701889812546606</v>
      </c>
      <c r="AJ11" s="16">
        <v>0.47014218915910821</v>
      </c>
      <c r="AK11" s="16">
        <v>0.25574872921008768</v>
      </c>
    </row>
    <row r="12" spans="2:39" ht="19" customHeight="1" x14ac:dyDescent="0.35">
      <c r="B12" s="15" t="s">
        <v>93</v>
      </c>
      <c r="C12" s="16">
        <v>1.6682464718800381E-2</v>
      </c>
      <c r="D12" s="16">
        <v>1.199025094845275E-2</v>
      </c>
      <c r="E12" s="16">
        <v>2.126997238534482E-2</v>
      </c>
      <c r="G12" s="16">
        <v>1.957147139566524E-2</v>
      </c>
      <c r="H12" s="16">
        <v>2.155151477519978E-2</v>
      </c>
      <c r="I12" s="16">
        <v>2.026461421105985E-2</v>
      </c>
      <c r="J12" s="16">
        <v>1.6890685795824489E-2</v>
      </c>
      <c r="K12" s="16">
        <v>1.418778445420249E-2</v>
      </c>
      <c r="L12" s="16">
        <v>9.4437938627118488E-3</v>
      </c>
      <c r="N12" s="16">
        <v>2.401980443706872E-2</v>
      </c>
      <c r="O12" s="16">
        <v>2.3686094437484279E-2</v>
      </c>
      <c r="P12" s="16">
        <v>2.5388595503193782E-2</v>
      </c>
      <c r="Q12" s="16">
        <v>7.8673906815040981E-3</v>
      </c>
      <c r="R12" s="16">
        <v>5.8517556917610566E-3</v>
      </c>
      <c r="S12" s="16">
        <v>2.5104202728810511E-2</v>
      </c>
      <c r="T12" s="16">
        <v>2.1655140865700199E-2</v>
      </c>
      <c r="U12" s="16">
        <v>2.159346313182782E-2</v>
      </c>
      <c r="V12" s="16">
        <v>1.8235425135865079E-2</v>
      </c>
      <c r="W12" s="16">
        <v>3.9179130258451241E-3</v>
      </c>
      <c r="X12" s="16">
        <v>2.2039239817533779E-2</v>
      </c>
      <c r="Y12" s="16">
        <v>1.4253052851006901E-2</v>
      </c>
      <c r="AA12" s="16">
        <v>7.7451661701558577E-3</v>
      </c>
      <c r="AB12" s="16">
        <v>1.57401598954343E-2</v>
      </c>
      <c r="AC12" s="16">
        <v>1.7848604522399392E-2</v>
      </c>
      <c r="AD12" s="16">
        <v>2.6083347578877241E-2</v>
      </c>
      <c r="AF12" s="16">
        <v>1.6484416983617491E-2</v>
      </c>
      <c r="AH12" s="16">
        <v>2.3831696964214291E-2</v>
      </c>
      <c r="AI12" s="16">
        <v>2.0902083641160921E-2</v>
      </c>
      <c r="AJ12" s="16">
        <v>1.4999733422178221E-2</v>
      </c>
      <c r="AK12" s="16">
        <v>5.7575479876322208E-3</v>
      </c>
    </row>
    <row r="14" spans="2:39" x14ac:dyDescent="0.35">
      <c r="B14" t="s">
        <v>443</v>
      </c>
    </row>
    <row r="15" spans="2:39" x14ac:dyDescent="0.35">
      <c r="B15" t="s">
        <v>8</v>
      </c>
    </row>
    <row r="17" spans="2:2" x14ac:dyDescent="0.35">
      <c r="B17"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AM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262</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5583</v>
      </c>
      <c r="D7" s="13">
        <v>2763</v>
      </c>
      <c r="E7" s="13">
        <v>2820</v>
      </c>
      <c r="G7" s="13">
        <v>794</v>
      </c>
      <c r="H7" s="13">
        <v>910</v>
      </c>
      <c r="I7" s="13">
        <v>969</v>
      </c>
      <c r="J7" s="13">
        <v>1020</v>
      </c>
      <c r="K7" s="13">
        <v>864</v>
      </c>
      <c r="L7" s="13">
        <v>1026</v>
      </c>
      <c r="N7" s="13">
        <v>465</v>
      </c>
      <c r="O7" s="13">
        <v>163</v>
      </c>
      <c r="P7" s="13">
        <v>289</v>
      </c>
      <c r="Q7" s="13">
        <v>244</v>
      </c>
      <c r="R7" s="13">
        <v>623</v>
      </c>
      <c r="S7" s="13">
        <v>477</v>
      </c>
      <c r="T7" s="13">
        <v>418</v>
      </c>
      <c r="U7" s="13">
        <v>510</v>
      </c>
      <c r="V7" s="13">
        <v>748</v>
      </c>
      <c r="W7" s="13">
        <v>730</v>
      </c>
      <c r="X7" s="13">
        <v>462</v>
      </c>
      <c r="Y7" s="13">
        <v>454</v>
      </c>
      <c r="AA7" s="13">
        <v>1519</v>
      </c>
      <c r="AB7" s="13">
        <v>1492</v>
      </c>
      <c r="AC7" s="13">
        <v>1158</v>
      </c>
      <c r="AD7" s="13">
        <v>1396</v>
      </c>
      <c r="AF7" s="13">
        <v>4950</v>
      </c>
      <c r="AH7" s="13">
        <v>515</v>
      </c>
      <c r="AI7" s="13">
        <v>2107</v>
      </c>
      <c r="AJ7" s="13">
        <v>2105</v>
      </c>
      <c r="AK7" s="13">
        <v>856</v>
      </c>
    </row>
    <row r="8" spans="2:39" x14ac:dyDescent="0.35">
      <c r="B8" s="7" t="s">
        <v>68</v>
      </c>
      <c r="C8" s="14">
        <v>5579</v>
      </c>
      <c r="D8" s="14">
        <v>2758</v>
      </c>
      <c r="E8" s="14">
        <v>2821</v>
      </c>
      <c r="G8" s="14">
        <v>771</v>
      </c>
      <c r="H8" s="14">
        <v>949</v>
      </c>
      <c r="I8" s="14">
        <v>949</v>
      </c>
      <c r="J8" s="14">
        <v>949</v>
      </c>
      <c r="K8" s="14">
        <v>787</v>
      </c>
      <c r="L8" s="14">
        <v>1172</v>
      </c>
      <c r="N8" s="14">
        <v>502</v>
      </c>
      <c r="O8" s="14">
        <v>168</v>
      </c>
      <c r="P8" s="14">
        <v>279</v>
      </c>
      <c r="Q8" s="14">
        <v>223</v>
      </c>
      <c r="R8" s="14">
        <v>612</v>
      </c>
      <c r="S8" s="14">
        <v>448</v>
      </c>
      <c r="T8" s="14">
        <v>390</v>
      </c>
      <c r="U8" s="14">
        <v>501</v>
      </c>
      <c r="V8" s="14">
        <v>783</v>
      </c>
      <c r="W8" s="14">
        <v>724</v>
      </c>
      <c r="X8" s="14">
        <v>446</v>
      </c>
      <c r="Y8" s="14">
        <v>502</v>
      </c>
      <c r="AA8" s="14">
        <v>1505</v>
      </c>
      <c r="AB8" s="14">
        <v>1448</v>
      </c>
      <c r="AC8" s="14">
        <v>1224</v>
      </c>
      <c r="AD8" s="14">
        <v>1395</v>
      </c>
      <c r="AF8" s="14">
        <v>4916</v>
      </c>
      <c r="AH8" s="14">
        <v>537</v>
      </c>
      <c r="AI8" s="14">
        <v>2109</v>
      </c>
      <c r="AJ8" s="14">
        <v>2088</v>
      </c>
      <c r="AK8" s="14">
        <v>844</v>
      </c>
    </row>
    <row r="9" spans="2:39" ht="32" customHeight="1" x14ac:dyDescent="0.35">
      <c r="B9" s="15" t="s">
        <v>249</v>
      </c>
      <c r="C9" s="16">
        <v>0.10920304601386641</v>
      </c>
      <c r="D9" s="16">
        <v>0.1211234128462019</v>
      </c>
      <c r="E9" s="16">
        <v>9.7548680525034626E-2</v>
      </c>
      <c r="G9" s="16">
        <v>0.16401309576008941</v>
      </c>
      <c r="H9" s="16">
        <v>0.21946727746048389</v>
      </c>
      <c r="I9" s="16">
        <v>0.15829713068869741</v>
      </c>
      <c r="J9" s="16">
        <v>8.9822473521160476E-2</v>
      </c>
      <c r="K9" s="16">
        <v>4.2383481850007003E-2</v>
      </c>
      <c r="L9" s="16">
        <v>4.6519512579233074E-3</v>
      </c>
      <c r="N9" s="16">
        <v>8.0214566678245336E-2</v>
      </c>
      <c r="O9" s="16">
        <v>9.1650342877954302E-2</v>
      </c>
      <c r="P9" s="16">
        <v>6.3223928689157619E-2</v>
      </c>
      <c r="Q9" s="16">
        <v>9.7316171217325151E-2</v>
      </c>
      <c r="R9" s="16">
        <v>9.7626085502452109E-2</v>
      </c>
      <c r="S9" s="16">
        <v>7.885481756903609E-2</v>
      </c>
      <c r="T9" s="16">
        <v>9.2988271054114058E-2</v>
      </c>
      <c r="U9" s="16">
        <v>0.13937394085597141</v>
      </c>
      <c r="V9" s="16">
        <v>0.21002208262576219</v>
      </c>
      <c r="W9" s="16">
        <v>8.0009479057433483E-2</v>
      </c>
      <c r="X9" s="16">
        <v>9.9053631540421766E-2</v>
      </c>
      <c r="Y9" s="16">
        <v>9.2479694357318412E-2</v>
      </c>
      <c r="AA9" s="16">
        <v>0.15744735076899999</v>
      </c>
      <c r="AB9" s="16">
        <v>0.1030973474912944</v>
      </c>
      <c r="AC9" s="16">
        <v>8.9449378544385824E-2</v>
      </c>
      <c r="AD9" s="16">
        <v>8.0571108807581088E-2</v>
      </c>
      <c r="AF9" s="16">
        <v>0.1237391891553493</v>
      </c>
      <c r="AH9" s="16">
        <v>0</v>
      </c>
      <c r="AI9" s="16">
        <v>9.291580985737697E-3</v>
      </c>
      <c r="AJ9" s="16">
        <v>0.15464407024875851</v>
      </c>
      <c r="AK9" s="16">
        <v>0.31584202447395432</v>
      </c>
    </row>
    <row r="10" spans="2:39" ht="32" customHeight="1" x14ac:dyDescent="0.35">
      <c r="B10" s="15" t="s">
        <v>250</v>
      </c>
      <c r="C10" s="16">
        <v>0.1864419804249475</v>
      </c>
      <c r="D10" s="16">
        <v>0.20379858588360181</v>
      </c>
      <c r="E10" s="16">
        <v>0.1694726852257511</v>
      </c>
      <c r="G10" s="16">
        <v>0.34367505004425569</v>
      </c>
      <c r="H10" s="16">
        <v>0.29102135909857951</v>
      </c>
      <c r="I10" s="16">
        <v>0.25275219356928252</v>
      </c>
      <c r="J10" s="16">
        <v>0.1669306678506321</v>
      </c>
      <c r="K10" s="16">
        <v>9.5457894048352143E-2</v>
      </c>
      <c r="L10" s="16">
        <v>2.148211336126429E-2</v>
      </c>
      <c r="N10" s="16">
        <v>0.1302947685009499</v>
      </c>
      <c r="O10" s="16">
        <v>0.210564125852262</v>
      </c>
      <c r="P10" s="16">
        <v>0.1935654490853003</v>
      </c>
      <c r="Q10" s="16">
        <v>0.21576477582069489</v>
      </c>
      <c r="R10" s="16">
        <v>0.19856234048750421</v>
      </c>
      <c r="S10" s="16">
        <v>0.13001960267398571</v>
      </c>
      <c r="T10" s="16">
        <v>0.21637862369285199</v>
      </c>
      <c r="U10" s="16">
        <v>0.2156911933155195</v>
      </c>
      <c r="V10" s="16">
        <v>0.27780436299028211</v>
      </c>
      <c r="W10" s="16">
        <v>0.15151058813184129</v>
      </c>
      <c r="X10" s="16">
        <v>0.14479775549611279</v>
      </c>
      <c r="Y10" s="16">
        <v>0.14543179434008141</v>
      </c>
      <c r="AA10" s="16">
        <v>0.21052783347664511</v>
      </c>
      <c r="AB10" s="16">
        <v>0.173090771873743</v>
      </c>
      <c r="AC10" s="16">
        <v>0.19164267257382431</v>
      </c>
      <c r="AD10" s="16">
        <v>0.1701493635040939</v>
      </c>
      <c r="AF10" s="16">
        <v>0.21023743621122981</v>
      </c>
      <c r="AH10" s="16">
        <v>1.214573581956721E-2</v>
      </c>
      <c r="AI10" s="16">
        <v>6.5712488818341228E-2</v>
      </c>
      <c r="AJ10" s="16">
        <v>0.29626859580519832</v>
      </c>
      <c r="AK10" s="16">
        <v>0.32727477859743792</v>
      </c>
    </row>
    <row r="11" spans="2:39" ht="19" customHeight="1" x14ac:dyDescent="0.35">
      <c r="B11" s="15" t="s">
        <v>251</v>
      </c>
      <c r="C11" s="16">
        <v>0.68403459382637477</v>
      </c>
      <c r="D11" s="16">
        <v>0.65742588161006865</v>
      </c>
      <c r="E11" s="16">
        <v>0.71004953629565937</v>
      </c>
      <c r="G11" s="16">
        <v>0.46362611624263089</v>
      </c>
      <c r="H11" s="16">
        <v>0.45571244939004918</v>
      </c>
      <c r="I11" s="16">
        <v>0.56531805320625028</v>
      </c>
      <c r="J11" s="16">
        <v>0.7253596089675618</v>
      </c>
      <c r="K11" s="16">
        <v>0.85154103634498768</v>
      </c>
      <c r="L11" s="16">
        <v>0.96416109038875808</v>
      </c>
      <c r="N11" s="16">
        <v>0.77871497884254226</v>
      </c>
      <c r="O11" s="16">
        <v>0.67888996527142387</v>
      </c>
      <c r="P11" s="16">
        <v>0.71729537834233859</v>
      </c>
      <c r="Q11" s="16">
        <v>0.67160040458287196</v>
      </c>
      <c r="R11" s="16">
        <v>0.68559342780361143</v>
      </c>
      <c r="S11" s="16">
        <v>0.76209741060150316</v>
      </c>
      <c r="T11" s="16">
        <v>0.65833348673007075</v>
      </c>
      <c r="U11" s="16">
        <v>0.61547559868760626</v>
      </c>
      <c r="V11" s="16">
        <v>0.49024277621730461</v>
      </c>
      <c r="W11" s="16">
        <v>0.76032324615172653</v>
      </c>
      <c r="X11" s="16">
        <v>0.73135499571747675</v>
      </c>
      <c r="Y11" s="16">
        <v>0.74520122514536113</v>
      </c>
      <c r="AA11" s="16">
        <v>0.62185944872947796</v>
      </c>
      <c r="AB11" s="16">
        <v>0.70715971018201618</v>
      </c>
      <c r="AC11" s="16">
        <v>0.68739068715338658</v>
      </c>
      <c r="AD11" s="16">
        <v>0.72419597291612925</v>
      </c>
      <c r="AF11" s="16">
        <v>0.64500198466823799</v>
      </c>
      <c r="AH11" s="16">
        <v>0.96726900223039447</v>
      </c>
      <c r="AI11" s="16">
        <v>0.89928076619689101</v>
      </c>
      <c r="AJ11" s="16">
        <v>0.53143708376755006</v>
      </c>
      <c r="AK11" s="16">
        <v>0.3436041950380837</v>
      </c>
    </row>
    <row r="12" spans="2:39" ht="19" customHeight="1" x14ac:dyDescent="0.35">
      <c r="B12" s="15" t="s">
        <v>93</v>
      </c>
      <c r="C12" s="16">
        <v>2.032037973481126E-2</v>
      </c>
      <c r="D12" s="16">
        <v>1.765211966012761E-2</v>
      </c>
      <c r="E12" s="16">
        <v>2.292909795355488E-2</v>
      </c>
      <c r="G12" s="16">
        <v>2.8685737953023979E-2</v>
      </c>
      <c r="H12" s="16">
        <v>3.3798914050887453E-2</v>
      </c>
      <c r="I12" s="16">
        <v>2.3632622535769761E-2</v>
      </c>
      <c r="J12" s="16">
        <v>1.7887249660645799E-2</v>
      </c>
      <c r="K12" s="16">
        <v>1.061758775665317E-2</v>
      </c>
      <c r="L12" s="16">
        <v>9.7048449920542137E-3</v>
      </c>
      <c r="N12" s="16">
        <v>1.0775685978262469E-2</v>
      </c>
      <c r="O12" s="16">
        <v>1.889556599835986E-2</v>
      </c>
      <c r="P12" s="16">
        <v>2.591524388320356E-2</v>
      </c>
      <c r="Q12" s="16">
        <v>1.5318648379107999E-2</v>
      </c>
      <c r="R12" s="16">
        <v>1.821814620643224E-2</v>
      </c>
      <c r="S12" s="16">
        <v>2.902816915547515E-2</v>
      </c>
      <c r="T12" s="16">
        <v>3.2299618522963182E-2</v>
      </c>
      <c r="U12" s="16">
        <v>2.9459267140902731E-2</v>
      </c>
      <c r="V12" s="16">
        <v>2.193077816665109E-2</v>
      </c>
      <c r="W12" s="16">
        <v>8.1566866589986194E-3</v>
      </c>
      <c r="X12" s="16">
        <v>2.4793617245988591E-2</v>
      </c>
      <c r="Y12" s="16">
        <v>1.688728615723888E-2</v>
      </c>
      <c r="AA12" s="16">
        <v>1.016536702487685E-2</v>
      </c>
      <c r="AB12" s="16">
        <v>1.6652170452946279E-2</v>
      </c>
      <c r="AC12" s="16">
        <v>3.1517261728403363E-2</v>
      </c>
      <c r="AD12" s="16">
        <v>2.508355477219576E-2</v>
      </c>
      <c r="AF12" s="16">
        <v>2.1021389965182768E-2</v>
      </c>
      <c r="AH12" s="16">
        <v>2.0585261950038378E-2</v>
      </c>
      <c r="AI12" s="16">
        <v>2.571516399903025E-2</v>
      </c>
      <c r="AJ12" s="16">
        <v>1.7650250178493181E-2</v>
      </c>
      <c r="AK12" s="16">
        <v>1.3279001890524099E-2</v>
      </c>
    </row>
    <row r="14" spans="2:39" x14ac:dyDescent="0.35">
      <c r="B14" t="s">
        <v>443</v>
      </c>
    </row>
    <row r="15" spans="2:39" x14ac:dyDescent="0.35">
      <c r="B15" t="s">
        <v>8</v>
      </c>
    </row>
    <row r="17" spans="2:2" x14ac:dyDescent="0.35">
      <c r="B17"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2:AM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263</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5583</v>
      </c>
      <c r="D7" s="13">
        <v>2763</v>
      </c>
      <c r="E7" s="13">
        <v>2820</v>
      </c>
      <c r="G7" s="13">
        <v>794</v>
      </c>
      <c r="H7" s="13">
        <v>910</v>
      </c>
      <c r="I7" s="13">
        <v>969</v>
      </c>
      <c r="J7" s="13">
        <v>1020</v>
      </c>
      <c r="K7" s="13">
        <v>864</v>
      </c>
      <c r="L7" s="13">
        <v>1026</v>
      </c>
      <c r="N7" s="13">
        <v>465</v>
      </c>
      <c r="O7" s="13">
        <v>163</v>
      </c>
      <c r="P7" s="13">
        <v>289</v>
      </c>
      <c r="Q7" s="13">
        <v>244</v>
      </c>
      <c r="R7" s="13">
        <v>623</v>
      </c>
      <c r="S7" s="13">
        <v>477</v>
      </c>
      <c r="T7" s="13">
        <v>418</v>
      </c>
      <c r="U7" s="13">
        <v>510</v>
      </c>
      <c r="V7" s="13">
        <v>748</v>
      </c>
      <c r="W7" s="13">
        <v>730</v>
      </c>
      <c r="X7" s="13">
        <v>462</v>
      </c>
      <c r="Y7" s="13">
        <v>454</v>
      </c>
      <c r="AA7" s="13">
        <v>1519</v>
      </c>
      <c r="AB7" s="13">
        <v>1492</v>
      </c>
      <c r="AC7" s="13">
        <v>1158</v>
      </c>
      <c r="AD7" s="13">
        <v>1396</v>
      </c>
      <c r="AF7" s="13">
        <v>4950</v>
      </c>
      <c r="AH7" s="13">
        <v>515</v>
      </c>
      <c r="AI7" s="13">
        <v>2107</v>
      </c>
      <c r="AJ7" s="13">
        <v>2105</v>
      </c>
      <c r="AK7" s="13">
        <v>856</v>
      </c>
    </row>
    <row r="8" spans="2:39" x14ac:dyDescent="0.35">
      <c r="B8" s="7" t="s">
        <v>68</v>
      </c>
      <c r="C8" s="14">
        <v>5579</v>
      </c>
      <c r="D8" s="14">
        <v>2758</v>
      </c>
      <c r="E8" s="14">
        <v>2821</v>
      </c>
      <c r="G8" s="14">
        <v>771</v>
      </c>
      <c r="H8" s="14">
        <v>949</v>
      </c>
      <c r="I8" s="14">
        <v>949</v>
      </c>
      <c r="J8" s="14">
        <v>949</v>
      </c>
      <c r="K8" s="14">
        <v>787</v>
      </c>
      <c r="L8" s="14">
        <v>1172</v>
      </c>
      <c r="N8" s="14">
        <v>502</v>
      </c>
      <c r="O8" s="14">
        <v>168</v>
      </c>
      <c r="P8" s="14">
        <v>279</v>
      </c>
      <c r="Q8" s="14">
        <v>223</v>
      </c>
      <c r="R8" s="14">
        <v>612</v>
      </c>
      <c r="S8" s="14">
        <v>448</v>
      </c>
      <c r="T8" s="14">
        <v>390</v>
      </c>
      <c r="U8" s="14">
        <v>501</v>
      </c>
      <c r="V8" s="14">
        <v>783</v>
      </c>
      <c r="W8" s="14">
        <v>724</v>
      </c>
      <c r="X8" s="14">
        <v>446</v>
      </c>
      <c r="Y8" s="14">
        <v>502</v>
      </c>
      <c r="AA8" s="14">
        <v>1505</v>
      </c>
      <c r="AB8" s="14">
        <v>1448</v>
      </c>
      <c r="AC8" s="14">
        <v>1224</v>
      </c>
      <c r="AD8" s="14">
        <v>1395</v>
      </c>
      <c r="AF8" s="14">
        <v>4916</v>
      </c>
      <c r="AH8" s="14">
        <v>537</v>
      </c>
      <c r="AI8" s="14">
        <v>2109</v>
      </c>
      <c r="AJ8" s="14">
        <v>2088</v>
      </c>
      <c r="AK8" s="14">
        <v>844</v>
      </c>
    </row>
    <row r="9" spans="2:39" ht="32" customHeight="1" x14ac:dyDescent="0.35">
      <c r="B9" s="15" t="s">
        <v>249</v>
      </c>
      <c r="C9" s="16">
        <v>0.12683666545380989</v>
      </c>
      <c r="D9" s="16">
        <v>0.14158742362800111</v>
      </c>
      <c r="E9" s="16">
        <v>0.1124150684159512</v>
      </c>
      <c r="G9" s="16">
        <v>0.20422750118587821</v>
      </c>
      <c r="H9" s="16">
        <v>0.23135087078367361</v>
      </c>
      <c r="I9" s="16">
        <v>0.1723632233317155</v>
      </c>
      <c r="J9" s="16">
        <v>0.11719659228915159</v>
      </c>
      <c r="K9" s="16">
        <v>5.6295185183678001E-2</v>
      </c>
      <c r="L9" s="16">
        <v>9.5819713128718811E-3</v>
      </c>
      <c r="N9" s="16">
        <v>8.0939411253219656E-2</v>
      </c>
      <c r="O9" s="16">
        <v>0.1033269615477663</v>
      </c>
      <c r="P9" s="16">
        <v>0.111209648620233</v>
      </c>
      <c r="Q9" s="16">
        <v>0.1166545998754759</v>
      </c>
      <c r="R9" s="16">
        <v>0.1163633224295913</v>
      </c>
      <c r="S9" s="16">
        <v>8.6230732405536276E-2</v>
      </c>
      <c r="T9" s="16">
        <v>0.12188009181155569</v>
      </c>
      <c r="U9" s="16">
        <v>0.16241846705309529</v>
      </c>
      <c r="V9" s="16">
        <v>0.23719531121695631</v>
      </c>
      <c r="W9" s="16">
        <v>9.2656887447846073E-2</v>
      </c>
      <c r="X9" s="16">
        <v>0.1046646867519241</v>
      </c>
      <c r="Y9" s="16">
        <v>0.1080140629102881</v>
      </c>
      <c r="AA9" s="16">
        <v>0.1682407743900548</v>
      </c>
      <c r="AB9" s="16">
        <v>0.1192551607343766</v>
      </c>
      <c r="AC9" s="16">
        <v>0.1098471459633213</v>
      </c>
      <c r="AD9" s="16">
        <v>0.1047460809019585</v>
      </c>
      <c r="AF9" s="16">
        <v>0.14375105981092071</v>
      </c>
      <c r="AH9" s="16">
        <v>0</v>
      </c>
      <c r="AI9" s="16">
        <v>1.9992625523925851E-2</v>
      </c>
      <c r="AJ9" s="16">
        <v>0.17518385275683149</v>
      </c>
      <c r="AK9" s="16">
        <v>0.35481849765932949</v>
      </c>
    </row>
    <row r="10" spans="2:39" ht="32" customHeight="1" x14ac:dyDescent="0.35">
      <c r="B10" s="15" t="s">
        <v>250</v>
      </c>
      <c r="C10" s="16">
        <v>0.2110828515615682</v>
      </c>
      <c r="D10" s="16">
        <v>0.22905497727963089</v>
      </c>
      <c r="E10" s="16">
        <v>0.1935117713527473</v>
      </c>
      <c r="G10" s="16">
        <v>0.32270720612939441</v>
      </c>
      <c r="H10" s="16">
        <v>0.31433176423198989</v>
      </c>
      <c r="I10" s="16">
        <v>0.29515406331872118</v>
      </c>
      <c r="J10" s="16">
        <v>0.20787308779208191</v>
      </c>
      <c r="K10" s="16">
        <v>0.1369325435676419</v>
      </c>
      <c r="L10" s="16">
        <v>3.8321951619174129E-2</v>
      </c>
      <c r="N10" s="16">
        <v>0.1736765514994858</v>
      </c>
      <c r="O10" s="16">
        <v>0.18647178596532121</v>
      </c>
      <c r="P10" s="16">
        <v>0.20208236302304741</v>
      </c>
      <c r="Q10" s="16">
        <v>0.26284171121022137</v>
      </c>
      <c r="R10" s="16">
        <v>0.2310936396628136</v>
      </c>
      <c r="S10" s="16">
        <v>0.18263353846717051</v>
      </c>
      <c r="T10" s="16">
        <v>0.2465844053785004</v>
      </c>
      <c r="U10" s="16">
        <v>0.23669229528928709</v>
      </c>
      <c r="V10" s="16">
        <v>0.27850936388720748</v>
      </c>
      <c r="W10" s="16">
        <v>0.1572754786934274</v>
      </c>
      <c r="X10" s="16">
        <v>0.17987809712464919</v>
      </c>
      <c r="Y10" s="16">
        <v>0.1867134045613372</v>
      </c>
      <c r="AA10" s="16">
        <v>0.2226281543887261</v>
      </c>
      <c r="AB10" s="16">
        <v>0.19774505060784639</v>
      </c>
      <c r="AC10" s="16">
        <v>0.23537210620866261</v>
      </c>
      <c r="AD10" s="16">
        <v>0.19171374630553489</v>
      </c>
      <c r="AF10" s="16">
        <v>0.23646332311761051</v>
      </c>
      <c r="AH10" s="16">
        <v>1.9884056046843662E-2</v>
      </c>
      <c r="AI10" s="16">
        <v>9.9015074063948078E-2</v>
      </c>
      <c r="AJ10" s="16">
        <v>0.31548164758749703</v>
      </c>
      <c r="AK10" s="16">
        <v>0.35444872895195279</v>
      </c>
    </row>
    <row r="11" spans="2:39" ht="19" customHeight="1" x14ac:dyDescent="0.35">
      <c r="B11" s="15" t="s">
        <v>251</v>
      </c>
      <c r="C11" s="16">
        <v>0.64363702179900451</v>
      </c>
      <c r="D11" s="16">
        <v>0.61513151688615064</v>
      </c>
      <c r="E11" s="16">
        <v>0.67150643029714885</v>
      </c>
      <c r="G11" s="16">
        <v>0.44861510188766163</v>
      </c>
      <c r="H11" s="16">
        <v>0.43440887079507201</v>
      </c>
      <c r="I11" s="16">
        <v>0.50510629114313432</v>
      </c>
      <c r="J11" s="16">
        <v>0.6571305390566311</v>
      </c>
      <c r="K11" s="16">
        <v>0.79767272101508147</v>
      </c>
      <c r="L11" s="16">
        <v>0.93922874249553512</v>
      </c>
      <c r="N11" s="16">
        <v>0.72353178205056112</v>
      </c>
      <c r="O11" s="16">
        <v>0.6766434268347844</v>
      </c>
      <c r="P11" s="16">
        <v>0.66420306309718136</v>
      </c>
      <c r="Q11" s="16">
        <v>0.59460884477103049</v>
      </c>
      <c r="R11" s="16">
        <v>0.64436342105264077</v>
      </c>
      <c r="S11" s="16">
        <v>0.70808545560896274</v>
      </c>
      <c r="T11" s="16">
        <v>0.60722756859659577</v>
      </c>
      <c r="U11" s="16">
        <v>0.58307391086333527</v>
      </c>
      <c r="V11" s="16">
        <v>0.46113592124692321</v>
      </c>
      <c r="W11" s="16">
        <v>0.74027548671164689</v>
      </c>
      <c r="X11" s="16">
        <v>0.70065516209690637</v>
      </c>
      <c r="Y11" s="16">
        <v>0.68802602653873968</v>
      </c>
      <c r="AA11" s="16">
        <v>0.59668896494555723</v>
      </c>
      <c r="AB11" s="16">
        <v>0.67089311785906203</v>
      </c>
      <c r="AC11" s="16">
        <v>0.63503003431872518</v>
      </c>
      <c r="AD11" s="16">
        <v>0.6733782848748241</v>
      </c>
      <c r="AF11" s="16">
        <v>0.601200542901145</v>
      </c>
      <c r="AH11" s="16">
        <v>0.95549173874133109</v>
      </c>
      <c r="AI11" s="16">
        <v>0.85927981698910394</v>
      </c>
      <c r="AJ11" s="16">
        <v>0.49127178951595663</v>
      </c>
      <c r="AK11" s="16">
        <v>0.28344321481717411</v>
      </c>
    </row>
    <row r="12" spans="2:39" ht="19" customHeight="1" x14ac:dyDescent="0.35">
      <c r="B12" s="15" t="s">
        <v>93</v>
      </c>
      <c r="C12" s="16">
        <v>1.8443461185617412E-2</v>
      </c>
      <c r="D12" s="16">
        <v>1.4226082206217339E-2</v>
      </c>
      <c r="E12" s="16">
        <v>2.2566729934152659E-2</v>
      </c>
      <c r="G12" s="16">
        <v>2.445019079706574E-2</v>
      </c>
      <c r="H12" s="16">
        <v>1.9908494189264499E-2</v>
      </c>
      <c r="I12" s="16">
        <v>2.7376422206429059E-2</v>
      </c>
      <c r="J12" s="16">
        <v>1.779978086213543E-2</v>
      </c>
      <c r="K12" s="16">
        <v>9.099550233598654E-3</v>
      </c>
      <c r="L12" s="16">
        <v>1.2867334572418799E-2</v>
      </c>
      <c r="N12" s="16">
        <v>2.185225519673327E-2</v>
      </c>
      <c r="O12" s="16">
        <v>3.3557825652128233E-2</v>
      </c>
      <c r="P12" s="16">
        <v>2.2504925259538431E-2</v>
      </c>
      <c r="Q12" s="16">
        <v>2.589484414327212E-2</v>
      </c>
      <c r="R12" s="16">
        <v>8.1796168549543198E-3</v>
      </c>
      <c r="S12" s="16">
        <v>2.3050273518330451E-2</v>
      </c>
      <c r="T12" s="16">
        <v>2.4307934213348141E-2</v>
      </c>
      <c r="U12" s="16">
        <v>1.78153267942824E-2</v>
      </c>
      <c r="V12" s="16">
        <v>2.3159403648913009E-2</v>
      </c>
      <c r="W12" s="16">
        <v>9.7921471470795961E-3</v>
      </c>
      <c r="X12" s="16">
        <v>1.4802054026520409E-2</v>
      </c>
      <c r="Y12" s="16">
        <v>1.7246505989634901E-2</v>
      </c>
      <c r="AA12" s="16">
        <v>1.2442106275661811E-2</v>
      </c>
      <c r="AB12" s="16">
        <v>1.210667079871487E-2</v>
      </c>
      <c r="AC12" s="16">
        <v>1.975071350929089E-2</v>
      </c>
      <c r="AD12" s="16">
        <v>3.0161887917682512E-2</v>
      </c>
      <c r="AF12" s="16">
        <v>1.858507417032372E-2</v>
      </c>
      <c r="AH12" s="16">
        <v>2.4624205211825231E-2</v>
      </c>
      <c r="AI12" s="16">
        <v>2.1712483423022361E-2</v>
      </c>
      <c r="AJ12" s="16">
        <v>1.8062710139714971E-2</v>
      </c>
      <c r="AK12" s="16">
        <v>7.289558571543564E-3</v>
      </c>
    </row>
    <row r="14" spans="2:39" x14ac:dyDescent="0.35">
      <c r="B14" t="s">
        <v>443</v>
      </c>
    </row>
    <row r="15" spans="2:39" x14ac:dyDescent="0.35">
      <c r="B15" t="s">
        <v>8</v>
      </c>
    </row>
    <row r="17" spans="2:2" x14ac:dyDescent="0.35">
      <c r="B17"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2:AM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264</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5583</v>
      </c>
      <c r="D7" s="13">
        <v>2763</v>
      </c>
      <c r="E7" s="13">
        <v>2820</v>
      </c>
      <c r="G7" s="13">
        <v>794</v>
      </c>
      <c r="H7" s="13">
        <v>910</v>
      </c>
      <c r="I7" s="13">
        <v>969</v>
      </c>
      <c r="J7" s="13">
        <v>1020</v>
      </c>
      <c r="K7" s="13">
        <v>864</v>
      </c>
      <c r="L7" s="13">
        <v>1026</v>
      </c>
      <c r="N7" s="13">
        <v>465</v>
      </c>
      <c r="O7" s="13">
        <v>163</v>
      </c>
      <c r="P7" s="13">
        <v>289</v>
      </c>
      <c r="Q7" s="13">
        <v>244</v>
      </c>
      <c r="R7" s="13">
        <v>623</v>
      </c>
      <c r="S7" s="13">
        <v>477</v>
      </c>
      <c r="T7" s="13">
        <v>418</v>
      </c>
      <c r="U7" s="13">
        <v>510</v>
      </c>
      <c r="V7" s="13">
        <v>748</v>
      </c>
      <c r="W7" s="13">
        <v>730</v>
      </c>
      <c r="X7" s="13">
        <v>462</v>
      </c>
      <c r="Y7" s="13">
        <v>454</v>
      </c>
      <c r="AA7" s="13">
        <v>1519</v>
      </c>
      <c r="AB7" s="13">
        <v>1492</v>
      </c>
      <c r="AC7" s="13">
        <v>1158</v>
      </c>
      <c r="AD7" s="13">
        <v>1396</v>
      </c>
      <c r="AF7" s="13">
        <v>4950</v>
      </c>
      <c r="AH7" s="13">
        <v>515</v>
      </c>
      <c r="AI7" s="13">
        <v>2107</v>
      </c>
      <c r="AJ7" s="13">
        <v>2105</v>
      </c>
      <c r="AK7" s="13">
        <v>856</v>
      </c>
    </row>
    <row r="8" spans="2:39" x14ac:dyDescent="0.35">
      <c r="B8" s="7" t="s">
        <v>68</v>
      </c>
      <c r="C8" s="14">
        <v>5579</v>
      </c>
      <c r="D8" s="14">
        <v>2758</v>
      </c>
      <c r="E8" s="14">
        <v>2821</v>
      </c>
      <c r="G8" s="14">
        <v>771</v>
      </c>
      <c r="H8" s="14">
        <v>949</v>
      </c>
      <c r="I8" s="14">
        <v>949</v>
      </c>
      <c r="J8" s="14">
        <v>949</v>
      </c>
      <c r="K8" s="14">
        <v>787</v>
      </c>
      <c r="L8" s="14">
        <v>1172</v>
      </c>
      <c r="N8" s="14">
        <v>502</v>
      </c>
      <c r="O8" s="14">
        <v>168</v>
      </c>
      <c r="P8" s="14">
        <v>279</v>
      </c>
      <c r="Q8" s="14">
        <v>223</v>
      </c>
      <c r="R8" s="14">
        <v>612</v>
      </c>
      <c r="S8" s="14">
        <v>448</v>
      </c>
      <c r="T8" s="14">
        <v>390</v>
      </c>
      <c r="U8" s="14">
        <v>501</v>
      </c>
      <c r="V8" s="14">
        <v>783</v>
      </c>
      <c r="W8" s="14">
        <v>724</v>
      </c>
      <c r="X8" s="14">
        <v>446</v>
      </c>
      <c r="Y8" s="14">
        <v>502</v>
      </c>
      <c r="AA8" s="14">
        <v>1505</v>
      </c>
      <c r="AB8" s="14">
        <v>1448</v>
      </c>
      <c r="AC8" s="14">
        <v>1224</v>
      </c>
      <c r="AD8" s="14">
        <v>1395</v>
      </c>
      <c r="AF8" s="14">
        <v>4916</v>
      </c>
      <c r="AH8" s="14">
        <v>537</v>
      </c>
      <c r="AI8" s="14">
        <v>2109</v>
      </c>
      <c r="AJ8" s="14">
        <v>2088</v>
      </c>
      <c r="AK8" s="14">
        <v>844</v>
      </c>
    </row>
    <row r="9" spans="2:39" ht="32" customHeight="1" x14ac:dyDescent="0.35">
      <c r="B9" s="15" t="s">
        <v>249</v>
      </c>
      <c r="C9" s="16">
        <v>0.1365006235156922</v>
      </c>
      <c r="D9" s="16">
        <v>0.16738522271152681</v>
      </c>
      <c r="E9" s="16">
        <v>0.1063052098957056</v>
      </c>
      <c r="G9" s="16">
        <v>0.15802523350691619</v>
      </c>
      <c r="H9" s="16">
        <v>0.25515094027839968</v>
      </c>
      <c r="I9" s="16">
        <v>0.21318164249223151</v>
      </c>
      <c r="J9" s="16">
        <v>0.1260904374298891</v>
      </c>
      <c r="K9" s="16">
        <v>5.8557664027073901E-2</v>
      </c>
      <c r="L9" s="16">
        <v>2.4929350518780709E-2</v>
      </c>
      <c r="N9" s="16">
        <v>0.1026180385076137</v>
      </c>
      <c r="O9" s="16">
        <v>0.12387062236958191</v>
      </c>
      <c r="P9" s="16">
        <v>9.8118718103891972E-2</v>
      </c>
      <c r="Q9" s="16">
        <v>0.12573753848787339</v>
      </c>
      <c r="R9" s="16">
        <v>0.1413323573592366</v>
      </c>
      <c r="S9" s="16">
        <v>8.7189747904574275E-2</v>
      </c>
      <c r="T9" s="16">
        <v>0.13973883981883389</v>
      </c>
      <c r="U9" s="16">
        <v>0.1941079426947061</v>
      </c>
      <c r="V9" s="16">
        <v>0.2360402351201373</v>
      </c>
      <c r="W9" s="16">
        <v>0.101900792168183</v>
      </c>
      <c r="X9" s="16">
        <v>9.640600974928136E-2</v>
      </c>
      <c r="Y9" s="16">
        <v>0.1090873268838385</v>
      </c>
      <c r="AA9" s="16">
        <v>0.21912062118629641</v>
      </c>
      <c r="AB9" s="16">
        <v>0.12562409196414329</v>
      </c>
      <c r="AC9" s="16">
        <v>0.1145173117789976</v>
      </c>
      <c r="AD9" s="16">
        <v>7.7800100058199942E-2</v>
      </c>
      <c r="AF9" s="16">
        <v>0.15454204435732249</v>
      </c>
      <c r="AH9" s="16">
        <v>0</v>
      </c>
      <c r="AI9" s="16">
        <v>9.0064276841373171E-3</v>
      </c>
      <c r="AJ9" s="16">
        <v>0.1789875487907262</v>
      </c>
      <c r="AK9" s="16">
        <v>0.43669619259707992</v>
      </c>
    </row>
    <row r="10" spans="2:39" ht="32" customHeight="1" x14ac:dyDescent="0.35">
      <c r="B10" s="15" t="s">
        <v>250</v>
      </c>
      <c r="C10" s="16">
        <v>0.17915320783623859</v>
      </c>
      <c r="D10" s="16">
        <v>0.20632048851335319</v>
      </c>
      <c r="E10" s="16">
        <v>0.1525921612843901</v>
      </c>
      <c r="G10" s="16">
        <v>0.26114001314387408</v>
      </c>
      <c r="H10" s="16">
        <v>0.27239524143766541</v>
      </c>
      <c r="I10" s="16">
        <v>0.2270944262733392</v>
      </c>
      <c r="J10" s="16">
        <v>0.19258201503161471</v>
      </c>
      <c r="K10" s="16">
        <v>0.1179124749521607</v>
      </c>
      <c r="L10" s="16">
        <v>4.1115956396433007E-2</v>
      </c>
      <c r="N10" s="16">
        <v>0.16967429130117559</v>
      </c>
      <c r="O10" s="16">
        <v>0.1766277882307665</v>
      </c>
      <c r="P10" s="16">
        <v>0.18276027578914841</v>
      </c>
      <c r="Q10" s="16">
        <v>0.1937503638294483</v>
      </c>
      <c r="R10" s="16">
        <v>0.1920955247199253</v>
      </c>
      <c r="S10" s="16">
        <v>0.1525213880196816</v>
      </c>
      <c r="T10" s="16">
        <v>0.16314044631944449</v>
      </c>
      <c r="U10" s="16">
        <v>0.15226892298418079</v>
      </c>
      <c r="V10" s="16">
        <v>0.27679095217380068</v>
      </c>
      <c r="W10" s="16">
        <v>0.14435597288869911</v>
      </c>
      <c r="X10" s="16">
        <v>0.1553576908600118</v>
      </c>
      <c r="Y10" s="16">
        <v>0.14724937334439109</v>
      </c>
      <c r="AA10" s="16">
        <v>0.2302498289463776</v>
      </c>
      <c r="AB10" s="16">
        <v>0.16812054260933601</v>
      </c>
      <c r="AC10" s="16">
        <v>0.17862813476525069</v>
      </c>
      <c r="AD10" s="16">
        <v>0.13629064175675781</v>
      </c>
      <c r="AF10" s="16">
        <v>0.20230993150100479</v>
      </c>
      <c r="AH10" s="16">
        <v>5.2478006126549801E-3</v>
      </c>
      <c r="AI10" s="16">
        <v>6.1770270683124302E-2</v>
      </c>
      <c r="AJ10" s="16">
        <v>0.28980732776872209</v>
      </c>
      <c r="AK10" s="16">
        <v>0.30933256298776302</v>
      </c>
    </row>
    <row r="11" spans="2:39" ht="19" customHeight="1" x14ac:dyDescent="0.35">
      <c r="B11" s="15" t="s">
        <v>251</v>
      </c>
      <c r="C11" s="16">
        <v>0.66734429018415908</v>
      </c>
      <c r="D11" s="16">
        <v>0.61253475313459849</v>
      </c>
      <c r="E11" s="16">
        <v>0.72093075996598677</v>
      </c>
      <c r="G11" s="16">
        <v>0.54889298685625276</v>
      </c>
      <c r="H11" s="16">
        <v>0.44551032775693028</v>
      </c>
      <c r="I11" s="16">
        <v>0.53895136178404712</v>
      </c>
      <c r="J11" s="16">
        <v>0.67008850518549368</v>
      </c>
      <c r="K11" s="16">
        <v>0.81784793917640541</v>
      </c>
      <c r="L11" s="16">
        <v>0.92561901739561914</v>
      </c>
      <c r="N11" s="16">
        <v>0.70643439288951559</v>
      </c>
      <c r="O11" s="16">
        <v>0.69950158939965168</v>
      </c>
      <c r="P11" s="16">
        <v>0.69637139055885744</v>
      </c>
      <c r="Q11" s="16">
        <v>0.65531893930758289</v>
      </c>
      <c r="R11" s="16">
        <v>0.65257653626310119</v>
      </c>
      <c r="S11" s="16">
        <v>0.74082276126406632</v>
      </c>
      <c r="T11" s="16">
        <v>0.67056512702309867</v>
      </c>
      <c r="U11" s="16">
        <v>0.63047798391892418</v>
      </c>
      <c r="V11" s="16">
        <v>0.4674634022385159</v>
      </c>
      <c r="W11" s="16">
        <v>0.74844854351646106</v>
      </c>
      <c r="X11" s="16">
        <v>0.73227258604534384</v>
      </c>
      <c r="Y11" s="16">
        <v>0.73056081006184248</v>
      </c>
      <c r="AA11" s="16">
        <v>0.54273780770438984</v>
      </c>
      <c r="AB11" s="16">
        <v>0.69045254201216855</v>
      </c>
      <c r="AC11" s="16">
        <v>0.68998895389252823</v>
      </c>
      <c r="AD11" s="16">
        <v>0.75790895494255972</v>
      </c>
      <c r="AF11" s="16">
        <v>0.62594743653821772</v>
      </c>
      <c r="AH11" s="16">
        <v>0.97276372655479337</v>
      </c>
      <c r="AI11" s="16">
        <v>0.90861466198117713</v>
      </c>
      <c r="AJ11" s="16">
        <v>0.51525505736024535</v>
      </c>
      <c r="AK11" s="16">
        <v>0.24654833960351821</v>
      </c>
    </row>
    <row r="12" spans="2:39" ht="19" customHeight="1" x14ac:dyDescent="0.35">
      <c r="B12" s="15" t="s">
        <v>93</v>
      </c>
      <c r="C12" s="16">
        <v>1.7001878463910231E-2</v>
      </c>
      <c r="D12" s="16">
        <v>1.3759535640521471E-2</v>
      </c>
      <c r="E12" s="16">
        <v>2.017186885391738E-2</v>
      </c>
      <c r="G12" s="16">
        <v>3.1941766492956922E-2</v>
      </c>
      <c r="H12" s="16">
        <v>2.6943490527004649E-2</v>
      </c>
      <c r="I12" s="16">
        <v>2.0772569450382351E-2</v>
      </c>
      <c r="J12" s="16">
        <v>1.123904235300254E-2</v>
      </c>
      <c r="K12" s="16">
        <v>5.6819218443599244E-3</v>
      </c>
      <c r="L12" s="16">
        <v>8.3356756891671442E-3</v>
      </c>
      <c r="N12" s="16">
        <v>2.127327730169493E-2</v>
      </c>
      <c r="O12" s="16">
        <v>0</v>
      </c>
      <c r="P12" s="16">
        <v>2.2749615548102349E-2</v>
      </c>
      <c r="Q12" s="16">
        <v>2.5193158375095399E-2</v>
      </c>
      <c r="R12" s="16">
        <v>1.3995581657736849E-2</v>
      </c>
      <c r="S12" s="16">
        <v>1.9466102811677901E-2</v>
      </c>
      <c r="T12" s="16">
        <v>2.655558683862299E-2</v>
      </c>
      <c r="U12" s="16">
        <v>2.3145150402189021E-2</v>
      </c>
      <c r="V12" s="16">
        <v>1.9705410467546119E-2</v>
      </c>
      <c r="W12" s="16">
        <v>5.294691426656767E-3</v>
      </c>
      <c r="X12" s="16">
        <v>1.5963713345362941E-2</v>
      </c>
      <c r="Y12" s="16">
        <v>1.3102489709927849E-2</v>
      </c>
      <c r="AA12" s="16">
        <v>7.8917421629362411E-3</v>
      </c>
      <c r="AB12" s="16">
        <v>1.5802823414352019E-2</v>
      </c>
      <c r="AC12" s="16">
        <v>1.68655995632234E-2</v>
      </c>
      <c r="AD12" s="16">
        <v>2.8000303242482628E-2</v>
      </c>
      <c r="AF12" s="16">
        <v>1.720058760345489E-2</v>
      </c>
      <c r="AH12" s="16">
        <v>2.1988472832551609E-2</v>
      </c>
      <c r="AI12" s="16">
        <v>2.0608639651561522E-2</v>
      </c>
      <c r="AJ12" s="16">
        <v>1.5950066080306309E-2</v>
      </c>
      <c r="AK12" s="16">
        <v>7.4229048116388986E-3</v>
      </c>
    </row>
    <row r="14" spans="2:39" x14ac:dyDescent="0.35">
      <c r="B14" t="s">
        <v>443</v>
      </c>
    </row>
    <row r="15" spans="2:39" x14ac:dyDescent="0.35">
      <c r="B15" t="s">
        <v>8</v>
      </c>
    </row>
    <row r="17" spans="2:2" x14ac:dyDescent="0.35">
      <c r="B17"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B2:AM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265</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5583</v>
      </c>
      <c r="D7" s="13">
        <v>2763</v>
      </c>
      <c r="E7" s="13">
        <v>2820</v>
      </c>
      <c r="G7" s="13">
        <v>794</v>
      </c>
      <c r="H7" s="13">
        <v>910</v>
      </c>
      <c r="I7" s="13">
        <v>969</v>
      </c>
      <c r="J7" s="13">
        <v>1020</v>
      </c>
      <c r="K7" s="13">
        <v>864</v>
      </c>
      <c r="L7" s="13">
        <v>1026</v>
      </c>
      <c r="N7" s="13">
        <v>465</v>
      </c>
      <c r="O7" s="13">
        <v>163</v>
      </c>
      <c r="P7" s="13">
        <v>289</v>
      </c>
      <c r="Q7" s="13">
        <v>244</v>
      </c>
      <c r="R7" s="13">
        <v>623</v>
      </c>
      <c r="S7" s="13">
        <v>477</v>
      </c>
      <c r="T7" s="13">
        <v>418</v>
      </c>
      <c r="U7" s="13">
        <v>510</v>
      </c>
      <c r="V7" s="13">
        <v>748</v>
      </c>
      <c r="W7" s="13">
        <v>730</v>
      </c>
      <c r="X7" s="13">
        <v>462</v>
      </c>
      <c r="Y7" s="13">
        <v>454</v>
      </c>
      <c r="AA7" s="13">
        <v>1519</v>
      </c>
      <c r="AB7" s="13">
        <v>1492</v>
      </c>
      <c r="AC7" s="13">
        <v>1158</v>
      </c>
      <c r="AD7" s="13">
        <v>1396</v>
      </c>
      <c r="AF7" s="13">
        <v>4950</v>
      </c>
      <c r="AH7" s="13">
        <v>515</v>
      </c>
      <c r="AI7" s="13">
        <v>2107</v>
      </c>
      <c r="AJ7" s="13">
        <v>2105</v>
      </c>
      <c r="AK7" s="13">
        <v>856</v>
      </c>
    </row>
    <row r="8" spans="2:39" x14ac:dyDescent="0.35">
      <c r="B8" s="7" t="s">
        <v>68</v>
      </c>
      <c r="C8" s="14">
        <v>5579</v>
      </c>
      <c r="D8" s="14">
        <v>2758</v>
      </c>
      <c r="E8" s="14">
        <v>2821</v>
      </c>
      <c r="G8" s="14">
        <v>771</v>
      </c>
      <c r="H8" s="14">
        <v>949</v>
      </c>
      <c r="I8" s="14">
        <v>949</v>
      </c>
      <c r="J8" s="14">
        <v>949</v>
      </c>
      <c r="K8" s="14">
        <v>787</v>
      </c>
      <c r="L8" s="14">
        <v>1172</v>
      </c>
      <c r="N8" s="14">
        <v>502</v>
      </c>
      <c r="O8" s="14">
        <v>168</v>
      </c>
      <c r="P8" s="14">
        <v>279</v>
      </c>
      <c r="Q8" s="14">
        <v>223</v>
      </c>
      <c r="R8" s="14">
        <v>612</v>
      </c>
      <c r="S8" s="14">
        <v>448</v>
      </c>
      <c r="T8" s="14">
        <v>390</v>
      </c>
      <c r="U8" s="14">
        <v>501</v>
      </c>
      <c r="V8" s="14">
        <v>783</v>
      </c>
      <c r="W8" s="14">
        <v>724</v>
      </c>
      <c r="X8" s="14">
        <v>446</v>
      </c>
      <c r="Y8" s="14">
        <v>502</v>
      </c>
      <c r="AA8" s="14">
        <v>1505</v>
      </c>
      <c r="AB8" s="14">
        <v>1448</v>
      </c>
      <c r="AC8" s="14">
        <v>1224</v>
      </c>
      <c r="AD8" s="14">
        <v>1395</v>
      </c>
      <c r="AF8" s="14">
        <v>4916</v>
      </c>
      <c r="AH8" s="14">
        <v>537</v>
      </c>
      <c r="AI8" s="14">
        <v>2109</v>
      </c>
      <c r="AJ8" s="14">
        <v>2088</v>
      </c>
      <c r="AK8" s="14">
        <v>844</v>
      </c>
    </row>
    <row r="9" spans="2:39" ht="32" customHeight="1" x14ac:dyDescent="0.35">
      <c r="B9" s="15" t="s">
        <v>249</v>
      </c>
      <c r="C9" s="16">
        <v>0.15635580234911131</v>
      </c>
      <c r="D9" s="16">
        <v>0.18318615413833469</v>
      </c>
      <c r="E9" s="16">
        <v>0.130124166163442</v>
      </c>
      <c r="G9" s="16">
        <v>0.21337478423833611</v>
      </c>
      <c r="H9" s="16">
        <v>0.28739879243985622</v>
      </c>
      <c r="I9" s="16">
        <v>0.21456156993501899</v>
      </c>
      <c r="J9" s="16">
        <v>0.13979692261060819</v>
      </c>
      <c r="K9" s="16">
        <v>7.94213843343166E-2</v>
      </c>
      <c r="L9" s="16">
        <v>3.065267202530331E-2</v>
      </c>
      <c r="N9" s="16">
        <v>8.3593034936431096E-2</v>
      </c>
      <c r="O9" s="16">
        <v>0.13742406436034349</v>
      </c>
      <c r="P9" s="16">
        <v>0.14989500249258431</v>
      </c>
      <c r="Q9" s="16">
        <v>0.16064714083973511</v>
      </c>
      <c r="R9" s="16">
        <v>0.17171511693088409</v>
      </c>
      <c r="S9" s="16">
        <v>0.12335995040251541</v>
      </c>
      <c r="T9" s="16">
        <v>0.15019104988087051</v>
      </c>
      <c r="U9" s="16">
        <v>0.21219644480931879</v>
      </c>
      <c r="V9" s="16">
        <v>0.2693049986421483</v>
      </c>
      <c r="W9" s="16">
        <v>9.8741221848178448E-2</v>
      </c>
      <c r="X9" s="16">
        <v>0.1087480436148158</v>
      </c>
      <c r="Y9" s="16">
        <v>0.14611822890875639</v>
      </c>
      <c r="AA9" s="16">
        <v>0.2211816464210328</v>
      </c>
      <c r="AB9" s="16">
        <v>0.13627104035003729</v>
      </c>
      <c r="AC9" s="16">
        <v>0.14965913814362231</v>
      </c>
      <c r="AD9" s="16">
        <v>0.1128311009045249</v>
      </c>
      <c r="AF9" s="16">
        <v>0.1772514510054112</v>
      </c>
      <c r="AH9" s="16">
        <v>0</v>
      </c>
      <c r="AI9" s="16">
        <v>1.429843489765288E-2</v>
      </c>
      <c r="AJ9" s="16">
        <v>0.21456266214950351</v>
      </c>
      <c r="AK9" s="16">
        <v>0.46668394278644548</v>
      </c>
    </row>
    <row r="10" spans="2:39" ht="32" customHeight="1" x14ac:dyDescent="0.35">
      <c r="B10" s="15" t="s">
        <v>250</v>
      </c>
      <c r="C10" s="16">
        <v>0.22242771420558211</v>
      </c>
      <c r="D10" s="16">
        <v>0.25807471444662827</v>
      </c>
      <c r="E10" s="16">
        <v>0.1875761718635556</v>
      </c>
      <c r="G10" s="16">
        <v>0.3116779090572146</v>
      </c>
      <c r="H10" s="16">
        <v>0.29592596724213022</v>
      </c>
      <c r="I10" s="16">
        <v>0.25893347356360541</v>
      </c>
      <c r="J10" s="16">
        <v>0.23659420415643681</v>
      </c>
      <c r="K10" s="16">
        <v>0.16461171196522939</v>
      </c>
      <c r="L10" s="16">
        <v>0.1019637512475669</v>
      </c>
      <c r="N10" s="16">
        <v>0.2067155682055917</v>
      </c>
      <c r="O10" s="16">
        <v>0.23380984707822991</v>
      </c>
      <c r="P10" s="16">
        <v>0.18005822879113101</v>
      </c>
      <c r="Q10" s="16">
        <v>0.28409685410496749</v>
      </c>
      <c r="R10" s="16">
        <v>0.2240784525340466</v>
      </c>
      <c r="S10" s="16">
        <v>0.20667393577886861</v>
      </c>
      <c r="T10" s="16">
        <v>0.22498744959437841</v>
      </c>
      <c r="U10" s="16">
        <v>0.26977271334943248</v>
      </c>
      <c r="V10" s="16">
        <v>0.27405075939785789</v>
      </c>
      <c r="W10" s="16">
        <v>0.20777473726046691</v>
      </c>
      <c r="X10" s="16">
        <v>0.19361564650477661</v>
      </c>
      <c r="Y10" s="16">
        <v>0.15944480642604919</v>
      </c>
      <c r="AA10" s="16">
        <v>0.240904985937757</v>
      </c>
      <c r="AB10" s="16">
        <v>0.20765553733915579</v>
      </c>
      <c r="AC10" s="16">
        <v>0.24139323441342769</v>
      </c>
      <c r="AD10" s="16">
        <v>0.201803959595592</v>
      </c>
      <c r="AF10" s="16">
        <v>0.2502667378105321</v>
      </c>
      <c r="AH10" s="16">
        <v>1.6329484456810279E-2</v>
      </c>
      <c r="AI10" s="16">
        <v>9.7733268637347076E-2</v>
      </c>
      <c r="AJ10" s="16">
        <v>0.36143732257892119</v>
      </c>
      <c r="AK10" s="16">
        <v>0.32123000997607198</v>
      </c>
    </row>
    <row r="11" spans="2:39" ht="19" customHeight="1" x14ac:dyDescent="0.35">
      <c r="B11" s="15" t="s">
        <v>251</v>
      </c>
      <c r="C11" s="16">
        <v>0.60110007065471505</v>
      </c>
      <c r="D11" s="16">
        <v>0.53931771816586171</v>
      </c>
      <c r="E11" s="16">
        <v>0.66150375846000586</v>
      </c>
      <c r="G11" s="16">
        <v>0.44640144700463708</v>
      </c>
      <c r="H11" s="16">
        <v>0.38598563236685962</v>
      </c>
      <c r="I11" s="16">
        <v>0.50436657914643834</v>
      </c>
      <c r="J11" s="16">
        <v>0.60676688714684457</v>
      </c>
      <c r="K11" s="16">
        <v>0.74296021390286804</v>
      </c>
      <c r="L11" s="16">
        <v>0.85558751010840373</v>
      </c>
      <c r="N11" s="16">
        <v>0.68368964807985189</v>
      </c>
      <c r="O11" s="16">
        <v>0.60022537998209746</v>
      </c>
      <c r="P11" s="16">
        <v>0.64923870916764082</v>
      </c>
      <c r="Q11" s="16">
        <v>0.5347086323873782</v>
      </c>
      <c r="R11" s="16">
        <v>0.59102289992917989</v>
      </c>
      <c r="S11" s="16">
        <v>0.63434708703488829</v>
      </c>
      <c r="T11" s="16">
        <v>0.58980550831035794</v>
      </c>
      <c r="U11" s="16">
        <v>0.49734971500411179</v>
      </c>
      <c r="V11" s="16">
        <v>0.43672479837955802</v>
      </c>
      <c r="W11" s="16">
        <v>0.68654472814681533</v>
      </c>
      <c r="X11" s="16">
        <v>0.67789589038731368</v>
      </c>
      <c r="Y11" s="16">
        <v>0.68145197567745541</v>
      </c>
      <c r="AA11" s="16">
        <v>0.53120120094562318</v>
      </c>
      <c r="AB11" s="16">
        <v>0.64000647912060116</v>
      </c>
      <c r="AC11" s="16">
        <v>0.58184277990760147</v>
      </c>
      <c r="AD11" s="16">
        <v>0.65314256157429862</v>
      </c>
      <c r="AF11" s="16">
        <v>0.55264837946932377</v>
      </c>
      <c r="AH11" s="16">
        <v>0.95595270602663374</v>
      </c>
      <c r="AI11" s="16">
        <v>0.86032486894527971</v>
      </c>
      <c r="AJ11" s="16">
        <v>0.4072411724880865</v>
      </c>
      <c r="AK11" s="16">
        <v>0.20730208600209171</v>
      </c>
    </row>
    <row r="12" spans="2:39" ht="19" customHeight="1" x14ac:dyDescent="0.35">
      <c r="B12" s="15" t="s">
        <v>93</v>
      </c>
      <c r="C12" s="16">
        <v>2.0116412790591599E-2</v>
      </c>
      <c r="D12" s="16">
        <v>1.94214132491753E-2</v>
      </c>
      <c r="E12" s="16">
        <v>2.079590351299657E-2</v>
      </c>
      <c r="G12" s="16">
        <v>2.8545859699812121E-2</v>
      </c>
      <c r="H12" s="16">
        <v>3.068960795115409E-2</v>
      </c>
      <c r="I12" s="16">
        <v>2.2138377354937271E-2</v>
      </c>
      <c r="J12" s="16">
        <v>1.684198608611057E-2</v>
      </c>
      <c r="K12" s="16">
        <v>1.3006689797585951E-2</v>
      </c>
      <c r="L12" s="16">
        <v>1.179606661872599E-2</v>
      </c>
      <c r="N12" s="16">
        <v>2.6001748778125229E-2</v>
      </c>
      <c r="O12" s="16">
        <v>2.854070857932918E-2</v>
      </c>
      <c r="P12" s="16">
        <v>2.0808059548643919E-2</v>
      </c>
      <c r="Q12" s="16">
        <v>2.0547372667919131E-2</v>
      </c>
      <c r="R12" s="16">
        <v>1.318353060588944E-2</v>
      </c>
      <c r="S12" s="16">
        <v>3.5619026783727761E-2</v>
      </c>
      <c r="T12" s="16">
        <v>3.5015992214393263E-2</v>
      </c>
      <c r="U12" s="16">
        <v>2.068112683713702E-2</v>
      </c>
      <c r="V12" s="16">
        <v>1.9919443580435729E-2</v>
      </c>
      <c r="W12" s="16">
        <v>6.9393127445393091E-3</v>
      </c>
      <c r="X12" s="16">
        <v>1.9740419493093929E-2</v>
      </c>
      <c r="Y12" s="16">
        <v>1.298498898773871E-2</v>
      </c>
      <c r="AA12" s="16">
        <v>6.7121666955871299E-3</v>
      </c>
      <c r="AB12" s="16">
        <v>1.606694319020566E-2</v>
      </c>
      <c r="AC12" s="16">
        <v>2.7104847535348569E-2</v>
      </c>
      <c r="AD12" s="16">
        <v>3.2222377925584439E-2</v>
      </c>
      <c r="AF12" s="16">
        <v>1.983343171473273E-2</v>
      </c>
      <c r="AH12" s="16">
        <v>2.7717809516556051E-2</v>
      </c>
      <c r="AI12" s="16">
        <v>2.7643427519720608E-2</v>
      </c>
      <c r="AJ12" s="16">
        <v>1.675884278348869E-2</v>
      </c>
      <c r="AK12" s="16">
        <v>4.7839612353907657E-3</v>
      </c>
    </row>
    <row r="14" spans="2:39" x14ac:dyDescent="0.35">
      <c r="B14" t="s">
        <v>443</v>
      </c>
    </row>
    <row r="15" spans="2:39" x14ac:dyDescent="0.35">
      <c r="B15" t="s">
        <v>8</v>
      </c>
    </row>
    <row r="17" spans="2:2" x14ac:dyDescent="0.35">
      <c r="B17"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2:K17"/>
  <sheetViews>
    <sheetView showGridLines="0" workbookViewId="0"/>
  </sheetViews>
  <sheetFormatPr defaultRowHeight="14.5" x14ac:dyDescent="0.35"/>
  <cols>
    <col min="1" max="1" width="5" customWidth="1"/>
    <col min="2" max="2" width="25" customWidth="1"/>
    <col min="3" max="11" width="20" customWidth="1"/>
  </cols>
  <sheetData>
    <row r="2" spans="2:11" ht="40" customHeight="1" x14ac:dyDescent="0.35">
      <c r="D2" s="17" t="s">
        <v>471</v>
      </c>
    </row>
    <row r="6" spans="2:11" ht="50" customHeight="1" x14ac:dyDescent="0.35">
      <c r="C6" s="18" t="s">
        <v>487</v>
      </c>
      <c r="D6" s="18" t="s">
        <v>488</v>
      </c>
      <c r="E6" s="18" t="s">
        <v>489</v>
      </c>
      <c r="F6" s="18" t="s">
        <v>490</v>
      </c>
      <c r="G6" s="18" t="s">
        <v>491</v>
      </c>
      <c r="H6" s="18" t="s">
        <v>492</v>
      </c>
      <c r="I6" s="18" t="s">
        <v>493</v>
      </c>
      <c r="J6" s="18" t="s">
        <v>494</v>
      </c>
      <c r="K6" s="18" t="s">
        <v>495</v>
      </c>
    </row>
    <row r="7" spans="2:11" ht="29" x14ac:dyDescent="0.35">
      <c r="B7" s="15" t="s">
        <v>249</v>
      </c>
      <c r="C7" s="16">
        <v>0.16989191576357651</v>
      </c>
      <c r="D7" s="16">
        <v>0.1049450137429388</v>
      </c>
      <c r="E7" s="16">
        <v>0.1427672991193446</v>
      </c>
      <c r="F7" s="16">
        <v>0.1464870163091708</v>
      </c>
      <c r="G7" s="16">
        <v>0.13967735361113981</v>
      </c>
      <c r="H7" s="16">
        <v>0.12832894092749991</v>
      </c>
      <c r="I7" s="16">
        <v>0.1118559575681838</v>
      </c>
      <c r="J7" s="16">
        <v>0.17391738355090561</v>
      </c>
      <c r="K7" s="16">
        <v>0.1432904859544071</v>
      </c>
    </row>
    <row r="8" spans="2:11" ht="29" x14ac:dyDescent="0.35">
      <c r="B8" s="15" t="s">
        <v>250</v>
      </c>
      <c r="C8" s="16">
        <v>0.28466692929427839</v>
      </c>
      <c r="D8" s="16">
        <v>0.20703549546079919</v>
      </c>
      <c r="E8" s="16">
        <v>0.23248189801817251</v>
      </c>
      <c r="F8" s="16">
        <v>0.24407306763589329</v>
      </c>
      <c r="G8" s="16">
        <v>0.21830894568030729</v>
      </c>
      <c r="H8" s="16">
        <v>0.181801145571755</v>
      </c>
      <c r="I8" s="16">
        <v>0.1862134628648405</v>
      </c>
      <c r="J8" s="16">
        <v>0.27594614380610272</v>
      </c>
      <c r="K8" s="16">
        <v>0.24870413777409001</v>
      </c>
    </row>
    <row r="9" spans="2:11" x14ac:dyDescent="0.35">
      <c r="B9" s="15" t="s">
        <v>251</v>
      </c>
      <c r="C9" s="16">
        <v>0.52912523044958371</v>
      </c>
      <c r="D9" s="16">
        <v>0.66881806544782574</v>
      </c>
      <c r="E9" s="16">
        <v>0.60386739016391944</v>
      </c>
      <c r="F9" s="16">
        <v>0.59351168028353207</v>
      </c>
      <c r="G9" s="16">
        <v>0.6231113370737138</v>
      </c>
      <c r="H9" s="16">
        <v>0.67231240184471286</v>
      </c>
      <c r="I9" s="16">
        <v>0.6845706705294432</v>
      </c>
      <c r="J9" s="16">
        <v>0.53074778502226772</v>
      </c>
      <c r="K9" s="16">
        <v>0.58957830127413968</v>
      </c>
    </row>
    <row r="10" spans="2:11" x14ac:dyDescent="0.35">
      <c r="B10" s="15" t="s">
        <v>93</v>
      </c>
      <c r="C10" s="16">
        <v>1.6315924492561421E-2</v>
      </c>
      <c r="D10" s="16">
        <v>1.9201425348436111E-2</v>
      </c>
      <c r="E10" s="16">
        <v>2.0883412698563409E-2</v>
      </c>
      <c r="F10" s="16">
        <v>1.5928235771403839E-2</v>
      </c>
      <c r="G10" s="16">
        <v>1.890236363483911E-2</v>
      </c>
      <c r="H10" s="16">
        <v>1.7557511656032219E-2</v>
      </c>
      <c r="I10" s="16">
        <v>1.735990903753255E-2</v>
      </c>
      <c r="J10" s="16">
        <v>1.938868762072395E-2</v>
      </c>
      <c r="K10" s="16">
        <v>1.8427074997363221E-2</v>
      </c>
    </row>
    <row r="13" spans="2:11" x14ac:dyDescent="0.35">
      <c r="B13" t="s">
        <v>443</v>
      </c>
    </row>
    <row r="14" spans="2:11" x14ac:dyDescent="0.35">
      <c r="B14" t="s">
        <v>8</v>
      </c>
    </row>
    <row r="17" spans="2:2" x14ac:dyDescent="0.35">
      <c r="B17" t="str">
        <f>HYPERLINK("#Contents!A1", "Return to Contents")</f>
        <v>Return to Contents</v>
      </c>
    </row>
  </sheetData>
  <pageMargins left="0.75" right="0.75" top="1" bottom="1" header="0.5" footer="0.5"/>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B2:AM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266</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5583</v>
      </c>
      <c r="D7" s="13">
        <v>2763</v>
      </c>
      <c r="E7" s="13">
        <v>2820</v>
      </c>
      <c r="G7" s="13">
        <v>794</v>
      </c>
      <c r="H7" s="13">
        <v>910</v>
      </c>
      <c r="I7" s="13">
        <v>969</v>
      </c>
      <c r="J7" s="13">
        <v>1020</v>
      </c>
      <c r="K7" s="13">
        <v>864</v>
      </c>
      <c r="L7" s="13">
        <v>1026</v>
      </c>
      <c r="N7" s="13">
        <v>465</v>
      </c>
      <c r="O7" s="13">
        <v>163</v>
      </c>
      <c r="P7" s="13">
        <v>289</v>
      </c>
      <c r="Q7" s="13">
        <v>244</v>
      </c>
      <c r="R7" s="13">
        <v>623</v>
      </c>
      <c r="S7" s="13">
        <v>477</v>
      </c>
      <c r="T7" s="13">
        <v>418</v>
      </c>
      <c r="U7" s="13">
        <v>510</v>
      </c>
      <c r="V7" s="13">
        <v>748</v>
      </c>
      <c r="W7" s="13">
        <v>730</v>
      </c>
      <c r="X7" s="13">
        <v>462</v>
      </c>
      <c r="Y7" s="13">
        <v>454</v>
      </c>
      <c r="AA7" s="13">
        <v>1519</v>
      </c>
      <c r="AB7" s="13">
        <v>1492</v>
      </c>
      <c r="AC7" s="13">
        <v>1158</v>
      </c>
      <c r="AD7" s="13">
        <v>1396</v>
      </c>
      <c r="AF7" s="13">
        <v>4950</v>
      </c>
      <c r="AH7" s="13">
        <v>515</v>
      </c>
      <c r="AI7" s="13">
        <v>2107</v>
      </c>
      <c r="AJ7" s="13">
        <v>2105</v>
      </c>
      <c r="AK7" s="13">
        <v>856</v>
      </c>
    </row>
    <row r="8" spans="2:39" x14ac:dyDescent="0.35">
      <c r="B8" s="7" t="s">
        <v>68</v>
      </c>
      <c r="C8" s="14">
        <v>5579</v>
      </c>
      <c r="D8" s="14">
        <v>2758</v>
      </c>
      <c r="E8" s="14">
        <v>2821</v>
      </c>
      <c r="G8" s="14">
        <v>771</v>
      </c>
      <c r="H8" s="14">
        <v>949</v>
      </c>
      <c r="I8" s="14">
        <v>949</v>
      </c>
      <c r="J8" s="14">
        <v>949</v>
      </c>
      <c r="K8" s="14">
        <v>787</v>
      </c>
      <c r="L8" s="14">
        <v>1172</v>
      </c>
      <c r="N8" s="14">
        <v>502</v>
      </c>
      <c r="O8" s="14">
        <v>168</v>
      </c>
      <c r="P8" s="14">
        <v>279</v>
      </c>
      <c r="Q8" s="14">
        <v>223</v>
      </c>
      <c r="R8" s="14">
        <v>612</v>
      </c>
      <c r="S8" s="14">
        <v>448</v>
      </c>
      <c r="T8" s="14">
        <v>390</v>
      </c>
      <c r="U8" s="14">
        <v>501</v>
      </c>
      <c r="V8" s="14">
        <v>783</v>
      </c>
      <c r="W8" s="14">
        <v>724</v>
      </c>
      <c r="X8" s="14">
        <v>446</v>
      </c>
      <c r="Y8" s="14">
        <v>502</v>
      </c>
      <c r="AA8" s="14">
        <v>1505</v>
      </c>
      <c r="AB8" s="14">
        <v>1448</v>
      </c>
      <c r="AC8" s="14">
        <v>1224</v>
      </c>
      <c r="AD8" s="14">
        <v>1395</v>
      </c>
      <c r="AF8" s="14">
        <v>4916</v>
      </c>
      <c r="AH8" s="14">
        <v>537</v>
      </c>
      <c r="AI8" s="14">
        <v>2109</v>
      </c>
      <c r="AJ8" s="14">
        <v>2088</v>
      </c>
      <c r="AK8" s="14">
        <v>844</v>
      </c>
    </row>
    <row r="9" spans="2:39" ht="32" customHeight="1" x14ac:dyDescent="0.35">
      <c r="B9" s="15" t="s">
        <v>249</v>
      </c>
      <c r="C9" s="16">
        <v>0.1427672991193446</v>
      </c>
      <c r="D9" s="16">
        <v>0.17638546700331079</v>
      </c>
      <c r="E9" s="16">
        <v>0.1098993160198775</v>
      </c>
      <c r="G9" s="16">
        <v>0.18940856712152979</v>
      </c>
      <c r="H9" s="16">
        <v>0.26025019302976032</v>
      </c>
      <c r="I9" s="16">
        <v>0.19479082906479031</v>
      </c>
      <c r="J9" s="16">
        <v>0.13177630922978401</v>
      </c>
      <c r="K9" s="16">
        <v>7.0719688842921874E-2</v>
      </c>
      <c r="L9" s="16">
        <v>3.2091034845248362E-2</v>
      </c>
      <c r="N9" s="16">
        <v>9.5585399830228332E-2</v>
      </c>
      <c r="O9" s="16">
        <v>0.12905921306575871</v>
      </c>
      <c r="P9" s="16">
        <v>0.1061666016917192</v>
      </c>
      <c r="Q9" s="16">
        <v>0.1511115442252913</v>
      </c>
      <c r="R9" s="16">
        <v>0.15512947857868589</v>
      </c>
      <c r="S9" s="16">
        <v>8.5671142534166814E-2</v>
      </c>
      <c r="T9" s="16">
        <v>0.15287750219750959</v>
      </c>
      <c r="U9" s="16">
        <v>0.20064152784481151</v>
      </c>
      <c r="V9" s="16">
        <v>0.2395586103281821</v>
      </c>
      <c r="W9" s="16">
        <v>9.3380166655340144E-2</v>
      </c>
      <c r="X9" s="16">
        <v>0.11764848341863431</v>
      </c>
      <c r="Y9" s="16">
        <v>0.1239909735683138</v>
      </c>
      <c r="AA9" s="16">
        <v>0.21804652896988991</v>
      </c>
      <c r="AB9" s="16">
        <v>0.1186703643399928</v>
      </c>
      <c r="AC9" s="16">
        <v>0.13451298511389859</v>
      </c>
      <c r="AD9" s="16">
        <v>9.3449639783209928E-2</v>
      </c>
      <c r="AF9" s="16">
        <v>0.16141246747804869</v>
      </c>
      <c r="AH9" s="16">
        <v>1.93857171741159E-3</v>
      </c>
      <c r="AI9" s="16">
        <v>1.1495783748566669E-2</v>
      </c>
      <c r="AJ9" s="16">
        <v>0.1799107870711984</v>
      </c>
      <c r="AK9" s="16">
        <v>0.46836153499941668</v>
      </c>
    </row>
    <row r="10" spans="2:39" ht="32" customHeight="1" x14ac:dyDescent="0.35">
      <c r="B10" s="15" t="s">
        <v>250</v>
      </c>
      <c r="C10" s="16">
        <v>0.23248189801817251</v>
      </c>
      <c r="D10" s="16">
        <v>0.2651824068701083</v>
      </c>
      <c r="E10" s="16">
        <v>0.20051109651586899</v>
      </c>
      <c r="G10" s="16">
        <v>0.32794459053033997</v>
      </c>
      <c r="H10" s="16">
        <v>0.32465384847207618</v>
      </c>
      <c r="I10" s="16">
        <v>0.27488670940076421</v>
      </c>
      <c r="J10" s="16">
        <v>0.22807314061584741</v>
      </c>
      <c r="K10" s="16">
        <v>0.1719373682802533</v>
      </c>
      <c r="L10" s="16">
        <v>0.1049049192446867</v>
      </c>
      <c r="N10" s="16">
        <v>0.23075342347764091</v>
      </c>
      <c r="O10" s="16">
        <v>0.24554738014417399</v>
      </c>
      <c r="P10" s="16">
        <v>0.26020330196866731</v>
      </c>
      <c r="Q10" s="16">
        <v>0.2466204177750112</v>
      </c>
      <c r="R10" s="16">
        <v>0.258271966477643</v>
      </c>
      <c r="S10" s="16">
        <v>0.20813696255307371</v>
      </c>
      <c r="T10" s="16">
        <v>0.2305042554326564</v>
      </c>
      <c r="U10" s="16">
        <v>0.23117194072392111</v>
      </c>
      <c r="V10" s="16">
        <v>0.30342069164904423</v>
      </c>
      <c r="W10" s="16">
        <v>0.20263765412427251</v>
      </c>
      <c r="X10" s="16">
        <v>0.19716293201085719</v>
      </c>
      <c r="Y10" s="16">
        <v>0.16496508759484241</v>
      </c>
      <c r="AA10" s="16">
        <v>0.26097022114534918</v>
      </c>
      <c r="AB10" s="16">
        <v>0.2252426713711792</v>
      </c>
      <c r="AC10" s="16">
        <v>0.25723566974791312</v>
      </c>
      <c r="AD10" s="16">
        <v>0.18870053131031991</v>
      </c>
      <c r="AF10" s="16">
        <v>0.26196562122543271</v>
      </c>
      <c r="AH10" s="16">
        <v>1.2820524910239489E-2</v>
      </c>
      <c r="AI10" s="16">
        <v>9.5761822439660957E-2</v>
      </c>
      <c r="AJ10" s="16">
        <v>0.37614152036753651</v>
      </c>
      <c r="AK10" s="16">
        <v>0.35844835141055242</v>
      </c>
    </row>
    <row r="11" spans="2:39" ht="19" customHeight="1" x14ac:dyDescent="0.35">
      <c r="B11" s="15" t="s">
        <v>251</v>
      </c>
      <c r="C11" s="16">
        <v>0.60386739016391944</v>
      </c>
      <c r="D11" s="16">
        <v>0.53843098952820756</v>
      </c>
      <c r="E11" s="16">
        <v>0.66784358653511755</v>
      </c>
      <c r="G11" s="16">
        <v>0.4512028424441194</v>
      </c>
      <c r="H11" s="16">
        <v>0.38226933202202568</v>
      </c>
      <c r="I11" s="16">
        <v>0.50433704011005664</v>
      </c>
      <c r="J11" s="16">
        <v>0.62731308433717692</v>
      </c>
      <c r="K11" s="16">
        <v>0.74226478253922923</v>
      </c>
      <c r="L11" s="16">
        <v>0.85245954153851922</v>
      </c>
      <c r="N11" s="16">
        <v>0.64140244211963438</v>
      </c>
      <c r="O11" s="16">
        <v>0.61888404070277148</v>
      </c>
      <c r="P11" s="16">
        <v>0.60378650828065428</v>
      </c>
      <c r="Q11" s="16">
        <v>0.58279117973538275</v>
      </c>
      <c r="R11" s="16">
        <v>0.57342031214420164</v>
      </c>
      <c r="S11" s="16">
        <v>0.67907411016597707</v>
      </c>
      <c r="T11" s="16">
        <v>0.58513628425054898</v>
      </c>
      <c r="U11" s="16">
        <v>0.54868299942717202</v>
      </c>
      <c r="V11" s="16">
        <v>0.43045817626860761</v>
      </c>
      <c r="W11" s="16">
        <v>0.69269814017089348</v>
      </c>
      <c r="X11" s="16">
        <v>0.66561912695926662</v>
      </c>
      <c r="Y11" s="16">
        <v>0.69793168399663319</v>
      </c>
      <c r="AA11" s="16">
        <v>0.51384310583634429</v>
      </c>
      <c r="AB11" s="16">
        <v>0.63657153374641839</v>
      </c>
      <c r="AC11" s="16">
        <v>0.58134000558963717</v>
      </c>
      <c r="AD11" s="16">
        <v>0.68618038108729551</v>
      </c>
      <c r="AF11" s="16">
        <v>0.55571062107982694</v>
      </c>
      <c r="AH11" s="16">
        <v>0.96290658147117769</v>
      </c>
      <c r="AI11" s="16">
        <v>0.865673521487202</v>
      </c>
      <c r="AJ11" s="16">
        <v>0.42515707538204561</v>
      </c>
      <c r="AK11" s="16">
        <v>0.16350461327333959</v>
      </c>
    </row>
    <row r="12" spans="2:39" ht="19" customHeight="1" x14ac:dyDescent="0.35">
      <c r="B12" s="15" t="s">
        <v>93</v>
      </c>
      <c r="C12" s="16">
        <v>2.0883412698563409E-2</v>
      </c>
      <c r="D12" s="16">
        <v>2.0001136598373132E-2</v>
      </c>
      <c r="E12" s="16">
        <v>2.1746000929135829E-2</v>
      </c>
      <c r="G12" s="16">
        <v>3.1443999904010853E-2</v>
      </c>
      <c r="H12" s="16">
        <v>3.282662647613787E-2</v>
      </c>
      <c r="I12" s="16">
        <v>2.5985421424389039E-2</v>
      </c>
      <c r="J12" s="16">
        <v>1.2837465817191789E-2</v>
      </c>
      <c r="K12" s="16">
        <v>1.5078160337595599E-2</v>
      </c>
      <c r="L12" s="16">
        <v>1.0544504371545801E-2</v>
      </c>
      <c r="N12" s="16">
        <v>3.2258734572496332E-2</v>
      </c>
      <c r="O12" s="16">
        <v>6.5093660872958189E-3</v>
      </c>
      <c r="P12" s="16">
        <v>2.984358805895921E-2</v>
      </c>
      <c r="Q12" s="16">
        <v>1.9476858264314618E-2</v>
      </c>
      <c r="R12" s="16">
        <v>1.3178242799469411E-2</v>
      </c>
      <c r="S12" s="16">
        <v>2.711778474678244E-2</v>
      </c>
      <c r="T12" s="16">
        <v>3.1481958119285079E-2</v>
      </c>
      <c r="U12" s="16">
        <v>1.9503532004095481E-2</v>
      </c>
      <c r="V12" s="16">
        <v>2.6562521754166159E-2</v>
      </c>
      <c r="W12" s="16">
        <v>1.1284039049493891E-2</v>
      </c>
      <c r="X12" s="16">
        <v>1.956945761124167E-2</v>
      </c>
      <c r="Y12" s="16">
        <v>1.31122548402105E-2</v>
      </c>
      <c r="AA12" s="16">
        <v>7.1401440484166068E-3</v>
      </c>
      <c r="AB12" s="16">
        <v>1.9515430542409659E-2</v>
      </c>
      <c r="AC12" s="16">
        <v>2.6911339548551259E-2</v>
      </c>
      <c r="AD12" s="16">
        <v>3.1669447819174697E-2</v>
      </c>
      <c r="AF12" s="16">
        <v>2.0911290216691639E-2</v>
      </c>
      <c r="AH12" s="16">
        <v>2.233432190117136E-2</v>
      </c>
      <c r="AI12" s="16">
        <v>2.70688723245705E-2</v>
      </c>
      <c r="AJ12" s="16">
        <v>1.8790617179219371E-2</v>
      </c>
      <c r="AK12" s="16">
        <v>9.6855003166914488E-3</v>
      </c>
    </row>
    <row r="14" spans="2:39" x14ac:dyDescent="0.35">
      <c r="B14" t="s">
        <v>443</v>
      </c>
    </row>
    <row r="15" spans="2:39" x14ac:dyDescent="0.35">
      <c r="B15" t="s">
        <v>8</v>
      </c>
    </row>
    <row r="17" spans="2:2" x14ac:dyDescent="0.35">
      <c r="B17"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B2:AM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267</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5583</v>
      </c>
      <c r="D7" s="13">
        <v>2763</v>
      </c>
      <c r="E7" s="13">
        <v>2820</v>
      </c>
      <c r="G7" s="13">
        <v>794</v>
      </c>
      <c r="H7" s="13">
        <v>910</v>
      </c>
      <c r="I7" s="13">
        <v>969</v>
      </c>
      <c r="J7" s="13">
        <v>1020</v>
      </c>
      <c r="K7" s="13">
        <v>864</v>
      </c>
      <c r="L7" s="13">
        <v>1026</v>
      </c>
      <c r="N7" s="13">
        <v>465</v>
      </c>
      <c r="O7" s="13">
        <v>163</v>
      </c>
      <c r="P7" s="13">
        <v>289</v>
      </c>
      <c r="Q7" s="13">
        <v>244</v>
      </c>
      <c r="R7" s="13">
        <v>623</v>
      </c>
      <c r="S7" s="13">
        <v>477</v>
      </c>
      <c r="T7" s="13">
        <v>418</v>
      </c>
      <c r="U7" s="13">
        <v>510</v>
      </c>
      <c r="V7" s="13">
        <v>748</v>
      </c>
      <c r="W7" s="13">
        <v>730</v>
      </c>
      <c r="X7" s="13">
        <v>462</v>
      </c>
      <c r="Y7" s="13">
        <v>454</v>
      </c>
      <c r="AA7" s="13">
        <v>1519</v>
      </c>
      <c r="AB7" s="13">
        <v>1492</v>
      </c>
      <c r="AC7" s="13">
        <v>1158</v>
      </c>
      <c r="AD7" s="13">
        <v>1396</v>
      </c>
      <c r="AF7" s="13">
        <v>4950</v>
      </c>
      <c r="AH7" s="13">
        <v>515</v>
      </c>
      <c r="AI7" s="13">
        <v>2107</v>
      </c>
      <c r="AJ7" s="13">
        <v>2105</v>
      </c>
      <c r="AK7" s="13">
        <v>856</v>
      </c>
    </row>
    <row r="8" spans="2:39" x14ac:dyDescent="0.35">
      <c r="B8" s="7" t="s">
        <v>68</v>
      </c>
      <c r="C8" s="14">
        <v>5579</v>
      </c>
      <c r="D8" s="14">
        <v>2758</v>
      </c>
      <c r="E8" s="14">
        <v>2821</v>
      </c>
      <c r="G8" s="14">
        <v>771</v>
      </c>
      <c r="H8" s="14">
        <v>949</v>
      </c>
      <c r="I8" s="14">
        <v>949</v>
      </c>
      <c r="J8" s="14">
        <v>949</v>
      </c>
      <c r="K8" s="14">
        <v>787</v>
      </c>
      <c r="L8" s="14">
        <v>1172</v>
      </c>
      <c r="N8" s="14">
        <v>502</v>
      </c>
      <c r="O8" s="14">
        <v>168</v>
      </c>
      <c r="P8" s="14">
        <v>279</v>
      </c>
      <c r="Q8" s="14">
        <v>223</v>
      </c>
      <c r="R8" s="14">
        <v>612</v>
      </c>
      <c r="S8" s="14">
        <v>448</v>
      </c>
      <c r="T8" s="14">
        <v>390</v>
      </c>
      <c r="U8" s="14">
        <v>501</v>
      </c>
      <c r="V8" s="14">
        <v>783</v>
      </c>
      <c r="W8" s="14">
        <v>724</v>
      </c>
      <c r="X8" s="14">
        <v>446</v>
      </c>
      <c r="Y8" s="14">
        <v>502</v>
      </c>
      <c r="AA8" s="14">
        <v>1505</v>
      </c>
      <c r="AB8" s="14">
        <v>1448</v>
      </c>
      <c r="AC8" s="14">
        <v>1224</v>
      </c>
      <c r="AD8" s="14">
        <v>1395</v>
      </c>
      <c r="AF8" s="14">
        <v>4916</v>
      </c>
      <c r="AH8" s="14">
        <v>537</v>
      </c>
      <c r="AI8" s="14">
        <v>2109</v>
      </c>
      <c r="AJ8" s="14">
        <v>2088</v>
      </c>
      <c r="AK8" s="14">
        <v>844</v>
      </c>
    </row>
    <row r="9" spans="2:39" ht="32" customHeight="1" x14ac:dyDescent="0.35">
      <c r="B9" s="15" t="s">
        <v>249</v>
      </c>
      <c r="C9" s="16">
        <v>0.1118559575681838</v>
      </c>
      <c r="D9" s="16">
        <v>0.13474190583222739</v>
      </c>
      <c r="E9" s="16">
        <v>8.9480706086480635E-2</v>
      </c>
      <c r="G9" s="16">
        <v>0.15768928875361979</v>
      </c>
      <c r="H9" s="16">
        <v>0.2035722270381356</v>
      </c>
      <c r="I9" s="16">
        <v>0.15399996684682771</v>
      </c>
      <c r="J9" s="16">
        <v>8.8990317950082179E-2</v>
      </c>
      <c r="K9" s="16">
        <v>5.0397780453859217E-2</v>
      </c>
      <c r="L9" s="16">
        <v>3.3084255649034937E-2</v>
      </c>
      <c r="N9" s="16">
        <v>8.1233191137582955E-2</v>
      </c>
      <c r="O9" s="16">
        <v>8.0568669558879896E-2</v>
      </c>
      <c r="P9" s="16">
        <v>9.4437874156352283E-2</v>
      </c>
      <c r="Q9" s="16">
        <v>0.1074663565173669</v>
      </c>
      <c r="R9" s="16">
        <v>0.11997997132008741</v>
      </c>
      <c r="S9" s="16">
        <v>0.1029030412919167</v>
      </c>
      <c r="T9" s="16">
        <v>0.1152667369189614</v>
      </c>
      <c r="U9" s="16">
        <v>0.14445676552590861</v>
      </c>
      <c r="V9" s="16">
        <v>0.1746722103985956</v>
      </c>
      <c r="W9" s="16">
        <v>9.7041681775038496E-2</v>
      </c>
      <c r="X9" s="16">
        <v>7.1805901054182497E-2</v>
      </c>
      <c r="Y9" s="16">
        <v>8.6451777173096211E-2</v>
      </c>
      <c r="AA9" s="16">
        <v>0.15797135826631489</v>
      </c>
      <c r="AB9" s="16">
        <v>9.1919459124370301E-2</v>
      </c>
      <c r="AC9" s="16">
        <v>0.1076223241784395</v>
      </c>
      <c r="AD9" s="16">
        <v>8.651583762342295E-2</v>
      </c>
      <c r="AF9" s="16">
        <v>0.12615052922121289</v>
      </c>
      <c r="AH9" s="16">
        <v>0</v>
      </c>
      <c r="AI9" s="16">
        <v>1.4838960731884379E-2</v>
      </c>
      <c r="AJ9" s="16">
        <v>0.14477347469152449</v>
      </c>
      <c r="AK9" s="16">
        <v>0.34391673406221379</v>
      </c>
    </row>
    <row r="10" spans="2:39" ht="32" customHeight="1" x14ac:dyDescent="0.35">
      <c r="B10" s="15" t="s">
        <v>250</v>
      </c>
      <c r="C10" s="16">
        <v>0.1862134628648405</v>
      </c>
      <c r="D10" s="16">
        <v>0.21725116159174451</v>
      </c>
      <c r="E10" s="16">
        <v>0.1558683661087267</v>
      </c>
      <c r="G10" s="16">
        <v>0.27598897772564718</v>
      </c>
      <c r="H10" s="16">
        <v>0.28552089967417971</v>
      </c>
      <c r="I10" s="16">
        <v>0.24868945742550211</v>
      </c>
      <c r="J10" s="16">
        <v>0.14307400044233759</v>
      </c>
      <c r="K10" s="16">
        <v>0.11652105103015339</v>
      </c>
      <c r="L10" s="16">
        <v>7.7858089000590727E-2</v>
      </c>
      <c r="N10" s="16">
        <v>0.14601612747242279</v>
      </c>
      <c r="O10" s="16">
        <v>0.1703164796437267</v>
      </c>
      <c r="P10" s="16">
        <v>0.18723541413704051</v>
      </c>
      <c r="Q10" s="16">
        <v>0.2083076860055437</v>
      </c>
      <c r="R10" s="16">
        <v>0.23229252615596199</v>
      </c>
      <c r="S10" s="16">
        <v>0.14542544620813261</v>
      </c>
      <c r="T10" s="16">
        <v>0.19165286219316061</v>
      </c>
      <c r="U10" s="16">
        <v>0.21302487071255699</v>
      </c>
      <c r="V10" s="16">
        <v>0.24387351879906519</v>
      </c>
      <c r="W10" s="16">
        <v>0.1480097744854687</v>
      </c>
      <c r="X10" s="16">
        <v>0.17710442170151081</v>
      </c>
      <c r="Y10" s="16">
        <v>0.14375043938115059</v>
      </c>
      <c r="AA10" s="16">
        <v>0.2099103739402868</v>
      </c>
      <c r="AB10" s="16">
        <v>0.17312730437368359</v>
      </c>
      <c r="AC10" s="16">
        <v>0.1996389576537192</v>
      </c>
      <c r="AD10" s="16">
        <v>0.16285467393936059</v>
      </c>
      <c r="AF10" s="16">
        <v>0.21070782899632101</v>
      </c>
      <c r="AH10" s="16">
        <v>2.5383745735019511E-3</v>
      </c>
      <c r="AI10" s="16">
        <v>7.5312954701109547E-2</v>
      </c>
      <c r="AJ10" s="16">
        <v>0.29196707128793797</v>
      </c>
      <c r="AK10" s="16">
        <v>0.3185299727507952</v>
      </c>
    </row>
    <row r="11" spans="2:39" ht="19" customHeight="1" x14ac:dyDescent="0.35">
      <c r="B11" s="15" t="s">
        <v>251</v>
      </c>
      <c r="C11" s="16">
        <v>0.6845706705294432</v>
      </c>
      <c r="D11" s="16">
        <v>0.63149412518046444</v>
      </c>
      <c r="E11" s="16">
        <v>0.73646282008171993</v>
      </c>
      <c r="G11" s="16">
        <v>0.54666975993907352</v>
      </c>
      <c r="H11" s="16">
        <v>0.48053655480339541</v>
      </c>
      <c r="I11" s="16">
        <v>0.57666946201279634</v>
      </c>
      <c r="J11" s="16">
        <v>0.7577968119901497</v>
      </c>
      <c r="K11" s="16">
        <v>0.82158556551978235</v>
      </c>
      <c r="L11" s="16">
        <v>0.87661286629556023</v>
      </c>
      <c r="N11" s="16">
        <v>0.75322682785236716</v>
      </c>
      <c r="O11" s="16">
        <v>0.72911578308150427</v>
      </c>
      <c r="P11" s="16">
        <v>0.70889455158494608</v>
      </c>
      <c r="Q11" s="16">
        <v>0.66849593017634135</v>
      </c>
      <c r="R11" s="16">
        <v>0.63306597252083385</v>
      </c>
      <c r="S11" s="16">
        <v>0.72411497952268566</v>
      </c>
      <c r="T11" s="16">
        <v>0.66848206311878289</v>
      </c>
      <c r="U11" s="16">
        <v>0.62910566686566338</v>
      </c>
      <c r="V11" s="16">
        <v>0.56016584944915382</v>
      </c>
      <c r="W11" s="16">
        <v>0.74089607743396113</v>
      </c>
      <c r="X11" s="16">
        <v>0.73818994776604019</v>
      </c>
      <c r="Y11" s="16">
        <v>0.75522341572606611</v>
      </c>
      <c r="AA11" s="16">
        <v>0.61930334707649959</v>
      </c>
      <c r="AB11" s="16">
        <v>0.72193205643930025</v>
      </c>
      <c r="AC11" s="16">
        <v>0.67594868155091425</v>
      </c>
      <c r="AD11" s="16">
        <v>0.72355644933552887</v>
      </c>
      <c r="AF11" s="16">
        <v>0.64695840294164941</v>
      </c>
      <c r="AH11" s="16">
        <v>0.96759241105990024</v>
      </c>
      <c r="AI11" s="16">
        <v>0.88689145649789736</v>
      </c>
      <c r="AJ11" s="16">
        <v>0.54861971612812044</v>
      </c>
      <c r="AK11" s="16">
        <v>0.33540112197194621</v>
      </c>
    </row>
    <row r="12" spans="2:39" ht="19" customHeight="1" x14ac:dyDescent="0.35">
      <c r="B12" s="15" t="s">
        <v>93</v>
      </c>
      <c r="C12" s="16">
        <v>1.735990903753255E-2</v>
      </c>
      <c r="D12" s="16">
        <v>1.6512807395563541E-2</v>
      </c>
      <c r="E12" s="16">
        <v>1.8188107723072659E-2</v>
      </c>
      <c r="G12" s="16">
        <v>1.965197358165946E-2</v>
      </c>
      <c r="H12" s="16">
        <v>3.037031848428938E-2</v>
      </c>
      <c r="I12" s="16">
        <v>2.064111371487394E-2</v>
      </c>
      <c r="J12" s="16">
        <v>1.0138869617430549E-2</v>
      </c>
      <c r="K12" s="16">
        <v>1.1495602996205299E-2</v>
      </c>
      <c r="L12" s="16">
        <v>1.244478905481412E-2</v>
      </c>
      <c r="N12" s="16">
        <v>1.9523853537627069E-2</v>
      </c>
      <c r="O12" s="16">
        <v>1.9999067715889218E-2</v>
      </c>
      <c r="P12" s="16">
        <v>9.4321601216613305E-3</v>
      </c>
      <c r="Q12" s="16">
        <v>1.5730027300748139E-2</v>
      </c>
      <c r="R12" s="16">
        <v>1.4661530003116719E-2</v>
      </c>
      <c r="S12" s="16">
        <v>2.7556532977265111E-2</v>
      </c>
      <c r="T12" s="16">
        <v>2.4598337769095278E-2</v>
      </c>
      <c r="U12" s="16">
        <v>1.3412696895871211E-2</v>
      </c>
      <c r="V12" s="16">
        <v>2.1288421353185469E-2</v>
      </c>
      <c r="W12" s="16">
        <v>1.4052466305531631E-2</v>
      </c>
      <c r="X12" s="16">
        <v>1.2899729478266571E-2</v>
      </c>
      <c r="Y12" s="16">
        <v>1.4574367719686969E-2</v>
      </c>
      <c r="AA12" s="16">
        <v>1.281492071689877E-2</v>
      </c>
      <c r="AB12" s="16">
        <v>1.302118006264575E-2</v>
      </c>
      <c r="AC12" s="16">
        <v>1.6790036616927032E-2</v>
      </c>
      <c r="AD12" s="16">
        <v>2.707303910168745E-2</v>
      </c>
      <c r="AF12" s="16">
        <v>1.618323884081669E-2</v>
      </c>
      <c r="AH12" s="16">
        <v>2.986921436659767E-2</v>
      </c>
      <c r="AI12" s="16">
        <v>2.2956628069108968E-2</v>
      </c>
      <c r="AJ12" s="16">
        <v>1.463973789241698E-2</v>
      </c>
      <c r="AK12" s="16">
        <v>2.152171215044677E-3</v>
      </c>
    </row>
    <row r="14" spans="2:39" x14ac:dyDescent="0.35">
      <c r="B14" t="s">
        <v>443</v>
      </c>
    </row>
    <row r="15" spans="2:39" x14ac:dyDescent="0.35">
      <c r="B15" t="s">
        <v>8</v>
      </c>
    </row>
    <row r="17" spans="2:2" x14ac:dyDescent="0.35">
      <c r="B17"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2:AM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268</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5583</v>
      </c>
      <c r="D7" s="13">
        <v>2763</v>
      </c>
      <c r="E7" s="13">
        <v>2820</v>
      </c>
      <c r="G7" s="13">
        <v>794</v>
      </c>
      <c r="H7" s="13">
        <v>910</v>
      </c>
      <c r="I7" s="13">
        <v>969</v>
      </c>
      <c r="J7" s="13">
        <v>1020</v>
      </c>
      <c r="K7" s="13">
        <v>864</v>
      </c>
      <c r="L7" s="13">
        <v>1026</v>
      </c>
      <c r="N7" s="13">
        <v>465</v>
      </c>
      <c r="O7" s="13">
        <v>163</v>
      </c>
      <c r="P7" s="13">
        <v>289</v>
      </c>
      <c r="Q7" s="13">
        <v>244</v>
      </c>
      <c r="R7" s="13">
        <v>623</v>
      </c>
      <c r="S7" s="13">
        <v>477</v>
      </c>
      <c r="T7" s="13">
        <v>418</v>
      </c>
      <c r="U7" s="13">
        <v>510</v>
      </c>
      <c r="V7" s="13">
        <v>748</v>
      </c>
      <c r="W7" s="13">
        <v>730</v>
      </c>
      <c r="X7" s="13">
        <v>462</v>
      </c>
      <c r="Y7" s="13">
        <v>454</v>
      </c>
      <c r="AA7" s="13">
        <v>1519</v>
      </c>
      <c r="AB7" s="13">
        <v>1492</v>
      </c>
      <c r="AC7" s="13">
        <v>1158</v>
      </c>
      <c r="AD7" s="13">
        <v>1396</v>
      </c>
      <c r="AF7" s="13">
        <v>4950</v>
      </c>
      <c r="AH7" s="13">
        <v>515</v>
      </c>
      <c r="AI7" s="13">
        <v>2107</v>
      </c>
      <c r="AJ7" s="13">
        <v>2105</v>
      </c>
      <c r="AK7" s="13">
        <v>856</v>
      </c>
    </row>
    <row r="8" spans="2:39" x14ac:dyDescent="0.35">
      <c r="B8" s="7" t="s">
        <v>68</v>
      </c>
      <c r="C8" s="14">
        <v>5579</v>
      </c>
      <c r="D8" s="14">
        <v>2758</v>
      </c>
      <c r="E8" s="14">
        <v>2821</v>
      </c>
      <c r="G8" s="14">
        <v>771</v>
      </c>
      <c r="H8" s="14">
        <v>949</v>
      </c>
      <c r="I8" s="14">
        <v>949</v>
      </c>
      <c r="J8" s="14">
        <v>949</v>
      </c>
      <c r="K8" s="14">
        <v>787</v>
      </c>
      <c r="L8" s="14">
        <v>1172</v>
      </c>
      <c r="N8" s="14">
        <v>502</v>
      </c>
      <c r="O8" s="14">
        <v>168</v>
      </c>
      <c r="P8" s="14">
        <v>279</v>
      </c>
      <c r="Q8" s="14">
        <v>223</v>
      </c>
      <c r="R8" s="14">
        <v>612</v>
      </c>
      <c r="S8" s="14">
        <v>448</v>
      </c>
      <c r="T8" s="14">
        <v>390</v>
      </c>
      <c r="U8" s="14">
        <v>501</v>
      </c>
      <c r="V8" s="14">
        <v>783</v>
      </c>
      <c r="W8" s="14">
        <v>724</v>
      </c>
      <c r="X8" s="14">
        <v>446</v>
      </c>
      <c r="Y8" s="14">
        <v>502</v>
      </c>
      <c r="AA8" s="14">
        <v>1505</v>
      </c>
      <c r="AB8" s="14">
        <v>1448</v>
      </c>
      <c r="AC8" s="14">
        <v>1224</v>
      </c>
      <c r="AD8" s="14">
        <v>1395</v>
      </c>
      <c r="AF8" s="14">
        <v>4916</v>
      </c>
      <c r="AH8" s="14">
        <v>537</v>
      </c>
      <c r="AI8" s="14">
        <v>2109</v>
      </c>
      <c r="AJ8" s="14">
        <v>2088</v>
      </c>
      <c r="AK8" s="14">
        <v>844</v>
      </c>
    </row>
    <row r="9" spans="2:39" ht="32" customHeight="1" x14ac:dyDescent="0.35">
      <c r="B9" s="15" t="s">
        <v>249</v>
      </c>
      <c r="C9" s="16">
        <v>0.1049450137429388</v>
      </c>
      <c r="D9" s="16">
        <v>0.12189851717711719</v>
      </c>
      <c r="E9" s="16">
        <v>8.8369825402080576E-2</v>
      </c>
      <c r="G9" s="16">
        <v>0.13391237244975829</v>
      </c>
      <c r="H9" s="16">
        <v>0.1917185959328126</v>
      </c>
      <c r="I9" s="16">
        <v>0.14831969369127551</v>
      </c>
      <c r="J9" s="16">
        <v>9.0421072900512725E-2</v>
      </c>
      <c r="K9" s="16">
        <v>5.648442163794299E-2</v>
      </c>
      <c r="L9" s="16">
        <v>2.4792422086779922E-2</v>
      </c>
      <c r="N9" s="16">
        <v>8.7893572119067037E-2</v>
      </c>
      <c r="O9" s="16">
        <v>0.1137303988170901</v>
      </c>
      <c r="P9" s="16">
        <v>7.9826392485882788E-2</v>
      </c>
      <c r="Q9" s="16">
        <v>8.7232386389520189E-2</v>
      </c>
      <c r="R9" s="16">
        <v>0.123231312695827</v>
      </c>
      <c r="S9" s="16">
        <v>8.9216596298038381E-2</v>
      </c>
      <c r="T9" s="16">
        <v>9.4681017735913045E-2</v>
      </c>
      <c r="U9" s="16">
        <v>0.1181174109176015</v>
      </c>
      <c r="V9" s="16">
        <v>0.1802816217854131</v>
      </c>
      <c r="W9" s="16">
        <v>7.41281719740155E-2</v>
      </c>
      <c r="X9" s="16">
        <v>7.1303510918436674E-2</v>
      </c>
      <c r="Y9" s="16">
        <v>8.4287120984696581E-2</v>
      </c>
      <c r="AA9" s="16">
        <v>0.1537269632137658</v>
      </c>
      <c r="AB9" s="16">
        <v>8.0174526845085012E-2</v>
      </c>
      <c r="AC9" s="16">
        <v>0.1059604639813512</v>
      </c>
      <c r="AD9" s="16">
        <v>7.7036909659622718E-2</v>
      </c>
      <c r="AF9" s="16">
        <v>0.1187216660158729</v>
      </c>
      <c r="AH9" s="16">
        <v>0</v>
      </c>
      <c r="AI9" s="16">
        <v>1.5732383931969369E-2</v>
      </c>
      <c r="AJ9" s="16">
        <v>0.1537907888813124</v>
      </c>
      <c r="AK9" s="16">
        <v>0.27373500700834957</v>
      </c>
    </row>
    <row r="10" spans="2:39" ht="32" customHeight="1" x14ac:dyDescent="0.35">
      <c r="B10" s="15" t="s">
        <v>250</v>
      </c>
      <c r="C10" s="16">
        <v>0.20703549546079919</v>
      </c>
      <c r="D10" s="16">
        <v>0.23191821719401501</v>
      </c>
      <c r="E10" s="16">
        <v>0.18270802823477761</v>
      </c>
      <c r="G10" s="16">
        <v>0.28301293685462492</v>
      </c>
      <c r="H10" s="16">
        <v>0.30120939895491322</v>
      </c>
      <c r="I10" s="16">
        <v>0.23809328152564199</v>
      </c>
      <c r="J10" s="16">
        <v>0.18341157754851059</v>
      </c>
      <c r="K10" s="16">
        <v>0.14439879571358291</v>
      </c>
      <c r="L10" s="16">
        <v>0.11681873307912501</v>
      </c>
      <c r="N10" s="16">
        <v>0.18786869745567589</v>
      </c>
      <c r="O10" s="16">
        <v>0.20182332296690589</v>
      </c>
      <c r="P10" s="16">
        <v>0.21937170209781379</v>
      </c>
      <c r="Q10" s="16">
        <v>0.16868227294578819</v>
      </c>
      <c r="R10" s="16">
        <v>0.2295333345620493</v>
      </c>
      <c r="S10" s="16">
        <v>0.17788740753165791</v>
      </c>
      <c r="T10" s="16">
        <v>0.20605115960595349</v>
      </c>
      <c r="U10" s="16">
        <v>0.24877938566389091</v>
      </c>
      <c r="V10" s="16">
        <v>0.26667656547310148</v>
      </c>
      <c r="W10" s="16">
        <v>0.19258608219396231</v>
      </c>
      <c r="X10" s="16">
        <v>0.15218299116903919</v>
      </c>
      <c r="Y10" s="16">
        <v>0.17232431672037599</v>
      </c>
      <c r="AA10" s="16">
        <v>0.25916953022334671</v>
      </c>
      <c r="AB10" s="16">
        <v>0.1984466198952532</v>
      </c>
      <c r="AC10" s="16">
        <v>0.205326321020563</v>
      </c>
      <c r="AD10" s="16">
        <v>0.16196915176676541</v>
      </c>
      <c r="AF10" s="16">
        <v>0.231846546728947</v>
      </c>
      <c r="AH10" s="16">
        <v>3.4389535876721597E-2</v>
      </c>
      <c r="AI10" s="16">
        <v>0.10697247047992579</v>
      </c>
      <c r="AJ10" s="16">
        <v>0.29328543359797871</v>
      </c>
      <c r="AK10" s="16">
        <v>0.35349279580409471</v>
      </c>
    </row>
    <row r="11" spans="2:39" ht="19" customHeight="1" x14ac:dyDescent="0.35">
      <c r="B11" s="15" t="s">
        <v>251</v>
      </c>
      <c r="C11" s="16">
        <v>0.66881806544782574</v>
      </c>
      <c r="D11" s="16">
        <v>0.63162046607855682</v>
      </c>
      <c r="E11" s="16">
        <v>0.70518560551216669</v>
      </c>
      <c r="G11" s="16">
        <v>0.55824682358331845</v>
      </c>
      <c r="H11" s="16">
        <v>0.47767589709188002</v>
      </c>
      <c r="I11" s="16">
        <v>0.59154829277207388</v>
      </c>
      <c r="J11" s="16">
        <v>0.70938426302251167</v>
      </c>
      <c r="K11" s="16">
        <v>0.78745030367160784</v>
      </c>
      <c r="L11" s="16">
        <v>0.84642445493883556</v>
      </c>
      <c r="N11" s="16">
        <v>0.70278637649100606</v>
      </c>
      <c r="O11" s="16">
        <v>0.66636662962476345</v>
      </c>
      <c r="P11" s="16">
        <v>0.67813976706394519</v>
      </c>
      <c r="Q11" s="16">
        <v>0.72003308410177069</v>
      </c>
      <c r="R11" s="16">
        <v>0.62746781826508302</v>
      </c>
      <c r="S11" s="16">
        <v>0.70713032957403699</v>
      </c>
      <c r="T11" s="16">
        <v>0.66901590279025014</v>
      </c>
      <c r="U11" s="16">
        <v>0.6110464892632792</v>
      </c>
      <c r="V11" s="16">
        <v>0.53695515587449216</v>
      </c>
      <c r="W11" s="16">
        <v>0.72346637858261409</v>
      </c>
      <c r="X11" s="16">
        <v>0.76135244704130334</v>
      </c>
      <c r="Y11" s="16">
        <v>0.72613411048962906</v>
      </c>
      <c r="AA11" s="16">
        <v>0.58048059308885724</v>
      </c>
      <c r="AB11" s="16">
        <v>0.70543631915170624</v>
      </c>
      <c r="AC11" s="16">
        <v>0.66186518680264028</v>
      </c>
      <c r="AD11" s="16">
        <v>0.73172895570565666</v>
      </c>
      <c r="AF11" s="16">
        <v>0.630741193380573</v>
      </c>
      <c r="AH11" s="16">
        <v>0.9374125701182674</v>
      </c>
      <c r="AI11" s="16">
        <v>0.85468677162573936</v>
      </c>
      <c r="AJ11" s="16">
        <v>0.53479444004785004</v>
      </c>
      <c r="AK11" s="16">
        <v>0.36515023622474702</v>
      </c>
    </row>
    <row r="12" spans="2:39" ht="19" customHeight="1" x14ac:dyDescent="0.35">
      <c r="B12" s="15" t="s">
        <v>93</v>
      </c>
      <c r="C12" s="16">
        <v>1.9201425348436111E-2</v>
      </c>
      <c r="D12" s="16">
        <v>1.456279955031084E-2</v>
      </c>
      <c r="E12" s="16">
        <v>2.3736540850975079E-2</v>
      </c>
      <c r="G12" s="16">
        <v>2.4827867112298271E-2</v>
      </c>
      <c r="H12" s="16">
        <v>2.9396108020394211E-2</v>
      </c>
      <c r="I12" s="16">
        <v>2.203873201100881E-2</v>
      </c>
      <c r="J12" s="16">
        <v>1.6783086528465031E-2</v>
      </c>
      <c r="K12" s="16">
        <v>1.166647897686636E-2</v>
      </c>
      <c r="L12" s="16">
        <v>1.196438989525949E-2</v>
      </c>
      <c r="N12" s="16">
        <v>2.1451353934250988E-2</v>
      </c>
      <c r="O12" s="16">
        <v>1.8079648591240591E-2</v>
      </c>
      <c r="P12" s="16">
        <v>2.2662138352358259E-2</v>
      </c>
      <c r="Q12" s="16">
        <v>2.4052256562920999E-2</v>
      </c>
      <c r="R12" s="16">
        <v>1.976753447704057E-2</v>
      </c>
      <c r="S12" s="16">
        <v>2.5765666596267021E-2</v>
      </c>
      <c r="T12" s="16">
        <v>3.0251919867883371E-2</v>
      </c>
      <c r="U12" s="16">
        <v>2.205671415522846E-2</v>
      </c>
      <c r="V12" s="16">
        <v>1.6086656866993239E-2</v>
      </c>
      <c r="W12" s="16">
        <v>9.8193672494080331E-3</v>
      </c>
      <c r="X12" s="16">
        <v>1.516105087122069E-2</v>
      </c>
      <c r="Y12" s="16">
        <v>1.7254451805298221E-2</v>
      </c>
      <c r="AA12" s="16">
        <v>6.6229134740302077E-3</v>
      </c>
      <c r="AB12" s="16">
        <v>1.594253410795542E-2</v>
      </c>
      <c r="AC12" s="16">
        <v>2.6848028195445531E-2</v>
      </c>
      <c r="AD12" s="16">
        <v>2.9264982867955262E-2</v>
      </c>
      <c r="AF12" s="16">
        <v>1.8690593874606979E-2</v>
      </c>
      <c r="AH12" s="16">
        <v>2.819789400501092E-2</v>
      </c>
      <c r="AI12" s="16">
        <v>2.2608373962365629E-2</v>
      </c>
      <c r="AJ12" s="16">
        <v>1.8129337472858789E-2</v>
      </c>
      <c r="AK12" s="16">
        <v>7.6219609628087838E-3</v>
      </c>
    </row>
    <row r="14" spans="2:39" x14ac:dyDescent="0.35">
      <c r="B14" t="s">
        <v>443</v>
      </c>
    </row>
    <row r="15" spans="2:39" x14ac:dyDescent="0.35">
      <c r="B15" t="s">
        <v>8</v>
      </c>
    </row>
    <row r="17" spans="2:2" x14ac:dyDescent="0.35">
      <c r="B17"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B2:AM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269</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5583</v>
      </c>
      <c r="D7" s="13">
        <v>2763</v>
      </c>
      <c r="E7" s="13">
        <v>2820</v>
      </c>
      <c r="G7" s="13">
        <v>794</v>
      </c>
      <c r="H7" s="13">
        <v>910</v>
      </c>
      <c r="I7" s="13">
        <v>969</v>
      </c>
      <c r="J7" s="13">
        <v>1020</v>
      </c>
      <c r="K7" s="13">
        <v>864</v>
      </c>
      <c r="L7" s="13">
        <v>1026</v>
      </c>
      <c r="N7" s="13">
        <v>465</v>
      </c>
      <c r="O7" s="13">
        <v>163</v>
      </c>
      <c r="P7" s="13">
        <v>289</v>
      </c>
      <c r="Q7" s="13">
        <v>244</v>
      </c>
      <c r="R7" s="13">
        <v>623</v>
      </c>
      <c r="S7" s="13">
        <v>477</v>
      </c>
      <c r="T7" s="13">
        <v>418</v>
      </c>
      <c r="U7" s="13">
        <v>510</v>
      </c>
      <c r="V7" s="13">
        <v>748</v>
      </c>
      <c r="W7" s="13">
        <v>730</v>
      </c>
      <c r="X7" s="13">
        <v>462</v>
      </c>
      <c r="Y7" s="13">
        <v>454</v>
      </c>
      <c r="AA7" s="13">
        <v>1519</v>
      </c>
      <c r="AB7" s="13">
        <v>1492</v>
      </c>
      <c r="AC7" s="13">
        <v>1158</v>
      </c>
      <c r="AD7" s="13">
        <v>1396</v>
      </c>
      <c r="AF7" s="13">
        <v>4950</v>
      </c>
      <c r="AH7" s="13">
        <v>515</v>
      </c>
      <c r="AI7" s="13">
        <v>2107</v>
      </c>
      <c r="AJ7" s="13">
        <v>2105</v>
      </c>
      <c r="AK7" s="13">
        <v>856</v>
      </c>
    </row>
    <row r="8" spans="2:39" x14ac:dyDescent="0.35">
      <c r="B8" s="7" t="s">
        <v>68</v>
      </c>
      <c r="C8" s="14">
        <v>5579</v>
      </c>
      <c r="D8" s="14">
        <v>2758</v>
      </c>
      <c r="E8" s="14">
        <v>2821</v>
      </c>
      <c r="G8" s="14">
        <v>771</v>
      </c>
      <c r="H8" s="14">
        <v>949</v>
      </c>
      <c r="I8" s="14">
        <v>949</v>
      </c>
      <c r="J8" s="14">
        <v>949</v>
      </c>
      <c r="K8" s="14">
        <v>787</v>
      </c>
      <c r="L8" s="14">
        <v>1172</v>
      </c>
      <c r="N8" s="14">
        <v>502</v>
      </c>
      <c r="O8" s="14">
        <v>168</v>
      </c>
      <c r="P8" s="14">
        <v>279</v>
      </c>
      <c r="Q8" s="14">
        <v>223</v>
      </c>
      <c r="R8" s="14">
        <v>612</v>
      </c>
      <c r="S8" s="14">
        <v>448</v>
      </c>
      <c r="T8" s="14">
        <v>390</v>
      </c>
      <c r="U8" s="14">
        <v>501</v>
      </c>
      <c r="V8" s="14">
        <v>783</v>
      </c>
      <c r="W8" s="14">
        <v>724</v>
      </c>
      <c r="X8" s="14">
        <v>446</v>
      </c>
      <c r="Y8" s="14">
        <v>502</v>
      </c>
      <c r="AA8" s="14">
        <v>1505</v>
      </c>
      <c r="AB8" s="14">
        <v>1448</v>
      </c>
      <c r="AC8" s="14">
        <v>1224</v>
      </c>
      <c r="AD8" s="14">
        <v>1395</v>
      </c>
      <c r="AF8" s="14">
        <v>4916</v>
      </c>
      <c r="AH8" s="14">
        <v>537</v>
      </c>
      <c r="AI8" s="14">
        <v>2109</v>
      </c>
      <c r="AJ8" s="14">
        <v>2088</v>
      </c>
      <c r="AK8" s="14">
        <v>844</v>
      </c>
    </row>
    <row r="9" spans="2:39" ht="32" customHeight="1" x14ac:dyDescent="0.35">
      <c r="B9" s="15" t="s">
        <v>249</v>
      </c>
      <c r="C9" s="16">
        <v>0.17391738355090561</v>
      </c>
      <c r="D9" s="16">
        <v>0.21241504034867281</v>
      </c>
      <c r="E9" s="16">
        <v>0.13627879666046461</v>
      </c>
      <c r="G9" s="16">
        <v>0.23358875683336541</v>
      </c>
      <c r="H9" s="16">
        <v>0.30819064005209718</v>
      </c>
      <c r="I9" s="16">
        <v>0.21563472571732961</v>
      </c>
      <c r="J9" s="16">
        <v>0.14392777330985981</v>
      </c>
      <c r="K9" s="16">
        <v>9.3296515970135108E-2</v>
      </c>
      <c r="L9" s="16">
        <v>7.0560178647669447E-2</v>
      </c>
      <c r="N9" s="16">
        <v>0.11307334937737031</v>
      </c>
      <c r="O9" s="16">
        <v>0.1662179699262209</v>
      </c>
      <c r="P9" s="16">
        <v>0.1711850642349497</v>
      </c>
      <c r="Q9" s="16">
        <v>0.15778560381809459</v>
      </c>
      <c r="R9" s="16">
        <v>0.1998940380102289</v>
      </c>
      <c r="S9" s="16">
        <v>0.1397558138184877</v>
      </c>
      <c r="T9" s="16">
        <v>0.17750680751636869</v>
      </c>
      <c r="U9" s="16">
        <v>0.2056840961185224</v>
      </c>
      <c r="V9" s="16">
        <v>0.2703068309049898</v>
      </c>
      <c r="W9" s="16">
        <v>0.13710672314078451</v>
      </c>
      <c r="X9" s="16">
        <v>0.1438753837893717</v>
      </c>
      <c r="Y9" s="16">
        <v>0.1397332906750462</v>
      </c>
      <c r="AA9" s="16">
        <v>0.25815820328525307</v>
      </c>
      <c r="AB9" s="16">
        <v>0.16520626246516781</v>
      </c>
      <c r="AC9" s="16">
        <v>0.1535411359456075</v>
      </c>
      <c r="AD9" s="16">
        <v>0.10939266801549111</v>
      </c>
      <c r="AF9" s="16">
        <v>0.19658309120377751</v>
      </c>
      <c r="AH9" s="16">
        <v>0</v>
      </c>
      <c r="AI9" s="16">
        <v>3.4185254658315678E-2</v>
      </c>
      <c r="AJ9" s="16">
        <v>0.22647670706200951</v>
      </c>
      <c r="AK9" s="16">
        <v>0.50356792983574872</v>
      </c>
    </row>
    <row r="10" spans="2:39" ht="32" customHeight="1" x14ac:dyDescent="0.35">
      <c r="B10" s="15" t="s">
        <v>250</v>
      </c>
      <c r="C10" s="16">
        <v>0.27594614380610272</v>
      </c>
      <c r="D10" s="16">
        <v>0.29027359327348679</v>
      </c>
      <c r="E10" s="16">
        <v>0.26193840939958141</v>
      </c>
      <c r="G10" s="16">
        <v>0.35833590581005259</v>
      </c>
      <c r="H10" s="16">
        <v>0.33376808351113418</v>
      </c>
      <c r="I10" s="16">
        <v>0.31907807673094218</v>
      </c>
      <c r="J10" s="16">
        <v>0.26251725751893368</v>
      </c>
      <c r="K10" s="16">
        <v>0.23194070547552861</v>
      </c>
      <c r="L10" s="16">
        <v>0.18039848813909939</v>
      </c>
      <c r="N10" s="16">
        <v>0.27175403094881567</v>
      </c>
      <c r="O10" s="16">
        <v>0.28495340307943817</v>
      </c>
      <c r="P10" s="16">
        <v>0.27957088256097018</v>
      </c>
      <c r="Q10" s="16">
        <v>0.27861310640973708</v>
      </c>
      <c r="R10" s="16">
        <v>0.3095330393005834</v>
      </c>
      <c r="S10" s="16">
        <v>0.29397787312967411</v>
      </c>
      <c r="T10" s="16">
        <v>0.26934926221134098</v>
      </c>
      <c r="U10" s="16">
        <v>0.28961633531941572</v>
      </c>
      <c r="V10" s="16">
        <v>0.3149929542583263</v>
      </c>
      <c r="W10" s="16">
        <v>0.26207281209904282</v>
      </c>
      <c r="X10" s="16">
        <v>0.21081281922038619</v>
      </c>
      <c r="Y10" s="16">
        <v>0.225308914552868</v>
      </c>
      <c r="AA10" s="16">
        <v>0.29545296800120102</v>
      </c>
      <c r="AB10" s="16">
        <v>0.25818299264940031</v>
      </c>
      <c r="AC10" s="16">
        <v>0.29841903118725532</v>
      </c>
      <c r="AD10" s="16">
        <v>0.25435182247158322</v>
      </c>
      <c r="AF10" s="16">
        <v>0.30830878259449429</v>
      </c>
      <c r="AH10" s="16">
        <v>4.9831876518688333E-2</v>
      </c>
      <c r="AI10" s="16">
        <v>0.1772789261455617</v>
      </c>
      <c r="AJ10" s="16">
        <v>0.40280892510059191</v>
      </c>
      <c r="AK10" s="16">
        <v>0.35249917211037363</v>
      </c>
    </row>
    <row r="11" spans="2:39" ht="19" customHeight="1" x14ac:dyDescent="0.35">
      <c r="B11" s="15" t="s">
        <v>251</v>
      </c>
      <c r="C11" s="16">
        <v>0.53074778502226772</v>
      </c>
      <c r="D11" s="16">
        <v>0.47753074173014409</v>
      </c>
      <c r="E11" s="16">
        <v>0.58277729732544559</v>
      </c>
      <c r="G11" s="16">
        <v>0.37640586159466999</v>
      </c>
      <c r="H11" s="16">
        <v>0.33349542563194468</v>
      </c>
      <c r="I11" s="16">
        <v>0.43391123843906643</v>
      </c>
      <c r="J11" s="16">
        <v>0.58445365087768697</v>
      </c>
      <c r="K11" s="16">
        <v>0.66569244431637475</v>
      </c>
      <c r="L11" s="16">
        <v>0.73635691493400035</v>
      </c>
      <c r="N11" s="16">
        <v>0.59962876885609795</v>
      </c>
      <c r="O11" s="16">
        <v>0.53549711485694662</v>
      </c>
      <c r="P11" s="16">
        <v>0.52541042184790732</v>
      </c>
      <c r="Q11" s="16">
        <v>0.54820640971660606</v>
      </c>
      <c r="R11" s="16">
        <v>0.47591664431052583</v>
      </c>
      <c r="S11" s="16">
        <v>0.53787602827885406</v>
      </c>
      <c r="T11" s="16">
        <v>0.52343488282835671</v>
      </c>
      <c r="U11" s="16">
        <v>0.48773103371310289</v>
      </c>
      <c r="V11" s="16">
        <v>0.39041968776237568</v>
      </c>
      <c r="W11" s="16">
        <v>0.59663654408286926</v>
      </c>
      <c r="X11" s="16">
        <v>0.61629682155457499</v>
      </c>
      <c r="Y11" s="16">
        <v>0.61248828528458032</v>
      </c>
      <c r="AA11" s="16">
        <v>0.4383765372060765</v>
      </c>
      <c r="AB11" s="16">
        <v>0.56468321635032859</v>
      </c>
      <c r="AC11" s="16">
        <v>0.52115045171082774</v>
      </c>
      <c r="AD11" s="16">
        <v>0.60360826372401644</v>
      </c>
      <c r="AF11" s="16">
        <v>0.47562113350658658</v>
      </c>
      <c r="AH11" s="16">
        <v>0.92784274249127718</v>
      </c>
      <c r="AI11" s="16">
        <v>0.76269259187737959</v>
      </c>
      <c r="AJ11" s="16">
        <v>0.35337264429251491</v>
      </c>
      <c r="AK11" s="16">
        <v>0.1374722870171208</v>
      </c>
    </row>
    <row r="12" spans="2:39" ht="19" customHeight="1" x14ac:dyDescent="0.35">
      <c r="B12" s="15" t="s">
        <v>93</v>
      </c>
      <c r="C12" s="16">
        <v>1.938868762072395E-2</v>
      </c>
      <c r="D12" s="16">
        <v>1.9780624647696199E-2</v>
      </c>
      <c r="E12" s="16">
        <v>1.9005496614508441E-2</v>
      </c>
      <c r="G12" s="16">
        <v>3.1669475761911821E-2</v>
      </c>
      <c r="H12" s="16">
        <v>2.4545850804823969E-2</v>
      </c>
      <c r="I12" s="16">
        <v>3.1375959112661833E-2</v>
      </c>
      <c r="J12" s="16">
        <v>9.1013182935196415E-3</v>
      </c>
      <c r="K12" s="16">
        <v>9.0703342379615925E-3</v>
      </c>
      <c r="L12" s="16">
        <v>1.2684418279230831E-2</v>
      </c>
      <c r="N12" s="16">
        <v>1.5543850817715839E-2</v>
      </c>
      <c r="O12" s="16">
        <v>1.333151213739449E-2</v>
      </c>
      <c r="P12" s="16">
        <v>2.383363135617288E-2</v>
      </c>
      <c r="Q12" s="16">
        <v>1.539488005556227E-2</v>
      </c>
      <c r="R12" s="16">
        <v>1.465627837866188E-2</v>
      </c>
      <c r="S12" s="16">
        <v>2.8390284772984251E-2</v>
      </c>
      <c r="T12" s="16">
        <v>2.9709047443933771E-2</v>
      </c>
      <c r="U12" s="16">
        <v>1.6968534848959129E-2</v>
      </c>
      <c r="V12" s="16">
        <v>2.428052707430817E-2</v>
      </c>
      <c r="W12" s="16">
        <v>4.1839206773032741E-3</v>
      </c>
      <c r="X12" s="16">
        <v>2.901497543566697E-2</v>
      </c>
      <c r="Y12" s="16">
        <v>2.2469509487505389E-2</v>
      </c>
      <c r="AA12" s="16">
        <v>8.0122915074693959E-3</v>
      </c>
      <c r="AB12" s="16">
        <v>1.1927528535103199E-2</v>
      </c>
      <c r="AC12" s="16">
        <v>2.6889381156309629E-2</v>
      </c>
      <c r="AD12" s="16">
        <v>3.2647245788909117E-2</v>
      </c>
      <c r="AF12" s="16">
        <v>1.9486992695141252E-2</v>
      </c>
      <c r="AH12" s="16">
        <v>2.2325380990034591E-2</v>
      </c>
      <c r="AI12" s="16">
        <v>2.5843227318743289E-2</v>
      </c>
      <c r="AJ12" s="16">
        <v>1.7341723544883791E-2</v>
      </c>
      <c r="AK12" s="16">
        <v>6.4606110367569436E-3</v>
      </c>
    </row>
    <row r="14" spans="2:39" x14ac:dyDescent="0.35">
      <c r="B14" t="s">
        <v>443</v>
      </c>
    </row>
    <row r="15" spans="2:39" x14ac:dyDescent="0.35">
      <c r="B15" t="s">
        <v>8</v>
      </c>
    </row>
    <row r="17" spans="2:2" x14ac:dyDescent="0.35">
      <c r="B17"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B2:AM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270</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5583</v>
      </c>
      <c r="D7" s="13">
        <v>2763</v>
      </c>
      <c r="E7" s="13">
        <v>2820</v>
      </c>
      <c r="G7" s="13">
        <v>794</v>
      </c>
      <c r="H7" s="13">
        <v>910</v>
      </c>
      <c r="I7" s="13">
        <v>969</v>
      </c>
      <c r="J7" s="13">
        <v>1020</v>
      </c>
      <c r="K7" s="13">
        <v>864</v>
      </c>
      <c r="L7" s="13">
        <v>1026</v>
      </c>
      <c r="N7" s="13">
        <v>465</v>
      </c>
      <c r="O7" s="13">
        <v>163</v>
      </c>
      <c r="P7" s="13">
        <v>289</v>
      </c>
      <c r="Q7" s="13">
        <v>244</v>
      </c>
      <c r="R7" s="13">
        <v>623</v>
      </c>
      <c r="S7" s="13">
        <v>477</v>
      </c>
      <c r="T7" s="13">
        <v>418</v>
      </c>
      <c r="U7" s="13">
        <v>510</v>
      </c>
      <c r="V7" s="13">
        <v>748</v>
      </c>
      <c r="W7" s="13">
        <v>730</v>
      </c>
      <c r="X7" s="13">
        <v>462</v>
      </c>
      <c r="Y7" s="13">
        <v>454</v>
      </c>
      <c r="AA7" s="13">
        <v>1519</v>
      </c>
      <c r="AB7" s="13">
        <v>1492</v>
      </c>
      <c r="AC7" s="13">
        <v>1158</v>
      </c>
      <c r="AD7" s="13">
        <v>1396</v>
      </c>
      <c r="AF7" s="13">
        <v>4950</v>
      </c>
      <c r="AH7" s="13">
        <v>515</v>
      </c>
      <c r="AI7" s="13">
        <v>2107</v>
      </c>
      <c r="AJ7" s="13">
        <v>2105</v>
      </c>
      <c r="AK7" s="13">
        <v>856</v>
      </c>
    </row>
    <row r="8" spans="2:39" x14ac:dyDescent="0.35">
      <c r="B8" s="7" t="s">
        <v>68</v>
      </c>
      <c r="C8" s="14">
        <v>5579</v>
      </c>
      <c r="D8" s="14">
        <v>2758</v>
      </c>
      <c r="E8" s="14">
        <v>2821</v>
      </c>
      <c r="G8" s="14">
        <v>771</v>
      </c>
      <c r="H8" s="14">
        <v>949</v>
      </c>
      <c r="I8" s="14">
        <v>949</v>
      </c>
      <c r="J8" s="14">
        <v>949</v>
      </c>
      <c r="K8" s="14">
        <v>787</v>
      </c>
      <c r="L8" s="14">
        <v>1172</v>
      </c>
      <c r="N8" s="14">
        <v>502</v>
      </c>
      <c r="O8" s="14">
        <v>168</v>
      </c>
      <c r="P8" s="14">
        <v>279</v>
      </c>
      <c r="Q8" s="14">
        <v>223</v>
      </c>
      <c r="R8" s="14">
        <v>612</v>
      </c>
      <c r="S8" s="14">
        <v>448</v>
      </c>
      <c r="T8" s="14">
        <v>390</v>
      </c>
      <c r="U8" s="14">
        <v>501</v>
      </c>
      <c r="V8" s="14">
        <v>783</v>
      </c>
      <c r="W8" s="14">
        <v>724</v>
      </c>
      <c r="X8" s="14">
        <v>446</v>
      </c>
      <c r="Y8" s="14">
        <v>502</v>
      </c>
      <c r="AA8" s="14">
        <v>1505</v>
      </c>
      <c r="AB8" s="14">
        <v>1448</v>
      </c>
      <c r="AC8" s="14">
        <v>1224</v>
      </c>
      <c r="AD8" s="14">
        <v>1395</v>
      </c>
      <c r="AF8" s="14">
        <v>4916</v>
      </c>
      <c r="AH8" s="14">
        <v>537</v>
      </c>
      <c r="AI8" s="14">
        <v>2109</v>
      </c>
      <c r="AJ8" s="14">
        <v>2088</v>
      </c>
      <c r="AK8" s="14">
        <v>844</v>
      </c>
    </row>
    <row r="9" spans="2:39" ht="32" customHeight="1" x14ac:dyDescent="0.35">
      <c r="B9" s="15" t="s">
        <v>249</v>
      </c>
      <c r="C9" s="16">
        <v>0.16989191576357651</v>
      </c>
      <c r="D9" s="16">
        <v>0.20151123836749599</v>
      </c>
      <c r="E9" s="16">
        <v>0.138978173987128</v>
      </c>
      <c r="G9" s="16">
        <v>0.23391296635261399</v>
      </c>
      <c r="H9" s="16">
        <v>0.28441804567180867</v>
      </c>
      <c r="I9" s="16">
        <v>0.21216193829161301</v>
      </c>
      <c r="J9" s="16">
        <v>0.13735562253047179</v>
      </c>
      <c r="K9" s="16">
        <v>0.1099155683332583</v>
      </c>
      <c r="L9" s="16">
        <v>6.7411297790649999E-2</v>
      </c>
      <c r="N9" s="16">
        <v>0.1139275842941285</v>
      </c>
      <c r="O9" s="16">
        <v>0.18450013499068679</v>
      </c>
      <c r="P9" s="16">
        <v>0.154910543539302</v>
      </c>
      <c r="Q9" s="16">
        <v>0.19436458447052729</v>
      </c>
      <c r="R9" s="16">
        <v>0.1788163412388642</v>
      </c>
      <c r="S9" s="16">
        <v>0.1674005290062944</v>
      </c>
      <c r="T9" s="16">
        <v>0.16418774438613709</v>
      </c>
      <c r="U9" s="16">
        <v>0.18083284319311671</v>
      </c>
      <c r="V9" s="16">
        <v>0.27424673634072361</v>
      </c>
      <c r="W9" s="16">
        <v>0.13041972751044709</v>
      </c>
      <c r="X9" s="16">
        <v>0.12582458008395059</v>
      </c>
      <c r="Y9" s="16">
        <v>0.1365642552340097</v>
      </c>
      <c r="AA9" s="16">
        <v>0.2302350471172368</v>
      </c>
      <c r="AB9" s="16">
        <v>0.15998483202945321</v>
      </c>
      <c r="AC9" s="16">
        <v>0.167345629538005</v>
      </c>
      <c r="AD9" s="16">
        <v>0.1175094037248253</v>
      </c>
      <c r="AF9" s="16">
        <v>0.19141557751682051</v>
      </c>
      <c r="AH9" s="16">
        <v>6.0124689324354934E-3</v>
      </c>
      <c r="AI9" s="16">
        <v>3.6427808645544763E-2</v>
      </c>
      <c r="AJ9" s="16">
        <v>0.2233306890178027</v>
      </c>
      <c r="AK9" s="16">
        <v>0.4753292698678529</v>
      </c>
    </row>
    <row r="10" spans="2:39" ht="32" customHeight="1" x14ac:dyDescent="0.35">
      <c r="B10" s="15" t="s">
        <v>250</v>
      </c>
      <c r="C10" s="16">
        <v>0.28466692929427839</v>
      </c>
      <c r="D10" s="16">
        <v>0.3084006259935102</v>
      </c>
      <c r="E10" s="16">
        <v>0.26146284676691728</v>
      </c>
      <c r="G10" s="16">
        <v>0.30875073831405508</v>
      </c>
      <c r="H10" s="16">
        <v>0.34371313320669861</v>
      </c>
      <c r="I10" s="16">
        <v>0.30505818446969962</v>
      </c>
      <c r="J10" s="16">
        <v>0.29378701050299161</v>
      </c>
      <c r="K10" s="16">
        <v>0.24677881333975479</v>
      </c>
      <c r="L10" s="16">
        <v>0.2225470802065137</v>
      </c>
      <c r="N10" s="16">
        <v>0.2445192963238558</v>
      </c>
      <c r="O10" s="16">
        <v>0.26153864146900352</v>
      </c>
      <c r="P10" s="16">
        <v>0.29053108561794733</v>
      </c>
      <c r="Q10" s="16">
        <v>0.26712716780423279</v>
      </c>
      <c r="R10" s="16">
        <v>0.32006755448906821</v>
      </c>
      <c r="S10" s="16">
        <v>0.25462975172039948</v>
      </c>
      <c r="T10" s="16">
        <v>0.29266473379270602</v>
      </c>
      <c r="U10" s="16">
        <v>0.31461407451239298</v>
      </c>
      <c r="V10" s="16">
        <v>0.33674756702378322</v>
      </c>
      <c r="W10" s="16">
        <v>0.26157230017141919</v>
      </c>
      <c r="X10" s="16">
        <v>0.26135023501470239</v>
      </c>
      <c r="Y10" s="16">
        <v>0.25737181368411632</v>
      </c>
      <c r="AA10" s="16">
        <v>0.3021078970536884</v>
      </c>
      <c r="AB10" s="16">
        <v>0.26683819827081978</v>
      </c>
      <c r="AC10" s="16">
        <v>0.29852616150112699</v>
      </c>
      <c r="AD10" s="16">
        <v>0.27283351269686701</v>
      </c>
      <c r="AF10" s="16">
        <v>0.31592977840452058</v>
      </c>
      <c r="AH10" s="16">
        <v>7.3337606804383379E-2</v>
      </c>
      <c r="AI10" s="16">
        <v>0.21827740211427379</v>
      </c>
      <c r="AJ10" s="16">
        <v>0.38801702332410931</v>
      </c>
      <c r="AK10" s="16">
        <v>0.32933237516625169</v>
      </c>
    </row>
    <row r="11" spans="2:39" ht="19" customHeight="1" x14ac:dyDescent="0.35">
      <c r="B11" s="15" t="s">
        <v>251</v>
      </c>
      <c r="C11" s="16">
        <v>0.52912523044958371</v>
      </c>
      <c r="D11" s="16">
        <v>0.47805113117545439</v>
      </c>
      <c r="E11" s="16">
        <v>0.57905961823527918</v>
      </c>
      <c r="G11" s="16">
        <v>0.43555631447059279</v>
      </c>
      <c r="H11" s="16">
        <v>0.34674540219669348</v>
      </c>
      <c r="I11" s="16">
        <v>0.4613335340995075</v>
      </c>
      <c r="J11" s="16">
        <v>0.55799743922039535</v>
      </c>
      <c r="K11" s="16">
        <v>0.63103813370202821</v>
      </c>
      <c r="L11" s="16">
        <v>0.70147156101786556</v>
      </c>
      <c r="N11" s="16">
        <v>0.61559856692500137</v>
      </c>
      <c r="O11" s="16">
        <v>0.55396122354030986</v>
      </c>
      <c r="P11" s="16">
        <v>0.53199454209115971</v>
      </c>
      <c r="Q11" s="16">
        <v>0.52278131458930788</v>
      </c>
      <c r="R11" s="16">
        <v>0.48684291457299861</v>
      </c>
      <c r="S11" s="16">
        <v>0.55253734155484424</v>
      </c>
      <c r="T11" s="16">
        <v>0.51806095322142798</v>
      </c>
      <c r="U11" s="16">
        <v>0.48712561681470529</v>
      </c>
      <c r="V11" s="16">
        <v>0.36931014176708832</v>
      </c>
      <c r="W11" s="16">
        <v>0.60666753879208757</v>
      </c>
      <c r="X11" s="16">
        <v>0.5975299536644707</v>
      </c>
      <c r="Y11" s="16">
        <v>0.59344479584094734</v>
      </c>
      <c r="AA11" s="16">
        <v>0.46244238718946812</v>
      </c>
      <c r="AB11" s="16">
        <v>0.56034749221267788</v>
      </c>
      <c r="AC11" s="16">
        <v>0.51320021624394518</v>
      </c>
      <c r="AD11" s="16">
        <v>0.58198792393633714</v>
      </c>
      <c r="AF11" s="16">
        <v>0.47705595338131351</v>
      </c>
      <c r="AH11" s="16">
        <v>0.8985813688429225</v>
      </c>
      <c r="AI11" s="16">
        <v>0.72218957381431303</v>
      </c>
      <c r="AJ11" s="16">
        <v>0.37502237038134711</v>
      </c>
      <c r="AK11" s="16">
        <v>0.19299712355018919</v>
      </c>
    </row>
    <row r="12" spans="2:39" ht="19" customHeight="1" x14ac:dyDescent="0.35">
      <c r="B12" s="15" t="s">
        <v>93</v>
      </c>
      <c r="C12" s="16">
        <v>1.6315924492561421E-2</v>
      </c>
      <c r="D12" s="16">
        <v>1.2037004463539251E-2</v>
      </c>
      <c r="E12" s="16">
        <v>2.049936101067543E-2</v>
      </c>
      <c r="G12" s="16">
        <v>2.1779980862738021E-2</v>
      </c>
      <c r="H12" s="16">
        <v>2.512341892479919E-2</v>
      </c>
      <c r="I12" s="16">
        <v>2.1446343139180011E-2</v>
      </c>
      <c r="J12" s="16">
        <v>1.0859927746141191E-2</v>
      </c>
      <c r="K12" s="16">
        <v>1.2267484624958471E-2</v>
      </c>
      <c r="L12" s="16">
        <v>8.5700609849707308E-3</v>
      </c>
      <c r="N12" s="16">
        <v>2.5954552457014259E-2</v>
      </c>
      <c r="O12" s="16">
        <v>0</v>
      </c>
      <c r="P12" s="16">
        <v>2.2563828751591259E-2</v>
      </c>
      <c r="Q12" s="16">
        <v>1.5726933135931969E-2</v>
      </c>
      <c r="R12" s="16">
        <v>1.4273189699068919E-2</v>
      </c>
      <c r="S12" s="16">
        <v>2.5432377718461859E-2</v>
      </c>
      <c r="T12" s="16">
        <v>2.508656859972901E-2</v>
      </c>
      <c r="U12" s="16">
        <v>1.74274654797851E-2</v>
      </c>
      <c r="V12" s="16">
        <v>1.9695554868404911E-2</v>
      </c>
      <c r="W12" s="16">
        <v>1.3404335260461071E-3</v>
      </c>
      <c r="X12" s="16">
        <v>1.5295231236876259E-2</v>
      </c>
      <c r="Y12" s="16">
        <v>1.2619135240926539E-2</v>
      </c>
      <c r="AA12" s="16">
        <v>5.214668639606645E-3</v>
      </c>
      <c r="AB12" s="16">
        <v>1.2829477487049001E-2</v>
      </c>
      <c r="AC12" s="16">
        <v>2.0927992716922791E-2</v>
      </c>
      <c r="AD12" s="16">
        <v>2.7669159641970559E-2</v>
      </c>
      <c r="AF12" s="16">
        <v>1.5598690697345329E-2</v>
      </c>
      <c r="AH12" s="16">
        <v>2.2068555420258661E-2</v>
      </c>
      <c r="AI12" s="16">
        <v>2.3105215425868651E-2</v>
      </c>
      <c r="AJ12" s="16">
        <v>1.3629917276740809E-2</v>
      </c>
      <c r="AK12" s="16">
        <v>2.3412314157062E-3</v>
      </c>
    </row>
    <row r="14" spans="2:39" x14ac:dyDescent="0.35">
      <c r="B14" t="s">
        <v>443</v>
      </c>
    </row>
    <row r="15" spans="2:39" x14ac:dyDescent="0.35">
      <c r="B15" t="s">
        <v>8</v>
      </c>
    </row>
    <row r="17" spans="2:2" x14ac:dyDescent="0.35">
      <c r="B17"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B2:AM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271</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5583</v>
      </c>
      <c r="D7" s="13">
        <v>2763</v>
      </c>
      <c r="E7" s="13">
        <v>2820</v>
      </c>
      <c r="G7" s="13">
        <v>794</v>
      </c>
      <c r="H7" s="13">
        <v>910</v>
      </c>
      <c r="I7" s="13">
        <v>969</v>
      </c>
      <c r="J7" s="13">
        <v>1020</v>
      </c>
      <c r="K7" s="13">
        <v>864</v>
      </c>
      <c r="L7" s="13">
        <v>1026</v>
      </c>
      <c r="N7" s="13">
        <v>465</v>
      </c>
      <c r="O7" s="13">
        <v>163</v>
      </c>
      <c r="P7" s="13">
        <v>289</v>
      </c>
      <c r="Q7" s="13">
        <v>244</v>
      </c>
      <c r="R7" s="13">
        <v>623</v>
      </c>
      <c r="S7" s="13">
        <v>477</v>
      </c>
      <c r="T7" s="13">
        <v>418</v>
      </c>
      <c r="U7" s="13">
        <v>510</v>
      </c>
      <c r="V7" s="13">
        <v>748</v>
      </c>
      <c r="W7" s="13">
        <v>730</v>
      </c>
      <c r="X7" s="13">
        <v>462</v>
      </c>
      <c r="Y7" s="13">
        <v>454</v>
      </c>
      <c r="AA7" s="13">
        <v>1519</v>
      </c>
      <c r="AB7" s="13">
        <v>1492</v>
      </c>
      <c r="AC7" s="13">
        <v>1158</v>
      </c>
      <c r="AD7" s="13">
        <v>1396</v>
      </c>
      <c r="AF7" s="13">
        <v>4950</v>
      </c>
      <c r="AH7" s="13">
        <v>515</v>
      </c>
      <c r="AI7" s="13">
        <v>2107</v>
      </c>
      <c r="AJ7" s="13">
        <v>2105</v>
      </c>
      <c r="AK7" s="13">
        <v>856</v>
      </c>
    </row>
    <row r="8" spans="2:39" x14ac:dyDescent="0.35">
      <c r="B8" s="7" t="s">
        <v>68</v>
      </c>
      <c r="C8" s="14">
        <v>5579</v>
      </c>
      <c r="D8" s="14">
        <v>2758</v>
      </c>
      <c r="E8" s="14">
        <v>2821</v>
      </c>
      <c r="G8" s="14">
        <v>771</v>
      </c>
      <c r="H8" s="14">
        <v>949</v>
      </c>
      <c r="I8" s="14">
        <v>949</v>
      </c>
      <c r="J8" s="14">
        <v>949</v>
      </c>
      <c r="K8" s="14">
        <v>787</v>
      </c>
      <c r="L8" s="14">
        <v>1172</v>
      </c>
      <c r="N8" s="14">
        <v>502</v>
      </c>
      <c r="O8" s="14">
        <v>168</v>
      </c>
      <c r="P8" s="14">
        <v>279</v>
      </c>
      <c r="Q8" s="14">
        <v>223</v>
      </c>
      <c r="R8" s="14">
        <v>612</v>
      </c>
      <c r="S8" s="14">
        <v>448</v>
      </c>
      <c r="T8" s="14">
        <v>390</v>
      </c>
      <c r="U8" s="14">
        <v>501</v>
      </c>
      <c r="V8" s="14">
        <v>783</v>
      </c>
      <c r="W8" s="14">
        <v>724</v>
      </c>
      <c r="X8" s="14">
        <v>446</v>
      </c>
      <c r="Y8" s="14">
        <v>502</v>
      </c>
      <c r="AA8" s="14">
        <v>1505</v>
      </c>
      <c r="AB8" s="14">
        <v>1448</v>
      </c>
      <c r="AC8" s="14">
        <v>1224</v>
      </c>
      <c r="AD8" s="14">
        <v>1395</v>
      </c>
      <c r="AF8" s="14">
        <v>4916</v>
      </c>
      <c r="AH8" s="14">
        <v>537</v>
      </c>
      <c r="AI8" s="14">
        <v>2109</v>
      </c>
      <c r="AJ8" s="14">
        <v>2088</v>
      </c>
      <c r="AK8" s="14">
        <v>844</v>
      </c>
    </row>
    <row r="9" spans="2:39" ht="32" customHeight="1" x14ac:dyDescent="0.35">
      <c r="B9" s="15" t="s">
        <v>249</v>
      </c>
      <c r="C9" s="16">
        <v>0.1432904859544071</v>
      </c>
      <c r="D9" s="16">
        <v>0.14812517523019081</v>
      </c>
      <c r="E9" s="16">
        <v>0.13856368210370049</v>
      </c>
      <c r="G9" s="16">
        <v>0.2163341723410542</v>
      </c>
      <c r="H9" s="16">
        <v>0.26312398468525638</v>
      </c>
      <c r="I9" s="16">
        <v>0.17582149877021599</v>
      </c>
      <c r="J9" s="16">
        <v>0.11393854008829719</v>
      </c>
      <c r="K9" s="16">
        <v>7.2125725419368569E-2</v>
      </c>
      <c r="L9" s="16">
        <v>4.3398041538907292E-2</v>
      </c>
      <c r="N9" s="16">
        <v>0.12478651753291441</v>
      </c>
      <c r="O9" s="16">
        <v>0.1236139010465821</v>
      </c>
      <c r="P9" s="16">
        <v>9.9168629214421239E-2</v>
      </c>
      <c r="Q9" s="16">
        <v>0.14667453877060979</v>
      </c>
      <c r="R9" s="16">
        <v>0.15416287466493761</v>
      </c>
      <c r="S9" s="16">
        <v>0.1088366822872333</v>
      </c>
      <c r="T9" s="16">
        <v>0.14508490399374319</v>
      </c>
      <c r="U9" s="16">
        <v>0.1757855576873128</v>
      </c>
      <c r="V9" s="16">
        <v>0.21402386734783699</v>
      </c>
      <c r="W9" s="16">
        <v>0.1133299953001675</v>
      </c>
      <c r="X9" s="16">
        <v>0.109974249305222</v>
      </c>
      <c r="Y9" s="16">
        <v>0.13756497334702941</v>
      </c>
      <c r="AA9" s="16">
        <v>0.18839807866772271</v>
      </c>
      <c r="AB9" s="16">
        <v>0.1236439107613042</v>
      </c>
      <c r="AC9" s="16">
        <v>0.13336832453481109</v>
      </c>
      <c r="AD9" s="16">
        <v>0.12300968032649059</v>
      </c>
      <c r="AF9" s="16">
        <v>0.16201830366306899</v>
      </c>
      <c r="AH9" s="16">
        <v>1.717338861623228E-3</v>
      </c>
      <c r="AI9" s="16">
        <v>2.943654099866197E-2</v>
      </c>
      <c r="AJ9" s="16">
        <v>0.20543357027450659</v>
      </c>
      <c r="AK9" s="16">
        <v>0.36404107097168009</v>
      </c>
    </row>
    <row r="10" spans="2:39" ht="32" customHeight="1" x14ac:dyDescent="0.35">
      <c r="B10" s="15" t="s">
        <v>250</v>
      </c>
      <c r="C10" s="16">
        <v>0.24870413777409001</v>
      </c>
      <c r="D10" s="16">
        <v>0.25055001614776212</v>
      </c>
      <c r="E10" s="16">
        <v>0.2468994499220056</v>
      </c>
      <c r="G10" s="16">
        <v>0.33965948391115369</v>
      </c>
      <c r="H10" s="16">
        <v>0.34559716074343377</v>
      </c>
      <c r="I10" s="16">
        <v>0.28655357604808701</v>
      </c>
      <c r="J10" s="16">
        <v>0.2376585275523391</v>
      </c>
      <c r="K10" s="16">
        <v>0.1663528176857195</v>
      </c>
      <c r="L10" s="16">
        <v>0.14398398343827981</v>
      </c>
      <c r="N10" s="16">
        <v>0.20385873921234149</v>
      </c>
      <c r="O10" s="16">
        <v>0.27060422623155228</v>
      </c>
      <c r="P10" s="16">
        <v>0.26887201257098042</v>
      </c>
      <c r="Q10" s="16">
        <v>0.24514819862529211</v>
      </c>
      <c r="R10" s="16">
        <v>0.26277394844457802</v>
      </c>
      <c r="S10" s="16">
        <v>0.22560088157280489</v>
      </c>
      <c r="T10" s="16">
        <v>0.27504457684750072</v>
      </c>
      <c r="U10" s="16">
        <v>0.25937885114796172</v>
      </c>
      <c r="V10" s="16">
        <v>0.30548261876087168</v>
      </c>
      <c r="W10" s="16">
        <v>0.23263770346391871</v>
      </c>
      <c r="X10" s="16">
        <v>0.23036360006470591</v>
      </c>
      <c r="Y10" s="16">
        <v>0.19976029514977189</v>
      </c>
      <c r="AA10" s="16">
        <v>0.26813136841395269</v>
      </c>
      <c r="AB10" s="16">
        <v>0.2378265995098916</v>
      </c>
      <c r="AC10" s="16">
        <v>0.27288069449788349</v>
      </c>
      <c r="AD10" s="16">
        <v>0.2181588331789131</v>
      </c>
      <c r="AF10" s="16">
        <v>0.27676091017739041</v>
      </c>
      <c r="AH10" s="16">
        <v>3.8089008382483767E-2</v>
      </c>
      <c r="AI10" s="16">
        <v>0.16084256491629309</v>
      </c>
      <c r="AJ10" s="16">
        <v>0.35208031736160028</v>
      </c>
      <c r="AK10" s="16">
        <v>0.34648307283769209</v>
      </c>
    </row>
    <row r="11" spans="2:39" ht="19" customHeight="1" x14ac:dyDescent="0.35">
      <c r="B11" s="15" t="s">
        <v>251</v>
      </c>
      <c r="C11" s="16">
        <v>0.58957830127413968</v>
      </c>
      <c r="D11" s="16">
        <v>0.58312197026738255</v>
      </c>
      <c r="E11" s="16">
        <v>0.59589056014401887</v>
      </c>
      <c r="G11" s="16">
        <v>0.42081329525741212</v>
      </c>
      <c r="H11" s="16">
        <v>0.36718770245596272</v>
      </c>
      <c r="I11" s="16">
        <v>0.51171436602320763</v>
      </c>
      <c r="J11" s="16">
        <v>0.63364591455194641</v>
      </c>
      <c r="K11" s="16">
        <v>0.754026853660277</v>
      </c>
      <c r="L11" s="16">
        <v>0.7976590748192568</v>
      </c>
      <c r="N11" s="16">
        <v>0.64054820620341957</v>
      </c>
      <c r="O11" s="16">
        <v>0.59930852982722571</v>
      </c>
      <c r="P11" s="16">
        <v>0.6119868512478821</v>
      </c>
      <c r="Q11" s="16">
        <v>0.59296110747388253</v>
      </c>
      <c r="R11" s="16">
        <v>0.5718697213263132</v>
      </c>
      <c r="S11" s="16">
        <v>0.63817627897434659</v>
      </c>
      <c r="T11" s="16">
        <v>0.55073746836377913</v>
      </c>
      <c r="U11" s="16">
        <v>0.54143542986168425</v>
      </c>
      <c r="V11" s="16">
        <v>0.4587715433641279</v>
      </c>
      <c r="W11" s="16">
        <v>0.64947528499056129</v>
      </c>
      <c r="X11" s="16">
        <v>0.6487872843593383</v>
      </c>
      <c r="Y11" s="16">
        <v>0.64290273451036595</v>
      </c>
      <c r="AA11" s="16">
        <v>0.53498931465188715</v>
      </c>
      <c r="AB11" s="16">
        <v>0.62458683174748597</v>
      </c>
      <c r="AC11" s="16">
        <v>0.5744572055802516</v>
      </c>
      <c r="AD11" s="16">
        <v>0.62621717000130428</v>
      </c>
      <c r="AF11" s="16">
        <v>0.54376598453461522</v>
      </c>
      <c r="AH11" s="16">
        <v>0.92954939419928839</v>
      </c>
      <c r="AI11" s="16">
        <v>0.78570327160081288</v>
      </c>
      <c r="AJ11" s="16">
        <v>0.42723042992501098</v>
      </c>
      <c r="AK11" s="16">
        <v>0.28493970216758069</v>
      </c>
    </row>
    <row r="12" spans="2:39" ht="19" customHeight="1" x14ac:dyDescent="0.35">
      <c r="B12" s="15" t="s">
        <v>93</v>
      </c>
      <c r="C12" s="16">
        <v>1.8427074997363221E-2</v>
      </c>
      <c r="D12" s="16">
        <v>1.8202838354664391E-2</v>
      </c>
      <c r="E12" s="16">
        <v>1.864630783027502E-2</v>
      </c>
      <c r="G12" s="16">
        <v>2.3193048490379811E-2</v>
      </c>
      <c r="H12" s="16">
        <v>2.409115211534725E-2</v>
      </c>
      <c r="I12" s="16">
        <v>2.591055915848936E-2</v>
      </c>
      <c r="J12" s="16">
        <v>1.4757017807417529E-2</v>
      </c>
      <c r="K12" s="16">
        <v>7.4946032346349372E-3</v>
      </c>
      <c r="L12" s="16">
        <v>1.495890020355597E-2</v>
      </c>
      <c r="N12" s="16">
        <v>3.080653705132437E-2</v>
      </c>
      <c r="O12" s="16">
        <v>6.4733428946400426E-3</v>
      </c>
      <c r="P12" s="16">
        <v>1.9972506966716461E-2</v>
      </c>
      <c r="Q12" s="16">
        <v>1.521615513021549E-2</v>
      </c>
      <c r="R12" s="16">
        <v>1.119345556417113E-2</v>
      </c>
      <c r="S12" s="16">
        <v>2.738615716561528E-2</v>
      </c>
      <c r="T12" s="16">
        <v>2.9133050794977109E-2</v>
      </c>
      <c r="U12" s="16">
        <v>2.3400161303041289E-2</v>
      </c>
      <c r="V12" s="16">
        <v>2.1721970527163251E-2</v>
      </c>
      <c r="W12" s="16">
        <v>4.5570162453523787E-3</v>
      </c>
      <c r="X12" s="16">
        <v>1.0874866270733649E-2</v>
      </c>
      <c r="Y12" s="16">
        <v>1.9771996992832531E-2</v>
      </c>
      <c r="AA12" s="16">
        <v>8.4812382664374904E-3</v>
      </c>
      <c r="AB12" s="16">
        <v>1.3942657981318321E-2</v>
      </c>
      <c r="AC12" s="16">
        <v>1.929377538705359E-2</v>
      </c>
      <c r="AD12" s="16">
        <v>3.2614316493291953E-2</v>
      </c>
      <c r="AF12" s="16">
        <v>1.745480162492534E-2</v>
      </c>
      <c r="AH12" s="16">
        <v>3.064425855660451E-2</v>
      </c>
      <c r="AI12" s="16">
        <v>2.401762248423225E-2</v>
      </c>
      <c r="AJ12" s="16">
        <v>1.525568243888191E-2</v>
      </c>
      <c r="AK12" s="16">
        <v>4.536154023047103E-3</v>
      </c>
    </row>
    <row r="14" spans="2:39" x14ac:dyDescent="0.35">
      <c r="B14" t="s">
        <v>443</v>
      </c>
    </row>
    <row r="15" spans="2:39" x14ac:dyDescent="0.35">
      <c r="B15" t="s">
        <v>8</v>
      </c>
    </row>
    <row r="17" spans="2:2" x14ac:dyDescent="0.35">
      <c r="B17"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B2:AM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272</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5583</v>
      </c>
      <c r="D7" s="13">
        <v>2763</v>
      </c>
      <c r="E7" s="13">
        <v>2820</v>
      </c>
      <c r="G7" s="13">
        <v>794</v>
      </c>
      <c r="H7" s="13">
        <v>910</v>
      </c>
      <c r="I7" s="13">
        <v>969</v>
      </c>
      <c r="J7" s="13">
        <v>1020</v>
      </c>
      <c r="K7" s="13">
        <v>864</v>
      </c>
      <c r="L7" s="13">
        <v>1026</v>
      </c>
      <c r="N7" s="13">
        <v>465</v>
      </c>
      <c r="O7" s="13">
        <v>163</v>
      </c>
      <c r="P7" s="13">
        <v>289</v>
      </c>
      <c r="Q7" s="13">
        <v>244</v>
      </c>
      <c r="R7" s="13">
        <v>623</v>
      </c>
      <c r="S7" s="13">
        <v>477</v>
      </c>
      <c r="T7" s="13">
        <v>418</v>
      </c>
      <c r="U7" s="13">
        <v>510</v>
      </c>
      <c r="V7" s="13">
        <v>748</v>
      </c>
      <c r="W7" s="13">
        <v>730</v>
      </c>
      <c r="X7" s="13">
        <v>462</v>
      </c>
      <c r="Y7" s="13">
        <v>454</v>
      </c>
      <c r="AA7" s="13">
        <v>1519</v>
      </c>
      <c r="AB7" s="13">
        <v>1492</v>
      </c>
      <c r="AC7" s="13">
        <v>1158</v>
      </c>
      <c r="AD7" s="13">
        <v>1396</v>
      </c>
      <c r="AF7" s="13">
        <v>4950</v>
      </c>
      <c r="AH7" s="13">
        <v>515</v>
      </c>
      <c r="AI7" s="13">
        <v>2107</v>
      </c>
      <c r="AJ7" s="13">
        <v>2105</v>
      </c>
      <c r="AK7" s="13">
        <v>856</v>
      </c>
    </row>
    <row r="8" spans="2:39" x14ac:dyDescent="0.35">
      <c r="B8" s="7" t="s">
        <v>68</v>
      </c>
      <c r="C8" s="14">
        <v>5579</v>
      </c>
      <c r="D8" s="14">
        <v>2758</v>
      </c>
      <c r="E8" s="14">
        <v>2821</v>
      </c>
      <c r="G8" s="14">
        <v>771</v>
      </c>
      <c r="H8" s="14">
        <v>949</v>
      </c>
      <c r="I8" s="14">
        <v>949</v>
      </c>
      <c r="J8" s="14">
        <v>949</v>
      </c>
      <c r="K8" s="14">
        <v>787</v>
      </c>
      <c r="L8" s="14">
        <v>1172</v>
      </c>
      <c r="N8" s="14">
        <v>502</v>
      </c>
      <c r="O8" s="14">
        <v>168</v>
      </c>
      <c r="P8" s="14">
        <v>279</v>
      </c>
      <c r="Q8" s="14">
        <v>223</v>
      </c>
      <c r="R8" s="14">
        <v>612</v>
      </c>
      <c r="S8" s="14">
        <v>448</v>
      </c>
      <c r="T8" s="14">
        <v>390</v>
      </c>
      <c r="U8" s="14">
        <v>501</v>
      </c>
      <c r="V8" s="14">
        <v>783</v>
      </c>
      <c r="W8" s="14">
        <v>724</v>
      </c>
      <c r="X8" s="14">
        <v>446</v>
      </c>
      <c r="Y8" s="14">
        <v>502</v>
      </c>
      <c r="AA8" s="14">
        <v>1505</v>
      </c>
      <c r="AB8" s="14">
        <v>1448</v>
      </c>
      <c r="AC8" s="14">
        <v>1224</v>
      </c>
      <c r="AD8" s="14">
        <v>1395</v>
      </c>
      <c r="AF8" s="14">
        <v>4916</v>
      </c>
      <c r="AH8" s="14">
        <v>537</v>
      </c>
      <c r="AI8" s="14">
        <v>2109</v>
      </c>
      <c r="AJ8" s="14">
        <v>2088</v>
      </c>
      <c r="AK8" s="14">
        <v>844</v>
      </c>
    </row>
    <row r="9" spans="2:39" ht="32" customHeight="1" x14ac:dyDescent="0.35">
      <c r="B9" s="15" t="s">
        <v>249</v>
      </c>
      <c r="C9" s="16">
        <v>0.13967735361113981</v>
      </c>
      <c r="D9" s="16">
        <v>0.16710814263535631</v>
      </c>
      <c r="E9" s="16">
        <v>0.11285867886464961</v>
      </c>
      <c r="G9" s="16">
        <v>0.1926261668580303</v>
      </c>
      <c r="H9" s="16">
        <v>0.26920493422148722</v>
      </c>
      <c r="I9" s="16">
        <v>0.18920710210215369</v>
      </c>
      <c r="J9" s="16">
        <v>0.1176786100662349</v>
      </c>
      <c r="K9" s="16">
        <v>6.8491700911049974E-2</v>
      </c>
      <c r="L9" s="16">
        <v>2.5450686797760282E-2</v>
      </c>
      <c r="N9" s="16">
        <v>9.9659270654306728E-2</v>
      </c>
      <c r="O9" s="16">
        <v>0.1232265215761907</v>
      </c>
      <c r="P9" s="16">
        <v>0.1080593793947236</v>
      </c>
      <c r="Q9" s="16">
        <v>0.13658009132942639</v>
      </c>
      <c r="R9" s="16">
        <v>0.15677086034292531</v>
      </c>
      <c r="S9" s="16">
        <v>9.6523439706663092E-2</v>
      </c>
      <c r="T9" s="16">
        <v>0.16458215186489741</v>
      </c>
      <c r="U9" s="16">
        <v>0.156814370638477</v>
      </c>
      <c r="V9" s="16">
        <v>0.23529864820976601</v>
      </c>
      <c r="W9" s="16">
        <v>8.9671085561362246E-2</v>
      </c>
      <c r="X9" s="16">
        <v>0.11298660261187179</v>
      </c>
      <c r="Y9" s="16">
        <v>0.13206392958355781</v>
      </c>
      <c r="AA9" s="16">
        <v>0.19933145411462011</v>
      </c>
      <c r="AB9" s="16">
        <v>0.1186158385098572</v>
      </c>
      <c r="AC9" s="16">
        <v>0.13853526401328239</v>
      </c>
      <c r="AD9" s="16">
        <v>9.7811242441419033E-2</v>
      </c>
      <c r="AF9" s="16">
        <v>0.15832357519315349</v>
      </c>
      <c r="AH9" s="16">
        <v>0</v>
      </c>
      <c r="AI9" s="16">
        <v>1.1868155481978211E-2</v>
      </c>
      <c r="AJ9" s="16">
        <v>0.17930213488033919</v>
      </c>
      <c r="AK9" s="16">
        <v>0.44975637961223802</v>
      </c>
    </row>
    <row r="10" spans="2:39" ht="32" customHeight="1" x14ac:dyDescent="0.35">
      <c r="B10" s="15" t="s">
        <v>250</v>
      </c>
      <c r="C10" s="16">
        <v>0.21830894568030729</v>
      </c>
      <c r="D10" s="16">
        <v>0.23919297455517849</v>
      </c>
      <c r="E10" s="16">
        <v>0.19789094103242669</v>
      </c>
      <c r="G10" s="16">
        <v>0.3382653796385135</v>
      </c>
      <c r="H10" s="16">
        <v>0.31152777411456778</v>
      </c>
      <c r="I10" s="16">
        <v>0.26655098269662919</v>
      </c>
      <c r="J10" s="16">
        <v>0.2110806518239117</v>
      </c>
      <c r="K10" s="16">
        <v>0.15296134165945291</v>
      </c>
      <c r="L10" s="16">
        <v>7.4546379142966954E-2</v>
      </c>
      <c r="N10" s="16">
        <v>0.20100723347562069</v>
      </c>
      <c r="O10" s="16">
        <v>0.23294303715152781</v>
      </c>
      <c r="P10" s="16">
        <v>0.1981857779406529</v>
      </c>
      <c r="Q10" s="16">
        <v>0.18592027225307339</v>
      </c>
      <c r="R10" s="16">
        <v>0.23424477694373669</v>
      </c>
      <c r="S10" s="16">
        <v>0.20033964274270721</v>
      </c>
      <c r="T10" s="16">
        <v>0.20869277695638999</v>
      </c>
      <c r="U10" s="16">
        <v>0.2718613577511455</v>
      </c>
      <c r="V10" s="16">
        <v>0.27937075401073802</v>
      </c>
      <c r="W10" s="16">
        <v>0.2071257860936547</v>
      </c>
      <c r="X10" s="16">
        <v>0.1834416095632326</v>
      </c>
      <c r="Y10" s="16">
        <v>0.1587455500572591</v>
      </c>
      <c r="AA10" s="16">
        <v>0.26009798993781169</v>
      </c>
      <c r="AB10" s="16">
        <v>0.1962263283850913</v>
      </c>
      <c r="AC10" s="16">
        <v>0.2342249536496343</v>
      </c>
      <c r="AD10" s="16">
        <v>0.18272478853775609</v>
      </c>
      <c r="AF10" s="16">
        <v>0.2462951478447474</v>
      </c>
      <c r="AH10" s="16">
        <v>1.3016259082174251E-2</v>
      </c>
      <c r="AI10" s="16">
        <v>8.0160606467420487E-2</v>
      </c>
      <c r="AJ10" s="16">
        <v>0.3593032754627084</v>
      </c>
      <c r="AK10" s="16">
        <v>0.3452964236554365</v>
      </c>
    </row>
    <row r="11" spans="2:39" ht="19" customHeight="1" x14ac:dyDescent="0.35">
      <c r="B11" s="15" t="s">
        <v>251</v>
      </c>
      <c r="C11" s="16">
        <v>0.6231113370737138</v>
      </c>
      <c r="D11" s="16">
        <v>0.57509515954245805</v>
      </c>
      <c r="E11" s="16">
        <v>0.67005604021891474</v>
      </c>
      <c r="G11" s="16">
        <v>0.44175306042343132</v>
      </c>
      <c r="H11" s="16">
        <v>0.39109560790228581</v>
      </c>
      <c r="I11" s="16">
        <v>0.51578016930366388</v>
      </c>
      <c r="J11" s="16">
        <v>0.65353174337828235</v>
      </c>
      <c r="K11" s="16">
        <v>0.76961888179356963</v>
      </c>
      <c r="L11" s="16">
        <v>0.89424598845346215</v>
      </c>
      <c r="N11" s="16">
        <v>0.67819794625599916</v>
      </c>
      <c r="O11" s="16">
        <v>0.61887789337273769</v>
      </c>
      <c r="P11" s="16">
        <v>0.67063926247016981</v>
      </c>
      <c r="Q11" s="16">
        <v>0.65369558010098161</v>
      </c>
      <c r="R11" s="16">
        <v>0.5944124111152399</v>
      </c>
      <c r="S11" s="16">
        <v>0.67713565211001903</v>
      </c>
      <c r="T11" s="16">
        <v>0.59961233602555586</v>
      </c>
      <c r="U11" s="16">
        <v>0.55421967038198661</v>
      </c>
      <c r="V11" s="16">
        <v>0.46036855659725268</v>
      </c>
      <c r="W11" s="16">
        <v>0.70078316048086642</v>
      </c>
      <c r="X11" s="16">
        <v>0.68477265689655931</v>
      </c>
      <c r="Y11" s="16">
        <v>0.69027725332114187</v>
      </c>
      <c r="AA11" s="16">
        <v>0.5314799907002844</v>
      </c>
      <c r="AB11" s="16">
        <v>0.67347446182780013</v>
      </c>
      <c r="AC11" s="16">
        <v>0.60428715611880435</v>
      </c>
      <c r="AD11" s="16">
        <v>0.68621840430416359</v>
      </c>
      <c r="AF11" s="16">
        <v>0.57614700508458949</v>
      </c>
      <c r="AH11" s="16">
        <v>0.96489110530565048</v>
      </c>
      <c r="AI11" s="16">
        <v>0.88063609340868565</v>
      </c>
      <c r="AJ11" s="16">
        <v>0.44637854741247202</v>
      </c>
      <c r="AK11" s="16">
        <v>0.19952748191917941</v>
      </c>
    </row>
    <row r="12" spans="2:39" ht="19" customHeight="1" x14ac:dyDescent="0.35">
      <c r="B12" s="15" t="s">
        <v>93</v>
      </c>
      <c r="C12" s="16">
        <v>1.890236363483911E-2</v>
      </c>
      <c r="D12" s="16">
        <v>1.860372326700702E-2</v>
      </c>
      <c r="E12" s="16">
        <v>1.9194339884008989E-2</v>
      </c>
      <c r="G12" s="16">
        <v>2.7355393080024961E-2</v>
      </c>
      <c r="H12" s="16">
        <v>2.8171683761659169E-2</v>
      </c>
      <c r="I12" s="16">
        <v>2.8461745897553181E-2</v>
      </c>
      <c r="J12" s="16">
        <v>1.7708994731571032E-2</v>
      </c>
      <c r="K12" s="16">
        <v>8.9280756359274641E-3</v>
      </c>
      <c r="L12" s="16">
        <v>5.7569456058108254E-3</v>
      </c>
      <c r="N12" s="16">
        <v>2.1135549614073362E-2</v>
      </c>
      <c r="O12" s="16">
        <v>2.495254789954398E-2</v>
      </c>
      <c r="P12" s="16">
        <v>2.3115580194453839E-2</v>
      </c>
      <c r="Q12" s="16">
        <v>2.3804056316518461E-2</v>
      </c>
      <c r="R12" s="16">
        <v>1.45719515980981E-2</v>
      </c>
      <c r="S12" s="16">
        <v>2.6001265440610651E-2</v>
      </c>
      <c r="T12" s="16">
        <v>2.711273515315674E-2</v>
      </c>
      <c r="U12" s="16">
        <v>1.710460122839097E-2</v>
      </c>
      <c r="V12" s="16">
        <v>2.4962041182243239E-2</v>
      </c>
      <c r="W12" s="16">
        <v>2.4199678641165351E-3</v>
      </c>
      <c r="X12" s="16">
        <v>1.8799130928336211E-2</v>
      </c>
      <c r="Y12" s="16">
        <v>1.8913267038040981E-2</v>
      </c>
      <c r="AA12" s="16">
        <v>9.0905652472838203E-3</v>
      </c>
      <c r="AB12" s="16">
        <v>1.168337127725136E-2</v>
      </c>
      <c r="AC12" s="16">
        <v>2.295262621827894E-2</v>
      </c>
      <c r="AD12" s="16">
        <v>3.3245564716661208E-2</v>
      </c>
      <c r="AF12" s="16">
        <v>1.9234271877509389E-2</v>
      </c>
      <c r="AH12" s="16">
        <v>2.2092635612175018E-2</v>
      </c>
      <c r="AI12" s="16">
        <v>2.733514464191588E-2</v>
      </c>
      <c r="AJ12" s="16">
        <v>1.5016042244480389E-2</v>
      </c>
      <c r="AK12" s="16">
        <v>5.4197148131462118E-3</v>
      </c>
    </row>
    <row r="14" spans="2:39" x14ac:dyDescent="0.35">
      <c r="B14" t="s">
        <v>443</v>
      </c>
    </row>
    <row r="15" spans="2:39" x14ac:dyDescent="0.35">
      <c r="B15" t="s">
        <v>8</v>
      </c>
    </row>
    <row r="17" spans="2:2" x14ac:dyDescent="0.35">
      <c r="B17"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B2:AM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273</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5583</v>
      </c>
      <c r="D7" s="13">
        <v>2763</v>
      </c>
      <c r="E7" s="13">
        <v>2820</v>
      </c>
      <c r="G7" s="13">
        <v>794</v>
      </c>
      <c r="H7" s="13">
        <v>910</v>
      </c>
      <c r="I7" s="13">
        <v>969</v>
      </c>
      <c r="J7" s="13">
        <v>1020</v>
      </c>
      <c r="K7" s="13">
        <v>864</v>
      </c>
      <c r="L7" s="13">
        <v>1026</v>
      </c>
      <c r="N7" s="13">
        <v>465</v>
      </c>
      <c r="O7" s="13">
        <v>163</v>
      </c>
      <c r="P7" s="13">
        <v>289</v>
      </c>
      <c r="Q7" s="13">
        <v>244</v>
      </c>
      <c r="R7" s="13">
        <v>623</v>
      </c>
      <c r="S7" s="13">
        <v>477</v>
      </c>
      <c r="T7" s="13">
        <v>418</v>
      </c>
      <c r="U7" s="13">
        <v>510</v>
      </c>
      <c r="V7" s="13">
        <v>748</v>
      </c>
      <c r="W7" s="13">
        <v>730</v>
      </c>
      <c r="X7" s="13">
        <v>462</v>
      </c>
      <c r="Y7" s="13">
        <v>454</v>
      </c>
      <c r="AA7" s="13">
        <v>1519</v>
      </c>
      <c r="AB7" s="13">
        <v>1492</v>
      </c>
      <c r="AC7" s="13">
        <v>1158</v>
      </c>
      <c r="AD7" s="13">
        <v>1396</v>
      </c>
      <c r="AF7" s="13">
        <v>4950</v>
      </c>
      <c r="AH7" s="13">
        <v>515</v>
      </c>
      <c r="AI7" s="13">
        <v>2107</v>
      </c>
      <c r="AJ7" s="13">
        <v>2105</v>
      </c>
      <c r="AK7" s="13">
        <v>856</v>
      </c>
    </row>
    <row r="8" spans="2:39" x14ac:dyDescent="0.35">
      <c r="B8" s="7" t="s">
        <v>68</v>
      </c>
      <c r="C8" s="14">
        <v>5579</v>
      </c>
      <c r="D8" s="14">
        <v>2758</v>
      </c>
      <c r="E8" s="14">
        <v>2821</v>
      </c>
      <c r="G8" s="14">
        <v>771</v>
      </c>
      <c r="H8" s="14">
        <v>949</v>
      </c>
      <c r="I8" s="14">
        <v>949</v>
      </c>
      <c r="J8" s="14">
        <v>949</v>
      </c>
      <c r="K8" s="14">
        <v>787</v>
      </c>
      <c r="L8" s="14">
        <v>1172</v>
      </c>
      <c r="N8" s="14">
        <v>502</v>
      </c>
      <c r="O8" s="14">
        <v>168</v>
      </c>
      <c r="P8" s="14">
        <v>279</v>
      </c>
      <c r="Q8" s="14">
        <v>223</v>
      </c>
      <c r="R8" s="14">
        <v>612</v>
      </c>
      <c r="S8" s="14">
        <v>448</v>
      </c>
      <c r="T8" s="14">
        <v>390</v>
      </c>
      <c r="U8" s="14">
        <v>501</v>
      </c>
      <c r="V8" s="14">
        <v>783</v>
      </c>
      <c r="W8" s="14">
        <v>724</v>
      </c>
      <c r="X8" s="14">
        <v>446</v>
      </c>
      <c r="Y8" s="14">
        <v>502</v>
      </c>
      <c r="AA8" s="14">
        <v>1505</v>
      </c>
      <c r="AB8" s="14">
        <v>1448</v>
      </c>
      <c r="AC8" s="14">
        <v>1224</v>
      </c>
      <c r="AD8" s="14">
        <v>1395</v>
      </c>
      <c r="AF8" s="14">
        <v>4916</v>
      </c>
      <c r="AH8" s="14">
        <v>537</v>
      </c>
      <c r="AI8" s="14">
        <v>2109</v>
      </c>
      <c r="AJ8" s="14">
        <v>2088</v>
      </c>
      <c r="AK8" s="14">
        <v>844</v>
      </c>
    </row>
    <row r="9" spans="2:39" ht="32" customHeight="1" x14ac:dyDescent="0.35">
      <c r="B9" s="15" t="s">
        <v>249</v>
      </c>
      <c r="C9" s="16">
        <v>0.1464870163091708</v>
      </c>
      <c r="D9" s="16">
        <v>0.1682274510646776</v>
      </c>
      <c r="E9" s="16">
        <v>0.12523171635988761</v>
      </c>
      <c r="G9" s="16">
        <v>0.20262000761723209</v>
      </c>
      <c r="H9" s="16">
        <v>0.28331893040765682</v>
      </c>
      <c r="I9" s="16">
        <v>0.21253060352561309</v>
      </c>
      <c r="J9" s="16">
        <v>0.1144804511384236</v>
      </c>
      <c r="K9" s="16">
        <v>6.2457563814070652E-2</v>
      </c>
      <c r="L9" s="16">
        <v>2.7608095574949691E-2</v>
      </c>
      <c r="N9" s="16">
        <v>9.3505416531144123E-2</v>
      </c>
      <c r="O9" s="16">
        <v>0.14798697321457621</v>
      </c>
      <c r="P9" s="16">
        <v>0.1246248336618756</v>
      </c>
      <c r="Q9" s="16">
        <v>0.14490849403829881</v>
      </c>
      <c r="R9" s="16">
        <v>0.16835396631038929</v>
      </c>
      <c r="S9" s="16">
        <v>0.11640779987745099</v>
      </c>
      <c r="T9" s="16">
        <v>0.1342508153202023</v>
      </c>
      <c r="U9" s="16">
        <v>0.19381864378781119</v>
      </c>
      <c r="V9" s="16">
        <v>0.23018439266557961</v>
      </c>
      <c r="W9" s="16">
        <v>0.1154814522924119</v>
      </c>
      <c r="X9" s="16">
        <v>0.10771457921069739</v>
      </c>
      <c r="Y9" s="16">
        <v>0.122849538841386</v>
      </c>
      <c r="AA9" s="16">
        <v>0.20371103467801571</v>
      </c>
      <c r="AB9" s="16">
        <v>0.1258482189972982</v>
      </c>
      <c r="AC9" s="16">
        <v>0.1356130812628264</v>
      </c>
      <c r="AD9" s="16">
        <v>0.1156197666164957</v>
      </c>
      <c r="AF9" s="16">
        <v>0.1662437614174295</v>
      </c>
      <c r="AH9" s="16">
        <v>0</v>
      </c>
      <c r="AI9" s="16">
        <v>1.8585127245521721E-2</v>
      </c>
      <c r="AJ9" s="16">
        <v>0.1969158698675606</v>
      </c>
      <c r="AK9" s="16">
        <v>0.43441424724778682</v>
      </c>
    </row>
    <row r="10" spans="2:39" ht="32" customHeight="1" x14ac:dyDescent="0.35">
      <c r="B10" s="15" t="s">
        <v>250</v>
      </c>
      <c r="C10" s="16">
        <v>0.24407306763589329</v>
      </c>
      <c r="D10" s="16">
        <v>0.26461179739883511</v>
      </c>
      <c r="E10" s="16">
        <v>0.22399265679783409</v>
      </c>
      <c r="G10" s="16">
        <v>0.36470397068734578</v>
      </c>
      <c r="H10" s="16">
        <v>0.3165128467652859</v>
      </c>
      <c r="I10" s="16">
        <v>0.26887603100781432</v>
      </c>
      <c r="J10" s="16">
        <v>0.22581648132647589</v>
      </c>
      <c r="K10" s="16">
        <v>0.17961523015630701</v>
      </c>
      <c r="L10" s="16">
        <v>0.144012400434025</v>
      </c>
      <c r="N10" s="16">
        <v>0.20073147510335121</v>
      </c>
      <c r="O10" s="16">
        <v>0.22601732804163549</v>
      </c>
      <c r="P10" s="16">
        <v>0.2375742012410256</v>
      </c>
      <c r="Q10" s="16">
        <v>0.25340427845036001</v>
      </c>
      <c r="R10" s="16">
        <v>0.27203682138580709</v>
      </c>
      <c r="S10" s="16">
        <v>0.24333393308654169</v>
      </c>
      <c r="T10" s="16">
        <v>0.24527798498202091</v>
      </c>
      <c r="U10" s="16">
        <v>0.24487087408751221</v>
      </c>
      <c r="V10" s="16">
        <v>0.31903319932570218</v>
      </c>
      <c r="W10" s="16">
        <v>0.22834245924499191</v>
      </c>
      <c r="X10" s="16">
        <v>0.2009581047900755</v>
      </c>
      <c r="Y10" s="16">
        <v>0.2017923550591986</v>
      </c>
      <c r="AA10" s="16">
        <v>0.26431301634477639</v>
      </c>
      <c r="AB10" s="16">
        <v>0.22935248812139519</v>
      </c>
      <c r="AC10" s="16">
        <v>0.25085113030937428</v>
      </c>
      <c r="AD10" s="16">
        <v>0.2314150768600986</v>
      </c>
      <c r="AF10" s="16">
        <v>0.27444802785805628</v>
      </c>
      <c r="AH10" s="16">
        <v>1.7456351963267891E-2</v>
      </c>
      <c r="AI10" s="16">
        <v>0.14180489507009361</v>
      </c>
      <c r="AJ10" s="16">
        <v>0.36497995192937233</v>
      </c>
      <c r="AK10" s="16">
        <v>0.3446659941886564</v>
      </c>
    </row>
    <row r="11" spans="2:39" ht="19" customHeight="1" x14ac:dyDescent="0.35">
      <c r="B11" s="15" t="s">
        <v>251</v>
      </c>
      <c r="C11" s="16">
        <v>0.59351168028353207</v>
      </c>
      <c r="D11" s="16">
        <v>0.55421923567753917</v>
      </c>
      <c r="E11" s="16">
        <v>0.63192731940176206</v>
      </c>
      <c r="G11" s="16">
        <v>0.41827130934562279</v>
      </c>
      <c r="H11" s="16">
        <v>0.38110326830943841</v>
      </c>
      <c r="I11" s="16">
        <v>0.49678517789221133</v>
      </c>
      <c r="J11" s="16">
        <v>0.64455788153469473</v>
      </c>
      <c r="K11" s="16">
        <v>0.74526289804918078</v>
      </c>
      <c r="L11" s="16">
        <v>0.81592424962023147</v>
      </c>
      <c r="N11" s="16">
        <v>0.68431971332491282</v>
      </c>
      <c r="O11" s="16">
        <v>0.61986793267894202</v>
      </c>
      <c r="P11" s="16">
        <v>0.61826744613450346</v>
      </c>
      <c r="Q11" s="16">
        <v>0.58999761059534639</v>
      </c>
      <c r="R11" s="16">
        <v>0.54969473511028177</v>
      </c>
      <c r="S11" s="16">
        <v>0.62067406258666302</v>
      </c>
      <c r="T11" s="16">
        <v>0.59374007585199629</v>
      </c>
      <c r="U11" s="16">
        <v>0.54165861277665006</v>
      </c>
      <c r="V11" s="16">
        <v>0.43516552373393691</v>
      </c>
      <c r="W11" s="16">
        <v>0.64715158476869594</v>
      </c>
      <c r="X11" s="16">
        <v>0.66726974639541181</v>
      </c>
      <c r="Y11" s="16">
        <v>0.66659136180506162</v>
      </c>
      <c r="AA11" s="16">
        <v>0.52170034460920178</v>
      </c>
      <c r="AB11" s="16">
        <v>0.63198982551973337</v>
      </c>
      <c r="AC11" s="16">
        <v>0.59656867333947639</v>
      </c>
      <c r="AD11" s="16">
        <v>0.62881372205965114</v>
      </c>
      <c r="AF11" s="16">
        <v>0.54406328613964816</v>
      </c>
      <c r="AH11" s="16">
        <v>0.95950594481638984</v>
      </c>
      <c r="AI11" s="16">
        <v>0.81644989963124337</v>
      </c>
      <c r="AJ11" s="16">
        <v>0.42817669482619408</v>
      </c>
      <c r="AK11" s="16">
        <v>0.2127385844147324</v>
      </c>
    </row>
    <row r="12" spans="2:39" ht="19" customHeight="1" x14ac:dyDescent="0.35">
      <c r="B12" s="15" t="s">
        <v>93</v>
      </c>
      <c r="C12" s="16">
        <v>1.5928235771403839E-2</v>
      </c>
      <c r="D12" s="16">
        <v>1.294151585894807E-2</v>
      </c>
      <c r="E12" s="16">
        <v>1.8848307440516351E-2</v>
      </c>
      <c r="G12" s="16">
        <v>1.4404712349799261E-2</v>
      </c>
      <c r="H12" s="16">
        <v>1.906495451761888E-2</v>
      </c>
      <c r="I12" s="16">
        <v>2.1808187574361398E-2</v>
      </c>
      <c r="J12" s="16">
        <v>1.5145186000405811E-2</v>
      </c>
      <c r="K12" s="16">
        <v>1.2664307980441689E-2</v>
      </c>
      <c r="L12" s="16">
        <v>1.245525437079374E-2</v>
      </c>
      <c r="N12" s="16">
        <v>2.144339504059176E-2</v>
      </c>
      <c r="O12" s="16">
        <v>6.1277660648463754E-3</v>
      </c>
      <c r="P12" s="16">
        <v>1.9533518962595371E-2</v>
      </c>
      <c r="Q12" s="16">
        <v>1.168961691599469E-2</v>
      </c>
      <c r="R12" s="16">
        <v>9.9144771935218822E-3</v>
      </c>
      <c r="S12" s="16">
        <v>1.9584204449344372E-2</v>
      </c>
      <c r="T12" s="16">
        <v>2.6731123845780629E-2</v>
      </c>
      <c r="U12" s="16">
        <v>1.9651869348026652E-2</v>
      </c>
      <c r="V12" s="16">
        <v>1.5616884274781121E-2</v>
      </c>
      <c r="W12" s="16">
        <v>9.0245036939002026E-3</v>
      </c>
      <c r="X12" s="16">
        <v>2.40575696038152E-2</v>
      </c>
      <c r="Y12" s="16">
        <v>8.7667442943535848E-3</v>
      </c>
      <c r="AA12" s="16">
        <v>1.0275604368006119E-2</v>
      </c>
      <c r="AB12" s="16">
        <v>1.2809467361573181E-2</v>
      </c>
      <c r="AC12" s="16">
        <v>1.6967115088322909E-2</v>
      </c>
      <c r="AD12" s="16">
        <v>2.4151434463754611E-2</v>
      </c>
      <c r="AF12" s="16">
        <v>1.524492458486593E-2</v>
      </c>
      <c r="AH12" s="16">
        <v>2.3037703220342341E-2</v>
      </c>
      <c r="AI12" s="16">
        <v>2.3160078053141551E-2</v>
      </c>
      <c r="AJ12" s="16">
        <v>9.9274833768729365E-3</v>
      </c>
      <c r="AK12" s="16">
        <v>8.1811741488242908E-3</v>
      </c>
    </row>
    <row r="14" spans="2:39" x14ac:dyDescent="0.35">
      <c r="B14" t="s">
        <v>443</v>
      </c>
    </row>
    <row r="15" spans="2:39" x14ac:dyDescent="0.35">
      <c r="B15" t="s">
        <v>8</v>
      </c>
    </row>
    <row r="17" spans="2:2" x14ac:dyDescent="0.35">
      <c r="B17"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B2:AM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274</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5583</v>
      </c>
      <c r="D7" s="13">
        <v>2763</v>
      </c>
      <c r="E7" s="13">
        <v>2820</v>
      </c>
      <c r="G7" s="13">
        <v>794</v>
      </c>
      <c r="H7" s="13">
        <v>910</v>
      </c>
      <c r="I7" s="13">
        <v>969</v>
      </c>
      <c r="J7" s="13">
        <v>1020</v>
      </c>
      <c r="K7" s="13">
        <v>864</v>
      </c>
      <c r="L7" s="13">
        <v>1026</v>
      </c>
      <c r="N7" s="13">
        <v>465</v>
      </c>
      <c r="O7" s="13">
        <v>163</v>
      </c>
      <c r="P7" s="13">
        <v>289</v>
      </c>
      <c r="Q7" s="13">
        <v>244</v>
      </c>
      <c r="R7" s="13">
        <v>623</v>
      </c>
      <c r="S7" s="13">
        <v>477</v>
      </c>
      <c r="T7" s="13">
        <v>418</v>
      </c>
      <c r="U7" s="13">
        <v>510</v>
      </c>
      <c r="V7" s="13">
        <v>748</v>
      </c>
      <c r="W7" s="13">
        <v>730</v>
      </c>
      <c r="X7" s="13">
        <v>462</v>
      </c>
      <c r="Y7" s="13">
        <v>454</v>
      </c>
      <c r="AA7" s="13">
        <v>1519</v>
      </c>
      <c r="AB7" s="13">
        <v>1492</v>
      </c>
      <c r="AC7" s="13">
        <v>1158</v>
      </c>
      <c r="AD7" s="13">
        <v>1396</v>
      </c>
      <c r="AF7" s="13">
        <v>4950</v>
      </c>
      <c r="AH7" s="13">
        <v>515</v>
      </c>
      <c r="AI7" s="13">
        <v>2107</v>
      </c>
      <c r="AJ7" s="13">
        <v>2105</v>
      </c>
      <c r="AK7" s="13">
        <v>856</v>
      </c>
    </row>
    <row r="8" spans="2:39" x14ac:dyDescent="0.35">
      <c r="B8" s="7" t="s">
        <v>68</v>
      </c>
      <c r="C8" s="14">
        <v>5579</v>
      </c>
      <c r="D8" s="14">
        <v>2758</v>
      </c>
      <c r="E8" s="14">
        <v>2821</v>
      </c>
      <c r="G8" s="14">
        <v>771</v>
      </c>
      <c r="H8" s="14">
        <v>949</v>
      </c>
      <c r="I8" s="14">
        <v>949</v>
      </c>
      <c r="J8" s="14">
        <v>949</v>
      </c>
      <c r="K8" s="14">
        <v>787</v>
      </c>
      <c r="L8" s="14">
        <v>1172</v>
      </c>
      <c r="N8" s="14">
        <v>502</v>
      </c>
      <c r="O8" s="14">
        <v>168</v>
      </c>
      <c r="P8" s="14">
        <v>279</v>
      </c>
      <c r="Q8" s="14">
        <v>223</v>
      </c>
      <c r="R8" s="14">
        <v>612</v>
      </c>
      <c r="S8" s="14">
        <v>448</v>
      </c>
      <c r="T8" s="14">
        <v>390</v>
      </c>
      <c r="U8" s="14">
        <v>501</v>
      </c>
      <c r="V8" s="14">
        <v>783</v>
      </c>
      <c r="W8" s="14">
        <v>724</v>
      </c>
      <c r="X8" s="14">
        <v>446</v>
      </c>
      <c r="Y8" s="14">
        <v>502</v>
      </c>
      <c r="AA8" s="14">
        <v>1505</v>
      </c>
      <c r="AB8" s="14">
        <v>1448</v>
      </c>
      <c r="AC8" s="14">
        <v>1224</v>
      </c>
      <c r="AD8" s="14">
        <v>1395</v>
      </c>
      <c r="AF8" s="14">
        <v>4916</v>
      </c>
      <c r="AH8" s="14">
        <v>537</v>
      </c>
      <c r="AI8" s="14">
        <v>2109</v>
      </c>
      <c r="AJ8" s="14">
        <v>2088</v>
      </c>
      <c r="AK8" s="14">
        <v>844</v>
      </c>
    </row>
    <row r="9" spans="2:39" ht="32" customHeight="1" x14ac:dyDescent="0.35">
      <c r="B9" s="15" t="s">
        <v>249</v>
      </c>
      <c r="C9" s="16">
        <v>0.12832894092749991</v>
      </c>
      <c r="D9" s="16">
        <v>0.13676475773755559</v>
      </c>
      <c r="E9" s="16">
        <v>0.1200813682072938</v>
      </c>
      <c r="G9" s="16">
        <v>0.15803194277233071</v>
      </c>
      <c r="H9" s="16">
        <v>0.27574918379522589</v>
      </c>
      <c r="I9" s="16">
        <v>0.1761367754667599</v>
      </c>
      <c r="J9" s="16">
        <v>0.10493200333224111</v>
      </c>
      <c r="K9" s="16">
        <v>5.6581906936331923E-2</v>
      </c>
      <c r="L9" s="16">
        <v>1.781431041406913E-2</v>
      </c>
      <c r="N9" s="16">
        <v>0.1046314704386449</v>
      </c>
      <c r="O9" s="16">
        <v>0.1316848719963051</v>
      </c>
      <c r="P9" s="16">
        <v>9.4791700414488325E-2</v>
      </c>
      <c r="Q9" s="16">
        <v>0.13764469018477921</v>
      </c>
      <c r="R9" s="16">
        <v>0.11697978416931989</v>
      </c>
      <c r="S9" s="16">
        <v>0.1086071036732227</v>
      </c>
      <c r="T9" s="16">
        <v>0.14371055828853041</v>
      </c>
      <c r="U9" s="16">
        <v>0.14736380587099679</v>
      </c>
      <c r="V9" s="16">
        <v>0.22016803140608729</v>
      </c>
      <c r="W9" s="16">
        <v>9.3880140081333469E-2</v>
      </c>
      <c r="X9" s="16">
        <v>9.9082371053224191E-2</v>
      </c>
      <c r="Y9" s="16">
        <v>9.832883850221906E-2</v>
      </c>
      <c r="AA9" s="16">
        <v>0.18147241444175319</v>
      </c>
      <c r="AB9" s="16">
        <v>0.10136176339062571</v>
      </c>
      <c r="AC9" s="16">
        <v>0.1309477489024968</v>
      </c>
      <c r="AD9" s="16">
        <v>9.6241868540588554E-2</v>
      </c>
      <c r="AF9" s="16">
        <v>0.1452321749933074</v>
      </c>
      <c r="AH9" s="16">
        <v>1.93857171741159E-3</v>
      </c>
      <c r="AI9" s="16">
        <v>1.41128344059457E-2</v>
      </c>
      <c r="AJ9" s="16">
        <v>0.17262404603268189</v>
      </c>
      <c r="AK9" s="16">
        <v>0.38445953318792148</v>
      </c>
    </row>
    <row r="10" spans="2:39" ht="32" customHeight="1" x14ac:dyDescent="0.35">
      <c r="B10" s="15" t="s">
        <v>250</v>
      </c>
      <c r="C10" s="16">
        <v>0.181801145571755</v>
      </c>
      <c r="D10" s="16">
        <v>0.19510965221323201</v>
      </c>
      <c r="E10" s="16">
        <v>0.16878961642236801</v>
      </c>
      <c r="G10" s="16">
        <v>0.2610778865248069</v>
      </c>
      <c r="H10" s="16">
        <v>0.27006195888154699</v>
      </c>
      <c r="I10" s="16">
        <v>0.24123657568491899</v>
      </c>
      <c r="J10" s="16">
        <v>0.18678186624663701</v>
      </c>
      <c r="K10" s="16">
        <v>9.8665123508745456E-2</v>
      </c>
      <c r="L10" s="16">
        <v>6.1823591845050853E-2</v>
      </c>
      <c r="N10" s="16">
        <v>0.14115014372161719</v>
      </c>
      <c r="O10" s="16">
        <v>0.2145400235207669</v>
      </c>
      <c r="P10" s="16">
        <v>0.15684995619083819</v>
      </c>
      <c r="Q10" s="16">
        <v>0.20214211446538621</v>
      </c>
      <c r="R10" s="16">
        <v>0.19357705121726951</v>
      </c>
      <c r="S10" s="16">
        <v>0.16459429601912531</v>
      </c>
      <c r="T10" s="16">
        <v>0.18693025029663379</v>
      </c>
      <c r="U10" s="16">
        <v>0.22690018934550851</v>
      </c>
      <c r="V10" s="16">
        <v>0.23873680720915749</v>
      </c>
      <c r="W10" s="16">
        <v>0.15311084100173589</v>
      </c>
      <c r="X10" s="16">
        <v>0.14560182728611659</v>
      </c>
      <c r="Y10" s="16">
        <v>0.15302464618853201</v>
      </c>
      <c r="AA10" s="16">
        <v>0.19025973448260949</v>
      </c>
      <c r="AB10" s="16">
        <v>0.16526254074994939</v>
      </c>
      <c r="AC10" s="16">
        <v>0.1867034564273464</v>
      </c>
      <c r="AD10" s="16">
        <v>0.1864594516340225</v>
      </c>
      <c r="AF10" s="16">
        <v>0.20318108240456451</v>
      </c>
      <c r="AH10" s="16">
        <v>1.1772442072846461E-2</v>
      </c>
      <c r="AI10" s="16">
        <v>7.1244658432341498E-2</v>
      </c>
      <c r="AJ10" s="16">
        <v>0.29072797656563709</v>
      </c>
      <c r="AK10" s="16">
        <v>0.29673536428991237</v>
      </c>
    </row>
    <row r="11" spans="2:39" ht="19" customHeight="1" x14ac:dyDescent="0.35">
      <c r="B11" s="15" t="s">
        <v>251</v>
      </c>
      <c r="C11" s="16">
        <v>0.67231240184471286</v>
      </c>
      <c r="D11" s="16">
        <v>0.65031876540059297</v>
      </c>
      <c r="E11" s="16">
        <v>0.69381525332181315</v>
      </c>
      <c r="G11" s="16">
        <v>0.5567515326323228</v>
      </c>
      <c r="H11" s="16">
        <v>0.42805633898731288</v>
      </c>
      <c r="I11" s="16">
        <v>0.55706283528051193</v>
      </c>
      <c r="J11" s="16">
        <v>0.69873055367214432</v>
      </c>
      <c r="K11" s="16">
        <v>0.83385447726730388</v>
      </c>
      <c r="L11" s="16">
        <v>0.90961082602950738</v>
      </c>
      <c r="N11" s="16">
        <v>0.73839476207607246</v>
      </c>
      <c r="O11" s="16">
        <v>0.64734419456341563</v>
      </c>
      <c r="P11" s="16">
        <v>0.73224186139124225</v>
      </c>
      <c r="Q11" s="16">
        <v>0.63840235032538362</v>
      </c>
      <c r="R11" s="16">
        <v>0.67133223551032395</v>
      </c>
      <c r="S11" s="16">
        <v>0.71375200929020488</v>
      </c>
      <c r="T11" s="16">
        <v>0.63439478339945865</v>
      </c>
      <c r="U11" s="16">
        <v>0.61192815346231211</v>
      </c>
      <c r="V11" s="16">
        <v>0.51718204326947825</v>
      </c>
      <c r="W11" s="16">
        <v>0.74579756888058779</v>
      </c>
      <c r="X11" s="16">
        <v>0.74233392436120638</v>
      </c>
      <c r="Y11" s="16">
        <v>0.72406194596831019</v>
      </c>
      <c r="AA11" s="16">
        <v>0.6188362921057825</v>
      </c>
      <c r="AB11" s="16">
        <v>0.72577105900034555</v>
      </c>
      <c r="AC11" s="16">
        <v>0.65735665281109124</v>
      </c>
      <c r="AD11" s="16">
        <v>0.68735511739686217</v>
      </c>
      <c r="AF11" s="16">
        <v>0.63387660740280705</v>
      </c>
      <c r="AH11" s="16">
        <v>0.96303963162242212</v>
      </c>
      <c r="AI11" s="16">
        <v>0.89162904861215775</v>
      </c>
      <c r="AJ11" s="16">
        <v>0.52093169498389014</v>
      </c>
      <c r="AK11" s="16">
        <v>0.31394198286374769</v>
      </c>
    </row>
    <row r="12" spans="2:39" ht="19" customHeight="1" x14ac:dyDescent="0.35">
      <c r="B12" s="15" t="s">
        <v>93</v>
      </c>
      <c r="C12" s="16">
        <v>1.7557511656032219E-2</v>
      </c>
      <c r="D12" s="16">
        <v>1.7806824648619261E-2</v>
      </c>
      <c r="E12" s="16">
        <v>1.7313762048525E-2</v>
      </c>
      <c r="G12" s="16">
        <v>2.4138638070539689E-2</v>
      </c>
      <c r="H12" s="16">
        <v>2.6132518335914231E-2</v>
      </c>
      <c r="I12" s="16">
        <v>2.556381356780928E-2</v>
      </c>
      <c r="J12" s="16">
        <v>9.5555767489775793E-3</v>
      </c>
      <c r="K12" s="16">
        <v>1.089849228761872E-2</v>
      </c>
      <c r="L12" s="16">
        <v>1.0751271711372599E-2</v>
      </c>
      <c r="N12" s="16">
        <v>1.5823623763665279E-2</v>
      </c>
      <c r="O12" s="16">
        <v>6.4309099195125124E-3</v>
      </c>
      <c r="P12" s="16">
        <v>1.6116482003431309E-2</v>
      </c>
      <c r="Q12" s="16">
        <v>2.1810845024450971E-2</v>
      </c>
      <c r="R12" s="16">
        <v>1.811092910308669E-2</v>
      </c>
      <c r="S12" s="16">
        <v>1.3046591017447271E-2</v>
      </c>
      <c r="T12" s="16">
        <v>3.4964408015377257E-2</v>
      </c>
      <c r="U12" s="16">
        <v>1.380785132118266E-2</v>
      </c>
      <c r="V12" s="16">
        <v>2.3913118115276931E-2</v>
      </c>
      <c r="W12" s="16">
        <v>7.2114500363428726E-3</v>
      </c>
      <c r="X12" s="16">
        <v>1.2981877299452769E-2</v>
      </c>
      <c r="Y12" s="16">
        <v>2.4584569340938629E-2</v>
      </c>
      <c r="AA12" s="16">
        <v>9.4315589698548506E-3</v>
      </c>
      <c r="AB12" s="16">
        <v>7.6046368590793117E-3</v>
      </c>
      <c r="AC12" s="16">
        <v>2.4992141859065571E-2</v>
      </c>
      <c r="AD12" s="16">
        <v>2.9943562428526721E-2</v>
      </c>
      <c r="AF12" s="16">
        <v>1.771013519932093E-2</v>
      </c>
      <c r="AH12" s="16">
        <v>2.3249354587319911E-2</v>
      </c>
      <c r="AI12" s="16">
        <v>2.3013458549555259E-2</v>
      </c>
      <c r="AJ12" s="16">
        <v>1.571628241779079E-2</v>
      </c>
      <c r="AK12" s="16">
        <v>4.8631196584184204E-3</v>
      </c>
    </row>
    <row r="14" spans="2:39" x14ac:dyDescent="0.35">
      <c r="B14" t="s">
        <v>443</v>
      </c>
    </row>
    <row r="15" spans="2:39" x14ac:dyDescent="0.35">
      <c r="B15" t="s">
        <v>8</v>
      </c>
    </row>
    <row r="17" spans="2:2" x14ac:dyDescent="0.35">
      <c r="B17"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B2:I17"/>
  <sheetViews>
    <sheetView showGridLines="0" workbookViewId="0"/>
  </sheetViews>
  <sheetFormatPr defaultRowHeight="14.5" x14ac:dyDescent="0.35"/>
  <cols>
    <col min="1" max="1" width="5" customWidth="1"/>
    <col min="2" max="2" width="25" customWidth="1"/>
    <col min="3" max="9" width="20" customWidth="1"/>
  </cols>
  <sheetData>
    <row r="2" spans="2:9" ht="40" customHeight="1" x14ac:dyDescent="0.35">
      <c r="D2" s="17" t="s">
        <v>471</v>
      </c>
    </row>
    <row r="6" spans="2:9" ht="88" customHeight="1" x14ac:dyDescent="0.35">
      <c r="C6" s="18" t="s">
        <v>496</v>
      </c>
      <c r="D6" s="18" t="s">
        <v>497</v>
      </c>
      <c r="E6" s="18" t="s">
        <v>498</v>
      </c>
      <c r="F6" s="18" t="s">
        <v>499</v>
      </c>
      <c r="G6" s="18" t="s">
        <v>500</v>
      </c>
      <c r="H6" s="18" t="s">
        <v>501</v>
      </c>
      <c r="I6" s="18" t="s">
        <v>502</v>
      </c>
    </row>
    <row r="7" spans="2:9" ht="29" x14ac:dyDescent="0.35">
      <c r="B7" s="15" t="s">
        <v>249</v>
      </c>
      <c r="C7" s="16">
        <v>0.1439580505908287</v>
      </c>
      <c r="D7" s="16">
        <v>0.15599585253902751</v>
      </c>
      <c r="E7" s="16">
        <v>0.10419641801618081</v>
      </c>
      <c r="F7" s="16">
        <v>0.13822336327794471</v>
      </c>
      <c r="G7" s="16">
        <v>0.17913841497951211</v>
      </c>
      <c r="H7" s="16">
        <v>0.17109196092827039</v>
      </c>
      <c r="I7" s="16">
        <v>0.19002841313859811</v>
      </c>
    </row>
    <row r="8" spans="2:9" ht="29" x14ac:dyDescent="0.35">
      <c r="B8" s="15" t="s">
        <v>250</v>
      </c>
      <c r="C8" s="16">
        <v>0.21617154727555449</v>
      </c>
      <c r="D8" s="16">
        <v>0.22772334855574669</v>
      </c>
      <c r="E8" s="16">
        <v>0.15378776274438419</v>
      </c>
      <c r="F8" s="16">
        <v>0.20897380469272861</v>
      </c>
      <c r="G8" s="16">
        <v>0.27516337178025679</v>
      </c>
      <c r="H8" s="16">
        <v>0.22440787090344719</v>
      </c>
      <c r="I8" s="16">
        <v>0.25619047400304762</v>
      </c>
    </row>
    <row r="9" spans="2:9" x14ac:dyDescent="0.35">
      <c r="B9" s="15" t="s">
        <v>251</v>
      </c>
      <c r="C9" s="16">
        <v>0.62274889128011401</v>
      </c>
      <c r="D9" s="16">
        <v>0.60108911096003903</v>
      </c>
      <c r="E9" s="16">
        <v>0.72360397018211065</v>
      </c>
      <c r="F9" s="16">
        <v>0.63426799213225138</v>
      </c>
      <c r="G9" s="16">
        <v>0.52659302899466043</v>
      </c>
      <c r="H9" s="16">
        <v>0.58120290707502598</v>
      </c>
      <c r="I9" s="16">
        <v>0.53775743159365619</v>
      </c>
    </row>
    <row r="10" spans="2:9" x14ac:dyDescent="0.35">
      <c r="B10" s="15" t="s">
        <v>93</v>
      </c>
      <c r="C10" s="16">
        <v>1.7121510853502771E-2</v>
      </c>
      <c r="D10" s="16">
        <v>1.5191687945186541E-2</v>
      </c>
      <c r="E10" s="16">
        <v>1.841184905732424E-2</v>
      </c>
      <c r="F10" s="16">
        <v>1.85348398970752E-2</v>
      </c>
      <c r="G10" s="16">
        <v>1.9105184245570679E-2</v>
      </c>
      <c r="H10" s="16">
        <v>2.3297261093256381E-2</v>
      </c>
      <c r="I10" s="16">
        <v>1.602368126469814E-2</v>
      </c>
    </row>
    <row r="13" spans="2:9" x14ac:dyDescent="0.35">
      <c r="B13" t="s">
        <v>443</v>
      </c>
    </row>
    <row r="14" spans="2:9" x14ac:dyDescent="0.35">
      <c r="B14" t="s">
        <v>8</v>
      </c>
    </row>
    <row r="17" spans="2:2" x14ac:dyDescent="0.35">
      <c r="B17" t="str">
        <f>HYPERLINK("#Contents!A1", "Return to Contents")</f>
        <v>Return to Contents</v>
      </c>
    </row>
  </sheetData>
  <pageMargins left="0.75" right="0.75" top="1" bottom="1" header="0.5" footer="0.5"/>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B2:AM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275</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3731</v>
      </c>
      <c r="D7" s="13">
        <v>1969</v>
      </c>
      <c r="E7" s="13">
        <v>1762</v>
      </c>
      <c r="G7" s="13">
        <v>463</v>
      </c>
      <c r="H7" s="13">
        <v>766</v>
      </c>
      <c r="I7" s="13">
        <v>817</v>
      </c>
      <c r="J7" s="13">
        <v>851</v>
      </c>
      <c r="K7" s="13">
        <v>593</v>
      </c>
      <c r="L7" s="13">
        <v>241</v>
      </c>
      <c r="N7" s="13">
        <v>289</v>
      </c>
      <c r="O7" s="13">
        <v>124</v>
      </c>
      <c r="P7" s="13">
        <v>185</v>
      </c>
      <c r="Q7" s="13">
        <v>150</v>
      </c>
      <c r="R7" s="13">
        <v>418</v>
      </c>
      <c r="S7" s="13">
        <v>302</v>
      </c>
      <c r="T7" s="13">
        <v>276</v>
      </c>
      <c r="U7" s="13">
        <v>336</v>
      </c>
      <c r="V7" s="13">
        <v>589</v>
      </c>
      <c r="W7" s="13">
        <v>495</v>
      </c>
      <c r="X7" s="13">
        <v>278</v>
      </c>
      <c r="Y7" s="13">
        <v>289</v>
      </c>
      <c r="AA7" s="13">
        <v>1130</v>
      </c>
      <c r="AB7" s="13">
        <v>1060</v>
      </c>
      <c r="AC7" s="13">
        <v>848</v>
      </c>
      <c r="AD7" s="13">
        <v>687</v>
      </c>
      <c r="AF7" s="13">
        <v>3501</v>
      </c>
      <c r="AH7" s="13">
        <v>194</v>
      </c>
      <c r="AI7" s="13">
        <v>1198</v>
      </c>
      <c r="AJ7" s="13">
        <v>1617</v>
      </c>
      <c r="AK7" s="13">
        <v>722</v>
      </c>
    </row>
    <row r="8" spans="2:39" x14ac:dyDescent="0.35">
      <c r="B8" s="7" t="s">
        <v>68</v>
      </c>
      <c r="C8" s="14">
        <v>3697</v>
      </c>
      <c r="D8" s="14">
        <v>1953</v>
      </c>
      <c r="E8" s="14">
        <v>1744</v>
      </c>
      <c r="G8" s="14">
        <v>456</v>
      </c>
      <c r="H8" s="14">
        <v>806</v>
      </c>
      <c r="I8" s="14">
        <v>807</v>
      </c>
      <c r="J8" s="14">
        <v>798</v>
      </c>
      <c r="K8" s="14">
        <v>546</v>
      </c>
      <c r="L8" s="14">
        <v>283</v>
      </c>
      <c r="N8" s="14">
        <v>308</v>
      </c>
      <c r="O8" s="14">
        <v>128</v>
      </c>
      <c r="P8" s="14">
        <v>176</v>
      </c>
      <c r="Q8" s="14">
        <v>136</v>
      </c>
      <c r="R8" s="14">
        <v>405</v>
      </c>
      <c r="S8" s="14">
        <v>280</v>
      </c>
      <c r="T8" s="14">
        <v>255</v>
      </c>
      <c r="U8" s="14">
        <v>328</v>
      </c>
      <c r="V8" s="14">
        <v>616</v>
      </c>
      <c r="W8" s="14">
        <v>487</v>
      </c>
      <c r="X8" s="14">
        <v>263</v>
      </c>
      <c r="Y8" s="14">
        <v>313</v>
      </c>
      <c r="AA8" s="14">
        <v>1093</v>
      </c>
      <c r="AB8" s="14">
        <v>1005</v>
      </c>
      <c r="AC8" s="14">
        <v>884</v>
      </c>
      <c r="AD8" s="14">
        <v>713</v>
      </c>
      <c r="AF8" s="14">
        <v>3464</v>
      </c>
      <c r="AH8" s="14">
        <v>195</v>
      </c>
      <c r="AI8" s="14">
        <v>1176</v>
      </c>
      <c r="AJ8" s="14">
        <v>1609</v>
      </c>
      <c r="AK8" s="14">
        <v>716</v>
      </c>
    </row>
    <row r="9" spans="2:39" ht="32" customHeight="1" x14ac:dyDescent="0.35">
      <c r="B9" s="15" t="s">
        <v>249</v>
      </c>
      <c r="C9" s="16">
        <v>0.15599585253902751</v>
      </c>
      <c r="D9" s="16">
        <v>0.1695136194205201</v>
      </c>
      <c r="E9" s="16">
        <v>0.14086065720123089</v>
      </c>
      <c r="G9" s="16">
        <v>0.18709209714236569</v>
      </c>
      <c r="H9" s="16">
        <v>0.25416491725770779</v>
      </c>
      <c r="I9" s="16">
        <v>0.19144925511066441</v>
      </c>
      <c r="J9" s="16">
        <v>0.11392211302401289</v>
      </c>
      <c r="K9" s="16">
        <v>5.3105845223214598E-2</v>
      </c>
      <c r="L9" s="16">
        <v>4.2578176127350813E-2</v>
      </c>
      <c r="N9" s="16">
        <v>0.1221415317811074</v>
      </c>
      <c r="O9" s="16">
        <v>0.1216463534643291</v>
      </c>
      <c r="P9" s="16">
        <v>0.10682267845485829</v>
      </c>
      <c r="Q9" s="16">
        <v>0.1596158268051571</v>
      </c>
      <c r="R9" s="16">
        <v>0.16005136851121429</v>
      </c>
      <c r="S9" s="16">
        <v>0.1368166276728508</v>
      </c>
      <c r="T9" s="16">
        <v>0.1380428792166514</v>
      </c>
      <c r="U9" s="16">
        <v>0.1939293098127578</v>
      </c>
      <c r="V9" s="16">
        <v>0.24144197549922031</v>
      </c>
      <c r="W9" s="16">
        <v>0.11957521563641201</v>
      </c>
      <c r="X9" s="16">
        <v>0.12827213251319641</v>
      </c>
      <c r="Y9" s="16">
        <v>0.128175472310148</v>
      </c>
      <c r="AA9" s="16">
        <v>0.22927429713735981</v>
      </c>
      <c r="AB9" s="16">
        <v>0.1292699892210942</v>
      </c>
      <c r="AC9" s="16">
        <v>0.12835207522077779</v>
      </c>
      <c r="AD9" s="16">
        <v>0.11613658952443021</v>
      </c>
      <c r="AF9" s="16">
        <v>0.16647300732060441</v>
      </c>
      <c r="AH9" s="16">
        <v>0</v>
      </c>
      <c r="AI9" s="16">
        <v>8.813458813514816E-3</v>
      </c>
      <c r="AJ9" s="16">
        <v>0.18645773781560621</v>
      </c>
      <c r="AK9" s="16">
        <v>0.37166037386898498</v>
      </c>
    </row>
    <row r="10" spans="2:39" ht="32" customHeight="1" x14ac:dyDescent="0.35">
      <c r="B10" s="15" t="s">
        <v>250</v>
      </c>
      <c r="C10" s="16">
        <v>0.22772334855574669</v>
      </c>
      <c r="D10" s="16">
        <v>0.23552972511747819</v>
      </c>
      <c r="E10" s="16">
        <v>0.2189829230714187</v>
      </c>
      <c r="G10" s="16">
        <v>0.33499307338546103</v>
      </c>
      <c r="H10" s="16">
        <v>0.30161037515075628</v>
      </c>
      <c r="I10" s="16">
        <v>0.27660161000514288</v>
      </c>
      <c r="J10" s="16">
        <v>0.1763057249689203</v>
      </c>
      <c r="K10" s="16">
        <v>0.1143698860309354</v>
      </c>
      <c r="L10" s="16">
        <v>6.8991613602671031E-2</v>
      </c>
      <c r="N10" s="16">
        <v>0.1783180137743379</v>
      </c>
      <c r="O10" s="16">
        <v>0.30996338473077301</v>
      </c>
      <c r="P10" s="16">
        <v>0.1748105857512397</v>
      </c>
      <c r="Q10" s="16">
        <v>0.19454339437630261</v>
      </c>
      <c r="R10" s="16">
        <v>0.25134266562664209</v>
      </c>
      <c r="S10" s="16">
        <v>0.21090211432735631</v>
      </c>
      <c r="T10" s="16">
        <v>0.2481250644464108</v>
      </c>
      <c r="U10" s="16">
        <v>0.25161774948665627</v>
      </c>
      <c r="V10" s="16">
        <v>0.26432589434218168</v>
      </c>
      <c r="W10" s="16">
        <v>0.2088829020128716</v>
      </c>
      <c r="X10" s="16">
        <v>0.19982202692275361</v>
      </c>
      <c r="Y10" s="16">
        <v>0.21042333376300709</v>
      </c>
      <c r="AA10" s="16">
        <v>0.2509630972982056</v>
      </c>
      <c r="AB10" s="16">
        <v>0.2074277487707184</v>
      </c>
      <c r="AC10" s="16">
        <v>0.21751677634733119</v>
      </c>
      <c r="AD10" s="16">
        <v>0.2325742694600039</v>
      </c>
      <c r="AF10" s="16">
        <v>0.24190139539066111</v>
      </c>
      <c r="AH10" s="16">
        <v>1.400662040687291E-2</v>
      </c>
      <c r="AI10" s="16">
        <v>7.6819912243509425E-2</v>
      </c>
      <c r="AJ10" s="16">
        <v>0.31882254646654762</v>
      </c>
      <c r="AK10" s="16">
        <v>0.32900960247050309</v>
      </c>
    </row>
    <row r="11" spans="2:39" ht="19" customHeight="1" x14ac:dyDescent="0.35">
      <c r="B11" s="15" t="s">
        <v>251</v>
      </c>
      <c r="C11" s="16">
        <v>0.60108911096003903</v>
      </c>
      <c r="D11" s="16">
        <v>0.58303821751886553</v>
      </c>
      <c r="E11" s="16">
        <v>0.62129983072233697</v>
      </c>
      <c r="G11" s="16">
        <v>0.46030199449220671</v>
      </c>
      <c r="H11" s="16">
        <v>0.42131540076176172</v>
      </c>
      <c r="I11" s="16">
        <v>0.51096534638591351</v>
      </c>
      <c r="J11" s="16">
        <v>0.70011492225752725</v>
      </c>
      <c r="K11" s="16">
        <v>0.82752981576117757</v>
      </c>
      <c r="L11" s="16">
        <v>0.88033880257341768</v>
      </c>
      <c r="N11" s="16">
        <v>0.67466129496749017</v>
      </c>
      <c r="O11" s="16">
        <v>0.54248609231552358</v>
      </c>
      <c r="P11" s="16">
        <v>0.69822315529166712</v>
      </c>
      <c r="Q11" s="16">
        <v>0.63879395059920552</v>
      </c>
      <c r="R11" s="16">
        <v>0.58342710201321391</v>
      </c>
      <c r="S11" s="16">
        <v>0.63521768820489499</v>
      </c>
      <c r="T11" s="16">
        <v>0.57172473575304161</v>
      </c>
      <c r="U11" s="16">
        <v>0.54865265110928907</v>
      </c>
      <c r="V11" s="16">
        <v>0.47961235496967081</v>
      </c>
      <c r="W11" s="16">
        <v>0.66331082244939266</v>
      </c>
      <c r="X11" s="16">
        <v>0.65758531403240827</v>
      </c>
      <c r="Y11" s="16">
        <v>0.6474951566145053</v>
      </c>
      <c r="AA11" s="16">
        <v>0.51264637195245122</v>
      </c>
      <c r="AB11" s="16">
        <v>0.6507580194924909</v>
      </c>
      <c r="AC11" s="16">
        <v>0.63305721356943012</v>
      </c>
      <c r="AD11" s="16">
        <v>0.62779558658297985</v>
      </c>
      <c r="AF11" s="16">
        <v>0.57808915104451308</v>
      </c>
      <c r="AH11" s="16">
        <v>0.95364845447727931</v>
      </c>
      <c r="AI11" s="16">
        <v>0.88455631025081205</v>
      </c>
      <c r="AJ11" s="16">
        <v>0.48607341942764642</v>
      </c>
      <c r="AK11" s="16">
        <v>0.298104052198223</v>
      </c>
    </row>
    <row r="12" spans="2:39" ht="19" customHeight="1" x14ac:dyDescent="0.35">
      <c r="B12" s="15" t="s">
        <v>93</v>
      </c>
      <c r="C12" s="16">
        <v>1.5191687945186541E-2</v>
      </c>
      <c r="D12" s="16">
        <v>1.1918437943136311E-2</v>
      </c>
      <c r="E12" s="16">
        <v>1.885658900501334E-2</v>
      </c>
      <c r="G12" s="16">
        <v>1.7612834979966539E-2</v>
      </c>
      <c r="H12" s="16">
        <v>2.2909306829774059E-2</v>
      </c>
      <c r="I12" s="16">
        <v>2.0983788498279358E-2</v>
      </c>
      <c r="J12" s="16">
        <v>9.6572397495395604E-3</v>
      </c>
      <c r="K12" s="16">
        <v>4.9944529846723106E-3</v>
      </c>
      <c r="L12" s="16">
        <v>8.0914076965604865E-3</v>
      </c>
      <c r="N12" s="16">
        <v>2.48791594770644E-2</v>
      </c>
      <c r="O12" s="16">
        <v>2.5904169489374171E-2</v>
      </c>
      <c r="P12" s="16">
        <v>2.0143580502234811E-2</v>
      </c>
      <c r="Q12" s="16">
        <v>7.046828219334768E-3</v>
      </c>
      <c r="R12" s="16">
        <v>5.1788638489297057E-3</v>
      </c>
      <c r="S12" s="16">
        <v>1.706356979489795E-2</v>
      </c>
      <c r="T12" s="16">
        <v>4.210732058389606E-2</v>
      </c>
      <c r="U12" s="16">
        <v>5.8002895912969248E-3</v>
      </c>
      <c r="V12" s="16">
        <v>1.4619775188927171E-2</v>
      </c>
      <c r="W12" s="16">
        <v>8.2310599013236049E-3</v>
      </c>
      <c r="X12" s="16">
        <v>1.4320526531641779E-2</v>
      </c>
      <c r="Y12" s="16">
        <v>1.3906037312339709E-2</v>
      </c>
      <c r="AA12" s="16">
        <v>7.1162336119833429E-3</v>
      </c>
      <c r="AB12" s="16">
        <v>1.254424251569637E-2</v>
      </c>
      <c r="AC12" s="16">
        <v>2.1073934862460779E-2</v>
      </c>
      <c r="AD12" s="16">
        <v>2.3493554432586231E-2</v>
      </c>
      <c r="AF12" s="16">
        <v>1.3536446244221279E-2</v>
      </c>
      <c r="AH12" s="16">
        <v>3.2344925115847932E-2</v>
      </c>
      <c r="AI12" s="16">
        <v>2.9810318692163801E-2</v>
      </c>
      <c r="AJ12" s="16">
        <v>8.6462962901996364E-3</v>
      </c>
      <c r="AK12" s="16">
        <v>1.2259714622887029E-3</v>
      </c>
    </row>
    <row r="14" spans="2:39" x14ac:dyDescent="0.35">
      <c r="B14" s="19" t="s">
        <v>17</v>
      </c>
    </row>
    <row r="15" spans="2:39" x14ac:dyDescent="0.35">
      <c r="B15" t="s">
        <v>443</v>
      </c>
    </row>
    <row r="16" spans="2:39" x14ac:dyDescent="0.35">
      <c r="B16" t="s">
        <v>8</v>
      </c>
    </row>
    <row r="17" spans="2:2" x14ac:dyDescent="0.35">
      <c r="B17"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B2:AM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276</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3731</v>
      </c>
      <c r="D7" s="13">
        <v>1969</v>
      </c>
      <c r="E7" s="13">
        <v>1762</v>
      </c>
      <c r="G7" s="13">
        <v>463</v>
      </c>
      <c r="H7" s="13">
        <v>766</v>
      </c>
      <c r="I7" s="13">
        <v>817</v>
      </c>
      <c r="J7" s="13">
        <v>851</v>
      </c>
      <c r="K7" s="13">
        <v>593</v>
      </c>
      <c r="L7" s="13">
        <v>241</v>
      </c>
      <c r="N7" s="13">
        <v>289</v>
      </c>
      <c r="O7" s="13">
        <v>124</v>
      </c>
      <c r="P7" s="13">
        <v>185</v>
      </c>
      <c r="Q7" s="13">
        <v>150</v>
      </c>
      <c r="R7" s="13">
        <v>418</v>
      </c>
      <c r="S7" s="13">
        <v>302</v>
      </c>
      <c r="T7" s="13">
        <v>276</v>
      </c>
      <c r="U7" s="13">
        <v>336</v>
      </c>
      <c r="V7" s="13">
        <v>589</v>
      </c>
      <c r="W7" s="13">
        <v>495</v>
      </c>
      <c r="X7" s="13">
        <v>278</v>
      </c>
      <c r="Y7" s="13">
        <v>289</v>
      </c>
      <c r="AA7" s="13">
        <v>1130</v>
      </c>
      <c r="AB7" s="13">
        <v>1060</v>
      </c>
      <c r="AC7" s="13">
        <v>848</v>
      </c>
      <c r="AD7" s="13">
        <v>687</v>
      </c>
      <c r="AF7" s="13">
        <v>3501</v>
      </c>
      <c r="AH7" s="13">
        <v>194</v>
      </c>
      <c r="AI7" s="13">
        <v>1198</v>
      </c>
      <c r="AJ7" s="13">
        <v>1617</v>
      </c>
      <c r="AK7" s="13">
        <v>722</v>
      </c>
    </row>
    <row r="8" spans="2:39" x14ac:dyDescent="0.35">
      <c r="B8" s="7" t="s">
        <v>68</v>
      </c>
      <c r="C8" s="14">
        <v>3697</v>
      </c>
      <c r="D8" s="14">
        <v>1953</v>
      </c>
      <c r="E8" s="14">
        <v>1744</v>
      </c>
      <c r="G8" s="14">
        <v>456</v>
      </c>
      <c r="H8" s="14">
        <v>806</v>
      </c>
      <c r="I8" s="14">
        <v>807</v>
      </c>
      <c r="J8" s="14">
        <v>798</v>
      </c>
      <c r="K8" s="14">
        <v>546</v>
      </c>
      <c r="L8" s="14">
        <v>283</v>
      </c>
      <c r="N8" s="14">
        <v>308</v>
      </c>
      <c r="O8" s="14">
        <v>128</v>
      </c>
      <c r="P8" s="14">
        <v>176</v>
      </c>
      <c r="Q8" s="14">
        <v>136</v>
      </c>
      <c r="R8" s="14">
        <v>405</v>
      </c>
      <c r="S8" s="14">
        <v>280</v>
      </c>
      <c r="T8" s="14">
        <v>255</v>
      </c>
      <c r="U8" s="14">
        <v>328</v>
      </c>
      <c r="V8" s="14">
        <v>616</v>
      </c>
      <c r="W8" s="14">
        <v>487</v>
      </c>
      <c r="X8" s="14">
        <v>263</v>
      </c>
      <c r="Y8" s="14">
        <v>313</v>
      </c>
      <c r="AA8" s="14">
        <v>1093</v>
      </c>
      <c r="AB8" s="14">
        <v>1005</v>
      </c>
      <c r="AC8" s="14">
        <v>884</v>
      </c>
      <c r="AD8" s="14">
        <v>713</v>
      </c>
      <c r="AF8" s="14">
        <v>3464</v>
      </c>
      <c r="AH8" s="14">
        <v>195</v>
      </c>
      <c r="AI8" s="14">
        <v>1176</v>
      </c>
      <c r="AJ8" s="14">
        <v>1609</v>
      </c>
      <c r="AK8" s="14">
        <v>716</v>
      </c>
    </row>
    <row r="9" spans="2:39" ht="32" customHeight="1" x14ac:dyDescent="0.35">
      <c r="B9" s="15" t="s">
        <v>249</v>
      </c>
      <c r="C9" s="16">
        <v>0.13822336327794471</v>
      </c>
      <c r="D9" s="16">
        <v>0.15515404572497779</v>
      </c>
      <c r="E9" s="16">
        <v>0.11926689004649051</v>
      </c>
      <c r="G9" s="16">
        <v>0.17978490824180651</v>
      </c>
      <c r="H9" s="16">
        <v>0.23500295408782401</v>
      </c>
      <c r="I9" s="16">
        <v>0.15645114983162209</v>
      </c>
      <c r="J9" s="16">
        <v>9.6517018798031595E-2</v>
      </c>
      <c r="K9" s="16">
        <v>5.0793188550813349E-2</v>
      </c>
      <c r="L9" s="16">
        <v>3.01017835123863E-2</v>
      </c>
      <c r="N9" s="16">
        <v>0.1027790736974571</v>
      </c>
      <c r="O9" s="16">
        <v>0.1076787559448875</v>
      </c>
      <c r="P9" s="16">
        <v>9.4748538743640018E-2</v>
      </c>
      <c r="Q9" s="16">
        <v>0.1129262280470551</v>
      </c>
      <c r="R9" s="16">
        <v>0.15710010627782151</v>
      </c>
      <c r="S9" s="16">
        <v>0.10691969072503681</v>
      </c>
      <c r="T9" s="16">
        <v>0.1166760650102225</v>
      </c>
      <c r="U9" s="16">
        <v>0.1945033941378102</v>
      </c>
      <c r="V9" s="16">
        <v>0.2174859313403075</v>
      </c>
      <c r="W9" s="16">
        <v>8.5345438800957615E-2</v>
      </c>
      <c r="X9" s="16">
        <v>0.1150734624802945</v>
      </c>
      <c r="Y9" s="16">
        <v>0.12908526661199859</v>
      </c>
      <c r="AA9" s="16">
        <v>0.1992090208720643</v>
      </c>
      <c r="AB9" s="16">
        <v>9.4608802871552322E-2</v>
      </c>
      <c r="AC9" s="16">
        <v>0.13191767359274639</v>
      </c>
      <c r="AD9" s="16">
        <v>0.1144979408805343</v>
      </c>
      <c r="AF9" s="16">
        <v>0.1475068637551824</v>
      </c>
      <c r="AH9" s="16">
        <v>0</v>
      </c>
      <c r="AI9" s="16">
        <v>4.1978307971564707E-3</v>
      </c>
      <c r="AJ9" s="16">
        <v>0.16033456110598271</v>
      </c>
      <c r="AK9" s="16">
        <v>0.34620815399456129</v>
      </c>
    </row>
    <row r="10" spans="2:39" ht="32" customHeight="1" x14ac:dyDescent="0.35">
      <c r="B10" s="15" t="s">
        <v>250</v>
      </c>
      <c r="C10" s="16">
        <v>0.20897380469272861</v>
      </c>
      <c r="D10" s="16">
        <v>0.23690211929752239</v>
      </c>
      <c r="E10" s="16">
        <v>0.17770381012153039</v>
      </c>
      <c r="G10" s="16">
        <v>0.31933253160507791</v>
      </c>
      <c r="H10" s="16">
        <v>0.28780642459626421</v>
      </c>
      <c r="I10" s="16">
        <v>0.23352715995732781</v>
      </c>
      <c r="J10" s="16">
        <v>0.15601906756334921</v>
      </c>
      <c r="K10" s="16">
        <v>9.6687059787131546E-2</v>
      </c>
      <c r="L10" s="16">
        <v>0.10270917104305199</v>
      </c>
      <c r="N10" s="16">
        <v>0.1812215843553984</v>
      </c>
      <c r="O10" s="16">
        <v>0.25590720718643789</v>
      </c>
      <c r="P10" s="16">
        <v>0.2153006826456268</v>
      </c>
      <c r="Q10" s="16">
        <v>0.2284261407824017</v>
      </c>
      <c r="R10" s="16">
        <v>0.22320765692794839</v>
      </c>
      <c r="S10" s="16">
        <v>0.19477196120586029</v>
      </c>
      <c r="T10" s="16">
        <v>0.1898442971168636</v>
      </c>
      <c r="U10" s="16">
        <v>0.25142125431360918</v>
      </c>
      <c r="V10" s="16">
        <v>0.2599416261395085</v>
      </c>
      <c r="W10" s="16">
        <v>0.18619177040218399</v>
      </c>
      <c r="X10" s="16">
        <v>0.16549713813746489</v>
      </c>
      <c r="Y10" s="16">
        <v>0.1419531009174691</v>
      </c>
      <c r="AA10" s="16">
        <v>0.28098777499778049</v>
      </c>
      <c r="AB10" s="16">
        <v>0.17840706660952249</v>
      </c>
      <c r="AC10" s="16">
        <v>0.18226077968592841</v>
      </c>
      <c r="AD10" s="16">
        <v>0.17547659475215999</v>
      </c>
      <c r="AF10" s="16">
        <v>0.22186226800559039</v>
      </c>
      <c r="AH10" s="16">
        <v>0</v>
      </c>
      <c r="AI10" s="16">
        <v>6.1003920599406167E-2</v>
      </c>
      <c r="AJ10" s="16">
        <v>0.28828667936179891</v>
      </c>
      <c r="AK10" s="16">
        <v>0.33062936938717219</v>
      </c>
    </row>
    <row r="11" spans="2:39" ht="19" customHeight="1" x14ac:dyDescent="0.35">
      <c r="B11" s="15" t="s">
        <v>251</v>
      </c>
      <c r="C11" s="16">
        <v>0.63426799213225138</v>
      </c>
      <c r="D11" s="16">
        <v>0.58920670270136699</v>
      </c>
      <c r="E11" s="16">
        <v>0.68472095701088009</v>
      </c>
      <c r="G11" s="16">
        <v>0.47230054073736383</v>
      </c>
      <c r="H11" s="16">
        <v>0.4462017714199315</v>
      </c>
      <c r="I11" s="16">
        <v>0.58919755788472428</v>
      </c>
      <c r="J11" s="16">
        <v>0.7386680881208515</v>
      </c>
      <c r="K11" s="16">
        <v>0.84230860425301335</v>
      </c>
      <c r="L11" s="16">
        <v>0.86331148857645235</v>
      </c>
      <c r="N11" s="16">
        <v>0.69895502725195346</v>
      </c>
      <c r="O11" s="16">
        <v>0.6189291809048566</v>
      </c>
      <c r="P11" s="16">
        <v>0.68018240137600849</v>
      </c>
      <c r="Q11" s="16">
        <v>0.64460088905021329</v>
      </c>
      <c r="R11" s="16">
        <v>0.59746171896918154</v>
      </c>
      <c r="S11" s="16">
        <v>0.67722806102361122</v>
      </c>
      <c r="T11" s="16">
        <v>0.65174337779665059</v>
      </c>
      <c r="U11" s="16">
        <v>0.54464207655639985</v>
      </c>
      <c r="V11" s="16">
        <v>0.49573469895029237</v>
      </c>
      <c r="W11" s="16">
        <v>0.72467284818722599</v>
      </c>
      <c r="X11" s="16">
        <v>0.70087857015915833</v>
      </c>
      <c r="Y11" s="16">
        <v>0.71145273549922849</v>
      </c>
      <c r="AA11" s="16">
        <v>0.5068554698444746</v>
      </c>
      <c r="AB11" s="16">
        <v>0.71377513090392175</v>
      </c>
      <c r="AC11" s="16">
        <v>0.66352255692750717</v>
      </c>
      <c r="AD11" s="16">
        <v>0.68059078769810755</v>
      </c>
      <c r="AF11" s="16">
        <v>0.61320976021327478</v>
      </c>
      <c r="AH11" s="16">
        <v>0.95642225015748805</v>
      </c>
      <c r="AI11" s="16">
        <v>0.91240058555003156</v>
      </c>
      <c r="AJ11" s="16">
        <v>0.53498318907330766</v>
      </c>
      <c r="AK11" s="16">
        <v>0.31298717355399419</v>
      </c>
    </row>
    <row r="12" spans="2:39" ht="19" customHeight="1" x14ac:dyDescent="0.35">
      <c r="B12" s="15" t="s">
        <v>93</v>
      </c>
      <c r="C12" s="16">
        <v>1.85348398970752E-2</v>
      </c>
      <c r="D12" s="16">
        <v>1.8737132276132891E-2</v>
      </c>
      <c r="E12" s="16">
        <v>1.830834282109901E-2</v>
      </c>
      <c r="G12" s="16">
        <v>2.858201941575176E-2</v>
      </c>
      <c r="H12" s="16">
        <v>3.0988849895980261E-2</v>
      </c>
      <c r="I12" s="16">
        <v>2.082413232632585E-2</v>
      </c>
      <c r="J12" s="16">
        <v>8.7958255177676865E-3</v>
      </c>
      <c r="K12" s="16">
        <v>1.021114740904157E-2</v>
      </c>
      <c r="L12" s="16">
        <v>3.877556868109202E-3</v>
      </c>
      <c r="N12" s="16">
        <v>1.7044314695190951E-2</v>
      </c>
      <c r="O12" s="16">
        <v>1.748485596381804E-2</v>
      </c>
      <c r="P12" s="16">
        <v>9.7683772347247864E-3</v>
      </c>
      <c r="Q12" s="16">
        <v>1.404674212032986E-2</v>
      </c>
      <c r="R12" s="16">
        <v>2.2230517825048621E-2</v>
      </c>
      <c r="S12" s="16">
        <v>2.1080287045491551E-2</v>
      </c>
      <c r="T12" s="16">
        <v>4.1736260076263229E-2</v>
      </c>
      <c r="U12" s="16">
        <v>9.4332749921809764E-3</v>
      </c>
      <c r="V12" s="16">
        <v>2.68377435698916E-2</v>
      </c>
      <c r="W12" s="16">
        <v>3.789942609632314E-3</v>
      </c>
      <c r="X12" s="16">
        <v>1.85508292230822E-2</v>
      </c>
      <c r="Y12" s="16">
        <v>1.7508896971303839E-2</v>
      </c>
      <c r="AA12" s="16">
        <v>1.294773428568053E-2</v>
      </c>
      <c r="AB12" s="16">
        <v>1.3208999615003429E-2</v>
      </c>
      <c r="AC12" s="16">
        <v>2.2298989793817791E-2</v>
      </c>
      <c r="AD12" s="16">
        <v>2.9434676669198231E-2</v>
      </c>
      <c r="AF12" s="16">
        <v>1.742110802595245E-2</v>
      </c>
      <c r="AH12" s="16">
        <v>4.3577749842512122E-2</v>
      </c>
      <c r="AI12" s="16">
        <v>2.239766305340591E-2</v>
      </c>
      <c r="AJ12" s="16">
        <v>1.6395570458910508E-2</v>
      </c>
      <c r="AK12" s="16">
        <v>1.0175303064272201E-2</v>
      </c>
    </row>
    <row r="14" spans="2:39" x14ac:dyDescent="0.35">
      <c r="B14" s="19" t="s">
        <v>17</v>
      </c>
    </row>
    <row r="15" spans="2:39" x14ac:dyDescent="0.35">
      <c r="B15" t="s">
        <v>443</v>
      </c>
    </row>
    <row r="16" spans="2:39" x14ac:dyDescent="0.35">
      <c r="B16" t="s">
        <v>8</v>
      </c>
    </row>
    <row r="17" spans="2:2" x14ac:dyDescent="0.35">
      <c r="B17"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B2:AM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277</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3731</v>
      </c>
      <c r="D7" s="13">
        <v>1969</v>
      </c>
      <c r="E7" s="13">
        <v>1762</v>
      </c>
      <c r="G7" s="13">
        <v>463</v>
      </c>
      <c r="H7" s="13">
        <v>766</v>
      </c>
      <c r="I7" s="13">
        <v>817</v>
      </c>
      <c r="J7" s="13">
        <v>851</v>
      </c>
      <c r="K7" s="13">
        <v>593</v>
      </c>
      <c r="L7" s="13">
        <v>241</v>
      </c>
      <c r="N7" s="13">
        <v>289</v>
      </c>
      <c r="O7" s="13">
        <v>124</v>
      </c>
      <c r="P7" s="13">
        <v>185</v>
      </c>
      <c r="Q7" s="13">
        <v>150</v>
      </c>
      <c r="R7" s="13">
        <v>418</v>
      </c>
      <c r="S7" s="13">
        <v>302</v>
      </c>
      <c r="T7" s="13">
        <v>276</v>
      </c>
      <c r="U7" s="13">
        <v>336</v>
      </c>
      <c r="V7" s="13">
        <v>589</v>
      </c>
      <c r="W7" s="13">
        <v>495</v>
      </c>
      <c r="X7" s="13">
        <v>278</v>
      </c>
      <c r="Y7" s="13">
        <v>289</v>
      </c>
      <c r="AA7" s="13">
        <v>1130</v>
      </c>
      <c r="AB7" s="13">
        <v>1060</v>
      </c>
      <c r="AC7" s="13">
        <v>848</v>
      </c>
      <c r="AD7" s="13">
        <v>687</v>
      </c>
      <c r="AF7" s="13">
        <v>3501</v>
      </c>
      <c r="AH7" s="13">
        <v>194</v>
      </c>
      <c r="AI7" s="13">
        <v>1198</v>
      </c>
      <c r="AJ7" s="13">
        <v>1617</v>
      </c>
      <c r="AK7" s="13">
        <v>722</v>
      </c>
    </row>
    <row r="8" spans="2:39" x14ac:dyDescent="0.35">
      <c r="B8" s="7" t="s">
        <v>68</v>
      </c>
      <c r="C8" s="14">
        <v>3697</v>
      </c>
      <c r="D8" s="14">
        <v>1953</v>
      </c>
      <c r="E8" s="14">
        <v>1744</v>
      </c>
      <c r="G8" s="14">
        <v>456</v>
      </c>
      <c r="H8" s="14">
        <v>806</v>
      </c>
      <c r="I8" s="14">
        <v>807</v>
      </c>
      <c r="J8" s="14">
        <v>798</v>
      </c>
      <c r="K8" s="14">
        <v>546</v>
      </c>
      <c r="L8" s="14">
        <v>283</v>
      </c>
      <c r="N8" s="14">
        <v>308</v>
      </c>
      <c r="O8" s="14">
        <v>128</v>
      </c>
      <c r="P8" s="14">
        <v>176</v>
      </c>
      <c r="Q8" s="14">
        <v>136</v>
      </c>
      <c r="R8" s="14">
        <v>405</v>
      </c>
      <c r="S8" s="14">
        <v>280</v>
      </c>
      <c r="T8" s="14">
        <v>255</v>
      </c>
      <c r="U8" s="14">
        <v>328</v>
      </c>
      <c r="V8" s="14">
        <v>616</v>
      </c>
      <c r="W8" s="14">
        <v>487</v>
      </c>
      <c r="X8" s="14">
        <v>263</v>
      </c>
      <c r="Y8" s="14">
        <v>313</v>
      </c>
      <c r="AA8" s="14">
        <v>1093</v>
      </c>
      <c r="AB8" s="14">
        <v>1005</v>
      </c>
      <c r="AC8" s="14">
        <v>884</v>
      </c>
      <c r="AD8" s="14">
        <v>713</v>
      </c>
      <c r="AF8" s="14">
        <v>3464</v>
      </c>
      <c r="AH8" s="14">
        <v>195</v>
      </c>
      <c r="AI8" s="14">
        <v>1176</v>
      </c>
      <c r="AJ8" s="14">
        <v>1609</v>
      </c>
      <c r="AK8" s="14">
        <v>716</v>
      </c>
    </row>
    <row r="9" spans="2:39" ht="32" customHeight="1" x14ac:dyDescent="0.35">
      <c r="B9" s="15" t="s">
        <v>249</v>
      </c>
      <c r="C9" s="16">
        <v>0.10419641801618081</v>
      </c>
      <c r="D9" s="16">
        <v>0.1201942095382285</v>
      </c>
      <c r="E9" s="16">
        <v>8.6284458017000437E-2</v>
      </c>
      <c r="G9" s="16">
        <v>0.13868235314663441</v>
      </c>
      <c r="H9" s="16">
        <v>0.18194208242945109</v>
      </c>
      <c r="I9" s="16">
        <v>0.12555250220912259</v>
      </c>
      <c r="J9" s="16">
        <v>6.6882233215396006E-2</v>
      </c>
      <c r="K9" s="16">
        <v>2.903598138305212E-2</v>
      </c>
      <c r="L9" s="16">
        <v>1.6681235396437059E-2</v>
      </c>
      <c r="N9" s="16">
        <v>6.0446482400452063E-2</v>
      </c>
      <c r="O9" s="16">
        <v>6.406036852159909E-2</v>
      </c>
      <c r="P9" s="16">
        <v>5.0110514974862227E-2</v>
      </c>
      <c r="Q9" s="16">
        <v>6.7819839878012766E-2</v>
      </c>
      <c r="R9" s="16">
        <v>0.1089457278208425</v>
      </c>
      <c r="S9" s="16">
        <v>0.106451817232268</v>
      </c>
      <c r="T9" s="16">
        <v>9.166020293117888E-2</v>
      </c>
      <c r="U9" s="16">
        <v>0.15203984634747891</v>
      </c>
      <c r="V9" s="16">
        <v>0.18092190329581759</v>
      </c>
      <c r="W9" s="16">
        <v>7.7849027159992562E-2</v>
      </c>
      <c r="X9" s="16">
        <v>7.5229059325744252E-2</v>
      </c>
      <c r="Y9" s="16">
        <v>7.6332763269085835E-2</v>
      </c>
      <c r="AA9" s="16">
        <v>0.16321386683757841</v>
      </c>
      <c r="AB9" s="16">
        <v>7.2917540089730365E-2</v>
      </c>
      <c r="AC9" s="16">
        <v>8.7162864933043899E-2</v>
      </c>
      <c r="AD9" s="16">
        <v>7.9291919308098688E-2</v>
      </c>
      <c r="AF9" s="16">
        <v>0.11119456560454891</v>
      </c>
      <c r="AH9" s="16">
        <v>0</v>
      </c>
      <c r="AI9" s="16">
        <v>3.1954279576031442E-3</v>
      </c>
      <c r="AJ9" s="16">
        <v>0.13180892393172741</v>
      </c>
      <c r="AK9" s="16">
        <v>0.23634410557738059</v>
      </c>
    </row>
    <row r="10" spans="2:39" ht="32" customHeight="1" x14ac:dyDescent="0.35">
      <c r="B10" s="15" t="s">
        <v>250</v>
      </c>
      <c r="C10" s="16">
        <v>0.15378776274438419</v>
      </c>
      <c r="D10" s="16">
        <v>0.18377285920858419</v>
      </c>
      <c r="E10" s="16">
        <v>0.120214888157407</v>
      </c>
      <c r="G10" s="16">
        <v>0.24778840425744669</v>
      </c>
      <c r="H10" s="16">
        <v>0.25736253699213119</v>
      </c>
      <c r="I10" s="16">
        <v>0.1685803771321899</v>
      </c>
      <c r="J10" s="16">
        <v>9.2284685457181784E-2</v>
      </c>
      <c r="K10" s="16">
        <v>5.0975254193634217E-2</v>
      </c>
      <c r="L10" s="16">
        <v>3.706286303381133E-2</v>
      </c>
      <c r="N10" s="16">
        <v>0.13452681368257791</v>
      </c>
      <c r="O10" s="16">
        <v>0.1737644380364218</v>
      </c>
      <c r="P10" s="16">
        <v>0.18102963383990109</v>
      </c>
      <c r="Q10" s="16">
        <v>0.1880390822848117</v>
      </c>
      <c r="R10" s="16">
        <v>0.16564874026708731</v>
      </c>
      <c r="S10" s="16">
        <v>0.12788257037234821</v>
      </c>
      <c r="T10" s="16">
        <v>0.1480051906371331</v>
      </c>
      <c r="U10" s="16">
        <v>0.16128684309973759</v>
      </c>
      <c r="V10" s="16">
        <v>0.21366012930066899</v>
      </c>
      <c r="W10" s="16">
        <v>9.9323506645898341E-2</v>
      </c>
      <c r="X10" s="16">
        <v>0.1561474134466718</v>
      </c>
      <c r="Y10" s="16">
        <v>0.1038741729291761</v>
      </c>
      <c r="AA10" s="16">
        <v>0.17902011099480339</v>
      </c>
      <c r="AB10" s="16">
        <v>0.1144744979127871</v>
      </c>
      <c r="AC10" s="16">
        <v>0.1698860844413394</v>
      </c>
      <c r="AD10" s="16">
        <v>0.15058522121818529</v>
      </c>
      <c r="AF10" s="16">
        <v>0.16352396111196821</v>
      </c>
      <c r="AH10" s="16">
        <v>0</v>
      </c>
      <c r="AI10" s="16">
        <v>2.7111242784907091E-2</v>
      </c>
      <c r="AJ10" s="16">
        <v>0.23539238283422309</v>
      </c>
      <c r="AK10" s="16">
        <v>0.220305038307093</v>
      </c>
    </row>
    <row r="11" spans="2:39" ht="19" customHeight="1" x14ac:dyDescent="0.35">
      <c r="B11" s="15" t="s">
        <v>251</v>
      </c>
      <c r="C11" s="16">
        <v>0.72360397018211065</v>
      </c>
      <c r="D11" s="16">
        <v>0.67740695226089043</v>
      </c>
      <c r="E11" s="16">
        <v>0.77532855578793713</v>
      </c>
      <c r="G11" s="16">
        <v>0.58691211334535853</v>
      </c>
      <c r="H11" s="16">
        <v>0.53642202201786149</v>
      </c>
      <c r="I11" s="16">
        <v>0.68387750611394393</v>
      </c>
      <c r="J11" s="16">
        <v>0.8270617187716317</v>
      </c>
      <c r="K11" s="16">
        <v>0.91038918034876881</v>
      </c>
      <c r="L11" s="16">
        <v>0.93786006207778982</v>
      </c>
      <c r="N11" s="16">
        <v>0.77679139734447844</v>
      </c>
      <c r="O11" s="16">
        <v>0.73616830954937917</v>
      </c>
      <c r="P11" s="16">
        <v>0.75276835769875949</v>
      </c>
      <c r="Q11" s="16">
        <v>0.74414107783717554</v>
      </c>
      <c r="R11" s="16">
        <v>0.71331370173411512</v>
      </c>
      <c r="S11" s="16">
        <v>0.74300689400304032</v>
      </c>
      <c r="T11" s="16">
        <v>0.73079670791808748</v>
      </c>
      <c r="U11" s="16">
        <v>0.66571141169194759</v>
      </c>
      <c r="V11" s="16">
        <v>0.58929117778570583</v>
      </c>
      <c r="W11" s="16">
        <v>0.81685070973335205</v>
      </c>
      <c r="X11" s="16">
        <v>0.75022601794435162</v>
      </c>
      <c r="Y11" s="16">
        <v>0.78833313922545778</v>
      </c>
      <c r="AA11" s="16">
        <v>0.64412850220211737</v>
      </c>
      <c r="AB11" s="16">
        <v>0.79949446416293168</v>
      </c>
      <c r="AC11" s="16">
        <v>0.71814121455417046</v>
      </c>
      <c r="AD11" s="16">
        <v>0.74536015694813373</v>
      </c>
      <c r="AF11" s="16">
        <v>0.70682025708411134</v>
      </c>
      <c r="AH11" s="16">
        <v>0.97259951721291171</v>
      </c>
      <c r="AI11" s="16">
        <v>0.94212121101305135</v>
      </c>
      <c r="AJ11" s="16">
        <v>0.61830885827282667</v>
      </c>
      <c r="AK11" s="16">
        <v>0.53361362113176636</v>
      </c>
    </row>
    <row r="12" spans="2:39" ht="19" customHeight="1" x14ac:dyDescent="0.35">
      <c r="B12" s="15" t="s">
        <v>93</v>
      </c>
      <c r="C12" s="16">
        <v>1.841184905732424E-2</v>
      </c>
      <c r="D12" s="16">
        <v>1.8625978992296861E-2</v>
      </c>
      <c r="E12" s="16">
        <v>1.817209803765564E-2</v>
      </c>
      <c r="G12" s="16">
        <v>2.6617129250560239E-2</v>
      </c>
      <c r="H12" s="16">
        <v>2.4273358560556169E-2</v>
      </c>
      <c r="I12" s="16">
        <v>2.198961454474371E-2</v>
      </c>
      <c r="J12" s="16">
        <v>1.377136255579055E-2</v>
      </c>
      <c r="K12" s="16">
        <v>9.5995840745446842E-3</v>
      </c>
      <c r="L12" s="16">
        <v>8.3958394919617756E-3</v>
      </c>
      <c r="N12" s="16">
        <v>2.82353065724915E-2</v>
      </c>
      <c r="O12" s="16">
        <v>2.6006883892599919E-2</v>
      </c>
      <c r="P12" s="16">
        <v>1.609149348647726E-2</v>
      </c>
      <c r="Q12" s="16">
        <v>0</v>
      </c>
      <c r="R12" s="16">
        <v>1.209183017795515E-2</v>
      </c>
      <c r="S12" s="16">
        <v>2.265871839234352E-2</v>
      </c>
      <c r="T12" s="16">
        <v>2.9537898513600579E-2</v>
      </c>
      <c r="U12" s="16">
        <v>2.096189886083593E-2</v>
      </c>
      <c r="V12" s="16">
        <v>1.6126789617807641E-2</v>
      </c>
      <c r="W12" s="16">
        <v>5.9767564607570416E-3</v>
      </c>
      <c r="X12" s="16">
        <v>1.839750928323244E-2</v>
      </c>
      <c r="Y12" s="16">
        <v>3.1459924576280343E-2</v>
      </c>
      <c r="AA12" s="16">
        <v>1.363751996550094E-2</v>
      </c>
      <c r="AB12" s="16">
        <v>1.3113497834550821E-2</v>
      </c>
      <c r="AC12" s="16">
        <v>2.4809836071446059E-2</v>
      </c>
      <c r="AD12" s="16">
        <v>2.4762702525582301E-2</v>
      </c>
      <c r="AF12" s="16">
        <v>1.8461216199371591E-2</v>
      </c>
      <c r="AH12" s="16">
        <v>2.7400482787088339E-2</v>
      </c>
      <c r="AI12" s="16">
        <v>2.7572118244438521E-2</v>
      </c>
      <c r="AJ12" s="16">
        <v>1.4489834961222589E-2</v>
      </c>
      <c r="AK12" s="16">
        <v>9.7372349837598487E-3</v>
      </c>
    </row>
    <row r="14" spans="2:39" x14ac:dyDescent="0.35">
      <c r="B14" s="19" t="s">
        <v>17</v>
      </c>
    </row>
    <row r="15" spans="2:39" x14ac:dyDescent="0.35">
      <c r="B15" t="s">
        <v>443</v>
      </c>
    </row>
    <row r="16" spans="2:39" x14ac:dyDescent="0.35">
      <c r="B16" t="s">
        <v>8</v>
      </c>
    </row>
    <row r="17" spans="2:2" x14ac:dyDescent="0.35">
      <c r="B17"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B2:AM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278</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3731</v>
      </c>
      <c r="D7" s="13">
        <v>1969</v>
      </c>
      <c r="E7" s="13">
        <v>1762</v>
      </c>
      <c r="G7" s="13">
        <v>463</v>
      </c>
      <c r="H7" s="13">
        <v>766</v>
      </c>
      <c r="I7" s="13">
        <v>817</v>
      </c>
      <c r="J7" s="13">
        <v>851</v>
      </c>
      <c r="K7" s="13">
        <v>593</v>
      </c>
      <c r="L7" s="13">
        <v>241</v>
      </c>
      <c r="N7" s="13">
        <v>289</v>
      </c>
      <c r="O7" s="13">
        <v>124</v>
      </c>
      <c r="P7" s="13">
        <v>185</v>
      </c>
      <c r="Q7" s="13">
        <v>150</v>
      </c>
      <c r="R7" s="13">
        <v>418</v>
      </c>
      <c r="S7" s="13">
        <v>302</v>
      </c>
      <c r="T7" s="13">
        <v>276</v>
      </c>
      <c r="U7" s="13">
        <v>336</v>
      </c>
      <c r="V7" s="13">
        <v>589</v>
      </c>
      <c r="W7" s="13">
        <v>495</v>
      </c>
      <c r="X7" s="13">
        <v>278</v>
      </c>
      <c r="Y7" s="13">
        <v>289</v>
      </c>
      <c r="AA7" s="13">
        <v>1130</v>
      </c>
      <c r="AB7" s="13">
        <v>1060</v>
      </c>
      <c r="AC7" s="13">
        <v>848</v>
      </c>
      <c r="AD7" s="13">
        <v>687</v>
      </c>
      <c r="AF7" s="13">
        <v>3501</v>
      </c>
      <c r="AH7" s="13">
        <v>194</v>
      </c>
      <c r="AI7" s="13">
        <v>1198</v>
      </c>
      <c r="AJ7" s="13">
        <v>1617</v>
      </c>
      <c r="AK7" s="13">
        <v>722</v>
      </c>
    </row>
    <row r="8" spans="2:39" x14ac:dyDescent="0.35">
      <c r="B8" s="7" t="s">
        <v>68</v>
      </c>
      <c r="C8" s="14">
        <v>3697</v>
      </c>
      <c r="D8" s="14">
        <v>1953</v>
      </c>
      <c r="E8" s="14">
        <v>1744</v>
      </c>
      <c r="G8" s="14">
        <v>456</v>
      </c>
      <c r="H8" s="14">
        <v>806</v>
      </c>
      <c r="I8" s="14">
        <v>807</v>
      </c>
      <c r="J8" s="14">
        <v>798</v>
      </c>
      <c r="K8" s="14">
        <v>546</v>
      </c>
      <c r="L8" s="14">
        <v>283</v>
      </c>
      <c r="N8" s="14">
        <v>308</v>
      </c>
      <c r="O8" s="14">
        <v>128</v>
      </c>
      <c r="P8" s="14">
        <v>176</v>
      </c>
      <c r="Q8" s="14">
        <v>136</v>
      </c>
      <c r="R8" s="14">
        <v>405</v>
      </c>
      <c r="S8" s="14">
        <v>280</v>
      </c>
      <c r="T8" s="14">
        <v>255</v>
      </c>
      <c r="U8" s="14">
        <v>328</v>
      </c>
      <c r="V8" s="14">
        <v>616</v>
      </c>
      <c r="W8" s="14">
        <v>487</v>
      </c>
      <c r="X8" s="14">
        <v>263</v>
      </c>
      <c r="Y8" s="14">
        <v>313</v>
      </c>
      <c r="AA8" s="14">
        <v>1093</v>
      </c>
      <c r="AB8" s="14">
        <v>1005</v>
      </c>
      <c r="AC8" s="14">
        <v>884</v>
      </c>
      <c r="AD8" s="14">
        <v>713</v>
      </c>
      <c r="AF8" s="14">
        <v>3464</v>
      </c>
      <c r="AH8" s="14">
        <v>195</v>
      </c>
      <c r="AI8" s="14">
        <v>1176</v>
      </c>
      <c r="AJ8" s="14">
        <v>1609</v>
      </c>
      <c r="AK8" s="14">
        <v>716</v>
      </c>
    </row>
    <row r="9" spans="2:39" ht="32" customHeight="1" x14ac:dyDescent="0.35">
      <c r="B9" s="15" t="s">
        <v>249</v>
      </c>
      <c r="C9" s="16">
        <v>0.1439580505908287</v>
      </c>
      <c r="D9" s="16">
        <v>0.16382395654124529</v>
      </c>
      <c r="E9" s="16">
        <v>0.1217151483601716</v>
      </c>
      <c r="G9" s="16">
        <v>0.15742748362065029</v>
      </c>
      <c r="H9" s="16">
        <v>0.26456887263166712</v>
      </c>
      <c r="I9" s="16">
        <v>0.17311099775336139</v>
      </c>
      <c r="J9" s="16">
        <v>8.7201572892406806E-2</v>
      </c>
      <c r="K9" s="16">
        <v>4.1876178574871283E-2</v>
      </c>
      <c r="L9" s="16">
        <v>5.2785462365104757E-2</v>
      </c>
      <c r="N9" s="16">
        <v>7.7622151024375488E-2</v>
      </c>
      <c r="O9" s="16">
        <v>0.1097579780157078</v>
      </c>
      <c r="P9" s="16">
        <v>0.11594527200831579</v>
      </c>
      <c r="Q9" s="16">
        <v>0.1202951653144092</v>
      </c>
      <c r="R9" s="16">
        <v>0.17110747523202741</v>
      </c>
      <c r="S9" s="16">
        <v>0.1149876010029858</v>
      </c>
      <c r="T9" s="16">
        <v>0.1118419859169517</v>
      </c>
      <c r="U9" s="16">
        <v>0.20715066474693589</v>
      </c>
      <c r="V9" s="16">
        <v>0.20980198074204931</v>
      </c>
      <c r="W9" s="16">
        <v>0.122336233793232</v>
      </c>
      <c r="X9" s="16">
        <v>0.1293406176903491</v>
      </c>
      <c r="Y9" s="16">
        <v>0.11644938497308301</v>
      </c>
      <c r="AA9" s="16">
        <v>0.21374925771961481</v>
      </c>
      <c r="AB9" s="16">
        <v>0.10817660943470871</v>
      </c>
      <c r="AC9" s="16">
        <v>0.12050325878634641</v>
      </c>
      <c r="AD9" s="16">
        <v>0.116974832740388</v>
      </c>
      <c r="AF9" s="16">
        <v>0.15362671006827761</v>
      </c>
      <c r="AH9" s="16">
        <v>0</v>
      </c>
      <c r="AI9" s="16">
        <v>4.3983586364694013E-3</v>
      </c>
      <c r="AJ9" s="16">
        <v>0.17676607052296711</v>
      </c>
      <c r="AK9" s="16">
        <v>0.33855985092219498</v>
      </c>
    </row>
    <row r="10" spans="2:39" ht="32" customHeight="1" x14ac:dyDescent="0.35">
      <c r="B10" s="15" t="s">
        <v>250</v>
      </c>
      <c r="C10" s="16">
        <v>0.21617154727555449</v>
      </c>
      <c r="D10" s="16">
        <v>0.22065485814302541</v>
      </c>
      <c r="E10" s="16">
        <v>0.21115179909272841</v>
      </c>
      <c r="G10" s="16">
        <v>0.32459538509544839</v>
      </c>
      <c r="H10" s="16">
        <v>0.27054045237688717</v>
      </c>
      <c r="I10" s="16">
        <v>0.24612499831373369</v>
      </c>
      <c r="J10" s="16">
        <v>0.18694045414881211</v>
      </c>
      <c r="K10" s="16">
        <v>0.1156120066263142</v>
      </c>
      <c r="L10" s="16">
        <v>7.7858760907706409E-2</v>
      </c>
      <c r="N10" s="16">
        <v>0.18829418662146169</v>
      </c>
      <c r="O10" s="16">
        <v>0.22643110974253411</v>
      </c>
      <c r="P10" s="16">
        <v>0.19107203458901001</v>
      </c>
      <c r="Q10" s="16">
        <v>0.2057288488425181</v>
      </c>
      <c r="R10" s="16">
        <v>0.1999653771870922</v>
      </c>
      <c r="S10" s="16">
        <v>0.18835095991645759</v>
      </c>
      <c r="T10" s="16">
        <v>0.27096236438164589</v>
      </c>
      <c r="U10" s="16">
        <v>0.2149615349104306</v>
      </c>
      <c r="V10" s="16">
        <v>0.2988931996527931</v>
      </c>
      <c r="W10" s="16">
        <v>0.18460824552778701</v>
      </c>
      <c r="X10" s="16">
        <v>0.18389000049999299</v>
      </c>
      <c r="Y10" s="16">
        <v>0.1740870748113991</v>
      </c>
      <c r="AA10" s="16">
        <v>0.26046846983401489</v>
      </c>
      <c r="AB10" s="16">
        <v>0.18667387661599441</v>
      </c>
      <c r="AC10" s="16">
        <v>0.198806590272294</v>
      </c>
      <c r="AD10" s="16">
        <v>0.21103970978498671</v>
      </c>
      <c r="AF10" s="16">
        <v>0.2298265844531942</v>
      </c>
      <c r="AH10" s="16">
        <v>9.3265119491035917E-3</v>
      </c>
      <c r="AI10" s="16">
        <v>5.8326201059805537E-2</v>
      </c>
      <c r="AJ10" s="16">
        <v>0.3098721656343002</v>
      </c>
      <c r="AK10" s="16">
        <v>0.32113548133537062</v>
      </c>
    </row>
    <row r="11" spans="2:39" ht="19" customHeight="1" x14ac:dyDescent="0.35">
      <c r="B11" s="15" t="s">
        <v>251</v>
      </c>
      <c r="C11" s="16">
        <v>0.62274889128011401</v>
      </c>
      <c r="D11" s="16">
        <v>0.60033386097889763</v>
      </c>
      <c r="E11" s="16">
        <v>0.64784592580406519</v>
      </c>
      <c r="G11" s="16">
        <v>0.49549879435754718</v>
      </c>
      <c r="H11" s="16">
        <v>0.43932459780327221</v>
      </c>
      <c r="I11" s="16">
        <v>0.56299219964561298</v>
      </c>
      <c r="J11" s="16">
        <v>0.70910687386080629</v>
      </c>
      <c r="K11" s="16">
        <v>0.83385980768276036</v>
      </c>
      <c r="L11" s="16">
        <v>0.86935577672718867</v>
      </c>
      <c r="N11" s="16">
        <v>0.69616345962091764</v>
      </c>
      <c r="O11" s="16">
        <v>0.64805319868458655</v>
      </c>
      <c r="P11" s="16">
        <v>0.66086600027851827</v>
      </c>
      <c r="Q11" s="16">
        <v>0.67397598584307272</v>
      </c>
      <c r="R11" s="16">
        <v>0.61163083509283811</v>
      </c>
      <c r="S11" s="16">
        <v>0.67958216758510637</v>
      </c>
      <c r="T11" s="16">
        <v>0.59081475269879991</v>
      </c>
      <c r="U11" s="16">
        <v>0.569080725586676</v>
      </c>
      <c r="V11" s="16">
        <v>0.47666174609072182</v>
      </c>
      <c r="W11" s="16">
        <v>0.69090945226336087</v>
      </c>
      <c r="X11" s="16">
        <v>0.6641579699949105</v>
      </c>
      <c r="Y11" s="16">
        <v>0.68869318652025413</v>
      </c>
      <c r="AA11" s="16">
        <v>0.51778610756390098</v>
      </c>
      <c r="AB11" s="16">
        <v>0.69283075738276367</v>
      </c>
      <c r="AC11" s="16">
        <v>0.65556612280056192</v>
      </c>
      <c r="AD11" s="16">
        <v>0.64453783270481979</v>
      </c>
      <c r="AF11" s="16">
        <v>0.60038687215898157</v>
      </c>
      <c r="AH11" s="16">
        <v>0.95272530192811611</v>
      </c>
      <c r="AI11" s="16">
        <v>0.91052535698119719</v>
      </c>
      <c r="AJ11" s="16">
        <v>0.50017520429119111</v>
      </c>
      <c r="AK11" s="16">
        <v>0.33582356132090119</v>
      </c>
    </row>
    <row r="12" spans="2:39" ht="19" customHeight="1" x14ac:dyDescent="0.35">
      <c r="B12" s="15" t="s">
        <v>93</v>
      </c>
      <c r="C12" s="16">
        <v>1.7121510853502771E-2</v>
      </c>
      <c r="D12" s="16">
        <v>1.5187324336831599E-2</v>
      </c>
      <c r="E12" s="16">
        <v>1.9287126743034871E-2</v>
      </c>
      <c r="G12" s="16">
        <v>2.2478336926353919E-2</v>
      </c>
      <c r="H12" s="16">
        <v>2.55660771881734E-2</v>
      </c>
      <c r="I12" s="16">
        <v>1.777180428729196E-2</v>
      </c>
      <c r="J12" s="16">
        <v>1.6751099097974821E-2</v>
      </c>
      <c r="K12" s="16">
        <v>8.6520071160539752E-3</v>
      </c>
      <c r="L12" s="16">
        <v>0</v>
      </c>
      <c r="N12" s="16">
        <v>3.7920202733245013E-2</v>
      </c>
      <c r="O12" s="16">
        <v>1.5757713557171468E-2</v>
      </c>
      <c r="P12" s="16">
        <v>3.2116693124156062E-2</v>
      </c>
      <c r="Q12" s="16">
        <v>0</v>
      </c>
      <c r="R12" s="16">
        <v>1.7296312488042361E-2</v>
      </c>
      <c r="S12" s="16">
        <v>1.7079271495450361E-2</v>
      </c>
      <c r="T12" s="16">
        <v>2.6380897002602561E-2</v>
      </c>
      <c r="U12" s="16">
        <v>8.8070747559578048E-3</v>
      </c>
      <c r="V12" s="16">
        <v>1.464307351443596E-2</v>
      </c>
      <c r="W12" s="16">
        <v>2.1460684156201829E-3</v>
      </c>
      <c r="X12" s="16">
        <v>2.2611411814747569E-2</v>
      </c>
      <c r="Y12" s="16">
        <v>2.0770353695263859E-2</v>
      </c>
      <c r="AA12" s="16">
        <v>7.9961648824692887E-3</v>
      </c>
      <c r="AB12" s="16">
        <v>1.231875656653322E-2</v>
      </c>
      <c r="AC12" s="16">
        <v>2.512402814079762E-2</v>
      </c>
      <c r="AD12" s="16">
        <v>2.7447624769805681E-2</v>
      </c>
      <c r="AF12" s="16">
        <v>1.615983331954644E-2</v>
      </c>
      <c r="AH12" s="16">
        <v>3.7948186122780433E-2</v>
      </c>
      <c r="AI12" s="16">
        <v>2.6750083322528009E-2</v>
      </c>
      <c r="AJ12" s="16">
        <v>1.318655955154137E-2</v>
      </c>
      <c r="AK12" s="16">
        <v>4.4811064215330839E-3</v>
      </c>
    </row>
    <row r="14" spans="2:39" x14ac:dyDescent="0.35">
      <c r="B14" s="19" t="s">
        <v>17</v>
      </c>
    </row>
    <row r="15" spans="2:39" x14ac:dyDescent="0.35">
      <c r="B15" t="s">
        <v>443</v>
      </c>
    </row>
    <row r="16" spans="2:39" x14ac:dyDescent="0.35">
      <c r="B16" t="s">
        <v>8</v>
      </c>
    </row>
    <row r="17" spans="2:2" x14ac:dyDescent="0.35">
      <c r="B17"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B2:AM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279</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3731</v>
      </c>
      <c r="D7" s="13">
        <v>1969</v>
      </c>
      <c r="E7" s="13">
        <v>1762</v>
      </c>
      <c r="G7" s="13">
        <v>463</v>
      </c>
      <c r="H7" s="13">
        <v>766</v>
      </c>
      <c r="I7" s="13">
        <v>817</v>
      </c>
      <c r="J7" s="13">
        <v>851</v>
      </c>
      <c r="K7" s="13">
        <v>593</v>
      </c>
      <c r="L7" s="13">
        <v>241</v>
      </c>
      <c r="N7" s="13">
        <v>289</v>
      </c>
      <c r="O7" s="13">
        <v>124</v>
      </c>
      <c r="P7" s="13">
        <v>185</v>
      </c>
      <c r="Q7" s="13">
        <v>150</v>
      </c>
      <c r="R7" s="13">
        <v>418</v>
      </c>
      <c r="S7" s="13">
        <v>302</v>
      </c>
      <c r="T7" s="13">
        <v>276</v>
      </c>
      <c r="U7" s="13">
        <v>336</v>
      </c>
      <c r="V7" s="13">
        <v>589</v>
      </c>
      <c r="W7" s="13">
        <v>495</v>
      </c>
      <c r="X7" s="13">
        <v>278</v>
      </c>
      <c r="Y7" s="13">
        <v>289</v>
      </c>
      <c r="AA7" s="13">
        <v>1130</v>
      </c>
      <c r="AB7" s="13">
        <v>1060</v>
      </c>
      <c r="AC7" s="13">
        <v>848</v>
      </c>
      <c r="AD7" s="13">
        <v>687</v>
      </c>
      <c r="AF7" s="13">
        <v>3501</v>
      </c>
      <c r="AH7" s="13">
        <v>194</v>
      </c>
      <c r="AI7" s="13">
        <v>1198</v>
      </c>
      <c r="AJ7" s="13">
        <v>1617</v>
      </c>
      <c r="AK7" s="13">
        <v>722</v>
      </c>
    </row>
    <row r="8" spans="2:39" x14ac:dyDescent="0.35">
      <c r="B8" s="7" t="s">
        <v>68</v>
      </c>
      <c r="C8" s="14">
        <v>3697</v>
      </c>
      <c r="D8" s="14">
        <v>1953</v>
      </c>
      <c r="E8" s="14">
        <v>1744</v>
      </c>
      <c r="G8" s="14">
        <v>456</v>
      </c>
      <c r="H8" s="14">
        <v>806</v>
      </c>
      <c r="I8" s="14">
        <v>807</v>
      </c>
      <c r="J8" s="14">
        <v>798</v>
      </c>
      <c r="K8" s="14">
        <v>546</v>
      </c>
      <c r="L8" s="14">
        <v>283</v>
      </c>
      <c r="N8" s="14">
        <v>308</v>
      </c>
      <c r="O8" s="14">
        <v>128</v>
      </c>
      <c r="P8" s="14">
        <v>176</v>
      </c>
      <c r="Q8" s="14">
        <v>136</v>
      </c>
      <c r="R8" s="14">
        <v>405</v>
      </c>
      <c r="S8" s="14">
        <v>280</v>
      </c>
      <c r="T8" s="14">
        <v>255</v>
      </c>
      <c r="U8" s="14">
        <v>328</v>
      </c>
      <c r="V8" s="14">
        <v>616</v>
      </c>
      <c r="W8" s="14">
        <v>487</v>
      </c>
      <c r="X8" s="14">
        <v>263</v>
      </c>
      <c r="Y8" s="14">
        <v>313</v>
      </c>
      <c r="AA8" s="14">
        <v>1093</v>
      </c>
      <c r="AB8" s="14">
        <v>1005</v>
      </c>
      <c r="AC8" s="14">
        <v>884</v>
      </c>
      <c r="AD8" s="14">
        <v>713</v>
      </c>
      <c r="AF8" s="14">
        <v>3464</v>
      </c>
      <c r="AH8" s="14">
        <v>195</v>
      </c>
      <c r="AI8" s="14">
        <v>1176</v>
      </c>
      <c r="AJ8" s="14">
        <v>1609</v>
      </c>
      <c r="AK8" s="14">
        <v>716</v>
      </c>
    </row>
    <row r="9" spans="2:39" ht="32" customHeight="1" x14ac:dyDescent="0.35">
      <c r="B9" s="15" t="s">
        <v>249</v>
      </c>
      <c r="C9" s="16">
        <v>0.19002841313859811</v>
      </c>
      <c r="D9" s="16">
        <v>0.22081586867934741</v>
      </c>
      <c r="E9" s="16">
        <v>0.15555717557043541</v>
      </c>
      <c r="G9" s="16">
        <v>0.19773462791690991</v>
      </c>
      <c r="H9" s="16">
        <v>0.3061211285227326</v>
      </c>
      <c r="I9" s="16">
        <v>0.23602473432148979</v>
      </c>
      <c r="J9" s="16">
        <v>0.13444599486359701</v>
      </c>
      <c r="K9" s="16">
        <v>8.5645236079907636E-2</v>
      </c>
      <c r="L9" s="16">
        <v>7.4174548121911293E-2</v>
      </c>
      <c r="N9" s="16">
        <v>0.12679162476241829</v>
      </c>
      <c r="O9" s="16">
        <v>0.13605479587071009</v>
      </c>
      <c r="P9" s="16">
        <v>0.1622427815091631</v>
      </c>
      <c r="Q9" s="16">
        <v>0.17367932094582511</v>
      </c>
      <c r="R9" s="16">
        <v>0.21301982185592319</v>
      </c>
      <c r="S9" s="16">
        <v>0.1662684294517395</v>
      </c>
      <c r="T9" s="16">
        <v>0.17808105347625569</v>
      </c>
      <c r="U9" s="16">
        <v>0.26137365624102021</v>
      </c>
      <c r="V9" s="16">
        <v>0.28867017952169449</v>
      </c>
      <c r="W9" s="16">
        <v>0.14845723064980551</v>
      </c>
      <c r="X9" s="16">
        <v>0.1112011313291786</v>
      </c>
      <c r="Y9" s="16">
        <v>0.1604414202428463</v>
      </c>
      <c r="AA9" s="16">
        <v>0.28151081859845328</v>
      </c>
      <c r="AB9" s="16">
        <v>0.1557878789081375</v>
      </c>
      <c r="AC9" s="16">
        <v>0.15971395813608069</v>
      </c>
      <c r="AD9" s="16">
        <v>0.1362846889119001</v>
      </c>
      <c r="AF9" s="16">
        <v>0.20279129795216991</v>
      </c>
      <c r="AH9" s="16">
        <v>0</v>
      </c>
      <c r="AI9" s="16">
        <v>1.155462952691985E-2</v>
      </c>
      <c r="AJ9" s="16">
        <v>0.21978779923670161</v>
      </c>
      <c r="AK9" s="16">
        <v>0.46790671267074058</v>
      </c>
    </row>
    <row r="10" spans="2:39" ht="32" customHeight="1" x14ac:dyDescent="0.35">
      <c r="B10" s="15" t="s">
        <v>250</v>
      </c>
      <c r="C10" s="16">
        <v>0.25619047400304762</v>
      </c>
      <c r="D10" s="16">
        <v>0.28823237043849698</v>
      </c>
      <c r="E10" s="16">
        <v>0.22031469912132889</v>
      </c>
      <c r="G10" s="16">
        <v>0.36326462435326279</v>
      </c>
      <c r="H10" s="16">
        <v>0.29970059489759421</v>
      </c>
      <c r="I10" s="16">
        <v>0.26710929479718343</v>
      </c>
      <c r="J10" s="16">
        <v>0.2498762499921863</v>
      </c>
      <c r="K10" s="16">
        <v>0.162941293978108</v>
      </c>
      <c r="L10" s="16">
        <v>0.12652835050613401</v>
      </c>
      <c r="N10" s="16">
        <v>0.23989182881034779</v>
      </c>
      <c r="O10" s="16">
        <v>0.29437354413258782</v>
      </c>
      <c r="P10" s="16">
        <v>0.24056274872513139</v>
      </c>
      <c r="Q10" s="16">
        <v>0.28607441245387327</v>
      </c>
      <c r="R10" s="16">
        <v>0.29060685543563181</v>
      </c>
      <c r="S10" s="16">
        <v>0.20834730539389379</v>
      </c>
      <c r="T10" s="16">
        <v>0.24347628571485641</v>
      </c>
      <c r="U10" s="16">
        <v>0.25623161102676018</v>
      </c>
      <c r="V10" s="16">
        <v>0.28285797234376142</v>
      </c>
      <c r="W10" s="16">
        <v>0.22738734500321531</v>
      </c>
      <c r="X10" s="16">
        <v>0.26677161356977108</v>
      </c>
      <c r="Y10" s="16">
        <v>0.2443953613290433</v>
      </c>
      <c r="AA10" s="16">
        <v>0.29114988167536032</v>
      </c>
      <c r="AB10" s="16">
        <v>0.230978270421242</v>
      </c>
      <c r="AC10" s="16">
        <v>0.26029472943094067</v>
      </c>
      <c r="AD10" s="16">
        <v>0.2327819294809462</v>
      </c>
      <c r="AF10" s="16">
        <v>0.27131947924792182</v>
      </c>
      <c r="AH10" s="16">
        <v>1.640944633100121E-2</v>
      </c>
      <c r="AI10" s="16">
        <v>0.1190982984973802</v>
      </c>
      <c r="AJ10" s="16">
        <v>0.34506060136493982</v>
      </c>
      <c r="AK10" s="16">
        <v>0.34691793720327391</v>
      </c>
    </row>
    <row r="11" spans="2:39" ht="19" customHeight="1" x14ac:dyDescent="0.35">
      <c r="B11" s="15" t="s">
        <v>251</v>
      </c>
      <c r="C11" s="16">
        <v>0.53775743159365619</v>
      </c>
      <c r="D11" s="16">
        <v>0.47836034029934571</v>
      </c>
      <c r="E11" s="16">
        <v>0.60426150635079345</v>
      </c>
      <c r="G11" s="16">
        <v>0.42557453174502519</v>
      </c>
      <c r="H11" s="16">
        <v>0.36708692655979003</v>
      </c>
      <c r="I11" s="16">
        <v>0.48186660920667712</v>
      </c>
      <c r="J11" s="16">
        <v>0.60106563246735345</v>
      </c>
      <c r="K11" s="16">
        <v>0.73983317429685147</v>
      </c>
      <c r="L11" s="16">
        <v>0.79511511270844415</v>
      </c>
      <c r="N11" s="16">
        <v>0.60505966272110012</v>
      </c>
      <c r="O11" s="16">
        <v>0.55222082865612598</v>
      </c>
      <c r="P11" s="16">
        <v>0.5765912986383005</v>
      </c>
      <c r="Q11" s="16">
        <v>0.53316743545774714</v>
      </c>
      <c r="R11" s="16">
        <v>0.48592320076866502</v>
      </c>
      <c r="S11" s="16">
        <v>0.61840587458572083</v>
      </c>
      <c r="T11" s="16">
        <v>0.55222944622497017</v>
      </c>
      <c r="U11" s="16">
        <v>0.47025135988749273</v>
      </c>
      <c r="V11" s="16">
        <v>0.41120710884502132</v>
      </c>
      <c r="W11" s="16">
        <v>0.61215530112280736</v>
      </c>
      <c r="X11" s="16">
        <v>0.60355182581526667</v>
      </c>
      <c r="Y11" s="16">
        <v>0.57757042334044351</v>
      </c>
      <c r="AA11" s="16">
        <v>0.42005659879430429</v>
      </c>
      <c r="AB11" s="16">
        <v>0.60013129774014395</v>
      </c>
      <c r="AC11" s="16">
        <v>0.5607286772392398</v>
      </c>
      <c r="AD11" s="16">
        <v>0.60192355757286276</v>
      </c>
      <c r="AF11" s="16">
        <v>0.51046863579178114</v>
      </c>
      <c r="AH11" s="16">
        <v>0.96250447560337382</v>
      </c>
      <c r="AI11" s="16">
        <v>0.84830053131164052</v>
      </c>
      <c r="AJ11" s="16">
        <v>0.41758164474583792</v>
      </c>
      <c r="AK11" s="16">
        <v>0.1822492687017922</v>
      </c>
    </row>
    <row r="12" spans="2:39" ht="19" customHeight="1" x14ac:dyDescent="0.35">
      <c r="B12" s="15" t="s">
        <v>93</v>
      </c>
      <c r="C12" s="16">
        <v>1.602368126469814E-2</v>
      </c>
      <c r="D12" s="16">
        <v>1.259142058280999E-2</v>
      </c>
      <c r="E12" s="16">
        <v>1.9866618957442309E-2</v>
      </c>
      <c r="G12" s="16">
        <v>1.34262159848019E-2</v>
      </c>
      <c r="H12" s="16">
        <v>2.709135001988322E-2</v>
      </c>
      <c r="I12" s="16">
        <v>1.499936167464982E-2</v>
      </c>
      <c r="J12" s="16">
        <v>1.4612122676863289E-2</v>
      </c>
      <c r="K12" s="16">
        <v>1.158029564513266E-2</v>
      </c>
      <c r="L12" s="16">
        <v>4.1819886635104924E-3</v>
      </c>
      <c r="N12" s="16">
        <v>2.8256883706133828E-2</v>
      </c>
      <c r="O12" s="16">
        <v>1.7350831340576162E-2</v>
      </c>
      <c r="P12" s="16">
        <v>2.0603171127405149E-2</v>
      </c>
      <c r="Q12" s="16">
        <v>7.0788311425543406E-3</v>
      </c>
      <c r="R12" s="16">
        <v>1.0450121939780069E-2</v>
      </c>
      <c r="S12" s="16">
        <v>6.9783905686458354E-3</v>
      </c>
      <c r="T12" s="16">
        <v>2.621321458391776E-2</v>
      </c>
      <c r="U12" s="16">
        <v>1.214337284472684E-2</v>
      </c>
      <c r="V12" s="16">
        <v>1.7264739289522761E-2</v>
      </c>
      <c r="W12" s="16">
        <v>1.200012322417191E-2</v>
      </c>
      <c r="X12" s="16">
        <v>1.8475429285783732E-2</v>
      </c>
      <c r="Y12" s="16">
        <v>1.7592795087666941E-2</v>
      </c>
      <c r="AA12" s="16">
        <v>7.2827009318820928E-3</v>
      </c>
      <c r="AB12" s="16">
        <v>1.3102552930476401E-2</v>
      </c>
      <c r="AC12" s="16">
        <v>1.9262635193738799E-2</v>
      </c>
      <c r="AD12" s="16">
        <v>2.900982403429099E-2</v>
      </c>
      <c r="AF12" s="16">
        <v>1.542058700812707E-2</v>
      </c>
      <c r="AH12" s="16">
        <v>2.1086078065624909E-2</v>
      </c>
      <c r="AI12" s="16">
        <v>2.1046540664059619E-2</v>
      </c>
      <c r="AJ12" s="16">
        <v>1.7569954652520581E-2</v>
      </c>
      <c r="AK12" s="16">
        <v>2.926081424193201E-3</v>
      </c>
    </row>
    <row r="14" spans="2:39" x14ac:dyDescent="0.35">
      <c r="B14" s="19" t="s">
        <v>17</v>
      </c>
    </row>
    <row r="15" spans="2:39" x14ac:dyDescent="0.35">
      <c r="B15" t="s">
        <v>443</v>
      </c>
    </row>
    <row r="16" spans="2:39" x14ac:dyDescent="0.35">
      <c r="B16" t="s">
        <v>8</v>
      </c>
    </row>
    <row r="17" spans="2:2" x14ac:dyDescent="0.35">
      <c r="B17"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B2:AM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280</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3731</v>
      </c>
      <c r="D7" s="13">
        <v>1969</v>
      </c>
      <c r="E7" s="13">
        <v>1762</v>
      </c>
      <c r="G7" s="13">
        <v>463</v>
      </c>
      <c r="H7" s="13">
        <v>766</v>
      </c>
      <c r="I7" s="13">
        <v>817</v>
      </c>
      <c r="J7" s="13">
        <v>851</v>
      </c>
      <c r="K7" s="13">
        <v>593</v>
      </c>
      <c r="L7" s="13">
        <v>241</v>
      </c>
      <c r="N7" s="13">
        <v>289</v>
      </c>
      <c r="O7" s="13">
        <v>124</v>
      </c>
      <c r="P7" s="13">
        <v>185</v>
      </c>
      <c r="Q7" s="13">
        <v>150</v>
      </c>
      <c r="R7" s="13">
        <v>418</v>
      </c>
      <c r="S7" s="13">
        <v>302</v>
      </c>
      <c r="T7" s="13">
        <v>276</v>
      </c>
      <c r="U7" s="13">
        <v>336</v>
      </c>
      <c r="V7" s="13">
        <v>589</v>
      </c>
      <c r="W7" s="13">
        <v>495</v>
      </c>
      <c r="X7" s="13">
        <v>278</v>
      </c>
      <c r="Y7" s="13">
        <v>289</v>
      </c>
      <c r="AA7" s="13">
        <v>1130</v>
      </c>
      <c r="AB7" s="13">
        <v>1060</v>
      </c>
      <c r="AC7" s="13">
        <v>848</v>
      </c>
      <c r="AD7" s="13">
        <v>687</v>
      </c>
      <c r="AF7" s="13">
        <v>3501</v>
      </c>
      <c r="AH7" s="13">
        <v>194</v>
      </c>
      <c r="AI7" s="13">
        <v>1198</v>
      </c>
      <c r="AJ7" s="13">
        <v>1617</v>
      </c>
      <c r="AK7" s="13">
        <v>722</v>
      </c>
    </row>
    <row r="8" spans="2:39" x14ac:dyDescent="0.35">
      <c r="B8" s="7" t="s">
        <v>68</v>
      </c>
      <c r="C8" s="14">
        <v>3697</v>
      </c>
      <c r="D8" s="14">
        <v>1953</v>
      </c>
      <c r="E8" s="14">
        <v>1744</v>
      </c>
      <c r="G8" s="14">
        <v>456</v>
      </c>
      <c r="H8" s="14">
        <v>806</v>
      </c>
      <c r="I8" s="14">
        <v>807</v>
      </c>
      <c r="J8" s="14">
        <v>798</v>
      </c>
      <c r="K8" s="14">
        <v>546</v>
      </c>
      <c r="L8" s="14">
        <v>283</v>
      </c>
      <c r="N8" s="14">
        <v>308</v>
      </c>
      <c r="O8" s="14">
        <v>128</v>
      </c>
      <c r="P8" s="14">
        <v>176</v>
      </c>
      <c r="Q8" s="14">
        <v>136</v>
      </c>
      <c r="R8" s="14">
        <v>405</v>
      </c>
      <c r="S8" s="14">
        <v>280</v>
      </c>
      <c r="T8" s="14">
        <v>255</v>
      </c>
      <c r="U8" s="14">
        <v>328</v>
      </c>
      <c r="V8" s="14">
        <v>616</v>
      </c>
      <c r="W8" s="14">
        <v>487</v>
      </c>
      <c r="X8" s="14">
        <v>263</v>
      </c>
      <c r="Y8" s="14">
        <v>313</v>
      </c>
      <c r="AA8" s="14">
        <v>1093</v>
      </c>
      <c r="AB8" s="14">
        <v>1005</v>
      </c>
      <c r="AC8" s="14">
        <v>884</v>
      </c>
      <c r="AD8" s="14">
        <v>713</v>
      </c>
      <c r="AF8" s="14">
        <v>3464</v>
      </c>
      <c r="AH8" s="14">
        <v>195</v>
      </c>
      <c r="AI8" s="14">
        <v>1176</v>
      </c>
      <c r="AJ8" s="14">
        <v>1609</v>
      </c>
      <c r="AK8" s="14">
        <v>716</v>
      </c>
    </row>
    <row r="9" spans="2:39" ht="32" customHeight="1" x14ac:dyDescent="0.35">
      <c r="B9" s="15" t="s">
        <v>249</v>
      </c>
      <c r="C9" s="16">
        <v>0.17109196092827039</v>
      </c>
      <c r="D9" s="16">
        <v>0.21136186898133849</v>
      </c>
      <c r="E9" s="16">
        <v>0.1260036760094968</v>
      </c>
      <c r="G9" s="16">
        <v>0.20571933079146751</v>
      </c>
      <c r="H9" s="16">
        <v>0.24786654753101389</v>
      </c>
      <c r="I9" s="16">
        <v>0.189876823582631</v>
      </c>
      <c r="J9" s="16">
        <v>0.13645198822486451</v>
      </c>
      <c r="K9" s="16">
        <v>9.3807053691639872E-2</v>
      </c>
      <c r="L9" s="16">
        <v>8.9999429354508831E-2</v>
      </c>
      <c r="N9" s="16">
        <v>0.1394807175211458</v>
      </c>
      <c r="O9" s="16">
        <v>0.14037338350100301</v>
      </c>
      <c r="P9" s="16">
        <v>0.15787023355576291</v>
      </c>
      <c r="Q9" s="16">
        <v>0.1248654918796633</v>
      </c>
      <c r="R9" s="16">
        <v>0.21196599882339751</v>
      </c>
      <c r="S9" s="16">
        <v>0.16582975178985979</v>
      </c>
      <c r="T9" s="16">
        <v>0.14895989629846459</v>
      </c>
      <c r="U9" s="16">
        <v>0.1992362778538195</v>
      </c>
      <c r="V9" s="16">
        <v>0.2631428652883509</v>
      </c>
      <c r="W9" s="16">
        <v>0.110982200461809</v>
      </c>
      <c r="X9" s="16">
        <v>0.13104743390916071</v>
      </c>
      <c r="Y9" s="16">
        <v>0.12879354800062029</v>
      </c>
      <c r="AA9" s="16">
        <v>0.26063041449092211</v>
      </c>
      <c r="AB9" s="16">
        <v>0.15010394732855509</v>
      </c>
      <c r="AC9" s="16">
        <v>0.1415381250496775</v>
      </c>
      <c r="AD9" s="16">
        <v>0.10064731874731631</v>
      </c>
      <c r="AF9" s="16">
        <v>0.18258301615411709</v>
      </c>
      <c r="AH9" s="16">
        <v>0</v>
      </c>
      <c r="AI9" s="16">
        <v>8.9014103029355363E-3</v>
      </c>
      <c r="AJ9" s="16">
        <v>0.1855960203242043</v>
      </c>
      <c r="AK9" s="16">
        <v>0.45135244110667228</v>
      </c>
    </row>
    <row r="10" spans="2:39" ht="32" customHeight="1" x14ac:dyDescent="0.35">
      <c r="B10" s="15" t="s">
        <v>250</v>
      </c>
      <c r="C10" s="16">
        <v>0.22440787090344719</v>
      </c>
      <c r="D10" s="16">
        <v>0.25708084730183028</v>
      </c>
      <c r="E10" s="16">
        <v>0.1878255060504333</v>
      </c>
      <c r="G10" s="16">
        <v>0.29944735688651902</v>
      </c>
      <c r="H10" s="16">
        <v>0.30438327823252193</v>
      </c>
      <c r="I10" s="16">
        <v>0.22931866680756721</v>
      </c>
      <c r="J10" s="16">
        <v>0.173425555593373</v>
      </c>
      <c r="K10" s="16">
        <v>0.16493014836216441</v>
      </c>
      <c r="L10" s="16">
        <v>0.12030456070974289</v>
      </c>
      <c r="N10" s="16">
        <v>0.19381006879687759</v>
      </c>
      <c r="O10" s="16">
        <v>0.2335631975343711</v>
      </c>
      <c r="P10" s="16">
        <v>0.19896185441092609</v>
      </c>
      <c r="Q10" s="16">
        <v>0.26719135167180219</v>
      </c>
      <c r="R10" s="16">
        <v>0.26899661822825871</v>
      </c>
      <c r="S10" s="16">
        <v>0.19845427789390249</v>
      </c>
      <c r="T10" s="16">
        <v>0.20603693041953169</v>
      </c>
      <c r="U10" s="16">
        <v>0.2482771256301928</v>
      </c>
      <c r="V10" s="16">
        <v>0.27358780235244751</v>
      </c>
      <c r="W10" s="16">
        <v>0.20485637175506771</v>
      </c>
      <c r="X10" s="16">
        <v>0.20454825471761759</v>
      </c>
      <c r="Y10" s="16">
        <v>0.15219421296216801</v>
      </c>
      <c r="AA10" s="16">
        <v>0.27348810872237628</v>
      </c>
      <c r="AB10" s="16">
        <v>0.21024720700779179</v>
      </c>
      <c r="AC10" s="16">
        <v>0.20711103564905689</v>
      </c>
      <c r="AD10" s="16">
        <v>0.19082920903717329</v>
      </c>
      <c r="AF10" s="16">
        <v>0.23780241832776569</v>
      </c>
      <c r="AH10" s="16">
        <v>4.482940381366215E-3</v>
      </c>
      <c r="AI10" s="16">
        <v>8.8552008647029737E-2</v>
      </c>
      <c r="AJ10" s="16">
        <v>0.31930717409114362</v>
      </c>
      <c r="AK10" s="16">
        <v>0.29415073356228588</v>
      </c>
    </row>
    <row r="11" spans="2:39" ht="19" customHeight="1" x14ac:dyDescent="0.35">
      <c r="B11" s="15" t="s">
        <v>251</v>
      </c>
      <c r="C11" s="16">
        <v>0.58120290707502598</v>
      </c>
      <c r="D11" s="16">
        <v>0.51035937374828344</v>
      </c>
      <c r="E11" s="16">
        <v>0.6605230140660685</v>
      </c>
      <c r="G11" s="16">
        <v>0.45555647803023092</v>
      </c>
      <c r="H11" s="16">
        <v>0.41584880005998659</v>
      </c>
      <c r="I11" s="16">
        <v>0.55978141919600177</v>
      </c>
      <c r="J11" s="16">
        <v>0.67280678335129107</v>
      </c>
      <c r="K11" s="16">
        <v>0.7238744555944735</v>
      </c>
      <c r="L11" s="16">
        <v>0.78189702143306528</v>
      </c>
      <c r="N11" s="16">
        <v>0.62408404450146282</v>
      </c>
      <c r="O11" s="16">
        <v>0.61751008081582803</v>
      </c>
      <c r="P11" s="16">
        <v>0.63849035362925699</v>
      </c>
      <c r="Q11" s="16">
        <v>0.60794315644853458</v>
      </c>
      <c r="R11" s="16">
        <v>0.50137168071937743</v>
      </c>
      <c r="S11" s="16">
        <v>0.61160972161915039</v>
      </c>
      <c r="T11" s="16">
        <v>0.59136850803211194</v>
      </c>
      <c r="U11" s="16">
        <v>0.52872467092722397</v>
      </c>
      <c r="V11" s="16">
        <v>0.44013187421982403</v>
      </c>
      <c r="W11" s="16">
        <v>0.67383666144629772</v>
      </c>
      <c r="X11" s="16">
        <v>0.63875586204871204</v>
      </c>
      <c r="Y11" s="16">
        <v>0.68815217419196795</v>
      </c>
      <c r="AA11" s="16">
        <v>0.45307619440006341</v>
      </c>
      <c r="AB11" s="16">
        <v>0.62338897399849913</v>
      </c>
      <c r="AC11" s="16">
        <v>0.62101441562809723</v>
      </c>
      <c r="AD11" s="16">
        <v>0.6684434769689549</v>
      </c>
      <c r="AF11" s="16">
        <v>0.55871272973975428</v>
      </c>
      <c r="AH11" s="16">
        <v>0.935343979689367</v>
      </c>
      <c r="AI11" s="16">
        <v>0.87302908150516123</v>
      </c>
      <c r="AJ11" s="16">
        <v>0.47416218453367359</v>
      </c>
      <c r="AK11" s="16">
        <v>0.24615151132784729</v>
      </c>
    </row>
    <row r="12" spans="2:39" ht="19" customHeight="1" x14ac:dyDescent="0.35">
      <c r="B12" s="15" t="s">
        <v>93</v>
      </c>
      <c r="C12" s="16">
        <v>2.3297261093256381E-2</v>
      </c>
      <c r="D12" s="16">
        <v>2.1197909968547819E-2</v>
      </c>
      <c r="E12" s="16">
        <v>2.5647803874001458E-2</v>
      </c>
      <c r="G12" s="16">
        <v>3.927683429178256E-2</v>
      </c>
      <c r="H12" s="16">
        <v>3.1901374176477523E-2</v>
      </c>
      <c r="I12" s="16">
        <v>2.1023090413800179E-2</v>
      </c>
      <c r="J12" s="16">
        <v>1.7315672830471349E-2</v>
      </c>
      <c r="K12" s="16">
        <v>1.7388342351722E-2</v>
      </c>
      <c r="L12" s="16">
        <v>7.7989885026828847E-3</v>
      </c>
      <c r="N12" s="16">
        <v>4.2625169180513761E-2</v>
      </c>
      <c r="O12" s="16">
        <v>8.5533381487980058E-3</v>
      </c>
      <c r="P12" s="16">
        <v>4.6775584040542537E-3</v>
      </c>
      <c r="Q12" s="16">
        <v>0</v>
      </c>
      <c r="R12" s="16">
        <v>1.7665702228966539E-2</v>
      </c>
      <c r="S12" s="16">
        <v>2.4106248697087339E-2</v>
      </c>
      <c r="T12" s="16">
        <v>5.3634665249891827E-2</v>
      </c>
      <c r="U12" s="16">
        <v>2.376192558876369E-2</v>
      </c>
      <c r="V12" s="16">
        <v>2.31374581393777E-2</v>
      </c>
      <c r="W12" s="16">
        <v>1.0324766336825639E-2</v>
      </c>
      <c r="X12" s="16">
        <v>2.564844932450985E-2</v>
      </c>
      <c r="Y12" s="16">
        <v>3.0860064845243881E-2</v>
      </c>
      <c r="AA12" s="16">
        <v>1.280528238663815E-2</v>
      </c>
      <c r="AB12" s="16">
        <v>1.625987166515391E-2</v>
      </c>
      <c r="AC12" s="16">
        <v>3.0336423673168279E-2</v>
      </c>
      <c r="AD12" s="16">
        <v>4.0079995246555512E-2</v>
      </c>
      <c r="AF12" s="16">
        <v>2.0901835778362871E-2</v>
      </c>
      <c r="AH12" s="16">
        <v>6.0173079929266841E-2</v>
      </c>
      <c r="AI12" s="16">
        <v>2.951749954487351E-2</v>
      </c>
      <c r="AJ12" s="16">
        <v>2.0934621050978298E-2</v>
      </c>
      <c r="AK12" s="16">
        <v>8.3453140031943783E-3</v>
      </c>
    </row>
    <row r="14" spans="2:39" x14ac:dyDescent="0.35">
      <c r="B14" s="19" t="s">
        <v>17</v>
      </c>
    </row>
    <row r="15" spans="2:39" x14ac:dyDescent="0.35">
      <c r="B15" t="s">
        <v>443</v>
      </c>
    </row>
    <row r="16" spans="2:39" x14ac:dyDescent="0.35">
      <c r="B16" t="s">
        <v>8</v>
      </c>
    </row>
    <row r="17" spans="2:2" x14ac:dyDescent="0.35">
      <c r="B17"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B2:AM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281</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3731</v>
      </c>
      <c r="D7" s="13">
        <v>1969</v>
      </c>
      <c r="E7" s="13">
        <v>1762</v>
      </c>
      <c r="G7" s="13">
        <v>463</v>
      </c>
      <c r="H7" s="13">
        <v>766</v>
      </c>
      <c r="I7" s="13">
        <v>817</v>
      </c>
      <c r="J7" s="13">
        <v>851</v>
      </c>
      <c r="K7" s="13">
        <v>593</v>
      </c>
      <c r="L7" s="13">
        <v>241</v>
      </c>
      <c r="N7" s="13">
        <v>289</v>
      </c>
      <c r="O7" s="13">
        <v>124</v>
      </c>
      <c r="P7" s="13">
        <v>185</v>
      </c>
      <c r="Q7" s="13">
        <v>150</v>
      </c>
      <c r="R7" s="13">
        <v>418</v>
      </c>
      <c r="S7" s="13">
        <v>302</v>
      </c>
      <c r="T7" s="13">
        <v>276</v>
      </c>
      <c r="U7" s="13">
        <v>336</v>
      </c>
      <c r="V7" s="13">
        <v>589</v>
      </c>
      <c r="W7" s="13">
        <v>495</v>
      </c>
      <c r="X7" s="13">
        <v>278</v>
      </c>
      <c r="Y7" s="13">
        <v>289</v>
      </c>
      <c r="AA7" s="13">
        <v>1130</v>
      </c>
      <c r="AB7" s="13">
        <v>1060</v>
      </c>
      <c r="AC7" s="13">
        <v>848</v>
      </c>
      <c r="AD7" s="13">
        <v>687</v>
      </c>
      <c r="AF7" s="13">
        <v>3501</v>
      </c>
      <c r="AH7" s="13">
        <v>194</v>
      </c>
      <c r="AI7" s="13">
        <v>1198</v>
      </c>
      <c r="AJ7" s="13">
        <v>1617</v>
      </c>
      <c r="AK7" s="13">
        <v>722</v>
      </c>
    </row>
    <row r="8" spans="2:39" x14ac:dyDescent="0.35">
      <c r="B8" s="7" t="s">
        <v>68</v>
      </c>
      <c r="C8" s="14">
        <v>3697</v>
      </c>
      <c r="D8" s="14">
        <v>1953</v>
      </c>
      <c r="E8" s="14">
        <v>1744</v>
      </c>
      <c r="G8" s="14">
        <v>456</v>
      </c>
      <c r="H8" s="14">
        <v>806</v>
      </c>
      <c r="I8" s="14">
        <v>807</v>
      </c>
      <c r="J8" s="14">
        <v>798</v>
      </c>
      <c r="K8" s="14">
        <v>546</v>
      </c>
      <c r="L8" s="14">
        <v>283</v>
      </c>
      <c r="N8" s="14">
        <v>308</v>
      </c>
      <c r="O8" s="14">
        <v>128</v>
      </c>
      <c r="P8" s="14">
        <v>176</v>
      </c>
      <c r="Q8" s="14">
        <v>136</v>
      </c>
      <c r="R8" s="14">
        <v>405</v>
      </c>
      <c r="S8" s="14">
        <v>280</v>
      </c>
      <c r="T8" s="14">
        <v>255</v>
      </c>
      <c r="U8" s="14">
        <v>328</v>
      </c>
      <c r="V8" s="14">
        <v>616</v>
      </c>
      <c r="W8" s="14">
        <v>487</v>
      </c>
      <c r="X8" s="14">
        <v>263</v>
      </c>
      <c r="Y8" s="14">
        <v>313</v>
      </c>
      <c r="AA8" s="14">
        <v>1093</v>
      </c>
      <c r="AB8" s="14">
        <v>1005</v>
      </c>
      <c r="AC8" s="14">
        <v>884</v>
      </c>
      <c r="AD8" s="14">
        <v>713</v>
      </c>
      <c r="AF8" s="14">
        <v>3464</v>
      </c>
      <c r="AH8" s="14">
        <v>195</v>
      </c>
      <c r="AI8" s="14">
        <v>1176</v>
      </c>
      <c r="AJ8" s="14">
        <v>1609</v>
      </c>
      <c r="AK8" s="14">
        <v>716</v>
      </c>
    </row>
    <row r="9" spans="2:39" ht="32" customHeight="1" x14ac:dyDescent="0.35">
      <c r="B9" s="15" t="s">
        <v>249</v>
      </c>
      <c r="C9" s="16">
        <v>0.17913841497951211</v>
      </c>
      <c r="D9" s="16">
        <v>0.20808836541928419</v>
      </c>
      <c r="E9" s="16">
        <v>0.1467245437560496</v>
      </c>
      <c r="G9" s="16">
        <v>0.20820333549991291</v>
      </c>
      <c r="H9" s="16">
        <v>0.28947568748849128</v>
      </c>
      <c r="I9" s="16">
        <v>0.21943196858478611</v>
      </c>
      <c r="J9" s="16">
        <v>0.1091800674937367</v>
      </c>
      <c r="K9" s="16">
        <v>8.497312950639542E-2</v>
      </c>
      <c r="L9" s="16">
        <v>8.2258084431638012E-2</v>
      </c>
      <c r="N9" s="16">
        <v>0.1202978510853378</v>
      </c>
      <c r="O9" s="16">
        <v>0.1442489027635302</v>
      </c>
      <c r="P9" s="16">
        <v>0.13413343932888669</v>
      </c>
      <c r="Q9" s="16">
        <v>0.17278851853159999</v>
      </c>
      <c r="R9" s="16">
        <v>0.2084624411018208</v>
      </c>
      <c r="S9" s="16">
        <v>0.1443327448998577</v>
      </c>
      <c r="T9" s="16">
        <v>0.1719940561597057</v>
      </c>
      <c r="U9" s="16">
        <v>0.2245025008718354</v>
      </c>
      <c r="V9" s="16">
        <v>0.27193674482194552</v>
      </c>
      <c r="W9" s="16">
        <v>0.13702604049200129</v>
      </c>
      <c r="X9" s="16">
        <v>0.1252505099298421</v>
      </c>
      <c r="Y9" s="16">
        <v>0.1591806604851364</v>
      </c>
      <c r="AA9" s="16">
        <v>0.26546735002616872</v>
      </c>
      <c r="AB9" s="16">
        <v>0.150209101128675</v>
      </c>
      <c r="AC9" s="16">
        <v>0.15739438482137419</v>
      </c>
      <c r="AD9" s="16">
        <v>0.1151486022453065</v>
      </c>
      <c r="AF9" s="16">
        <v>0.19116989447411689</v>
      </c>
      <c r="AH9" s="16">
        <v>0</v>
      </c>
      <c r="AI9" s="16">
        <v>5.8716239130815846E-3</v>
      </c>
      <c r="AJ9" s="16">
        <v>0.19065411978905569</v>
      </c>
      <c r="AK9" s="16">
        <v>0.48648510269857809</v>
      </c>
    </row>
    <row r="10" spans="2:39" ht="32" customHeight="1" x14ac:dyDescent="0.35">
      <c r="B10" s="15" t="s">
        <v>250</v>
      </c>
      <c r="C10" s="16">
        <v>0.27516337178025679</v>
      </c>
      <c r="D10" s="16">
        <v>0.31503737613029609</v>
      </c>
      <c r="E10" s="16">
        <v>0.2305183612523517</v>
      </c>
      <c r="G10" s="16">
        <v>0.33081060523653583</v>
      </c>
      <c r="H10" s="16">
        <v>0.35162685404620658</v>
      </c>
      <c r="I10" s="16">
        <v>0.27775540935877951</v>
      </c>
      <c r="J10" s="16">
        <v>0.26858857317685381</v>
      </c>
      <c r="K10" s="16">
        <v>0.19570887701205469</v>
      </c>
      <c r="L10" s="16">
        <v>0.13241047234959941</v>
      </c>
      <c r="N10" s="16">
        <v>0.24869211496679461</v>
      </c>
      <c r="O10" s="16">
        <v>0.26814858676117798</v>
      </c>
      <c r="P10" s="16">
        <v>0.2691229847052507</v>
      </c>
      <c r="Q10" s="16">
        <v>0.23794106859309</v>
      </c>
      <c r="R10" s="16">
        <v>0.29794571084198662</v>
      </c>
      <c r="S10" s="16">
        <v>0.26813897447791463</v>
      </c>
      <c r="T10" s="16">
        <v>0.27111502339846638</v>
      </c>
      <c r="U10" s="16">
        <v>0.3059620486790976</v>
      </c>
      <c r="V10" s="16">
        <v>0.32465154480515979</v>
      </c>
      <c r="W10" s="16">
        <v>0.23798349780896469</v>
      </c>
      <c r="X10" s="16">
        <v>0.2528858208292562</v>
      </c>
      <c r="Y10" s="16">
        <v>0.25070802287375232</v>
      </c>
      <c r="AA10" s="16">
        <v>0.32776714207689328</v>
      </c>
      <c r="AB10" s="16">
        <v>0.24613593981899959</v>
      </c>
      <c r="AC10" s="16">
        <v>0.27489418492752699</v>
      </c>
      <c r="AD10" s="16">
        <v>0.23563290162101461</v>
      </c>
      <c r="AF10" s="16">
        <v>0.29277635476391323</v>
      </c>
      <c r="AH10" s="16">
        <v>0</v>
      </c>
      <c r="AI10" s="16">
        <v>0.1097449419859057</v>
      </c>
      <c r="AJ10" s="16">
        <v>0.39515285049897608</v>
      </c>
      <c r="AK10" s="16">
        <v>0.35212056861024499</v>
      </c>
    </row>
    <row r="11" spans="2:39" ht="19" customHeight="1" x14ac:dyDescent="0.35">
      <c r="B11" s="15" t="s">
        <v>251</v>
      </c>
      <c r="C11" s="16">
        <v>0.52659302899466043</v>
      </c>
      <c r="D11" s="16">
        <v>0.46265619872835928</v>
      </c>
      <c r="E11" s="16">
        <v>0.59818003177726609</v>
      </c>
      <c r="G11" s="16">
        <v>0.42234676192655679</v>
      </c>
      <c r="H11" s="16">
        <v>0.33226367007520657</v>
      </c>
      <c r="I11" s="16">
        <v>0.48409822262282681</v>
      </c>
      <c r="J11" s="16">
        <v>0.60989746211478735</v>
      </c>
      <c r="K11" s="16">
        <v>0.71419542601072317</v>
      </c>
      <c r="L11" s="16">
        <v>0.771961879459928</v>
      </c>
      <c r="N11" s="16">
        <v>0.61028164639254123</v>
      </c>
      <c r="O11" s="16">
        <v>0.56159562658269191</v>
      </c>
      <c r="P11" s="16">
        <v>0.5707961060534088</v>
      </c>
      <c r="Q11" s="16">
        <v>0.5892704128753099</v>
      </c>
      <c r="R11" s="16">
        <v>0.47328318156076049</v>
      </c>
      <c r="S11" s="16">
        <v>0.56785240402328063</v>
      </c>
      <c r="T11" s="16">
        <v>0.52278016467180832</v>
      </c>
      <c r="U11" s="16">
        <v>0.45480369883572752</v>
      </c>
      <c r="V11" s="16">
        <v>0.37858846259980178</v>
      </c>
      <c r="W11" s="16">
        <v>0.61680754051674058</v>
      </c>
      <c r="X11" s="16">
        <v>0.60184457207282982</v>
      </c>
      <c r="Y11" s="16">
        <v>0.57569886740023557</v>
      </c>
      <c r="AA11" s="16">
        <v>0.39773775281844892</v>
      </c>
      <c r="AB11" s="16">
        <v>0.58813453586649</v>
      </c>
      <c r="AC11" s="16">
        <v>0.54350384454769374</v>
      </c>
      <c r="AD11" s="16">
        <v>0.61644426833818922</v>
      </c>
      <c r="AF11" s="16">
        <v>0.49748517322062757</v>
      </c>
      <c r="AH11" s="16">
        <v>0.96167238982256265</v>
      </c>
      <c r="AI11" s="16">
        <v>0.85885746511021865</v>
      </c>
      <c r="AJ11" s="16">
        <v>0.3972079731929174</v>
      </c>
      <c r="AK11" s="16">
        <v>0.15330401050852949</v>
      </c>
    </row>
    <row r="12" spans="2:39" ht="19" customHeight="1" x14ac:dyDescent="0.35">
      <c r="B12" s="15" t="s">
        <v>93</v>
      </c>
      <c r="C12" s="16">
        <v>1.9105184245570679E-2</v>
      </c>
      <c r="D12" s="16">
        <v>1.421805972206037E-2</v>
      </c>
      <c r="E12" s="16">
        <v>2.4577063214332579E-2</v>
      </c>
      <c r="G12" s="16">
        <v>3.8639297336994373E-2</v>
      </c>
      <c r="H12" s="16">
        <v>2.663378839009543E-2</v>
      </c>
      <c r="I12" s="16">
        <v>1.871439943360759E-2</v>
      </c>
      <c r="J12" s="16">
        <v>1.233389721462219E-2</v>
      </c>
      <c r="K12" s="16">
        <v>5.1225674708265563E-3</v>
      </c>
      <c r="L12" s="16">
        <v>1.3369563758834489E-2</v>
      </c>
      <c r="N12" s="16">
        <v>2.07283875553263E-2</v>
      </c>
      <c r="O12" s="16">
        <v>2.6006883892599919E-2</v>
      </c>
      <c r="P12" s="16">
        <v>2.594746991245394E-2</v>
      </c>
      <c r="Q12" s="16">
        <v>0</v>
      </c>
      <c r="R12" s="16">
        <v>2.0308666495432049E-2</v>
      </c>
      <c r="S12" s="16">
        <v>1.9675876598947189E-2</v>
      </c>
      <c r="T12" s="16">
        <v>3.4110755770019659E-2</v>
      </c>
      <c r="U12" s="16">
        <v>1.4731751613339649E-2</v>
      </c>
      <c r="V12" s="16">
        <v>2.482324777309285E-2</v>
      </c>
      <c r="W12" s="16">
        <v>8.1829211822933724E-3</v>
      </c>
      <c r="X12" s="16">
        <v>2.0019097168072E-2</v>
      </c>
      <c r="Y12" s="16">
        <v>1.441244924087587E-2</v>
      </c>
      <c r="AA12" s="16">
        <v>9.0277550784890262E-3</v>
      </c>
      <c r="AB12" s="16">
        <v>1.5520423185835351E-2</v>
      </c>
      <c r="AC12" s="16">
        <v>2.4207585703404949E-2</v>
      </c>
      <c r="AD12" s="16">
        <v>3.2774227795489663E-2</v>
      </c>
      <c r="AF12" s="16">
        <v>1.8568577541342231E-2</v>
      </c>
      <c r="AH12" s="16">
        <v>3.8327610177437438E-2</v>
      </c>
      <c r="AI12" s="16">
        <v>2.5525968990794269E-2</v>
      </c>
      <c r="AJ12" s="16">
        <v>1.6985056519050499E-2</v>
      </c>
      <c r="AK12" s="16">
        <v>8.0903181826472263E-3</v>
      </c>
    </row>
    <row r="14" spans="2:39" x14ac:dyDescent="0.35">
      <c r="B14" s="19" t="s">
        <v>17</v>
      </c>
    </row>
    <row r="15" spans="2:39" x14ac:dyDescent="0.35">
      <c r="B15" t="s">
        <v>443</v>
      </c>
    </row>
    <row r="16" spans="2:39" x14ac:dyDescent="0.35">
      <c r="B16" t="s">
        <v>8</v>
      </c>
    </row>
    <row r="17" spans="2:2" x14ac:dyDescent="0.35">
      <c r="B17"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B2:J17"/>
  <sheetViews>
    <sheetView showGridLines="0" workbookViewId="0"/>
  </sheetViews>
  <sheetFormatPr defaultRowHeight="14.5" x14ac:dyDescent="0.35"/>
  <cols>
    <col min="1" max="1" width="5" customWidth="1"/>
    <col min="2" max="2" width="25" customWidth="1"/>
    <col min="3" max="10" width="20" customWidth="1"/>
  </cols>
  <sheetData>
    <row r="2" spans="2:10" ht="40" customHeight="1" x14ac:dyDescent="0.35">
      <c r="D2" s="17" t="s">
        <v>503</v>
      </c>
    </row>
    <row r="6" spans="2:10" ht="50" customHeight="1" x14ac:dyDescent="0.35">
      <c r="C6" s="18" t="s">
        <v>504</v>
      </c>
      <c r="D6" s="18" t="s">
        <v>483</v>
      </c>
      <c r="E6" s="18" t="s">
        <v>505</v>
      </c>
      <c r="F6" s="18" t="s">
        <v>506</v>
      </c>
      <c r="G6" s="18" t="s">
        <v>487</v>
      </c>
      <c r="H6" s="18" t="s">
        <v>507</v>
      </c>
      <c r="I6" s="18" t="s">
        <v>508</v>
      </c>
      <c r="J6" s="18" t="s">
        <v>509</v>
      </c>
    </row>
    <row r="7" spans="2:10" x14ac:dyDescent="0.35">
      <c r="B7" s="15" t="s">
        <v>283</v>
      </c>
      <c r="C7" s="16">
        <v>0.27017168943011077</v>
      </c>
      <c r="D7" s="16">
        <v>0.1801045678337608</v>
      </c>
      <c r="E7" s="16">
        <v>0.1424457234454643</v>
      </c>
      <c r="F7" s="16">
        <v>0.19734584325348339</v>
      </c>
      <c r="G7" s="16">
        <v>0.2299668633031956</v>
      </c>
      <c r="H7" s="16">
        <v>0.21776240926256121</v>
      </c>
      <c r="I7" s="16">
        <v>0.29735643960889357</v>
      </c>
      <c r="J7" s="16">
        <v>0.2464620328039317</v>
      </c>
    </row>
    <row r="8" spans="2:10" x14ac:dyDescent="0.35">
      <c r="B8" s="15" t="s">
        <v>284</v>
      </c>
      <c r="C8" s="16">
        <v>0.41184183664541552</v>
      </c>
      <c r="D8" s="16">
        <v>0.30165743780080101</v>
      </c>
      <c r="E8" s="16">
        <v>0.30909288190543088</v>
      </c>
      <c r="F8" s="16">
        <v>0.34320538559416802</v>
      </c>
      <c r="G8" s="16">
        <v>0.40567512375168607</v>
      </c>
      <c r="H8" s="16">
        <v>0.36844736451439858</v>
      </c>
      <c r="I8" s="16">
        <v>0.35784062402855432</v>
      </c>
      <c r="J8" s="16">
        <v>0.42427860630797631</v>
      </c>
    </row>
    <row r="9" spans="2:10" x14ac:dyDescent="0.35">
      <c r="B9" s="15" t="s">
        <v>285</v>
      </c>
      <c r="C9" s="16">
        <v>0.2057501790035432</v>
      </c>
      <c r="D9" s="16">
        <v>0.29568413693910922</v>
      </c>
      <c r="E9" s="16">
        <v>0.35226368050679868</v>
      </c>
      <c r="F9" s="16">
        <v>0.29473391233551882</v>
      </c>
      <c r="G9" s="16">
        <v>0.23661055055319921</v>
      </c>
      <c r="H9" s="16">
        <v>0.26997312263732948</v>
      </c>
      <c r="I9" s="16">
        <v>0.2188278929780321</v>
      </c>
      <c r="J9" s="16">
        <v>0.2213528141419735</v>
      </c>
    </row>
    <row r="10" spans="2:10" x14ac:dyDescent="0.35">
      <c r="B10" s="15" t="s">
        <v>286</v>
      </c>
      <c r="C10" s="16">
        <v>0.11223629492093069</v>
      </c>
      <c r="D10" s="16">
        <v>0.22255385742632891</v>
      </c>
      <c r="E10" s="16">
        <v>0.19619771414230611</v>
      </c>
      <c r="F10" s="16">
        <v>0.1647148588168299</v>
      </c>
      <c r="G10" s="16">
        <v>0.1277474623919192</v>
      </c>
      <c r="H10" s="16">
        <v>0.14381710358571059</v>
      </c>
      <c r="I10" s="16">
        <v>0.12597504338452009</v>
      </c>
      <c r="J10" s="16">
        <v>0.1079065467461187</v>
      </c>
    </row>
    <row r="13" spans="2:10" x14ac:dyDescent="0.35">
      <c r="B13" t="s">
        <v>443</v>
      </c>
    </row>
    <row r="14" spans="2:10" x14ac:dyDescent="0.35">
      <c r="B14" t="s">
        <v>8</v>
      </c>
    </row>
    <row r="17" spans="2:2" x14ac:dyDescent="0.35">
      <c r="B17" t="str">
        <f>HYPERLINK("#Contents!A1", "Return to Contents")</f>
        <v>Return to Contents</v>
      </c>
    </row>
  </sheetData>
  <pageMargins left="0.75" right="0.75" top="1" bottom="1" header="0.5" footer="0.5"/>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B2:AM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282</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5583</v>
      </c>
      <c r="D7" s="13">
        <v>2763</v>
      </c>
      <c r="E7" s="13">
        <v>2820</v>
      </c>
      <c r="G7" s="13">
        <v>794</v>
      </c>
      <c r="H7" s="13">
        <v>910</v>
      </c>
      <c r="I7" s="13">
        <v>969</v>
      </c>
      <c r="J7" s="13">
        <v>1020</v>
      </c>
      <c r="K7" s="13">
        <v>864</v>
      </c>
      <c r="L7" s="13">
        <v>1026</v>
      </c>
      <c r="N7" s="13">
        <v>465</v>
      </c>
      <c r="O7" s="13">
        <v>163</v>
      </c>
      <c r="P7" s="13">
        <v>289</v>
      </c>
      <c r="Q7" s="13">
        <v>244</v>
      </c>
      <c r="R7" s="13">
        <v>623</v>
      </c>
      <c r="S7" s="13">
        <v>477</v>
      </c>
      <c r="T7" s="13">
        <v>418</v>
      </c>
      <c r="U7" s="13">
        <v>510</v>
      </c>
      <c r="V7" s="13">
        <v>748</v>
      </c>
      <c r="W7" s="13">
        <v>730</v>
      </c>
      <c r="X7" s="13">
        <v>462</v>
      </c>
      <c r="Y7" s="13">
        <v>454</v>
      </c>
      <c r="AA7" s="13">
        <v>1519</v>
      </c>
      <c r="AB7" s="13">
        <v>1492</v>
      </c>
      <c r="AC7" s="13">
        <v>1158</v>
      </c>
      <c r="AD7" s="13">
        <v>1396</v>
      </c>
      <c r="AF7" s="13">
        <v>4950</v>
      </c>
      <c r="AH7" s="13">
        <v>515</v>
      </c>
      <c r="AI7" s="13">
        <v>2107</v>
      </c>
      <c r="AJ7" s="13">
        <v>2105</v>
      </c>
      <c r="AK7" s="13">
        <v>856</v>
      </c>
    </row>
    <row r="8" spans="2:39" x14ac:dyDescent="0.35">
      <c r="B8" s="7" t="s">
        <v>68</v>
      </c>
      <c r="C8" s="14">
        <v>5579</v>
      </c>
      <c r="D8" s="14">
        <v>2758</v>
      </c>
      <c r="E8" s="14">
        <v>2821</v>
      </c>
      <c r="G8" s="14">
        <v>771</v>
      </c>
      <c r="H8" s="14">
        <v>949</v>
      </c>
      <c r="I8" s="14">
        <v>949</v>
      </c>
      <c r="J8" s="14">
        <v>949</v>
      </c>
      <c r="K8" s="14">
        <v>787</v>
      </c>
      <c r="L8" s="14">
        <v>1172</v>
      </c>
      <c r="N8" s="14">
        <v>502</v>
      </c>
      <c r="O8" s="14">
        <v>168</v>
      </c>
      <c r="P8" s="14">
        <v>279</v>
      </c>
      <c r="Q8" s="14">
        <v>223</v>
      </c>
      <c r="R8" s="14">
        <v>612</v>
      </c>
      <c r="S8" s="14">
        <v>448</v>
      </c>
      <c r="T8" s="14">
        <v>390</v>
      </c>
      <c r="U8" s="14">
        <v>501</v>
      </c>
      <c r="V8" s="14">
        <v>783</v>
      </c>
      <c r="W8" s="14">
        <v>724</v>
      </c>
      <c r="X8" s="14">
        <v>446</v>
      </c>
      <c r="Y8" s="14">
        <v>502</v>
      </c>
      <c r="AA8" s="14">
        <v>1505</v>
      </c>
      <c r="AB8" s="14">
        <v>1448</v>
      </c>
      <c r="AC8" s="14">
        <v>1224</v>
      </c>
      <c r="AD8" s="14">
        <v>1395</v>
      </c>
      <c r="AF8" s="14">
        <v>4916</v>
      </c>
      <c r="AH8" s="14">
        <v>537</v>
      </c>
      <c r="AI8" s="14">
        <v>2109</v>
      </c>
      <c r="AJ8" s="14">
        <v>2088</v>
      </c>
      <c r="AK8" s="14">
        <v>844</v>
      </c>
    </row>
    <row r="9" spans="2:39" ht="19" customHeight="1" x14ac:dyDescent="0.35">
      <c r="B9" s="15" t="s">
        <v>283</v>
      </c>
      <c r="C9" s="16">
        <v>0.1424457234454643</v>
      </c>
      <c r="D9" s="16">
        <v>0.15934047027325859</v>
      </c>
      <c r="E9" s="16">
        <v>0.12592798056541399</v>
      </c>
      <c r="G9" s="16">
        <v>0.15818305953045389</v>
      </c>
      <c r="H9" s="16">
        <v>0.2345758085231906</v>
      </c>
      <c r="I9" s="16">
        <v>0.19153825214706199</v>
      </c>
      <c r="J9" s="16">
        <v>0.13458483745786209</v>
      </c>
      <c r="K9" s="16">
        <v>8.8540001596100745E-2</v>
      </c>
      <c r="L9" s="16">
        <v>6.0292953154269163E-2</v>
      </c>
      <c r="N9" s="16">
        <v>0.1170187628578189</v>
      </c>
      <c r="O9" s="16">
        <v>0.16845241703246361</v>
      </c>
      <c r="P9" s="16">
        <v>0.1208696560238077</v>
      </c>
      <c r="Q9" s="16">
        <v>0.11878756170636021</v>
      </c>
      <c r="R9" s="16">
        <v>0.1359034506247824</v>
      </c>
      <c r="S9" s="16">
        <v>0.13718851032670781</v>
      </c>
      <c r="T9" s="16">
        <v>0.14380237362235951</v>
      </c>
      <c r="U9" s="16">
        <v>0.1680552791112668</v>
      </c>
      <c r="V9" s="16">
        <v>0.20331828647267661</v>
      </c>
      <c r="W9" s="16">
        <v>0.12464742103743801</v>
      </c>
      <c r="X9" s="16">
        <v>0.1109969823133815</v>
      </c>
      <c r="Y9" s="16">
        <v>0.1264047053579872</v>
      </c>
      <c r="AA9" s="16">
        <v>0.18468060712831361</v>
      </c>
      <c r="AB9" s="16">
        <v>0.12899613346522609</v>
      </c>
      <c r="AC9" s="16">
        <v>0.1457082014038322</v>
      </c>
      <c r="AD9" s="16">
        <v>0.1080665880323993</v>
      </c>
      <c r="AF9" s="16">
        <v>0.15892998333864561</v>
      </c>
      <c r="AH9" s="16">
        <v>1.9564204404461581E-2</v>
      </c>
      <c r="AI9" s="16">
        <v>4.1182233744153238E-2</v>
      </c>
      <c r="AJ9" s="16">
        <v>0.19252241682810789</v>
      </c>
      <c r="AK9" s="16">
        <v>0.34969750930086801</v>
      </c>
    </row>
    <row r="10" spans="2:39" ht="19" customHeight="1" x14ac:dyDescent="0.35">
      <c r="B10" s="15" t="s">
        <v>284</v>
      </c>
      <c r="C10" s="16">
        <v>0.30909288190543088</v>
      </c>
      <c r="D10" s="16">
        <v>0.31031810480013311</v>
      </c>
      <c r="E10" s="16">
        <v>0.3078949996908158</v>
      </c>
      <c r="G10" s="16">
        <v>0.33656924867992649</v>
      </c>
      <c r="H10" s="16">
        <v>0.35552433669737932</v>
      </c>
      <c r="I10" s="16">
        <v>0.35984290646594819</v>
      </c>
      <c r="J10" s="16">
        <v>0.32503282031302583</v>
      </c>
      <c r="K10" s="16">
        <v>0.29234661888823199</v>
      </c>
      <c r="L10" s="16">
        <v>0.21064346838664419</v>
      </c>
      <c r="N10" s="16">
        <v>0.30683050818345869</v>
      </c>
      <c r="O10" s="16">
        <v>0.3370719022489555</v>
      </c>
      <c r="P10" s="16">
        <v>0.31672366036489269</v>
      </c>
      <c r="Q10" s="16">
        <v>0.3377651090967263</v>
      </c>
      <c r="R10" s="16">
        <v>0.35419068220242372</v>
      </c>
      <c r="S10" s="16">
        <v>0.26867191481073138</v>
      </c>
      <c r="T10" s="16">
        <v>0.28222153654843207</v>
      </c>
      <c r="U10" s="16">
        <v>0.33559792720669968</v>
      </c>
      <c r="V10" s="16">
        <v>0.34927542682818452</v>
      </c>
      <c r="W10" s="16">
        <v>0.27378538693817073</v>
      </c>
      <c r="X10" s="16">
        <v>0.26683045601702959</v>
      </c>
      <c r="Y10" s="16">
        <v>0.28623486920582542</v>
      </c>
      <c r="AA10" s="16">
        <v>0.34383387766524848</v>
      </c>
      <c r="AB10" s="16">
        <v>0.29865653898051359</v>
      </c>
      <c r="AC10" s="16">
        <v>0.30444135817184947</v>
      </c>
      <c r="AD10" s="16">
        <v>0.28673746267269817</v>
      </c>
      <c r="AF10" s="16">
        <v>0.34068806222803028</v>
      </c>
      <c r="AH10" s="16">
        <v>8.1044505480406537E-2</v>
      </c>
      <c r="AI10" s="16">
        <v>0.23726303235293519</v>
      </c>
      <c r="AJ10" s="16">
        <v>0.40219854429272711</v>
      </c>
      <c r="AK10" s="16">
        <v>0.4033074650799281</v>
      </c>
    </row>
    <row r="11" spans="2:39" ht="19" customHeight="1" x14ac:dyDescent="0.35">
      <c r="B11" s="15" t="s">
        <v>285</v>
      </c>
      <c r="C11" s="16">
        <v>0.35226368050679868</v>
      </c>
      <c r="D11" s="16">
        <v>0.33596562575850641</v>
      </c>
      <c r="E11" s="16">
        <v>0.36819804640889031</v>
      </c>
      <c r="G11" s="16">
        <v>0.30960055657699059</v>
      </c>
      <c r="H11" s="16">
        <v>0.2759186422779854</v>
      </c>
      <c r="I11" s="16">
        <v>0.32611113179316692</v>
      </c>
      <c r="J11" s="16">
        <v>0.38803576874342888</v>
      </c>
      <c r="K11" s="16">
        <v>0.4108830646515112</v>
      </c>
      <c r="L11" s="16">
        <v>0.39500284306659122</v>
      </c>
      <c r="N11" s="16">
        <v>0.3623516985695569</v>
      </c>
      <c r="O11" s="16">
        <v>0.35821463224128902</v>
      </c>
      <c r="P11" s="16">
        <v>0.3425724272934626</v>
      </c>
      <c r="Q11" s="16">
        <v>0.34697976771506228</v>
      </c>
      <c r="R11" s="16">
        <v>0.32853373099136163</v>
      </c>
      <c r="S11" s="16">
        <v>0.37842164712238341</v>
      </c>
      <c r="T11" s="16">
        <v>0.36770759929864821</v>
      </c>
      <c r="U11" s="16">
        <v>0.3474545341246042</v>
      </c>
      <c r="V11" s="16">
        <v>0.30222178170220793</v>
      </c>
      <c r="W11" s="16">
        <v>0.37557788787006191</v>
      </c>
      <c r="X11" s="16">
        <v>0.39665862006228603</v>
      </c>
      <c r="Y11" s="16">
        <v>0.35131819721918928</v>
      </c>
      <c r="AA11" s="16">
        <v>0.30970571327553242</v>
      </c>
      <c r="AB11" s="16">
        <v>0.37303091789874432</v>
      </c>
      <c r="AC11" s="16">
        <v>0.35873246055158248</v>
      </c>
      <c r="AD11" s="16">
        <v>0.37136919214147129</v>
      </c>
      <c r="AF11" s="16">
        <v>0.35139142131407969</v>
      </c>
      <c r="AH11" s="16">
        <v>0.34885745735081403</v>
      </c>
      <c r="AI11" s="16">
        <v>0.45749215900079432</v>
      </c>
      <c r="AJ11" s="16">
        <v>0.3060252996023855</v>
      </c>
      <c r="AK11" s="16">
        <v>0.2059189387971119</v>
      </c>
    </row>
    <row r="12" spans="2:39" ht="19" customHeight="1" x14ac:dyDescent="0.35">
      <c r="B12" s="15" t="s">
        <v>286</v>
      </c>
      <c r="C12" s="16">
        <v>0.19619771414230611</v>
      </c>
      <c r="D12" s="16">
        <v>0.19437579916810191</v>
      </c>
      <c r="E12" s="16">
        <v>0.19797897333487999</v>
      </c>
      <c r="G12" s="16">
        <v>0.19564713521262889</v>
      </c>
      <c r="H12" s="16">
        <v>0.13398121250144471</v>
      </c>
      <c r="I12" s="16">
        <v>0.1225077095938229</v>
      </c>
      <c r="J12" s="16">
        <v>0.15234657348568331</v>
      </c>
      <c r="K12" s="16">
        <v>0.208230314864156</v>
      </c>
      <c r="L12" s="16">
        <v>0.33406073539249548</v>
      </c>
      <c r="N12" s="16">
        <v>0.2137990303891654</v>
      </c>
      <c r="O12" s="16">
        <v>0.13626104847729209</v>
      </c>
      <c r="P12" s="16">
        <v>0.21983425631783721</v>
      </c>
      <c r="Q12" s="16">
        <v>0.19646756148185091</v>
      </c>
      <c r="R12" s="16">
        <v>0.18137213618143219</v>
      </c>
      <c r="S12" s="16">
        <v>0.2157179277401774</v>
      </c>
      <c r="T12" s="16">
        <v>0.20626849053056021</v>
      </c>
      <c r="U12" s="16">
        <v>0.14889225955742941</v>
      </c>
      <c r="V12" s="16">
        <v>0.145184504996931</v>
      </c>
      <c r="W12" s="16">
        <v>0.22598930415432941</v>
      </c>
      <c r="X12" s="16">
        <v>0.2255139416073027</v>
      </c>
      <c r="Y12" s="16">
        <v>0.236042228216998</v>
      </c>
      <c r="AA12" s="16">
        <v>0.16177980193090549</v>
      </c>
      <c r="AB12" s="16">
        <v>0.19931640965551589</v>
      </c>
      <c r="AC12" s="16">
        <v>0.19111797987273579</v>
      </c>
      <c r="AD12" s="16">
        <v>0.23382675715343121</v>
      </c>
      <c r="AF12" s="16">
        <v>0.14899053311924429</v>
      </c>
      <c r="AH12" s="16">
        <v>0.550533832764318</v>
      </c>
      <c r="AI12" s="16">
        <v>0.26406257490211749</v>
      </c>
      <c r="AJ12" s="16">
        <v>9.925373927677944E-2</v>
      </c>
      <c r="AK12" s="16">
        <v>4.107608682209192E-2</v>
      </c>
    </row>
    <row r="14" spans="2:39" x14ac:dyDescent="0.35">
      <c r="B14" t="s">
        <v>443</v>
      </c>
    </row>
    <row r="15" spans="2:39" x14ac:dyDescent="0.35">
      <c r="B15" t="s">
        <v>8</v>
      </c>
    </row>
    <row r="17" spans="2:2" x14ac:dyDescent="0.35">
      <c r="B17"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B2:AM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287</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5583</v>
      </c>
      <c r="D7" s="13">
        <v>2763</v>
      </c>
      <c r="E7" s="13">
        <v>2820</v>
      </c>
      <c r="G7" s="13">
        <v>794</v>
      </c>
      <c r="H7" s="13">
        <v>910</v>
      </c>
      <c r="I7" s="13">
        <v>969</v>
      </c>
      <c r="J7" s="13">
        <v>1020</v>
      </c>
      <c r="K7" s="13">
        <v>864</v>
      </c>
      <c r="L7" s="13">
        <v>1026</v>
      </c>
      <c r="N7" s="13">
        <v>465</v>
      </c>
      <c r="O7" s="13">
        <v>163</v>
      </c>
      <c r="P7" s="13">
        <v>289</v>
      </c>
      <c r="Q7" s="13">
        <v>244</v>
      </c>
      <c r="R7" s="13">
        <v>623</v>
      </c>
      <c r="S7" s="13">
        <v>477</v>
      </c>
      <c r="T7" s="13">
        <v>418</v>
      </c>
      <c r="U7" s="13">
        <v>510</v>
      </c>
      <c r="V7" s="13">
        <v>748</v>
      </c>
      <c r="W7" s="13">
        <v>730</v>
      </c>
      <c r="X7" s="13">
        <v>462</v>
      </c>
      <c r="Y7" s="13">
        <v>454</v>
      </c>
      <c r="AA7" s="13">
        <v>1519</v>
      </c>
      <c r="AB7" s="13">
        <v>1492</v>
      </c>
      <c r="AC7" s="13">
        <v>1158</v>
      </c>
      <c r="AD7" s="13">
        <v>1396</v>
      </c>
      <c r="AF7" s="13">
        <v>4950</v>
      </c>
      <c r="AH7" s="13">
        <v>515</v>
      </c>
      <c r="AI7" s="13">
        <v>2107</v>
      </c>
      <c r="AJ7" s="13">
        <v>2105</v>
      </c>
      <c r="AK7" s="13">
        <v>856</v>
      </c>
    </row>
    <row r="8" spans="2:39" x14ac:dyDescent="0.35">
      <c r="B8" s="7" t="s">
        <v>68</v>
      </c>
      <c r="C8" s="14">
        <v>5579</v>
      </c>
      <c r="D8" s="14">
        <v>2758</v>
      </c>
      <c r="E8" s="14">
        <v>2821</v>
      </c>
      <c r="G8" s="14">
        <v>771</v>
      </c>
      <c r="H8" s="14">
        <v>949</v>
      </c>
      <c r="I8" s="14">
        <v>949</v>
      </c>
      <c r="J8" s="14">
        <v>949</v>
      </c>
      <c r="K8" s="14">
        <v>787</v>
      </c>
      <c r="L8" s="14">
        <v>1172</v>
      </c>
      <c r="N8" s="14">
        <v>502</v>
      </c>
      <c r="O8" s="14">
        <v>168</v>
      </c>
      <c r="P8" s="14">
        <v>279</v>
      </c>
      <c r="Q8" s="14">
        <v>223</v>
      </c>
      <c r="R8" s="14">
        <v>612</v>
      </c>
      <c r="S8" s="14">
        <v>448</v>
      </c>
      <c r="T8" s="14">
        <v>390</v>
      </c>
      <c r="U8" s="14">
        <v>501</v>
      </c>
      <c r="V8" s="14">
        <v>783</v>
      </c>
      <c r="W8" s="14">
        <v>724</v>
      </c>
      <c r="X8" s="14">
        <v>446</v>
      </c>
      <c r="Y8" s="14">
        <v>502</v>
      </c>
      <c r="AA8" s="14">
        <v>1505</v>
      </c>
      <c r="AB8" s="14">
        <v>1448</v>
      </c>
      <c r="AC8" s="14">
        <v>1224</v>
      </c>
      <c r="AD8" s="14">
        <v>1395</v>
      </c>
      <c r="AF8" s="14">
        <v>4916</v>
      </c>
      <c r="AH8" s="14">
        <v>537</v>
      </c>
      <c r="AI8" s="14">
        <v>2109</v>
      </c>
      <c r="AJ8" s="14">
        <v>2088</v>
      </c>
      <c r="AK8" s="14">
        <v>844</v>
      </c>
    </row>
    <row r="9" spans="2:39" ht="19" customHeight="1" x14ac:dyDescent="0.35">
      <c r="B9" s="15" t="s">
        <v>283</v>
      </c>
      <c r="C9" s="16">
        <v>0.2299668633031956</v>
      </c>
      <c r="D9" s="16">
        <v>0.2505755068427114</v>
      </c>
      <c r="E9" s="16">
        <v>0.20981809880485389</v>
      </c>
      <c r="G9" s="16">
        <v>0.27227798558535898</v>
      </c>
      <c r="H9" s="16">
        <v>0.29712888031365448</v>
      </c>
      <c r="I9" s="16">
        <v>0.27919194006820541</v>
      </c>
      <c r="J9" s="16">
        <v>0.2337950507123471</v>
      </c>
      <c r="K9" s="16">
        <v>0.1911721877843188</v>
      </c>
      <c r="L9" s="16">
        <v>0.130820584473228</v>
      </c>
      <c r="N9" s="16">
        <v>0.17776870375904269</v>
      </c>
      <c r="O9" s="16">
        <v>0.27851605626234538</v>
      </c>
      <c r="P9" s="16">
        <v>0.23491860286915239</v>
      </c>
      <c r="Q9" s="16">
        <v>0.22890843831323071</v>
      </c>
      <c r="R9" s="16">
        <v>0.2283841469471071</v>
      </c>
      <c r="S9" s="16">
        <v>0.190160664028314</v>
      </c>
      <c r="T9" s="16">
        <v>0.2194367277610097</v>
      </c>
      <c r="U9" s="16">
        <v>0.28551739584862601</v>
      </c>
      <c r="V9" s="16">
        <v>0.30565621309944929</v>
      </c>
      <c r="W9" s="16">
        <v>0.2009888331609197</v>
      </c>
      <c r="X9" s="16">
        <v>0.1840661424518038</v>
      </c>
      <c r="Y9" s="16">
        <v>0.21828622726601229</v>
      </c>
      <c r="AA9" s="16">
        <v>0.28091245134338988</v>
      </c>
      <c r="AB9" s="16">
        <v>0.23917930151279801</v>
      </c>
      <c r="AC9" s="16">
        <v>0.21913109998655281</v>
      </c>
      <c r="AD9" s="16">
        <v>0.17553959688856499</v>
      </c>
      <c r="AF9" s="16">
        <v>0.25612042038460731</v>
      </c>
      <c r="AH9" s="16">
        <v>3.280838130775196E-2</v>
      </c>
      <c r="AI9" s="16">
        <v>0.1037756005955533</v>
      </c>
      <c r="AJ9" s="16">
        <v>0.28825072058252621</v>
      </c>
      <c r="AK9" s="16">
        <v>0.52641950799945292</v>
      </c>
    </row>
    <row r="10" spans="2:39" ht="19" customHeight="1" x14ac:dyDescent="0.35">
      <c r="B10" s="15" t="s">
        <v>284</v>
      </c>
      <c r="C10" s="16">
        <v>0.40567512375168607</v>
      </c>
      <c r="D10" s="16">
        <v>0.42244450909035569</v>
      </c>
      <c r="E10" s="16">
        <v>0.38927994493640272</v>
      </c>
      <c r="G10" s="16">
        <v>0.3888163175360882</v>
      </c>
      <c r="H10" s="16">
        <v>0.42185957338840702</v>
      </c>
      <c r="I10" s="16">
        <v>0.43393620975605218</v>
      </c>
      <c r="J10" s="16">
        <v>0.43652281813317928</v>
      </c>
      <c r="K10" s="16">
        <v>0.37948212504584838</v>
      </c>
      <c r="L10" s="16">
        <v>0.3733873410765095</v>
      </c>
      <c r="N10" s="16">
        <v>0.3969387060601241</v>
      </c>
      <c r="O10" s="16">
        <v>0.36222742725141838</v>
      </c>
      <c r="P10" s="16">
        <v>0.37090350466043431</v>
      </c>
      <c r="Q10" s="16">
        <v>0.41338718716397849</v>
      </c>
      <c r="R10" s="16">
        <v>0.42736715844732759</v>
      </c>
      <c r="S10" s="16">
        <v>0.41320575107840851</v>
      </c>
      <c r="T10" s="16">
        <v>0.43295560017765161</v>
      </c>
      <c r="U10" s="16">
        <v>0.39772315164295602</v>
      </c>
      <c r="V10" s="16">
        <v>0.40961175821270529</v>
      </c>
      <c r="W10" s="16">
        <v>0.40503626297493822</v>
      </c>
      <c r="X10" s="16">
        <v>0.4084167320219575</v>
      </c>
      <c r="Y10" s="16">
        <v>0.39079118808818147</v>
      </c>
      <c r="AA10" s="16">
        <v>0.41039591033670247</v>
      </c>
      <c r="AB10" s="16">
        <v>0.39727880755963901</v>
      </c>
      <c r="AC10" s="16">
        <v>0.41145870008642621</v>
      </c>
      <c r="AD10" s="16">
        <v>0.40401841075641259</v>
      </c>
      <c r="AF10" s="16">
        <v>0.43525728651795698</v>
      </c>
      <c r="AH10" s="16">
        <v>0.22821467663158959</v>
      </c>
      <c r="AI10" s="16">
        <v>0.39438535825186649</v>
      </c>
      <c r="AJ10" s="16">
        <v>0.47869352798650339</v>
      </c>
      <c r="AK10" s="16">
        <v>0.36617429964957188</v>
      </c>
    </row>
    <row r="11" spans="2:39" ht="19" customHeight="1" x14ac:dyDescent="0.35">
      <c r="B11" s="15" t="s">
        <v>285</v>
      </c>
      <c r="C11" s="16">
        <v>0.23661055055319921</v>
      </c>
      <c r="D11" s="16">
        <v>0.2123932226597208</v>
      </c>
      <c r="E11" s="16">
        <v>0.26028747211134068</v>
      </c>
      <c r="G11" s="16">
        <v>0.21412587827631571</v>
      </c>
      <c r="H11" s="16">
        <v>0.19722311213252169</v>
      </c>
      <c r="I11" s="16">
        <v>0.20964286864600759</v>
      </c>
      <c r="J11" s="16">
        <v>0.25043591607025878</v>
      </c>
      <c r="K11" s="16">
        <v>0.28113201955671308</v>
      </c>
      <c r="L11" s="16">
        <v>0.26404320989389629</v>
      </c>
      <c r="N11" s="16">
        <v>0.27844265827269621</v>
      </c>
      <c r="O11" s="16">
        <v>0.26278061587452639</v>
      </c>
      <c r="P11" s="16">
        <v>0.24463555633383369</v>
      </c>
      <c r="Q11" s="16">
        <v>0.26321875819994328</v>
      </c>
      <c r="R11" s="16">
        <v>0.2358514068711621</v>
      </c>
      <c r="S11" s="16">
        <v>0.24313292258927011</v>
      </c>
      <c r="T11" s="16">
        <v>0.21469495515708931</v>
      </c>
      <c r="U11" s="16">
        <v>0.20982710879695771</v>
      </c>
      <c r="V11" s="16">
        <v>0.1973238878894443</v>
      </c>
      <c r="W11" s="16">
        <v>0.23500897638851889</v>
      </c>
      <c r="X11" s="16">
        <v>0.2822783200636178</v>
      </c>
      <c r="Y11" s="16">
        <v>0.2315955150017702</v>
      </c>
      <c r="AA11" s="16">
        <v>0.2065723037320763</v>
      </c>
      <c r="AB11" s="16">
        <v>0.23059647059896279</v>
      </c>
      <c r="AC11" s="16">
        <v>0.24869005975609479</v>
      </c>
      <c r="AD11" s="16">
        <v>0.26471554154373728</v>
      </c>
      <c r="AF11" s="16">
        <v>0.2275004727823402</v>
      </c>
      <c r="AH11" s="16">
        <v>0.32510698603854038</v>
      </c>
      <c r="AI11" s="16">
        <v>0.32720768608389428</v>
      </c>
      <c r="AJ11" s="16">
        <v>0.18170472172659</v>
      </c>
      <c r="AK11" s="16">
        <v>8.9804938919610749E-2</v>
      </c>
    </row>
    <row r="12" spans="2:39" ht="19" customHeight="1" x14ac:dyDescent="0.35">
      <c r="B12" s="15" t="s">
        <v>286</v>
      </c>
      <c r="C12" s="16">
        <v>0.1277474623919192</v>
      </c>
      <c r="D12" s="16">
        <v>0.114586761407212</v>
      </c>
      <c r="E12" s="16">
        <v>0.1406144841474028</v>
      </c>
      <c r="G12" s="16">
        <v>0.12477981860223721</v>
      </c>
      <c r="H12" s="16">
        <v>8.3788434165416897E-2</v>
      </c>
      <c r="I12" s="16">
        <v>7.7228981529734814E-2</v>
      </c>
      <c r="J12" s="16">
        <v>7.9246215084214713E-2</v>
      </c>
      <c r="K12" s="16">
        <v>0.1482136676131196</v>
      </c>
      <c r="L12" s="16">
        <v>0.2317488645563662</v>
      </c>
      <c r="N12" s="16">
        <v>0.14684993190813689</v>
      </c>
      <c r="O12" s="16">
        <v>9.6475900611710116E-2</v>
      </c>
      <c r="P12" s="16">
        <v>0.14954233613657961</v>
      </c>
      <c r="Q12" s="16">
        <v>9.448561632284741E-2</v>
      </c>
      <c r="R12" s="16">
        <v>0.1083972877344032</v>
      </c>
      <c r="S12" s="16">
        <v>0.15350066230400761</v>
      </c>
      <c r="T12" s="16">
        <v>0.13291271690424969</v>
      </c>
      <c r="U12" s="16">
        <v>0.1069323437114604</v>
      </c>
      <c r="V12" s="16">
        <v>8.7408140798400979E-2</v>
      </c>
      <c r="W12" s="16">
        <v>0.1589659274756231</v>
      </c>
      <c r="X12" s="16">
        <v>0.12523880546262081</v>
      </c>
      <c r="Y12" s="16">
        <v>0.1593270696440357</v>
      </c>
      <c r="AA12" s="16">
        <v>0.1021193345878313</v>
      </c>
      <c r="AB12" s="16">
        <v>0.1329454203286001</v>
      </c>
      <c r="AC12" s="16">
        <v>0.12072014017092619</v>
      </c>
      <c r="AD12" s="16">
        <v>0.15572645081128511</v>
      </c>
      <c r="AF12" s="16">
        <v>8.1121820315095391E-2</v>
      </c>
      <c r="AH12" s="16">
        <v>0.41386995602211801</v>
      </c>
      <c r="AI12" s="16">
        <v>0.17463135506868621</v>
      </c>
      <c r="AJ12" s="16">
        <v>5.1351029704380317E-2</v>
      </c>
      <c r="AK12" s="16">
        <v>1.7601253431364441E-2</v>
      </c>
    </row>
    <row r="14" spans="2:39" x14ac:dyDescent="0.35">
      <c r="B14" t="s">
        <v>443</v>
      </c>
    </row>
    <row r="15" spans="2:39" x14ac:dyDescent="0.35">
      <c r="B15" t="s">
        <v>8</v>
      </c>
    </row>
    <row r="17" spans="2:2" x14ac:dyDescent="0.35">
      <c r="B17"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B2:AM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288</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5583</v>
      </c>
      <c r="D7" s="13">
        <v>2763</v>
      </c>
      <c r="E7" s="13">
        <v>2820</v>
      </c>
      <c r="G7" s="13">
        <v>794</v>
      </c>
      <c r="H7" s="13">
        <v>910</v>
      </c>
      <c r="I7" s="13">
        <v>969</v>
      </c>
      <c r="J7" s="13">
        <v>1020</v>
      </c>
      <c r="K7" s="13">
        <v>864</v>
      </c>
      <c r="L7" s="13">
        <v>1026</v>
      </c>
      <c r="N7" s="13">
        <v>465</v>
      </c>
      <c r="O7" s="13">
        <v>163</v>
      </c>
      <c r="P7" s="13">
        <v>289</v>
      </c>
      <c r="Q7" s="13">
        <v>244</v>
      </c>
      <c r="R7" s="13">
        <v>623</v>
      </c>
      <c r="S7" s="13">
        <v>477</v>
      </c>
      <c r="T7" s="13">
        <v>418</v>
      </c>
      <c r="U7" s="13">
        <v>510</v>
      </c>
      <c r="V7" s="13">
        <v>748</v>
      </c>
      <c r="W7" s="13">
        <v>730</v>
      </c>
      <c r="X7" s="13">
        <v>462</v>
      </c>
      <c r="Y7" s="13">
        <v>454</v>
      </c>
      <c r="AA7" s="13">
        <v>1519</v>
      </c>
      <c r="AB7" s="13">
        <v>1492</v>
      </c>
      <c r="AC7" s="13">
        <v>1158</v>
      </c>
      <c r="AD7" s="13">
        <v>1396</v>
      </c>
      <c r="AF7" s="13">
        <v>4950</v>
      </c>
      <c r="AH7" s="13">
        <v>515</v>
      </c>
      <c r="AI7" s="13">
        <v>2107</v>
      </c>
      <c r="AJ7" s="13">
        <v>2105</v>
      </c>
      <c r="AK7" s="13">
        <v>856</v>
      </c>
    </row>
    <row r="8" spans="2:39" x14ac:dyDescent="0.35">
      <c r="B8" s="7" t="s">
        <v>68</v>
      </c>
      <c r="C8" s="14">
        <v>5579</v>
      </c>
      <c r="D8" s="14">
        <v>2758</v>
      </c>
      <c r="E8" s="14">
        <v>2821</v>
      </c>
      <c r="G8" s="14">
        <v>771</v>
      </c>
      <c r="H8" s="14">
        <v>949</v>
      </c>
      <c r="I8" s="14">
        <v>949</v>
      </c>
      <c r="J8" s="14">
        <v>949</v>
      </c>
      <c r="K8" s="14">
        <v>787</v>
      </c>
      <c r="L8" s="14">
        <v>1172</v>
      </c>
      <c r="N8" s="14">
        <v>502</v>
      </c>
      <c r="O8" s="14">
        <v>168</v>
      </c>
      <c r="P8" s="14">
        <v>279</v>
      </c>
      <c r="Q8" s="14">
        <v>223</v>
      </c>
      <c r="R8" s="14">
        <v>612</v>
      </c>
      <c r="S8" s="14">
        <v>448</v>
      </c>
      <c r="T8" s="14">
        <v>390</v>
      </c>
      <c r="U8" s="14">
        <v>501</v>
      </c>
      <c r="V8" s="14">
        <v>783</v>
      </c>
      <c r="W8" s="14">
        <v>724</v>
      </c>
      <c r="X8" s="14">
        <v>446</v>
      </c>
      <c r="Y8" s="14">
        <v>502</v>
      </c>
      <c r="AA8" s="14">
        <v>1505</v>
      </c>
      <c r="AB8" s="14">
        <v>1448</v>
      </c>
      <c r="AC8" s="14">
        <v>1224</v>
      </c>
      <c r="AD8" s="14">
        <v>1395</v>
      </c>
      <c r="AF8" s="14">
        <v>4916</v>
      </c>
      <c r="AH8" s="14">
        <v>537</v>
      </c>
      <c r="AI8" s="14">
        <v>2109</v>
      </c>
      <c r="AJ8" s="14">
        <v>2088</v>
      </c>
      <c r="AK8" s="14">
        <v>844</v>
      </c>
    </row>
    <row r="9" spans="2:39" ht="19" customHeight="1" x14ac:dyDescent="0.35">
      <c r="B9" s="15" t="s">
        <v>283</v>
      </c>
      <c r="C9" s="16">
        <v>0.1801045678337608</v>
      </c>
      <c r="D9" s="16">
        <v>0.19255504189688269</v>
      </c>
      <c r="E9" s="16">
        <v>0.16793192438396071</v>
      </c>
      <c r="G9" s="16">
        <v>0.25243287873895309</v>
      </c>
      <c r="H9" s="16">
        <v>0.27411791997278229</v>
      </c>
      <c r="I9" s="16">
        <v>0.25975566432749803</v>
      </c>
      <c r="J9" s="16">
        <v>0.19118970032439059</v>
      </c>
      <c r="K9" s="16">
        <v>0.111240961920149</v>
      </c>
      <c r="L9" s="16">
        <v>2.9136811482207911E-2</v>
      </c>
      <c r="N9" s="16">
        <v>0.14642815551540711</v>
      </c>
      <c r="O9" s="16">
        <v>0.172748963724184</v>
      </c>
      <c r="P9" s="16">
        <v>0.15619921786347479</v>
      </c>
      <c r="Q9" s="16">
        <v>0.19103317040554441</v>
      </c>
      <c r="R9" s="16">
        <v>0.17430801102104271</v>
      </c>
      <c r="S9" s="16">
        <v>0.1205615472369188</v>
      </c>
      <c r="T9" s="16">
        <v>0.18511574900466879</v>
      </c>
      <c r="U9" s="16">
        <v>0.21685694028092439</v>
      </c>
      <c r="V9" s="16">
        <v>0.29171177164491052</v>
      </c>
      <c r="W9" s="16">
        <v>0.13443787473305721</v>
      </c>
      <c r="X9" s="16">
        <v>0.13964816916716791</v>
      </c>
      <c r="Y9" s="16">
        <v>0.1720218884276149</v>
      </c>
      <c r="AA9" s="16">
        <v>0.2212545983530973</v>
      </c>
      <c r="AB9" s="16">
        <v>0.16889689516034961</v>
      </c>
      <c r="AC9" s="16">
        <v>0.17835283753495859</v>
      </c>
      <c r="AD9" s="16">
        <v>0.14869936503009701</v>
      </c>
      <c r="AF9" s="16">
        <v>0.20224784822045891</v>
      </c>
      <c r="AH9" s="16">
        <v>9.0562349912631859E-3</v>
      </c>
      <c r="AI9" s="16">
        <v>4.9546939829232868E-2</v>
      </c>
      <c r="AJ9" s="16">
        <v>0.23769055821168461</v>
      </c>
      <c r="AK9" s="16">
        <v>0.4725865306443468</v>
      </c>
    </row>
    <row r="10" spans="2:39" ht="19" customHeight="1" x14ac:dyDescent="0.35">
      <c r="B10" s="15" t="s">
        <v>284</v>
      </c>
      <c r="C10" s="16">
        <v>0.30165743780080101</v>
      </c>
      <c r="D10" s="16">
        <v>0.30743579683718042</v>
      </c>
      <c r="E10" s="16">
        <v>0.29600802205018972</v>
      </c>
      <c r="G10" s="16">
        <v>0.33503361204614113</v>
      </c>
      <c r="H10" s="16">
        <v>0.3774910177754629</v>
      </c>
      <c r="I10" s="16">
        <v>0.38873925496521189</v>
      </c>
      <c r="J10" s="16">
        <v>0.36189708545159233</v>
      </c>
      <c r="K10" s="16">
        <v>0.28801120147657078</v>
      </c>
      <c r="L10" s="16">
        <v>0.10812739309669379</v>
      </c>
      <c r="N10" s="16">
        <v>0.27545191414814379</v>
      </c>
      <c r="O10" s="16">
        <v>0.24433624593264039</v>
      </c>
      <c r="P10" s="16">
        <v>0.32066597009909259</v>
      </c>
      <c r="Q10" s="16">
        <v>0.30345933921888812</v>
      </c>
      <c r="R10" s="16">
        <v>0.32134109058296489</v>
      </c>
      <c r="S10" s="16">
        <v>0.25596810082963378</v>
      </c>
      <c r="T10" s="16">
        <v>0.32105860088407812</v>
      </c>
      <c r="U10" s="16">
        <v>0.32188130469737181</v>
      </c>
      <c r="V10" s="16">
        <v>0.3235535093930807</v>
      </c>
      <c r="W10" s="16">
        <v>0.32160927799206512</v>
      </c>
      <c r="X10" s="16">
        <v>0.28520926086957971</v>
      </c>
      <c r="Y10" s="16">
        <v>0.26879879074199992</v>
      </c>
      <c r="AA10" s="16">
        <v>0.30436834615769182</v>
      </c>
      <c r="AB10" s="16">
        <v>0.30086552030940411</v>
      </c>
      <c r="AC10" s="16">
        <v>0.31918087172078002</v>
      </c>
      <c r="AD10" s="16">
        <v>0.28517033134308339</v>
      </c>
      <c r="AF10" s="16">
        <v>0.3304941908479444</v>
      </c>
      <c r="AH10" s="16">
        <v>0.1032563931861874</v>
      </c>
      <c r="AI10" s="16">
        <v>0.23503289626064611</v>
      </c>
      <c r="AJ10" s="16">
        <v>0.39141644409713461</v>
      </c>
      <c r="AK10" s="16">
        <v>0.37229359658739353</v>
      </c>
    </row>
    <row r="11" spans="2:39" ht="19" customHeight="1" x14ac:dyDescent="0.35">
      <c r="B11" s="15" t="s">
        <v>285</v>
      </c>
      <c r="C11" s="16">
        <v>0.29568413693910922</v>
      </c>
      <c r="D11" s="16">
        <v>0.29316639647183512</v>
      </c>
      <c r="E11" s="16">
        <v>0.29814569437474442</v>
      </c>
      <c r="G11" s="16">
        <v>0.25201880457303821</v>
      </c>
      <c r="H11" s="16">
        <v>0.23105109584502359</v>
      </c>
      <c r="I11" s="16">
        <v>0.25326758259054732</v>
      </c>
      <c r="J11" s="16">
        <v>0.33220017994653711</v>
      </c>
      <c r="K11" s="16">
        <v>0.37813346602626652</v>
      </c>
      <c r="L11" s="16">
        <v>0.32615846813230609</v>
      </c>
      <c r="N11" s="16">
        <v>0.3460896186976597</v>
      </c>
      <c r="O11" s="16">
        <v>0.35914694356157278</v>
      </c>
      <c r="P11" s="16">
        <v>0.27769210359012558</v>
      </c>
      <c r="Q11" s="16">
        <v>0.31672864548379581</v>
      </c>
      <c r="R11" s="16">
        <v>0.30624992130972278</v>
      </c>
      <c r="S11" s="16">
        <v>0.36428553830533772</v>
      </c>
      <c r="T11" s="16">
        <v>0.27758867601963311</v>
      </c>
      <c r="U11" s="16">
        <v>0.27759896870161022</v>
      </c>
      <c r="V11" s="16">
        <v>0.2394314879990693</v>
      </c>
      <c r="W11" s="16">
        <v>0.28960415259528299</v>
      </c>
      <c r="X11" s="16">
        <v>0.30009473043945528</v>
      </c>
      <c r="Y11" s="16">
        <v>0.27532189871309232</v>
      </c>
      <c r="AA11" s="16">
        <v>0.25379859278713002</v>
      </c>
      <c r="AB11" s="16">
        <v>0.3079051768670078</v>
      </c>
      <c r="AC11" s="16">
        <v>0.30535262315781442</v>
      </c>
      <c r="AD11" s="16">
        <v>0.32010586994164097</v>
      </c>
      <c r="AF11" s="16">
        <v>0.2947359637203239</v>
      </c>
      <c r="AH11" s="16">
        <v>0.26602091838534919</v>
      </c>
      <c r="AI11" s="16">
        <v>0.39360608522159618</v>
      </c>
      <c r="AJ11" s="16">
        <v>0.27499470540041931</v>
      </c>
      <c r="AK11" s="16">
        <v>0.12111478835797269</v>
      </c>
    </row>
    <row r="12" spans="2:39" ht="19" customHeight="1" x14ac:dyDescent="0.35">
      <c r="B12" s="15" t="s">
        <v>286</v>
      </c>
      <c r="C12" s="16">
        <v>0.22255385742632891</v>
      </c>
      <c r="D12" s="16">
        <v>0.20684276479410171</v>
      </c>
      <c r="E12" s="16">
        <v>0.23791435919110521</v>
      </c>
      <c r="G12" s="16">
        <v>0.16051470464186759</v>
      </c>
      <c r="H12" s="16">
        <v>0.11733996640673119</v>
      </c>
      <c r="I12" s="16">
        <v>9.8237498116742678E-2</v>
      </c>
      <c r="J12" s="16">
        <v>0.1147130342774802</v>
      </c>
      <c r="K12" s="16">
        <v>0.2226143705770138</v>
      </c>
      <c r="L12" s="16">
        <v>0.53657732728879226</v>
      </c>
      <c r="N12" s="16">
        <v>0.23203031163878929</v>
      </c>
      <c r="O12" s="16">
        <v>0.223767846781603</v>
      </c>
      <c r="P12" s="16">
        <v>0.24544270844730709</v>
      </c>
      <c r="Q12" s="16">
        <v>0.18877884489177149</v>
      </c>
      <c r="R12" s="16">
        <v>0.19810097708626939</v>
      </c>
      <c r="S12" s="16">
        <v>0.2591848136281098</v>
      </c>
      <c r="T12" s="16">
        <v>0.21623697409162029</v>
      </c>
      <c r="U12" s="16">
        <v>0.1836627863200937</v>
      </c>
      <c r="V12" s="16">
        <v>0.14530323096293951</v>
      </c>
      <c r="W12" s="16">
        <v>0.25434869467959459</v>
      </c>
      <c r="X12" s="16">
        <v>0.2750478395237973</v>
      </c>
      <c r="Y12" s="16">
        <v>0.28385742211729298</v>
      </c>
      <c r="AA12" s="16">
        <v>0.22057846270208101</v>
      </c>
      <c r="AB12" s="16">
        <v>0.2223324076632385</v>
      </c>
      <c r="AC12" s="16">
        <v>0.19711366758644699</v>
      </c>
      <c r="AD12" s="16">
        <v>0.24602443368517851</v>
      </c>
      <c r="AF12" s="16">
        <v>0.1725219972112727</v>
      </c>
      <c r="AH12" s="16">
        <v>0.62166645343720006</v>
      </c>
      <c r="AI12" s="16">
        <v>0.32181407868852507</v>
      </c>
      <c r="AJ12" s="16">
        <v>9.5898292290761439E-2</v>
      </c>
      <c r="AK12" s="16">
        <v>3.4005084410287031E-2</v>
      </c>
    </row>
    <row r="14" spans="2:39" x14ac:dyDescent="0.35">
      <c r="B14" t="s">
        <v>443</v>
      </c>
    </row>
    <row r="15" spans="2:39" x14ac:dyDescent="0.35">
      <c r="B15" t="s">
        <v>8</v>
      </c>
    </row>
    <row r="17" spans="2:2" x14ac:dyDescent="0.35">
      <c r="B17"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B2:AM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289</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5583</v>
      </c>
      <c r="D7" s="13">
        <v>2763</v>
      </c>
      <c r="E7" s="13">
        <v>2820</v>
      </c>
      <c r="G7" s="13">
        <v>794</v>
      </c>
      <c r="H7" s="13">
        <v>910</v>
      </c>
      <c r="I7" s="13">
        <v>969</v>
      </c>
      <c r="J7" s="13">
        <v>1020</v>
      </c>
      <c r="K7" s="13">
        <v>864</v>
      </c>
      <c r="L7" s="13">
        <v>1026</v>
      </c>
      <c r="N7" s="13">
        <v>465</v>
      </c>
      <c r="O7" s="13">
        <v>163</v>
      </c>
      <c r="P7" s="13">
        <v>289</v>
      </c>
      <c r="Q7" s="13">
        <v>244</v>
      </c>
      <c r="R7" s="13">
        <v>623</v>
      </c>
      <c r="S7" s="13">
        <v>477</v>
      </c>
      <c r="T7" s="13">
        <v>418</v>
      </c>
      <c r="U7" s="13">
        <v>510</v>
      </c>
      <c r="V7" s="13">
        <v>748</v>
      </c>
      <c r="W7" s="13">
        <v>730</v>
      </c>
      <c r="X7" s="13">
        <v>462</v>
      </c>
      <c r="Y7" s="13">
        <v>454</v>
      </c>
      <c r="AA7" s="13">
        <v>1519</v>
      </c>
      <c r="AB7" s="13">
        <v>1492</v>
      </c>
      <c r="AC7" s="13">
        <v>1158</v>
      </c>
      <c r="AD7" s="13">
        <v>1396</v>
      </c>
      <c r="AF7" s="13">
        <v>4950</v>
      </c>
      <c r="AH7" s="13">
        <v>515</v>
      </c>
      <c r="AI7" s="13">
        <v>2107</v>
      </c>
      <c r="AJ7" s="13">
        <v>2105</v>
      </c>
      <c r="AK7" s="13">
        <v>856</v>
      </c>
    </row>
    <row r="8" spans="2:39" x14ac:dyDescent="0.35">
      <c r="B8" s="7" t="s">
        <v>68</v>
      </c>
      <c r="C8" s="14">
        <v>5579</v>
      </c>
      <c r="D8" s="14">
        <v>2758</v>
      </c>
      <c r="E8" s="14">
        <v>2821</v>
      </c>
      <c r="G8" s="14">
        <v>771</v>
      </c>
      <c r="H8" s="14">
        <v>949</v>
      </c>
      <c r="I8" s="14">
        <v>949</v>
      </c>
      <c r="J8" s="14">
        <v>949</v>
      </c>
      <c r="K8" s="14">
        <v>787</v>
      </c>
      <c r="L8" s="14">
        <v>1172</v>
      </c>
      <c r="N8" s="14">
        <v>502</v>
      </c>
      <c r="O8" s="14">
        <v>168</v>
      </c>
      <c r="P8" s="14">
        <v>279</v>
      </c>
      <c r="Q8" s="14">
        <v>223</v>
      </c>
      <c r="R8" s="14">
        <v>612</v>
      </c>
      <c r="S8" s="14">
        <v>448</v>
      </c>
      <c r="T8" s="14">
        <v>390</v>
      </c>
      <c r="U8" s="14">
        <v>501</v>
      </c>
      <c r="V8" s="14">
        <v>783</v>
      </c>
      <c r="W8" s="14">
        <v>724</v>
      </c>
      <c r="X8" s="14">
        <v>446</v>
      </c>
      <c r="Y8" s="14">
        <v>502</v>
      </c>
      <c r="AA8" s="14">
        <v>1505</v>
      </c>
      <c r="AB8" s="14">
        <v>1448</v>
      </c>
      <c r="AC8" s="14">
        <v>1224</v>
      </c>
      <c r="AD8" s="14">
        <v>1395</v>
      </c>
      <c r="AF8" s="14">
        <v>4916</v>
      </c>
      <c r="AH8" s="14">
        <v>537</v>
      </c>
      <c r="AI8" s="14">
        <v>2109</v>
      </c>
      <c r="AJ8" s="14">
        <v>2088</v>
      </c>
      <c r="AK8" s="14">
        <v>844</v>
      </c>
    </row>
    <row r="9" spans="2:39" ht="19" customHeight="1" x14ac:dyDescent="0.35">
      <c r="B9" s="15" t="s">
        <v>283</v>
      </c>
      <c r="C9" s="16">
        <v>0.21776240926256121</v>
      </c>
      <c r="D9" s="16">
        <v>0.2281637955942224</v>
      </c>
      <c r="E9" s="16">
        <v>0.2075931284338127</v>
      </c>
      <c r="G9" s="16">
        <v>0.22920235839938721</v>
      </c>
      <c r="H9" s="16">
        <v>0.32822016422355599</v>
      </c>
      <c r="I9" s="16">
        <v>0.29428993202291498</v>
      </c>
      <c r="J9" s="16">
        <v>0.23947100845349301</v>
      </c>
      <c r="K9" s="16">
        <v>0.15227460317305319</v>
      </c>
      <c r="L9" s="16">
        <v>8.5207786314017667E-2</v>
      </c>
      <c r="N9" s="16">
        <v>0.15344443046909439</v>
      </c>
      <c r="O9" s="16">
        <v>0.26063697206402109</v>
      </c>
      <c r="P9" s="16">
        <v>0.18661159375861561</v>
      </c>
      <c r="Q9" s="16">
        <v>0.20082077903294299</v>
      </c>
      <c r="R9" s="16">
        <v>0.21290859507468271</v>
      </c>
      <c r="S9" s="16">
        <v>0.14757574089512529</v>
      </c>
      <c r="T9" s="16">
        <v>0.24263511044170569</v>
      </c>
      <c r="U9" s="16">
        <v>0.25887141344502018</v>
      </c>
      <c r="V9" s="16">
        <v>0.30853023073074221</v>
      </c>
      <c r="W9" s="16">
        <v>0.20605115134319901</v>
      </c>
      <c r="X9" s="16">
        <v>0.1795778741412643</v>
      </c>
      <c r="Y9" s="16">
        <v>0.2099553781784157</v>
      </c>
      <c r="AA9" s="16">
        <v>0.26869445392838009</v>
      </c>
      <c r="AB9" s="16">
        <v>0.21928404311809749</v>
      </c>
      <c r="AC9" s="16">
        <v>0.21841191359687179</v>
      </c>
      <c r="AD9" s="16">
        <v>0.15975425809017371</v>
      </c>
      <c r="AF9" s="16">
        <v>0.2433114047865467</v>
      </c>
      <c r="AH9" s="16">
        <v>1.6221395752533271E-2</v>
      </c>
      <c r="AI9" s="16">
        <v>7.3049136539005133E-2</v>
      </c>
      <c r="AJ9" s="16">
        <v>0.28116131876657452</v>
      </c>
      <c r="AK9" s="16">
        <v>0.55061826450946605</v>
      </c>
    </row>
    <row r="10" spans="2:39" ht="19" customHeight="1" x14ac:dyDescent="0.35">
      <c r="B10" s="15" t="s">
        <v>284</v>
      </c>
      <c r="C10" s="16">
        <v>0.36844736451439858</v>
      </c>
      <c r="D10" s="16">
        <v>0.37596962597702188</v>
      </c>
      <c r="E10" s="16">
        <v>0.36109296127991442</v>
      </c>
      <c r="G10" s="16">
        <v>0.37896074936381668</v>
      </c>
      <c r="H10" s="16">
        <v>0.3851790225147364</v>
      </c>
      <c r="I10" s="16">
        <v>0.41164989825724368</v>
      </c>
      <c r="J10" s="16">
        <v>0.40779985593107121</v>
      </c>
      <c r="K10" s="16">
        <v>0.37245674410585772</v>
      </c>
      <c r="L10" s="16">
        <v>0.27842329902489671</v>
      </c>
      <c r="N10" s="16">
        <v>0.34927170043282318</v>
      </c>
      <c r="O10" s="16">
        <v>0.3322188547335389</v>
      </c>
      <c r="P10" s="16">
        <v>0.35654988558438527</v>
      </c>
      <c r="Q10" s="16">
        <v>0.41254090945442062</v>
      </c>
      <c r="R10" s="16">
        <v>0.40535984996069302</v>
      </c>
      <c r="S10" s="16">
        <v>0.36600617025416632</v>
      </c>
      <c r="T10" s="16">
        <v>0.34381301480944693</v>
      </c>
      <c r="U10" s="16">
        <v>0.35242937148377262</v>
      </c>
      <c r="V10" s="16">
        <v>0.40391593912508139</v>
      </c>
      <c r="W10" s="16">
        <v>0.3704342502083649</v>
      </c>
      <c r="X10" s="16">
        <v>0.34012757256657122</v>
      </c>
      <c r="Y10" s="16">
        <v>0.34599331178695841</v>
      </c>
      <c r="AA10" s="16">
        <v>0.38203979800335219</v>
      </c>
      <c r="AB10" s="16">
        <v>0.35714655327262368</v>
      </c>
      <c r="AC10" s="16">
        <v>0.37785707677348701</v>
      </c>
      <c r="AD10" s="16">
        <v>0.35771630294239282</v>
      </c>
      <c r="AF10" s="16">
        <v>0.39926067636295598</v>
      </c>
      <c r="AH10" s="16">
        <v>0.1721366328789479</v>
      </c>
      <c r="AI10" s="16">
        <v>0.32935559987106833</v>
      </c>
      <c r="AJ10" s="16">
        <v>0.46556615492628012</v>
      </c>
      <c r="AK10" s="16">
        <v>0.35078677806815389</v>
      </c>
    </row>
    <row r="11" spans="2:39" ht="19" customHeight="1" x14ac:dyDescent="0.35">
      <c r="B11" s="15" t="s">
        <v>285</v>
      </c>
      <c r="C11" s="16">
        <v>0.26997312263732948</v>
      </c>
      <c r="D11" s="16">
        <v>0.26496095682959431</v>
      </c>
      <c r="E11" s="16">
        <v>0.27487344265562952</v>
      </c>
      <c r="G11" s="16">
        <v>0.24904799269265779</v>
      </c>
      <c r="H11" s="16">
        <v>0.19269692987741749</v>
      </c>
      <c r="I11" s="16">
        <v>0.21502360407973189</v>
      </c>
      <c r="J11" s="16">
        <v>0.26721040626301501</v>
      </c>
      <c r="K11" s="16">
        <v>0.31950949650661697</v>
      </c>
      <c r="L11" s="16">
        <v>0.3597929166998679</v>
      </c>
      <c r="N11" s="16">
        <v>0.32504379015082557</v>
      </c>
      <c r="O11" s="16">
        <v>0.2964165183085401</v>
      </c>
      <c r="P11" s="16">
        <v>0.2847948658223195</v>
      </c>
      <c r="Q11" s="16">
        <v>0.26845558297499561</v>
      </c>
      <c r="R11" s="16">
        <v>0.25830163607155038</v>
      </c>
      <c r="S11" s="16">
        <v>0.32535729870944369</v>
      </c>
      <c r="T11" s="16">
        <v>0.28726331611821121</v>
      </c>
      <c r="U11" s="16">
        <v>0.26836659874249158</v>
      </c>
      <c r="V11" s="16">
        <v>0.19090618862181771</v>
      </c>
      <c r="W11" s="16">
        <v>0.25452665531531271</v>
      </c>
      <c r="X11" s="16">
        <v>0.32396707979472961</v>
      </c>
      <c r="Y11" s="16">
        <v>0.2491440512380893</v>
      </c>
      <c r="AA11" s="16">
        <v>0.22902044958933029</v>
      </c>
      <c r="AB11" s="16">
        <v>0.27130794053261348</v>
      </c>
      <c r="AC11" s="16">
        <v>0.27454586676439058</v>
      </c>
      <c r="AD11" s="16">
        <v>0.30925074162821881</v>
      </c>
      <c r="AF11" s="16">
        <v>0.26132860507813083</v>
      </c>
      <c r="AH11" s="16">
        <v>0.3685031683742383</v>
      </c>
      <c r="AI11" s="16">
        <v>0.39019658876248392</v>
      </c>
      <c r="AJ11" s="16">
        <v>0.1973671406453881</v>
      </c>
      <c r="AK11" s="16">
        <v>8.6551962392379209E-2</v>
      </c>
    </row>
    <row r="12" spans="2:39" ht="19" customHeight="1" x14ac:dyDescent="0.35">
      <c r="B12" s="15" t="s">
        <v>286</v>
      </c>
      <c r="C12" s="16">
        <v>0.14381710358571059</v>
      </c>
      <c r="D12" s="16">
        <v>0.1309056215991613</v>
      </c>
      <c r="E12" s="16">
        <v>0.15644046763064351</v>
      </c>
      <c r="G12" s="16">
        <v>0.14278889954413829</v>
      </c>
      <c r="H12" s="16">
        <v>9.3903883384290149E-2</v>
      </c>
      <c r="I12" s="16">
        <v>7.9036565640109496E-2</v>
      </c>
      <c r="J12" s="16">
        <v>8.5518729352420886E-2</v>
      </c>
      <c r="K12" s="16">
        <v>0.15575915621447209</v>
      </c>
      <c r="L12" s="16">
        <v>0.27657599796121779</v>
      </c>
      <c r="N12" s="16">
        <v>0.17224007894725671</v>
      </c>
      <c r="O12" s="16">
        <v>0.1107276548939002</v>
      </c>
      <c r="P12" s="16">
        <v>0.17204365483467979</v>
      </c>
      <c r="Q12" s="16">
        <v>0.1181827285376407</v>
      </c>
      <c r="R12" s="16">
        <v>0.1234299188930737</v>
      </c>
      <c r="S12" s="16">
        <v>0.16106079014126479</v>
      </c>
      <c r="T12" s="16">
        <v>0.12628855863063621</v>
      </c>
      <c r="U12" s="16">
        <v>0.1203326163287156</v>
      </c>
      <c r="V12" s="16">
        <v>9.6647641522358552E-2</v>
      </c>
      <c r="W12" s="16">
        <v>0.16898794313312351</v>
      </c>
      <c r="X12" s="16">
        <v>0.15632747349743489</v>
      </c>
      <c r="Y12" s="16">
        <v>0.1949072587965365</v>
      </c>
      <c r="AA12" s="16">
        <v>0.1202452984789375</v>
      </c>
      <c r="AB12" s="16">
        <v>0.15226146307666519</v>
      </c>
      <c r="AC12" s="16">
        <v>0.12918514286525051</v>
      </c>
      <c r="AD12" s="16">
        <v>0.17327869733921469</v>
      </c>
      <c r="AF12" s="16">
        <v>9.6099313772366371E-2</v>
      </c>
      <c r="AH12" s="16">
        <v>0.44313880299428049</v>
      </c>
      <c r="AI12" s="16">
        <v>0.2073986748274429</v>
      </c>
      <c r="AJ12" s="16">
        <v>5.5905385661757297E-2</v>
      </c>
      <c r="AK12" s="16">
        <v>1.204299503000095E-2</v>
      </c>
    </row>
    <row r="14" spans="2:39" x14ac:dyDescent="0.35">
      <c r="B14" t="s">
        <v>443</v>
      </c>
    </row>
    <row r="15" spans="2:39" x14ac:dyDescent="0.35">
      <c r="B15" t="s">
        <v>8</v>
      </c>
    </row>
    <row r="17" spans="2:2" x14ac:dyDescent="0.35">
      <c r="B17"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B2:AM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290</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5583</v>
      </c>
      <c r="D7" s="13">
        <v>2763</v>
      </c>
      <c r="E7" s="13">
        <v>2820</v>
      </c>
      <c r="G7" s="13">
        <v>794</v>
      </c>
      <c r="H7" s="13">
        <v>910</v>
      </c>
      <c r="I7" s="13">
        <v>969</v>
      </c>
      <c r="J7" s="13">
        <v>1020</v>
      </c>
      <c r="K7" s="13">
        <v>864</v>
      </c>
      <c r="L7" s="13">
        <v>1026</v>
      </c>
      <c r="N7" s="13">
        <v>465</v>
      </c>
      <c r="O7" s="13">
        <v>163</v>
      </c>
      <c r="P7" s="13">
        <v>289</v>
      </c>
      <c r="Q7" s="13">
        <v>244</v>
      </c>
      <c r="R7" s="13">
        <v>623</v>
      </c>
      <c r="S7" s="13">
        <v>477</v>
      </c>
      <c r="T7" s="13">
        <v>418</v>
      </c>
      <c r="U7" s="13">
        <v>510</v>
      </c>
      <c r="V7" s="13">
        <v>748</v>
      </c>
      <c r="W7" s="13">
        <v>730</v>
      </c>
      <c r="X7" s="13">
        <v>462</v>
      </c>
      <c r="Y7" s="13">
        <v>454</v>
      </c>
      <c r="AA7" s="13">
        <v>1519</v>
      </c>
      <c r="AB7" s="13">
        <v>1492</v>
      </c>
      <c r="AC7" s="13">
        <v>1158</v>
      </c>
      <c r="AD7" s="13">
        <v>1396</v>
      </c>
      <c r="AF7" s="13">
        <v>4950</v>
      </c>
      <c r="AH7" s="13">
        <v>515</v>
      </c>
      <c r="AI7" s="13">
        <v>2107</v>
      </c>
      <c r="AJ7" s="13">
        <v>2105</v>
      </c>
      <c r="AK7" s="13">
        <v>856</v>
      </c>
    </row>
    <row r="8" spans="2:39" x14ac:dyDescent="0.35">
      <c r="B8" s="7" t="s">
        <v>68</v>
      </c>
      <c r="C8" s="14">
        <v>5579</v>
      </c>
      <c r="D8" s="14">
        <v>2758</v>
      </c>
      <c r="E8" s="14">
        <v>2821</v>
      </c>
      <c r="G8" s="14">
        <v>771</v>
      </c>
      <c r="H8" s="14">
        <v>949</v>
      </c>
      <c r="I8" s="14">
        <v>949</v>
      </c>
      <c r="J8" s="14">
        <v>949</v>
      </c>
      <c r="K8" s="14">
        <v>787</v>
      </c>
      <c r="L8" s="14">
        <v>1172</v>
      </c>
      <c r="N8" s="14">
        <v>502</v>
      </c>
      <c r="O8" s="14">
        <v>168</v>
      </c>
      <c r="P8" s="14">
        <v>279</v>
      </c>
      <c r="Q8" s="14">
        <v>223</v>
      </c>
      <c r="R8" s="14">
        <v>612</v>
      </c>
      <c r="S8" s="14">
        <v>448</v>
      </c>
      <c r="T8" s="14">
        <v>390</v>
      </c>
      <c r="U8" s="14">
        <v>501</v>
      </c>
      <c r="V8" s="14">
        <v>783</v>
      </c>
      <c r="W8" s="14">
        <v>724</v>
      </c>
      <c r="X8" s="14">
        <v>446</v>
      </c>
      <c r="Y8" s="14">
        <v>502</v>
      </c>
      <c r="AA8" s="14">
        <v>1505</v>
      </c>
      <c r="AB8" s="14">
        <v>1448</v>
      </c>
      <c r="AC8" s="14">
        <v>1224</v>
      </c>
      <c r="AD8" s="14">
        <v>1395</v>
      </c>
      <c r="AF8" s="14">
        <v>4916</v>
      </c>
      <c r="AH8" s="14">
        <v>537</v>
      </c>
      <c r="AI8" s="14">
        <v>2109</v>
      </c>
      <c r="AJ8" s="14">
        <v>2088</v>
      </c>
      <c r="AK8" s="14">
        <v>844</v>
      </c>
    </row>
    <row r="9" spans="2:39" ht="19" customHeight="1" x14ac:dyDescent="0.35">
      <c r="B9" s="15" t="s">
        <v>283</v>
      </c>
      <c r="C9" s="16">
        <v>0.29735643960889357</v>
      </c>
      <c r="D9" s="16">
        <v>0.31899235652429159</v>
      </c>
      <c r="E9" s="16">
        <v>0.2762033251985172</v>
      </c>
      <c r="G9" s="16">
        <v>0.32734968178579671</v>
      </c>
      <c r="H9" s="16">
        <v>0.39555834914364851</v>
      </c>
      <c r="I9" s="16">
        <v>0.34850315544535232</v>
      </c>
      <c r="J9" s="16">
        <v>0.31711150668815008</v>
      </c>
      <c r="K9" s="16">
        <v>0.2436486685198643</v>
      </c>
      <c r="L9" s="16">
        <v>0.17674118923224469</v>
      </c>
      <c r="N9" s="16">
        <v>0.2837328503856672</v>
      </c>
      <c r="O9" s="16">
        <v>0.31900251851066452</v>
      </c>
      <c r="P9" s="16">
        <v>0.29046455150219519</v>
      </c>
      <c r="Q9" s="16">
        <v>0.35778609444201909</v>
      </c>
      <c r="R9" s="16">
        <v>0.29002204457247699</v>
      </c>
      <c r="S9" s="16">
        <v>0.24783341517990751</v>
      </c>
      <c r="T9" s="16">
        <v>0.30529445199029348</v>
      </c>
      <c r="U9" s="16">
        <v>0.29534432853017628</v>
      </c>
      <c r="V9" s="16">
        <v>0.3695085140415541</v>
      </c>
      <c r="W9" s="16">
        <v>0.26844998376523788</v>
      </c>
      <c r="X9" s="16">
        <v>0.26681842214542378</v>
      </c>
      <c r="Y9" s="16">
        <v>0.28592521628527529</v>
      </c>
      <c r="AA9" s="16">
        <v>0.33760987717971952</v>
      </c>
      <c r="AB9" s="16">
        <v>0.30082777813441908</v>
      </c>
      <c r="AC9" s="16">
        <v>0.3083129380819275</v>
      </c>
      <c r="AD9" s="16">
        <v>0.23999875763917461</v>
      </c>
      <c r="AF9" s="16">
        <v>0.33021880280264948</v>
      </c>
      <c r="AH9" s="16">
        <v>5.6713334036163569E-2</v>
      </c>
      <c r="AI9" s="16">
        <v>0.16085747057401709</v>
      </c>
      <c r="AJ9" s="16">
        <v>0.37195575683018839</v>
      </c>
      <c r="AK9" s="16">
        <v>0.60686500751473726</v>
      </c>
    </row>
    <row r="10" spans="2:39" ht="19" customHeight="1" x14ac:dyDescent="0.35">
      <c r="B10" s="15" t="s">
        <v>284</v>
      </c>
      <c r="C10" s="16">
        <v>0.35784062402855432</v>
      </c>
      <c r="D10" s="16">
        <v>0.35858653518568578</v>
      </c>
      <c r="E10" s="16">
        <v>0.35711135777612413</v>
      </c>
      <c r="G10" s="16">
        <v>0.3630134033775988</v>
      </c>
      <c r="H10" s="16">
        <v>0.31430761128110901</v>
      </c>
      <c r="I10" s="16">
        <v>0.37852202338806817</v>
      </c>
      <c r="J10" s="16">
        <v>0.37079583787021858</v>
      </c>
      <c r="K10" s="16">
        <v>0.36554580560463112</v>
      </c>
      <c r="L10" s="16">
        <v>0.35727495362882489</v>
      </c>
      <c r="N10" s="16">
        <v>0.34917445055409108</v>
      </c>
      <c r="O10" s="16">
        <v>0.3363993703478414</v>
      </c>
      <c r="P10" s="16">
        <v>0.33446842053364811</v>
      </c>
      <c r="Q10" s="16">
        <v>0.32566850796886809</v>
      </c>
      <c r="R10" s="16">
        <v>0.37867544383643542</v>
      </c>
      <c r="S10" s="16">
        <v>0.36105849900445602</v>
      </c>
      <c r="T10" s="16">
        <v>0.3586801769268172</v>
      </c>
      <c r="U10" s="16">
        <v>0.40485074920813408</v>
      </c>
      <c r="V10" s="16">
        <v>0.33240310164886672</v>
      </c>
      <c r="W10" s="16">
        <v>0.37164313056388881</v>
      </c>
      <c r="X10" s="16">
        <v>0.34923252308951142</v>
      </c>
      <c r="Y10" s="16">
        <v>0.35254897141513719</v>
      </c>
      <c r="AA10" s="16">
        <v>0.35124139456438902</v>
      </c>
      <c r="AB10" s="16">
        <v>0.34722584379140392</v>
      </c>
      <c r="AC10" s="16">
        <v>0.36591334832540501</v>
      </c>
      <c r="AD10" s="16">
        <v>0.36986865495112498</v>
      </c>
      <c r="AF10" s="16">
        <v>0.37488120784783469</v>
      </c>
      <c r="AH10" s="16">
        <v>0.28448759757793901</v>
      </c>
      <c r="AI10" s="16">
        <v>0.37331953807766449</v>
      </c>
      <c r="AJ10" s="16">
        <v>0.39284016653141252</v>
      </c>
      <c r="AK10" s="16">
        <v>0.27928290865173899</v>
      </c>
    </row>
    <row r="11" spans="2:39" ht="19" customHeight="1" x14ac:dyDescent="0.35">
      <c r="B11" s="15" t="s">
        <v>285</v>
      </c>
      <c r="C11" s="16">
        <v>0.2188278929780321</v>
      </c>
      <c r="D11" s="16">
        <v>0.20531842093732239</v>
      </c>
      <c r="E11" s="16">
        <v>0.23203590301145641</v>
      </c>
      <c r="G11" s="16">
        <v>0.18627306541402119</v>
      </c>
      <c r="H11" s="16">
        <v>0.19125957750371039</v>
      </c>
      <c r="I11" s="16">
        <v>0.19135082969317391</v>
      </c>
      <c r="J11" s="16">
        <v>0.22998539207995361</v>
      </c>
      <c r="K11" s="16">
        <v>0.26224177091294631</v>
      </c>
      <c r="L11" s="16">
        <v>0.24663324469549139</v>
      </c>
      <c r="N11" s="16">
        <v>0.2168849847035805</v>
      </c>
      <c r="O11" s="16">
        <v>0.27108485273866051</v>
      </c>
      <c r="P11" s="16">
        <v>0.208976219735066</v>
      </c>
      <c r="Q11" s="16">
        <v>0.2246937843156871</v>
      </c>
      <c r="R11" s="16">
        <v>0.22106906608143631</v>
      </c>
      <c r="S11" s="16">
        <v>0.2408673946426293</v>
      </c>
      <c r="T11" s="16">
        <v>0.2186949001699072</v>
      </c>
      <c r="U11" s="16">
        <v>0.20118859529237651</v>
      </c>
      <c r="V11" s="16">
        <v>0.19659881695474149</v>
      </c>
      <c r="W11" s="16">
        <v>0.2259586643348003</v>
      </c>
      <c r="X11" s="16">
        <v>0.24567235103324039</v>
      </c>
      <c r="Y11" s="16">
        <v>0.20197332139775959</v>
      </c>
      <c r="AA11" s="16">
        <v>0.20389523909804261</v>
      </c>
      <c r="AB11" s="16">
        <v>0.2116164201130778</v>
      </c>
      <c r="AC11" s="16">
        <v>0.21264386404210911</v>
      </c>
      <c r="AD11" s="16">
        <v>0.24808374692278329</v>
      </c>
      <c r="AF11" s="16">
        <v>0.21233941121272881</v>
      </c>
      <c r="AH11" s="16">
        <v>0.267328784818329</v>
      </c>
      <c r="AI11" s="16">
        <v>0.2998817979227697</v>
      </c>
      <c r="AJ11" s="16">
        <v>0.1760406997115419</v>
      </c>
      <c r="AK11" s="16">
        <v>9.1326901310376338E-2</v>
      </c>
    </row>
    <row r="12" spans="2:39" ht="19" customHeight="1" x14ac:dyDescent="0.35">
      <c r="B12" s="15" t="s">
        <v>286</v>
      </c>
      <c r="C12" s="16">
        <v>0.12597504338452009</v>
      </c>
      <c r="D12" s="16">
        <v>0.1171026873527001</v>
      </c>
      <c r="E12" s="16">
        <v>0.13464941401390221</v>
      </c>
      <c r="G12" s="16">
        <v>0.1233638494225833</v>
      </c>
      <c r="H12" s="16">
        <v>9.8874462071532207E-2</v>
      </c>
      <c r="I12" s="16">
        <v>8.1623991473405669E-2</v>
      </c>
      <c r="J12" s="16">
        <v>8.2107263361677799E-2</v>
      </c>
      <c r="K12" s="16">
        <v>0.1285637549625584</v>
      </c>
      <c r="L12" s="16">
        <v>0.2193506124434389</v>
      </c>
      <c r="N12" s="16">
        <v>0.15020771435666119</v>
      </c>
      <c r="O12" s="16">
        <v>7.3513258402833834E-2</v>
      </c>
      <c r="P12" s="16">
        <v>0.16609080822909081</v>
      </c>
      <c r="Q12" s="16">
        <v>9.1851613273425545E-2</v>
      </c>
      <c r="R12" s="16">
        <v>0.11023344550965131</v>
      </c>
      <c r="S12" s="16">
        <v>0.1502406911730074</v>
      </c>
      <c r="T12" s="16">
        <v>0.1173304709129822</v>
      </c>
      <c r="U12" s="16">
        <v>9.8616326969313176E-2</v>
      </c>
      <c r="V12" s="16">
        <v>0.10148956735483761</v>
      </c>
      <c r="W12" s="16">
        <v>0.1339482213360729</v>
      </c>
      <c r="X12" s="16">
        <v>0.1382767037318243</v>
      </c>
      <c r="Y12" s="16">
        <v>0.1595524909018278</v>
      </c>
      <c r="AA12" s="16">
        <v>0.1072534891578488</v>
      </c>
      <c r="AB12" s="16">
        <v>0.14032995796109921</v>
      </c>
      <c r="AC12" s="16">
        <v>0.1131298495505583</v>
      </c>
      <c r="AD12" s="16">
        <v>0.1420488404869171</v>
      </c>
      <c r="AF12" s="16">
        <v>8.2560578136786855E-2</v>
      </c>
      <c r="AH12" s="16">
        <v>0.39147028356756841</v>
      </c>
      <c r="AI12" s="16">
        <v>0.165941193425549</v>
      </c>
      <c r="AJ12" s="16">
        <v>5.9163376926857171E-2</v>
      </c>
      <c r="AK12" s="16">
        <v>2.2525182523147461E-2</v>
      </c>
    </row>
    <row r="14" spans="2:39" x14ac:dyDescent="0.35">
      <c r="B14" t="s">
        <v>443</v>
      </c>
    </row>
    <row r="15" spans="2:39" x14ac:dyDescent="0.35">
      <c r="B15" t="s">
        <v>8</v>
      </c>
    </row>
    <row r="17" spans="2:2" x14ac:dyDescent="0.35">
      <c r="B17"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B2:AM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291</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5583</v>
      </c>
      <c r="D7" s="13">
        <v>2763</v>
      </c>
      <c r="E7" s="13">
        <v>2820</v>
      </c>
      <c r="G7" s="13">
        <v>794</v>
      </c>
      <c r="H7" s="13">
        <v>910</v>
      </c>
      <c r="I7" s="13">
        <v>969</v>
      </c>
      <c r="J7" s="13">
        <v>1020</v>
      </c>
      <c r="K7" s="13">
        <v>864</v>
      </c>
      <c r="L7" s="13">
        <v>1026</v>
      </c>
      <c r="N7" s="13">
        <v>465</v>
      </c>
      <c r="O7" s="13">
        <v>163</v>
      </c>
      <c r="P7" s="13">
        <v>289</v>
      </c>
      <c r="Q7" s="13">
        <v>244</v>
      </c>
      <c r="R7" s="13">
        <v>623</v>
      </c>
      <c r="S7" s="13">
        <v>477</v>
      </c>
      <c r="T7" s="13">
        <v>418</v>
      </c>
      <c r="U7" s="13">
        <v>510</v>
      </c>
      <c r="V7" s="13">
        <v>748</v>
      </c>
      <c r="W7" s="13">
        <v>730</v>
      </c>
      <c r="X7" s="13">
        <v>462</v>
      </c>
      <c r="Y7" s="13">
        <v>454</v>
      </c>
      <c r="AA7" s="13">
        <v>1519</v>
      </c>
      <c r="AB7" s="13">
        <v>1492</v>
      </c>
      <c r="AC7" s="13">
        <v>1158</v>
      </c>
      <c r="AD7" s="13">
        <v>1396</v>
      </c>
      <c r="AF7" s="13">
        <v>4950</v>
      </c>
      <c r="AH7" s="13">
        <v>515</v>
      </c>
      <c r="AI7" s="13">
        <v>2107</v>
      </c>
      <c r="AJ7" s="13">
        <v>2105</v>
      </c>
      <c r="AK7" s="13">
        <v>856</v>
      </c>
    </row>
    <row r="8" spans="2:39" x14ac:dyDescent="0.35">
      <c r="B8" s="7" t="s">
        <v>68</v>
      </c>
      <c r="C8" s="14">
        <v>5579</v>
      </c>
      <c r="D8" s="14">
        <v>2758</v>
      </c>
      <c r="E8" s="14">
        <v>2821</v>
      </c>
      <c r="G8" s="14">
        <v>771</v>
      </c>
      <c r="H8" s="14">
        <v>949</v>
      </c>
      <c r="I8" s="14">
        <v>949</v>
      </c>
      <c r="J8" s="14">
        <v>949</v>
      </c>
      <c r="K8" s="14">
        <v>787</v>
      </c>
      <c r="L8" s="14">
        <v>1172</v>
      </c>
      <c r="N8" s="14">
        <v>502</v>
      </c>
      <c r="O8" s="14">
        <v>168</v>
      </c>
      <c r="P8" s="14">
        <v>279</v>
      </c>
      <c r="Q8" s="14">
        <v>223</v>
      </c>
      <c r="R8" s="14">
        <v>612</v>
      </c>
      <c r="S8" s="14">
        <v>448</v>
      </c>
      <c r="T8" s="14">
        <v>390</v>
      </c>
      <c r="U8" s="14">
        <v>501</v>
      </c>
      <c r="V8" s="14">
        <v>783</v>
      </c>
      <c r="W8" s="14">
        <v>724</v>
      </c>
      <c r="X8" s="14">
        <v>446</v>
      </c>
      <c r="Y8" s="14">
        <v>502</v>
      </c>
      <c r="AA8" s="14">
        <v>1505</v>
      </c>
      <c r="AB8" s="14">
        <v>1448</v>
      </c>
      <c r="AC8" s="14">
        <v>1224</v>
      </c>
      <c r="AD8" s="14">
        <v>1395</v>
      </c>
      <c r="AF8" s="14">
        <v>4916</v>
      </c>
      <c r="AH8" s="14">
        <v>537</v>
      </c>
      <c r="AI8" s="14">
        <v>2109</v>
      </c>
      <c r="AJ8" s="14">
        <v>2088</v>
      </c>
      <c r="AK8" s="14">
        <v>844</v>
      </c>
    </row>
    <row r="9" spans="2:39" ht="19" customHeight="1" x14ac:dyDescent="0.35">
      <c r="B9" s="15" t="s">
        <v>283</v>
      </c>
      <c r="C9" s="16">
        <v>0.2464620328039317</v>
      </c>
      <c r="D9" s="16">
        <v>0.27751583034640992</v>
      </c>
      <c r="E9" s="16">
        <v>0.21610119647509521</v>
      </c>
      <c r="G9" s="16">
        <v>0.28399576730502812</v>
      </c>
      <c r="H9" s="16">
        <v>0.36955142227315491</v>
      </c>
      <c r="I9" s="16">
        <v>0.31202610447283269</v>
      </c>
      <c r="J9" s="16">
        <v>0.24784097724361071</v>
      </c>
      <c r="K9" s="16">
        <v>0.1787782288785964</v>
      </c>
      <c r="L9" s="16">
        <v>0.11332299685294669</v>
      </c>
      <c r="N9" s="16">
        <v>0.21817750489978191</v>
      </c>
      <c r="O9" s="16">
        <v>0.25153834593032143</v>
      </c>
      <c r="P9" s="16">
        <v>0.23731755139368699</v>
      </c>
      <c r="Q9" s="16">
        <v>0.23442412962609849</v>
      </c>
      <c r="R9" s="16">
        <v>0.24902835608826171</v>
      </c>
      <c r="S9" s="16">
        <v>0.21489607101140601</v>
      </c>
      <c r="T9" s="16">
        <v>0.25874690429808361</v>
      </c>
      <c r="U9" s="16">
        <v>0.2750539673388479</v>
      </c>
      <c r="V9" s="16">
        <v>0.35096769148275481</v>
      </c>
      <c r="W9" s="16">
        <v>0.202918041286931</v>
      </c>
      <c r="X9" s="16">
        <v>0.17374920236206109</v>
      </c>
      <c r="Y9" s="16">
        <v>0.23485062843480509</v>
      </c>
      <c r="AA9" s="16">
        <v>0.29901661926993239</v>
      </c>
      <c r="AB9" s="16">
        <v>0.25200552923275571</v>
      </c>
      <c r="AC9" s="16">
        <v>0.24938899817170401</v>
      </c>
      <c r="AD9" s="16">
        <v>0.18066712451365929</v>
      </c>
      <c r="AF9" s="16">
        <v>0.27550392864807449</v>
      </c>
      <c r="AH9" s="16">
        <v>2.661603073603367E-2</v>
      </c>
      <c r="AI9" s="16">
        <v>9.0782416364660765E-2</v>
      </c>
      <c r="AJ9" s="16">
        <v>0.31125962189963452</v>
      </c>
      <c r="AK9" s="16">
        <v>0.61489032412988709</v>
      </c>
    </row>
    <row r="10" spans="2:39" ht="19" customHeight="1" x14ac:dyDescent="0.35">
      <c r="B10" s="15" t="s">
        <v>284</v>
      </c>
      <c r="C10" s="16">
        <v>0.42427860630797631</v>
      </c>
      <c r="D10" s="16">
        <v>0.42646391407913692</v>
      </c>
      <c r="E10" s="16">
        <v>0.42214206337864241</v>
      </c>
      <c r="G10" s="16">
        <v>0.39662074565500488</v>
      </c>
      <c r="H10" s="16">
        <v>0.38335921697599901</v>
      </c>
      <c r="I10" s="16">
        <v>0.44534269964047302</v>
      </c>
      <c r="J10" s="16">
        <v>0.47441971278969969</v>
      </c>
      <c r="K10" s="16">
        <v>0.42970971953204079</v>
      </c>
      <c r="L10" s="16">
        <v>0.4143046242589955</v>
      </c>
      <c r="N10" s="16">
        <v>0.41026066114210208</v>
      </c>
      <c r="O10" s="16">
        <v>0.47819440632896681</v>
      </c>
      <c r="P10" s="16">
        <v>0.39908288495265898</v>
      </c>
      <c r="Q10" s="16">
        <v>0.44668825568510578</v>
      </c>
      <c r="R10" s="16">
        <v>0.46508616747613818</v>
      </c>
      <c r="S10" s="16">
        <v>0.37791124231572809</v>
      </c>
      <c r="T10" s="16">
        <v>0.41015413616923557</v>
      </c>
      <c r="U10" s="16">
        <v>0.45141582344268011</v>
      </c>
      <c r="V10" s="16">
        <v>0.40371557741131892</v>
      </c>
      <c r="W10" s="16">
        <v>0.4216077356068495</v>
      </c>
      <c r="X10" s="16">
        <v>0.44715323069658691</v>
      </c>
      <c r="Y10" s="16">
        <v>0.41531285617794389</v>
      </c>
      <c r="AA10" s="16">
        <v>0.43930537090387622</v>
      </c>
      <c r="AB10" s="16">
        <v>0.40592341645059299</v>
      </c>
      <c r="AC10" s="16">
        <v>0.43797038875857142</v>
      </c>
      <c r="AD10" s="16">
        <v>0.41586422169784731</v>
      </c>
      <c r="AF10" s="16">
        <v>0.45207627677232459</v>
      </c>
      <c r="AH10" s="16">
        <v>0.26758987925679412</v>
      </c>
      <c r="AI10" s="16">
        <v>0.43874496005615271</v>
      </c>
      <c r="AJ10" s="16">
        <v>0.49150690698186111</v>
      </c>
      <c r="AK10" s="16">
        <v>0.32155336746800273</v>
      </c>
    </row>
    <row r="11" spans="2:39" ht="19" customHeight="1" x14ac:dyDescent="0.35">
      <c r="B11" s="15" t="s">
        <v>285</v>
      </c>
      <c r="C11" s="16">
        <v>0.2213528141419735</v>
      </c>
      <c r="D11" s="16">
        <v>0.20485383777725219</v>
      </c>
      <c r="E11" s="16">
        <v>0.23748361812230581</v>
      </c>
      <c r="G11" s="16">
        <v>0.20960749831087369</v>
      </c>
      <c r="H11" s="16">
        <v>0.18037401625637081</v>
      </c>
      <c r="I11" s="16">
        <v>0.1832946592225303</v>
      </c>
      <c r="J11" s="16">
        <v>0.20741996547832689</v>
      </c>
      <c r="K11" s="16">
        <v>0.27809540565098673</v>
      </c>
      <c r="L11" s="16">
        <v>0.26625953996430951</v>
      </c>
      <c r="N11" s="16">
        <v>0.24362854026030761</v>
      </c>
      <c r="O11" s="16">
        <v>0.20036205713811711</v>
      </c>
      <c r="P11" s="16">
        <v>0.23151611849019371</v>
      </c>
      <c r="Q11" s="16">
        <v>0.2404936543203656</v>
      </c>
      <c r="R11" s="16">
        <v>0.21729873515245729</v>
      </c>
      <c r="S11" s="16">
        <v>0.26100830284132642</v>
      </c>
      <c r="T11" s="16">
        <v>0.2211993149872222</v>
      </c>
      <c r="U11" s="16">
        <v>0.19830887644055811</v>
      </c>
      <c r="V11" s="16">
        <v>0.16184794467411259</v>
      </c>
      <c r="W11" s="16">
        <v>0.25196150604618411</v>
      </c>
      <c r="X11" s="16">
        <v>0.24987196942515849</v>
      </c>
      <c r="Y11" s="16">
        <v>0.20795208706452509</v>
      </c>
      <c r="AA11" s="16">
        <v>0.175020285941173</v>
      </c>
      <c r="AB11" s="16">
        <v>0.23787473893874811</v>
      </c>
      <c r="AC11" s="16">
        <v>0.2107867512121421</v>
      </c>
      <c r="AD11" s="16">
        <v>0.26344050764609578</v>
      </c>
      <c r="AF11" s="16">
        <v>0.20879121981891591</v>
      </c>
      <c r="AH11" s="16">
        <v>0.3118118012681913</v>
      </c>
      <c r="AI11" s="16">
        <v>0.32183893765260768</v>
      </c>
      <c r="AJ11" s="16">
        <v>0.16525139601990271</v>
      </c>
      <c r="AK11" s="16">
        <v>5.1555056862495549E-2</v>
      </c>
    </row>
    <row r="12" spans="2:39" ht="19" customHeight="1" x14ac:dyDescent="0.35">
      <c r="B12" s="15" t="s">
        <v>286</v>
      </c>
      <c r="C12" s="16">
        <v>0.1079065467461187</v>
      </c>
      <c r="D12" s="16">
        <v>9.1166417797200874E-2</v>
      </c>
      <c r="E12" s="16">
        <v>0.1242731220239566</v>
      </c>
      <c r="G12" s="16">
        <v>0.1097759887290934</v>
      </c>
      <c r="H12" s="16">
        <v>6.6715344494475332E-2</v>
      </c>
      <c r="I12" s="16">
        <v>5.9336536664163927E-2</v>
      </c>
      <c r="J12" s="16">
        <v>7.0319344488362703E-2</v>
      </c>
      <c r="K12" s="16">
        <v>0.113416645938376</v>
      </c>
      <c r="L12" s="16">
        <v>0.20611283892374821</v>
      </c>
      <c r="N12" s="16">
        <v>0.1279332936978084</v>
      </c>
      <c r="O12" s="16">
        <v>6.9905190602594855E-2</v>
      </c>
      <c r="P12" s="16">
        <v>0.13208344516346041</v>
      </c>
      <c r="Q12" s="16">
        <v>7.8393960368430035E-2</v>
      </c>
      <c r="R12" s="16">
        <v>6.8586741283142696E-2</v>
      </c>
      <c r="S12" s="16">
        <v>0.14618438383153939</v>
      </c>
      <c r="T12" s="16">
        <v>0.10989964454545879</v>
      </c>
      <c r="U12" s="16">
        <v>7.5221332777913971E-2</v>
      </c>
      <c r="V12" s="16">
        <v>8.3468786431813824E-2</v>
      </c>
      <c r="W12" s="16">
        <v>0.1235127170600354</v>
      </c>
      <c r="X12" s="16">
        <v>0.1292255975161935</v>
      </c>
      <c r="Y12" s="16">
        <v>0.14188442832272569</v>
      </c>
      <c r="AA12" s="16">
        <v>8.6657723885018467E-2</v>
      </c>
      <c r="AB12" s="16">
        <v>0.1041963153779031</v>
      </c>
      <c r="AC12" s="16">
        <v>0.1018538618575824</v>
      </c>
      <c r="AD12" s="16">
        <v>0.14002814614239761</v>
      </c>
      <c r="AF12" s="16">
        <v>6.3628574760684731E-2</v>
      </c>
      <c r="AH12" s="16">
        <v>0.39398228873898078</v>
      </c>
      <c r="AI12" s="16">
        <v>0.14863368592657911</v>
      </c>
      <c r="AJ12" s="16">
        <v>3.1982075098601563E-2</v>
      </c>
      <c r="AK12" s="16">
        <v>1.2001251539614731E-2</v>
      </c>
    </row>
    <row r="14" spans="2:39" x14ac:dyDescent="0.35">
      <c r="B14" t="s">
        <v>443</v>
      </c>
    </row>
    <row r="15" spans="2:39" x14ac:dyDescent="0.35">
      <c r="B15" t="s">
        <v>8</v>
      </c>
    </row>
    <row r="17" spans="2:2" x14ac:dyDescent="0.35">
      <c r="B17"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B2:AM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292</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5583</v>
      </c>
      <c r="D7" s="13">
        <v>2763</v>
      </c>
      <c r="E7" s="13">
        <v>2820</v>
      </c>
      <c r="G7" s="13">
        <v>794</v>
      </c>
      <c r="H7" s="13">
        <v>910</v>
      </c>
      <c r="I7" s="13">
        <v>969</v>
      </c>
      <c r="J7" s="13">
        <v>1020</v>
      </c>
      <c r="K7" s="13">
        <v>864</v>
      </c>
      <c r="L7" s="13">
        <v>1026</v>
      </c>
      <c r="N7" s="13">
        <v>465</v>
      </c>
      <c r="O7" s="13">
        <v>163</v>
      </c>
      <c r="P7" s="13">
        <v>289</v>
      </c>
      <c r="Q7" s="13">
        <v>244</v>
      </c>
      <c r="R7" s="13">
        <v>623</v>
      </c>
      <c r="S7" s="13">
        <v>477</v>
      </c>
      <c r="T7" s="13">
        <v>418</v>
      </c>
      <c r="U7" s="13">
        <v>510</v>
      </c>
      <c r="V7" s="13">
        <v>748</v>
      </c>
      <c r="W7" s="13">
        <v>730</v>
      </c>
      <c r="X7" s="13">
        <v>462</v>
      </c>
      <c r="Y7" s="13">
        <v>454</v>
      </c>
      <c r="AA7" s="13">
        <v>1519</v>
      </c>
      <c r="AB7" s="13">
        <v>1492</v>
      </c>
      <c r="AC7" s="13">
        <v>1158</v>
      </c>
      <c r="AD7" s="13">
        <v>1396</v>
      </c>
      <c r="AF7" s="13">
        <v>4950</v>
      </c>
      <c r="AH7" s="13">
        <v>515</v>
      </c>
      <c r="AI7" s="13">
        <v>2107</v>
      </c>
      <c r="AJ7" s="13">
        <v>2105</v>
      </c>
      <c r="AK7" s="13">
        <v>856</v>
      </c>
    </row>
    <row r="8" spans="2:39" x14ac:dyDescent="0.35">
      <c r="B8" s="7" t="s">
        <v>68</v>
      </c>
      <c r="C8" s="14">
        <v>5579</v>
      </c>
      <c r="D8" s="14">
        <v>2758</v>
      </c>
      <c r="E8" s="14">
        <v>2821</v>
      </c>
      <c r="G8" s="14">
        <v>771</v>
      </c>
      <c r="H8" s="14">
        <v>949</v>
      </c>
      <c r="I8" s="14">
        <v>949</v>
      </c>
      <c r="J8" s="14">
        <v>949</v>
      </c>
      <c r="K8" s="14">
        <v>787</v>
      </c>
      <c r="L8" s="14">
        <v>1172</v>
      </c>
      <c r="N8" s="14">
        <v>502</v>
      </c>
      <c r="O8" s="14">
        <v>168</v>
      </c>
      <c r="P8" s="14">
        <v>279</v>
      </c>
      <c r="Q8" s="14">
        <v>223</v>
      </c>
      <c r="R8" s="14">
        <v>612</v>
      </c>
      <c r="S8" s="14">
        <v>448</v>
      </c>
      <c r="T8" s="14">
        <v>390</v>
      </c>
      <c r="U8" s="14">
        <v>501</v>
      </c>
      <c r="V8" s="14">
        <v>783</v>
      </c>
      <c r="W8" s="14">
        <v>724</v>
      </c>
      <c r="X8" s="14">
        <v>446</v>
      </c>
      <c r="Y8" s="14">
        <v>502</v>
      </c>
      <c r="AA8" s="14">
        <v>1505</v>
      </c>
      <c r="AB8" s="14">
        <v>1448</v>
      </c>
      <c r="AC8" s="14">
        <v>1224</v>
      </c>
      <c r="AD8" s="14">
        <v>1395</v>
      </c>
      <c r="AF8" s="14">
        <v>4916</v>
      </c>
      <c r="AH8" s="14">
        <v>537</v>
      </c>
      <c r="AI8" s="14">
        <v>2109</v>
      </c>
      <c r="AJ8" s="14">
        <v>2088</v>
      </c>
      <c r="AK8" s="14">
        <v>844</v>
      </c>
    </row>
    <row r="9" spans="2:39" ht="19" customHeight="1" x14ac:dyDescent="0.35">
      <c r="B9" s="15" t="s">
        <v>283</v>
      </c>
      <c r="C9" s="16">
        <v>0.27017168943011077</v>
      </c>
      <c r="D9" s="16">
        <v>0.29292766333275028</v>
      </c>
      <c r="E9" s="16">
        <v>0.24792351194984441</v>
      </c>
      <c r="G9" s="16">
        <v>0.33475383434241068</v>
      </c>
      <c r="H9" s="16">
        <v>0.35971415317366962</v>
      </c>
      <c r="I9" s="16">
        <v>0.34102312454456701</v>
      </c>
      <c r="J9" s="16">
        <v>0.27772620498477901</v>
      </c>
      <c r="K9" s="16">
        <v>0.2175325569250221</v>
      </c>
      <c r="L9" s="16">
        <v>0.1270097944860599</v>
      </c>
      <c r="N9" s="16">
        <v>0.25329679804568989</v>
      </c>
      <c r="O9" s="16">
        <v>0.24479726524487419</v>
      </c>
      <c r="P9" s="16">
        <v>0.30888049561894249</v>
      </c>
      <c r="Q9" s="16">
        <v>0.27214145884808272</v>
      </c>
      <c r="R9" s="16">
        <v>0.2693718229537464</v>
      </c>
      <c r="S9" s="16">
        <v>0.21756913282026569</v>
      </c>
      <c r="T9" s="16">
        <v>0.2804880211396692</v>
      </c>
      <c r="U9" s="16">
        <v>0.26910219277443159</v>
      </c>
      <c r="V9" s="16">
        <v>0.36020268155497409</v>
      </c>
      <c r="W9" s="16">
        <v>0.2319244491565518</v>
      </c>
      <c r="X9" s="16">
        <v>0.234789117576193</v>
      </c>
      <c r="Y9" s="16">
        <v>0.26025648965657838</v>
      </c>
      <c r="AA9" s="16">
        <v>0.33214267067473779</v>
      </c>
      <c r="AB9" s="16">
        <v>0.25923363208792888</v>
      </c>
      <c r="AC9" s="16">
        <v>0.26543174799794578</v>
      </c>
      <c r="AD9" s="16">
        <v>0.21810168092772469</v>
      </c>
      <c r="AF9" s="16">
        <v>0.30390717851273558</v>
      </c>
      <c r="AH9" s="16">
        <v>1.302016186156236E-2</v>
      </c>
      <c r="AI9" s="16">
        <v>0.1050639863112523</v>
      </c>
      <c r="AJ9" s="16">
        <v>0.34803143197297842</v>
      </c>
      <c r="AK9" s="16">
        <v>0.6535736641581118</v>
      </c>
    </row>
    <row r="10" spans="2:39" ht="19" customHeight="1" x14ac:dyDescent="0.35">
      <c r="B10" s="15" t="s">
        <v>284</v>
      </c>
      <c r="C10" s="16">
        <v>0.41184183664541552</v>
      </c>
      <c r="D10" s="16">
        <v>0.42629911196164799</v>
      </c>
      <c r="E10" s="16">
        <v>0.39770717343597528</v>
      </c>
      <c r="G10" s="16">
        <v>0.38307683669065362</v>
      </c>
      <c r="H10" s="16">
        <v>0.40394768174785639</v>
      </c>
      <c r="I10" s="16">
        <v>0.42884865080115631</v>
      </c>
      <c r="J10" s="16">
        <v>0.45760920745413858</v>
      </c>
      <c r="K10" s="16">
        <v>0.43533132629124138</v>
      </c>
      <c r="L10" s="16">
        <v>0.37054661815460782</v>
      </c>
      <c r="N10" s="16">
        <v>0.38194593781751501</v>
      </c>
      <c r="O10" s="16">
        <v>0.44444232485523277</v>
      </c>
      <c r="P10" s="16">
        <v>0.37961879856797581</v>
      </c>
      <c r="Q10" s="16">
        <v>0.4735252415947262</v>
      </c>
      <c r="R10" s="16">
        <v>0.4415703301171417</v>
      </c>
      <c r="S10" s="16">
        <v>0.39829665686781252</v>
      </c>
      <c r="T10" s="16">
        <v>0.41563564678428622</v>
      </c>
      <c r="U10" s="16">
        <v>0.42816593314463192</v>
      </c>
      <c r="V10" s="16">
        <v>0.40637273195684209</v>
      </c>
      <c r="W10" s="16">
        <v>0.41215070460677039</v>
      </c>
      <c r="X10" s="16">
        <v>0.40475504269759482</v>
      </c>
      <c r="Y10" s="16">
        <v>0.39223505901539618</v>
      </c>
      <c r="AA10" s="16">
        <v>0.40843830639424922</v>
      </c>
      <c r="AB10" s="16">
        <v>0.4115031836219194</v>
      </c>
      <c r="AC10" s="16">
        <v>0.43876473330539872</v>
      </c>
      <c r="AD10" s="16">
        <v>0.39378384964900182</v>
      </c>
      <c r="AF10" s="16">
        <v>0.44490749287190717</v>
      </c>
      <c r="AH10" s="16">
        <v>0.23960440778199329</v>
      </c>
      <c r="AI10" s="16">
        <v>0.41804868885906532</v>
      </c>
      <c r="AJ10" s="16">
        <v>0.48947472437386952</v>
      </c>
      <c r="AK10" s="16">
        <v>0.31390808680064292</v>
      </c>
    </row>
    <row r="11" spans="2:39" ht="19" customHeight="1" x14ac:dyDescent="0.35">
      <c r="B11" s="15" t="s">
        <v>285</v>
      </c>
      <c r="C11" s="16">
        <v>0.2057501790035432</v>
      </c>
      <c r="D11" s="16">
        <v>0.18285236353816001</v>
      </c>
      <c r="E11" s="16">
        <v>0.2281370328716231</v>
      </c>
      <c r="G11" s="16">
        <v>0.18386427526735821</v>
      </c>
      <c r="H11" s="16">
        <v>0.16038017015826611</v>
      </c>
      <c r="I11" s="16">
        <v>0.17383152469968891</v>
      </c>
      <c r="J11" s="16">
        <v>0.20335529825833301</v>
      </c>
      <c r="K11" s="16">
        <v>0.2242626724183133</v>
      </c>
      <c r="L11" s="16">
        <v>0.27225273463934557</v>
      </c>
      <c r="N11" s="16">
        <v>0.22253346912681721</v>
      </c>
      <c r="O11" s="16">
        <v>0.21753113595616549</v>
      </c>
      <c r="P11" s="16">
        <v>0.18974956973361179</v>
      </c>
      <c r="Q11" s="16">
        <v>0.1854624886222703</v>
      </c>
      <c r="R11" s="16">
        <v>0.20305619261533911</v>
      </c>
      <c r="S11" s="16">
        <v>0.25859246967864258</v>
      </c>
      <c r="T11" s="16">
        <v>0.19914004831737031</v>
      </c>
      <c r="U11" s="16">
        <v>0.21088605086561329</v>
      </c>
      <c r="V11" s="16">
        <v>0.15170392297849411</v>
      </c>
      <c r="W11" s="16">
        <v>0.22964694709609509</v>
      </c>
      <c r="X11" s="16">
        <v>0.2370111586769052</v>
      </c>
      <c r="Y11" s="16">
        <v>0.1811553948952489</v>
      </c>
      <c r="AA11" s="16">
        <v>0.1689983462105922</v>
      </c>
      <c r="AB11" s="16">
        <v>0.21835376691056621</v>
      </c>
      <c r="AC11" s="16">
        <v>0.1883721410881721</v>
      </c>
      <c r="AD11" s="16">
        <v>0.24697836248589899</v>
      </c>
      <c r="AF11" s="16">
        <v>0.18793955569953691</v>
      </c>
      <c r="AH11" s="16">
        <v>0.32252738469449871</v>
      </c>
      <c r="AI11" s="16">
        <v>0.31661847271839427</v>
      </c>
      <c r="AJ11" s="16">
        <v>0.13563491261026339</v>
      </c>
      <c r="AK11" s="16">
        <v>2.793510430274973E-2</v>
      </c>
    </row>
    <row r="12" spans="2:39" ht="19" customHeight="1" x14ac:dyDescent="0.35">
      <c r="B12" s="15" t="s">
        <v>286</v>
      </c>
      <c r="C12" s="16">
        <v>0.11223629492093069</v>
      </c>
      <c r="D12" s="16">
        <v>9.7920861167441489E-2</v>
      </c>
      <c r="E12" s="16">
        <v>0.12623228174255721</v>
      </c>
      <c r="G12" s="16">
        <v>9.8305053699577427E-2</v>
      </c>
      <c r="H12" s="16">
        <v>7.5957994920207939E-2</v>
      </c>
      <c r="I12" s="16">
        <v>5.6296699954587859E-2</v>
      </c>
      <c r="J12" s="16">
        <v>6.1309289302749419E-2</v>
      </c>
      <c r="K12" s="16">
        <v>0.1228734443654232</v>
      </c>
      <c r="L12" s="16">
        <v>0.23019085271998671</v>
      </c>
      <c r="N12" s="16">
        <v>0.14222379500997789</v>
      </c>
      <c r="O12" s="16">
        <v>9.3229273943727778E-2</v>
      </c>
      <c r="P12" s="16">
        <v>0.1217511360794699</v>
      </c>
      <c r="Q12" s="16">
        <v>6.8870810934920743E-2</v>
      </c>
      <c r="R12" s="16">
        <v>8.6001654313772824E-2</v>
      </c>
      <c r="S12" s="16">
        <v>0.12554174063327919</v>
      </c>
      <c r="T12" s="16">
        <v>0.1047362837586744</v>
      </c>
      <c r="U12" s="16">
        <v>9.1845823215323391E-2</v>
      </c>
      <c r="V12" s="16">
        <v>8.1720663509689581E-2</v>
      </c>
      <c r="W12" s="16">
        <v>0.12627789914058271</v>
      </c>
      <c r="X12" s="16">
        <v>0.123444681049307</v>
      </c>
      <c r="Y12" s="16">
        <v>0.16635305643277651</v>
      </c>
      <c r="AA12" s="16">
        <v>9.0420676720420687E-2</v>
      </c>
      <c r="AB12" s="16">
        <v>0.1109094173795855</v>
      </c>
      <c r="AC12" s="16">
        <v>0.1074313776084833</v>
      </c>
      <c r="AD12" s="16">
        <v>0.14113610693737441</v>
      </c>
      <c r="AF12" s="16">
        <v>6.3245772915820314E-2</v>
      </c>
      <c r="AH12" s="16">
        <v>0.42484804566194562</v>
      </c>
      <c r="AI12" s="16">
        <v>0.16026885211128841</v>
      </c>
      <c r="AJ12" s="16">
        <v>2.6858931042888699E-2</v>
      </c>
      <c r="AK12" s="16">
        <v>4.5831447384955919E-3</v>
      </c>
    </row>
    <row r="14" spans="2:39" x14ac:dyDescent="0.35">
      <c r="B14" t="s">
        <v>443</v>
      </c>
    </row>
    <row r="15" spans="2:39" x14ac:dyDescent="0.35">
      <c r="B15" t="s">
        <v>8</v>
      </c>
    </row>
    <row r="17" spans="2:2" x14ac:dyDescent="0.35">
      <c r="B17"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B2:AM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293</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5583</v>
      </c>
      <c r="D7" s="13">
        <v>2763</v>
      </c>
      <c r="E7" s="13">
        <v>2820</v>
      </c>
      <c r="G7" s="13">
        <v>794</v>
      </c>
      <c r="H7" s="13">
        <v>910</v>
      </c>
      <c r="I7" s="13">
        <v>969</v>
      </c>
      <c r="J7" s="13">
        <v>1020</v>
      </c>
      <c r="K7" s="13">
        <v>864</v>
      </c>
      <c r="L7" s="13">
        <v>1026</v>
      </c>
      <c r="N7" s="13">
        <v>465</v>
      </c>
      <c r="O7" s="13">
        <v>163</v>
      </c>
      <c r="P7" s="13">
        <v>289</v>
      </c>
      <c r="Q7" s="13">
        <v>244</v>
      </c>
      <c r="R7" s="13">
        <v>623</v>
      </c>
      <c r="S7" s="13">
        <v>477</v>
      </c>
      <c r="T7" s="13">
        <v>418</v>
      </c>
      <c r="U7" s="13">
        <v>510</v>
      </c>
      <c r="V7" s="13">
        <v>748</v>
      </c>
      <c r="W7" s="13">
        <v>730</v>
      </c>
      <c r="X7" s="13">
        <v>462</v>
      </c>
      <c r="Y7" s="13">
        <v>454</v>
      </c>
      <c r="AA7" s="13">
        <v>1519</v>
      </c>
      <c r="AB7" s="13">
        <v>1492</v>
      </c>
      <c r="AC7" s="13">
        <v>1158</v>
      </c>
      <c r="AD7" s="13">
        <v>1396</v>
      </c>
      <c r="AF7" s="13">
        <v>4950</v>
      </c>
      <c r="AH7" s="13">
        <v>515</v>
      </c>
      <c r="AI7" s="13">
        <v>2107</v>
      </c>
      <c r="AJ7" s="13">
        <v>2105</v>
      </c>
      <c r="AK7" s="13">
        <v>856</v>
      </c>
    </row>
    <row r="8" spans="2:39" x14ac:dyDescent="0.35">
      <c r="B8" s="7" t="s">
        <v>68</v>
      </c>
      <c r="C8" s="14">
        <v>5579</v>
      </c>
      <c r="D8" s="14">
        <v>2758</v>
      </c>
      <c r="E8" s="14">
        <v>2821</v>
      </c>
      <c r="G8" s="14">
        <v>771</v>
      </c>
      <c r="H8" s="14">
        <v>949</v>
      </c>
      <c r="I8" s="14">
        <v>949</v>
      </c>
      <c r="J8" s="14">
        <v>949</v>
      </c>
      <c r="K8" s="14">
        <v>787</v>
      </c>
      <c r="L8" s="14">
        <v>1172</v>
      </c>
      <c r="N8" s="14">
        <v>502</v>
      </c>
      <c r="O8" s="14">
        <v>168</v>
      </c>
      <c r="P8" s="14">
        <v>279</v>
      </c>
      <c r="Q8" s="14">
        <v>223</v>
      </c>
      <c r="R8" s="14">
        <v>612</v>
      </c>
      <c r="S8" s="14">
        <v>448</v>
      </c>
      <c r="T8" s="14">
        <v>390</v>
      </c>
      <c r="U8" s="14">
        <v>501</v>
      </c>
      <c r="V8" s="14">
        <v>783</v>
      </c>
      <c r="W8" s="14">
        <v>724</v>
      </c>
      <c r="X8" s="14">
        <v>446</v>
      </c>
      <c r="Y8" s="14">
        <v>502</v>
      </c>
      <c r="AA8" s="14">
        <v>1505</v>
      </c>
      <c r="AB8" s="14">
        <v>1448</v>
      </c>
      <c r="AC8" s="14">
        <v>1224</v>
      </c>
      <c r="AD8" s="14">
        <v>1395</v>
      </c>
      <c r="AF8" s="14">
        <v>4916</v>
      </c>
      <c r="AH8" s="14">
        <v>537</v>
      </c>
      <c r="AI8" s="14">
        <v>2109</v>
      </c>
      <c r="AJ8" s="14">
        <v>2088</v>
      </c>
      <c r="AK8" s="14">
        <v>844</v>
      </c>
    </row>
    <row r="9" spans="2:39" ht="19" customHeight="1" x14ac:dyDescent="0.35">
      <c r="B9" s="15" t="s">
        <v>283</v>
      </c>
      <c r="C9" s="16">
        <v>0.19734584325348339</v>
      </c>
      <c r="D9" s="16">
        <v>0.21260840927721739</v>
      </c>
      <c r="E9" s="16">
        <v>0.1824238592877287</v>
      </c>
      <c r="G9" s="16">
        <v>0.29072784871983959</v>
      </c>
      <c r="H9" s="16">
        <v>0.31651265291143948</v>
      </c>
      <c r="I9" s="16">
        <v>0.25941926697045192</v>
      </c>
      <c r="J9" s="16">
        <v>0.18271753905061269</v>
      </c>
      <c r="K9" s="16">
        <v>0.1078382437961882</v>
      </c>
      <c r="L9" s="16">
        <v>6.1079584421169328E-2</v>
      </c>
      <c r="N9" s="16">
        <v>0.1648996359792346</v>
      </c>
      <c r="O9" s="16">
        <v>0.18643434525486779</v>
      </c>
      <c r="P9" s="16">
        <v>0.19094734770553379</v>
      </c>
      <c r="Q9" s="16">
        <v>0.2171067582764212</v>
      </c>
      <c r="R9" s="16">
        <v>0.18266037999182569</v>
      </c>
      <c r="S9" s="16">
        <v>0.16317075378498239</v>
      </c>
      <c r="T9" s="16">
        <v>0.21790206447525251</v>
      </c>
      <c r="U9" s="16">
        <v>0.24673095328269859</v>
      </c>
      <c r="V9" s="16">
        <v>0.29244729054927648</v>
      </c>
      <c r="W9" s="16">
        <v>0.1407538574997832</v>
      </c>
      <c r="X9" s="16">
        <v>0.14573639152106441</v>
      </c>
      <c r="Y9" s="16">
        <v>0.19051977342693549</v>
      </c>
      <c r="AA9" s="16">
        <v>0.25545485265253659</v>
      </c>
      <c r="AB9" s="16">
        <v>0.18974063527164309</v>
      </c>
      <c r="AC9" s="16">
        <v>0.19797973819058301</v>
      </c>
      <c r="AD9" s="16">
        <v>0.14129331658174341</v>
      </c>
      <c r="AF9" s="16">
        <v>0.22253832184170869</v>
      </c>
      <c r="AH9" s="16">
        <v>1.149888556004118E-2</v>
      </c>
      <c r="AI9" s="16">
        <v>3.6561061845456821E-2</v>
      </c>
      <c r="AJ9" s="16">
        <v>0.2609477633537039</v>
      </c>
      <c r="AK9" s="16">
        <v>0.55986341593944955</v>
      </c>
    </row>
    <row r="10" spans="2:39" ht="19" customHeight="1" x14ac:dyDescent="0.35">
      <c r="B10" s="15" t="s">
        <v>284</v>
      </c>
      <c r="C10" s="16">
        <v>0.34320538559416802</v>
      </c>
      <c r="D10" s="16">
        <v>0.35755671330839672</v>
      </c>
      <c r="E10" s="16">
        <v>0.32917430578059031</v>
      </c>
      <c r="G10" s="16">
        <v>0.38629413788318051</v>
      </c>
      <c r="H10" s="16">
        <v>0.40126210762682563</v>
      </c>
      <c r="I10" s="16">
        <v>0.41609156185488511</v>
      </c>
      <c r="J10" s="16">
        <v>0.39402780467783488</v>
      </c>
      <c r="K10" s="16">
        <v>0.30861980249317988</v>
      </c>
      <c r="L10" s="16">
        <v>0.1908709007574001</v>
      </c>
      <c r="N10" s="16">
        <v>0.34190496367336221</v>
      </c>
      <c r="O10" s="16">
        <v>0.31259865791752711</v>
      </c>
      <c r="P10" s="16">
        <v>0.33358119503678407</v>
      </c>
      <c r="Q10" s="16">
        <v>0.30296244948638129</v>
      </c>
      <c r="R10" s="16">
        <v>0.35511502634037873</v>
      </c>
      <c r="S10" s="16">
        <v>0.3031010473672256</v>
      </c>
      <c r="T10" s="16">
        <v>0.36307745466130598</v>
      </c>
      <c r="U10" s="16">
        <v>0.33059597935490059</v>
      </c>
      <c r="V10" s="16">
        <v>0.39788591009989432</v>
      </c>
      <c r="W10" s="16">
        <v>0.37341027746495659</v>
      </c>
      <c r="X10" s="16">
        <v>0.3136348255765008</v>
      </c>
      <c r="Y10" s="16">
        <v>0.29376551963277991</v>
      </c>
      <c r="AA10" s="16">
        <v>0.35477694030102908</v>
      </c>
      <c r="AB10" s="16">
        <v>0.32361323283351789</v>
      </c>
      <c r="AC10" s="16">
        <v>0.36212523355528192</v>
      </c>
      <c r="AD10" s="16">
        <v>0.33534302820898909</v>
      </c>
      <c r="AF10" s="16">
        <v>0.37814519797945778</v>
      </c>
      <c r="AH10" s="16">
        <v>8.5389171746971471E-2</v>
      </c>
      <c r="AI10" s="16">
        <v>0.26731906106704101</v>
      </c>
      <c r="AJ10" s="16">
        <v>0.47937825300624021</v>
      </c>
      <c r="AK10" s="16">
        <v>0.35999564159369901</v>
      </c>
    </row>
    <row r="11" spans="2:39" ht="19" customHeight="1" x14ac:dyDescent="0.35">
      <c r="B11" s="15" t="s">
        <v>285</v>
      </c>
      <c r="C11" s="16">
        <v>0.29473391233551882</v>
      </c>
      <c r="D11" s="16">
        <v>0.27502382042282852</v>
      </c>
      <c r="E11" s="16">
        <v>0.31400417626278709</v>
      </c>
      <c r="G11" s="16">
        <v>0.22102173620622059</v>
      </c>
      <c r="H11" s="16">
        <v>0.19279128341429461</v>
      </c>
      <c r="I11" s="16">
        <v>0.23664718071740951</v>
      </c>
      <c r="J11" s="16">
        <v>0.31697293163325319</v>
      </c>
      <c r="K11" s="16">
        <v>0.39886302750815422</v>
      </c>
      <c r="L11" s="16">
        <v>0.38488983652243752</v>
      </c>
      <c r="N11" s="16">
        <v>0.30989298954694999</v>
      </c>
      <c r="O11" s="16">
        <v>0.41133321181032523</v>
      </c>
      <c r="P11" s="16">
        <v>0.26682659320561569</v>
      </c>
      <c r="Q11" s="16">
        <v>0.31762574669448562</v>
      </c>
      <c r="R11" s="16">
        <v>0.32338901818020771</v>
      </c>
      <c r="S11" s="16">
        <v>0.32292450314140803</v>
      </c>
      <c r="T11" s="16">
        <v>0.27199380377386723</v>
      </c>
      <c r="U11" s="16">
        <v>0.28915230520945401</v>
      </c>
      <c r="V11" s="16">
        <v>0.20699186582787291</v>
      </c>
      <c r="W11" s="16">
        <v>0.30725318735353763</v>
      </c>
      <c r="X11" s="16">
        <v>0.33129059148087658</v>
      </c>
      <c r="Y11" s="16">
        <v>0.295304902084357</v>
      </c>
      <c r="AA11" s="16">
        <v>0.2408371855780905</v>
      </c>
      <c r="AB11" s="16">
        <v>0.30281141027791109</v>
      </c>
      <c r="AC11" s="16">
        <v>0.29797907012821012</v>
      </c>
      <c r="AD11" s="16">
        <v>0.34140538706140822</v>
      </c>
      <c r="AF11" s="16">
        <v>0.28785450694038822</v>
      </c>
      <c r="AH11" s="16">
        <v>0.36909184953812352</v>
      </c>
      <c r="AI11" s="16">
        <v>0.4476939849751973</v>
      </c>
      <c r="AJ11" s="16">
        <v>0.21023799478883951</v>
      </c>
      <c r="AK11" s="16">
        <v>7.4312535427603479E-2</v>
      </c>
    </row>
    <row r="12" spans="2:39" ht="19" customHeight="1" x14ac:dyDescent="0.35">
      <c r="B12" s="15" t="s">
        <v>286</v>
      </c>
      <c r="C12" s="16">
        <v>0.1647148588168299</v>
      </c>
      <c r="D12" s="16">
        <v>0.15481105699155739</v>
      </c>
      <c r="E12" s="16">
        <v>0.1743976586688939</v>
      </c>
      <c r="G12" s="16">
        <v>0.1019562771907591</v>
      </c>
      <c r="H12" s="16">
        <v>8.9433956047440311E-2</v>
      </c>
      <c r="I12" s="16">
        <v>8.7841990457253591E-2</v>
      </c>
      <c r="J12" s="16">
        <v>0.1062817246382992</v>
      </c>
      <c r="K12" s="16">
        <v>0.18467892620247781</v>
      </c>
      <c r="L12" s="16">
        <v>0.36315967829899309</v>
      </c>
      <c r="N12" s="16">
        <v>0.18330241080045309</v>
      </c>
      <c r="O12" s="16">
        <v>8.9633785017280046E-2</v>
      </c>
      <c r="P12" s="16">
        <v>0.2086448640520665</v>
      </c>
      <c r="Q12" s="16">
        <v>0.1623050455427118</v>
      </c>
      <c r="R12" s="16">
        <v>0.1388355754875879</v>
      </c>
      <c r="S12" s="16">
        <v>0.21080369570638399</v>
      </c>
      <c r="T12" s="16">
        <v>0.14702667708957429</v>
      </c>
      <c r="U12" s="16">
        <v>0.13352076215294681</v>
      </c>
      <c r="V12" s="16">
        <v>0.1026749335229562</v>
      </c>
      <c r="W12" s="16">
        <v>0.17858267768172259</v>
      </c>
      <c r="X12" s="16">
        <v>0.20933819142155821</v>
      </c>
      <c r="Y12" s="16">
        <v>0.22040980485592759</v>
      </c>
      <c r="AA12" s="16">
        <v>0.14893102146834369</v>
      </c>
      <c r="AB12" s="16">
        <v>0.18383472161692779</v>
      </c>
      <c r="AC12" s="16">
        <v>0.141915958125925</v>
      </c>
      <c r="AD12" s="16">
        <v>0.18195826814785929</v>
      </c>
      <c r="AF12" s="16">
        <v>0.1114619732384452</v>
      </c>
      <c r="AH12" s="16">
        <v>0.53402009315486387</v>
      </c>
      <c r="AI12" s="16">
        <v>0.2484258921123052</v>
      </c>
      <c r="AJ12" s="16">
        <v>4.9435988851216403E-2</v>
      </c>
      <c r="AK12" s="16">
        <v>5.8284070392479624E-3</v>
      </c>
    </row>
    <row r="14" spans="2:39" x14ac:dyDescent="0.35">
      <c r="B14" t="s">
        <v>443</v>
      </c>
    </row>
    <row r="15" spans="2:39" x14ac:dyDescent="0.35">
      <c r="B15" t="s">
        <v>8</v>
      </c>
    </row>
    <row r="17" spans="2:2" x14ac:dyDescent="0.35">
      <c r="B17"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B2:AM22"/>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294</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4946</v>
      </c>
      <c r="D7" s="13">
        <v>2503</v>
      </c>
      <c r="E7" s="13">
        <v>2443</v>
      </c>
      <c r="G7" s="13">
        <v>764</v>
      </c>
      <c r="H7" s="13">
        <v>881</v>
      </c>
      <c r="I7" s="13">
        <v>916</v>
      </c>
      <c r="J7" s="13">
        <v>938</v>
      </c>
      <c r="K7" s="13">
        <v>742</v>
      </c>
      <c r="L7" s="13">
        <v>705</v>
      </c>
      <c r="N7" s="13">
        <v>389</v>
      </c>
      <c r="O7" s="13">
        <v>145</v>
      </c>
      <c r="P7" s="13">
        <v>251</v>
      </c>
      <c r="Q7" s="13">
        <v>220</v>
      </c>
      <c r="R7" s="13">
        <v>565</v>
      </c>
      <c r="S7" s="13">
        <v>407</v>
      </c>
      <c r="T7" s="13">
        <v>375</v>
      </c>
      <c r="U7" s="13">
        <v>460</v>
      </c>
      <c r="V7" s="13">
        <v>713</v>
      </c>
      <c r="W7" s="13">
        <v>633</v>
      </c>
      <c r="X7" s="13">
        <v>397</v>
      </c>
      <c r="Y7" s="13">
        <v>391</v>
      </c>
      <c r="AA7" s="13">
        <v>1386</v>
      </c>
      <c r="AB7" s="13">
        <v>1332</v>
      </c>
      <c r="AC7" s="13">
        <v>1049</v>
      </c>
      <c r="AD7" s="13">
        <v>1163</v>
      </c>
      <c r="AF7" s="13">
        <v>4946</v>
      </c>
      <c r="AH7" s="13">
        <v>199</v>
      </c>
      <c r="AI7" s="13">
        <v>1798</v>
      </c>
      <c r="AJ7" s="13">
        <v>2094</v>
      </c>
      <c r="AK7" s="13">
        <v>855</v>
      </c>
    </row>
    <row r="8" spans="2:39" x14ac:dyDescent="0.35">
      <c r="B8" s="7" t="s">
        <v>68</v>
      </c>
      <c r="C8" s="14">
        <v>4912</v>
      </c>
      <c r="D8" s="14">
        <v>2489</v>
      </c>
      <c r="E8" s="14">
        <v>2423</v>
      </c>
      <c r="G8" s="14">
        <v>743</v>
      </c>
      <c r="H8" s="14">
        <v>920</v>
      </c>
      <c r="I8" s="14">
        <v>897</v>
      </c>
      <c r="J8" s="14">
        <v>873</v>
      </c>
      <c r="K8" s="14">
        <v>675</v>
      </c>
      <c r="L8" s="14">
        <v>804</v>
      </c>
      <c r="N8" s="14">
        <v>417</v>
      </c>
      <c r="O8" s="14">
        <v>150</v>
      </c>
      <c r="P8" s="14">
        <v>240</v>
      </c>
      <c r="Q8" s="14">
        <v>200</v>
      </c>
      <c r="R8" s="14">
        <v>552</v>
      </c>
      <c r="S8" s="14">
        <v>378</v>
      </c>
      <c r="T8" s="14">
        <v>347</v>
      </c>
      <c r="U8" s="14">
        <v>450</v>
      </c>
      <c r="V8" s="14">
        <v>746</v>
      </c>
      <c r="W8" s="14">
        <v>626</v>
      </c>
      <c r="X8" s="14">
        <v>378</v>
      </c>
      <c r="Y8" s="14">
        <v>428</v>
      </c>
      <c r="AA8" s="14">
        <v>1363</v>
      </c>
      <c r="AB8" s="14">
        <v>1284</v>
      </c>
      <c r="AC8" s="14">
        <v>1102</v>
      </c>
      <c r="AD8" s="14">
        <v>1157</v>
      </c>
      <c r="AF8" s="14">
        <v>4912</v>
      </c>
      <c r="AH8" s="14">
        <v>205</v>
      </c>
      <c r="AI8" s="14">
        <v>1786</v>
      </c>
      <c r="AJ8" s="14">
        <v>2077</v>
      </c>
      <c r="AK8" s="14">
        <v>844</v>
      </c>
    </row>
    <row r="9" spans="2:39" ht="32" customHeight="1" x14ac:dyDescent="0.35">
      <c r="B9" s="15" t="s">
        <v>295</v>
      </c>
      <c r="C9" s="16">
        <v>0.16633832899080811</v>
      </c>
      <c r="D9" s="16">
        <v>0.15184629941463579</v>
      </c>
      <c r="E9" s="16">
        <v>0.18122213703655499</v>
      </c>
      <c r="G9" s="16">
        <v>9.3093988033801048E-2</v>
      </c>
      <c r="H9" s="16">
        <v>0.10843795189365731</v>
      </c>
      <c r="I9" s="16">
        <v>0.1377521894602774</v>
      </c>
      <c r="J9" s="16">
        <v>0.14631794055638181</v>
      </c>
      <c r="K9" s="16">
        <v>0.22042860078591359</v>
      </c>
      <c r="L9" s="16">
        <v>0.30848419961937018</v>
      </c>
      <c r="N9" s="16">
        <v>0.1840290141062183</v>
      </c>
      <c r="O9" s="16">
        <v>0.1677238092320498</v>
      </c>
      <c r="P9" s="16">
        <v>0.1769862744928703</v>
      </c>
      <c r="Q9" s="16">
        <v>0.1780128177950146</v>
      </c>
      <c r="R9" s="16">
        <v>0.15740801124462181</v>
      </c>
      <c r="S9" s="16">
        <v>0.1989086151906824</v>
      </c>
      <c r="T9" s="16">
        <v>0.16922896647751789</v>
      </c>
      <c r="U9" s="16">
        <v>0.14243730234484209</v>
      </c>
      <c r="V9" s="16">
        <v>9.1778418393747688E-2</v>
      </c>
      <c r="W9" s="16">
        <v>0.1860333536036074</v>
      </c>
      <c r="X9" s="16">
        <v>0.20047799890149939</v>
      </c>
      <c r="Y9" s="16">
        <v>0.21365510728510831</v>
      </c>
      <c r="AA9" s="16">
        <v>0.12721115031408789</v>
      </c>
      <c r="AB9" s="16">
        <v>0.18788657684569829</v>
      </c>
      <c r="AC9" s="16">
        <v>0.16808942244771491</v>
      </c>
      <c r="AD9" s="16">
        <v>0.18680117869074761</v>
      </c>
      <c r="AF9" s="16">
        <v>0.16633832899080811</v>
      </c>
      <c r="AH9" s="16">
        <v>0.54257834629853485</v>
      </c>
      <c r="AI9" s="16">
        <v>0.29946131658480157</v>
      </c>
      <c r="AJ9" s="16">
        <v>7.3491679343849703E-2</v>
      </c>
      <c r="AK9" s="16">
        <v>2.1683471009437089E-2</v>
      </c>
    </row>
    <row r="10" spans="2:39" ht="19" customHeight="1" x14ac:dyDescent="0.35">
      <c r="B10" s="15" t="s">
        <v>296</v>
      </c>
      <c r="C10" s="16">
        <v>0.19660156984017091</v>
      </c>
      <c r="D10" s="16">
        <v>0.17723537420862501</v>
      </c>
      <c r="E10" s="16">
        <v>0.21649131246326311</v>
      </c>
      <c r="G10" s="16">
        <v>0.20340099953917151</v>
      </c>
      <c r="H10" s="16">
        <v>0.1648964343748251</v>
      </c>
      <c r="I10" s="16">
        <v>0.17763615759008861</v>
      </c>
      <c r="J10" s="16">
        <v>0.20474449698090491</v>
      </c>
      <c r="K10" s="16">
        <v>0.2168524703912699</v>
      </c>
      <c r="L10" s="16">
        <v>0.22192514700821389</v>
      </c>
      <c r="N10" s="16">
        <v>0.1832929489692027</v>
      </c>
      <c r="O10" s="16">
        <v>0.2926700553377406</v>
      </c>
      <c r="P10" s="16">
        <v>0.22184821292955381</v>
      </c>
      <c r="Q10" s="16">
        <v>0.20647593436448061</v>
      </c>
      <c r="R10" s="16">
        <v>0.18009068236168849</v>
      </c>
      <c r="S10" s="16">
        <v>0.2076286236910298</v>
      </c>
      <c r="T10" s="16">
        <v>0.19874558034831541</v>
      </c>
      <c r="U10" s="16">
        <v>0.18303109557021871</v>
      </c>
      <c r="V10" s="16">
        <v>0.16123044282969359</v>
      </c>
      <c r="W10" s="16">
        <v>0.21393261348228021</v>
      </c>
      <c r="X10" s="16">
        <v>0.1975006160669403</v>
      </c>
      <c r="Y10" s="16">
        <v>0.2166570294449818</v>
      </c>
      <c r="AA10" s="16">
        <v>0.17266336757880749</v>
      </c>
      <c r="AB10" s="16">
        <v>0.18067191647591729</v>
      </c>
      <c r="AC10" s="16">
        <v>0.23607039483281389</v>
      </c>
      <c r="AD10" s="16">
        <v>0.20413756143286549</v>
      </c>
      <c r="AF10" s="16">
        <v>0.19660156984017091</v>
      </c>
      <c r="AH10" s="16">
        <v>0.130185595860773</v>
      </c>
      <c r="AI10" s="16">
        <v>0.2390768080367362</v>
      </c>
      <c r="AJ10" s="16">
        <v>0.21491710076414591</v>
      </c>
      <c r="AK10" s="16">
        <v>7.7678581989161735E-2</v>
      </c>
    </row>
    <row r="11" spans="2:39" ht="19" customHeight="1" x14ac:dyDescent="0.35">
      <c r="B11" s="15" t="s">
        <v>297</v>
      </c>
      <c r="C11" s="16">
        <v>0.20681521176427939</v>
      </c>
      <c r="D11" s="16">
        <v>0.2102019956086362</v>
      </c>
      <c r="E11" s="16">
        <v>0.20333686938532641</v>
      </c>
      <c r="G11" s="16">
        <v>0.27028365346124072</v>
      </c>
      <c r="H11" s="16">
        <v>0.25401745689910121</v>
      </c>
      <c r="I11" s="16">
        <v>0.21948317503413209</v>
      </c>
      <c r="J11" s="16">
        <v>0.1838037087480914</v>
      </c>
      <c r="K11" s="16">
        <v>0.18309281737229791</v>
      </c>
      <c r="L11" s="16">
        <v>0.1249240936337162</v>
      </c>
      <c r="N11" s="16">
        <v>0.21757607737619131</v>
      </c>
      <c r="O11" s="16">
        <v>0.1822701900389353</v>
      </c>
      <c r="P11" s="16">
        <v>0.20971638468726031</v>
      </c>
      <c r="Q11" s="16">
        <v>0.22183219975441101</v>
      </c>
      <c r="R11" s="16">
        <v>0.22468954965253729</v>
      </c>
      <c r="S11" s="16">
        <v>0.19715313960303871</v>
      </c>
      <c r="T11" s="16">
        <v>0.22367871473647141</v>
      </c>
      <c r="U11" s="16">
        <v>0.2157952678307663</v>
      </c>
      <c r="V11" s="16">
        <v>0.21307813132655329</v>
      </c>
      <c r="W11" s="16">
        <v>0.19509354423308981</v>
      </c>
      <c r="X11" s="16">
        <v>0.1763805078395019</v>
      </c>
      <c r="Y11" s="16">
        <v>0.19174467089543651</v>
      </c>
      <c r="AA11" s="16">
        <v>0.20785003031586399</v>
      </c>
      <c r="AB11" s="16">
        <v>0.20394360789302149</v>
      </c>
      <c r="AC11" s="16">
        <v>0.21244049672909751</v>
      </c>
      <c r="AD11" s="16">
        <v>0.2039285927510745</v>
      </c>
      <c r="AF11" s="16">
        <v>0.20681521176427939</v>
      </c>
      <c r="AH11" s="16">
        <v>3.1451856297858898E-2</v>
      </c>
      <c r="AI11" s="16">
        <v>0.13419303841108959</v>
      </c>
      <c r="AJ11" s="16">
        <v>0.28537026761852913</v>
      </c>
      <c r="AK11" s="16">
        <v>0.20975796826582679</v>
      </c>
    </row>
    <row r="12" spans="2:39" ht="19" customHeight="1" x14ac:dyDescent="0.35">
      <c r="B12" s="15" t="s">
        <v>298</v>
      </c>
      <c r="C12" s="16">
        <v>0.17194958097334881</v>
      </c>
      <c r="D12" s="16">
        <v>0.1941283460120817</v>
      </c>
      <c r="E12" s="16">
        <v>0.14917123375889291</v>
      </c>
      <c r="G12" s="16">
        <v>0.2139710146513325</v>
      </c>
      <c r="H12" s="16">
        <v>0.21655803496810919</v>
      </c>
      <c r="I12" s="16">
        <v>0.2062697164387782</v>
      </c>
      <c r="J12" s="16">
        <v>0.1975581279550758</v>
      </c>
      <c r="K12" s="16">
        <v>0.1180485384860309</v>
      </c>
      <c r="L12" s="16">
        <v>6.1234058264097592E-2</v>
      </c>
      <c r="N12" s="16">
        <v>0.18640704743158659</v>
      </c>
      <c r="O12" s="16">
        <v>0.1272235527758912</v>
      </c>
      <c r="P12" s="16">
        <v>0.1551482251627892</v>
      </c>
      <c r="Q12" s="16">
        <v>0.13470697153941141</v>
      </c>
      <c r="R12" s="16">
        <v>0.17689391053315129</v>
      </c>
      <c r="S12" s="16">
        <v>0.13358560225440369</v>
      </c>
      <c r="T12" s="16">
        <v>0.1575950650122028</v>
      </c>
      <c r="U12" s="16">
        <v>0.20436949843133689</v>
      </c>
      <c r="V12" s="16">
        <v>0.22913841707237029</v>
      </c>
      <c r="W12" s="16">
        <v>0.1483179543514877</v>
      </c>
      <c r="X12" s="16">
        <v>0.1735724850989793</v>
      </c>
      <c r="Y12" s="16">
        <v>0.13897878105816219</v>
      </c>
      <c r="AA12" s="16">
        <v>0.2062373212560881</v>
      </c>
      <c r="AB12" s="16">
        <v>0.16487441778538781</v>
      </c>
      <c r="AC12" s="16">
        <v>0.1773937616427303</v>
      </c>
      <c r="AD12" s="16">
        <v>0.13387803111734109</v>
      </c>
      <c r="AF12" s="16">
        <v>0.17194958097334881</v>
      </c>
      <c r="AH12" s="16">
        <v>1.4771158830257369E-2</v>
      </c>
      <c r="AI12" s="16">
        <v>6.3130065601586793E-2</v>
      </c>
      <c r="AJ12" s="16">
        <v>0.22463497190882339</v>
      </c>
      <c r="AK12" s="16">
        <v>0.31083416087133742</v>
      </c>
    </row>
    <row r="13" spans="2:39" ht="19" customHeight="1" x14ac:dyDescent="0.35">
      <c r="B13" s="15" t="s">
        <v>299</v>
      </c>
      <c r="C13" s="16">
        <v>7.8417572704400723E-2</v>
      </c>
      <c r="D13" s="16">
        <v>8.9962175171433359E-2</v>
      </c>
      <c r="E13" s="16">
        <v>6.6560872703851082E-2</v>
      </c>
      <c r="G13" s="16">
        <v>9.9652231263457069E-2</v>
      </c>
      <c r="H13" s="16">
        <v>0.120038024717304</v>
      </c>
      <c r="I13" s="16">
        <v>9.918102595707716E-2</v>
      </c>
      <c r="J13" s="16">
        <v>6.5768950973003101E-2</v>
      </c>
      <c r="K13" s="16">
        <v>4.2797544040478329E-2</v>
      </c>
      <c r="L13" s="16">
        <v>3.1627700525695052E-2</v>
      </c>
      <c r="N13" s="16">
        <v>3.3178125421911321E-2</v>
      </c>
      <c r="O13" s="16">
        <v>0.1021088328864632</v>
      </c>
      <c r="P13" s="16">
        <v>6.2835629570894988E-2</v>
      </c>
      <c r="Q13" s="16">
        <v>9.0964731138550262E-2</v>
      </c>
      <c r="R13" s="16">
        <v>8.0804317965206027E-2</v>
      </c>
      <c r="S13" s="16">
        <v>7.8015147974548935E-2</v>
      </c>
      <c r="T13" s="16">
        <v>7.6958143660317571E-2</v>
      </c>
      <c r="U13" s="16">
        <v>9.9146085452421331E-2</v>
      </c>
      <c r="V13" s="16">
        <v>0.1175809926063127</v>
      </c>
      <c r="W13" s="16">
        <v>6.2878454258199157E-2</v>
      </c>
      <c r="X13" s="16">
        <v>5.851953502536468E-2</v>
      </c>
      <c r="Y13" s="16">
        <v>6.5765978918232521E-2</v>
      </c>
      <c r="AA13" s="16">
        <v>0.11769662618374011</v>
      </c>
      <c r="AB13" s="16">
        <v>7.8861669285356317E-2</v>
      </c>
      <c r="AC13" s="16">
        <v>5.4364850903199993E-2</v>
      </c>
      <c r="AD13" s="16">
        <v>5.4996324746153048E-2</v>
      </c>
      <c r="AF13" s="16">
        <v>7.8417572704400723E-2</v>
      </c>
      <c r="AH13" s="16">
        <v>0</v>
      </c>
      <c r="AI13" s="16">
        <v>2.0381797392952362E-2</v>
      </c>
      <c r="AJ13" s="16">
        <v>8.6964094432128228E-2</v>
      </c>
      <c r="AK13" s="16">
        <v>0.19931868004340669</v>
      </c>
    </row>
    <row r="14" spans="2:39" ht="19" customHeight="1" x14ac:dyDescent="0.35">
      <c r="B14" s="15" t="s">
        <v>300</v>
      </c>
      <c r="C14" s="16">
        <v>3.081395023658999E-2</v>
      </c>
      <c r="D14" s="16">
        <v>3.7064437374827397E-2</v>
      </c>
      <c r="E14" s="16">
        <v>2.439448702276277E-2</v>
      </c>
      <c r="G14" s="16">
        <v>3.8762591567529772E-2</v>
      </c>
      <c r="H14" s="16">
        <v>5.9591558884626687E-2</v>
      </c>
      <c r="I14" s="16">
        <v>3.2584348932981087E-2</v>
      </c>
      <c r="J14" s="16">
        <v>2.1780102540383459E-2</v>
      </c>
      <c r="K14" s="16">
        <v>1.9030563683679658E-2</v>
      </c>
      <c r="L14" s="16">
        <v>8.2589201275914542E-3</v>
      </c>
      <c r="N14" s="16">
        <v>2.3055279143696039E-2</v>
      </c>
      <c r="O14" s="16">
        <v>2.1834326922077579E-2</v>
      </c>
      <c r="P14" s="16">
        <v>2.7715699381423119E-2</v>
      </c>
      <c r="Q14" s="16">
        <v>1.8367804311965219E-2</v>
      </c>
      <c r="R14" s="16">
        <v>2.5908477607352209E-2</v>
      </c>
      <c r="S14" s="16">
        <v>3.1130010180634261E-2</v>
      </c>
      <c r="T14" s="16">
        <v>3.4903310190335088E-2</v>
      </c>
      <c r="U14" s="16">
        <v>2.5562373428774161E-2</v>
      </c>
      <c r="V14" s="16">
        <v>6.0085856820339137E-2</v>
      </c>
      <c r="W14" s="16">
        <v>2.4356454745864162E-2</v>
      </c>
      <c r="X14" s="16">
        <v>2.3376927860187371E-2</v>
      </c>
      <c r="Y14" s="16">
        <v>2.2358545047513809E-2</v>
      </c>
      <c r="AA14" s="16">
        <v>4.8619657726396488E-2</v>
      </c>
      <c r="AB14" s="16">
        <v>2.826302203502493E-2</v>
      </c>
      <c r="AC14" s="16">
        <v>2.1295708827181809E-2</v>
      </c>
      <c r="AD14" s="16">
        <v>2.1906256718822251E-2</v>
      </c>
      <c r="AF14" s="16">
        <v>3.081395023658999E-2</v>
      </c>
      <c r="AH14" s="16">
        <v>3.8737198429788459E-3</v>
      </c>
      <c r="AI14" s="16">
        <v>6.5235043551137529E-3</v>
      </c>
      <c r="AJ14" s="16">
        <v>3.0733027880798409E-2</v>
      </c>
      <c r="AK14" s="16">
        <v>8.8995667112818741E-2</v>
      </c>
    </row>
    <row r="15" spans="2:39" ht="19" customHeight="1" x14ac:dyDescent="0.35">
      <c r="B15" s="15" t="s">
        <v>301</v>
      </c>
      <c r="C15" s="16">
        <v>6.3813143915573602E-3</v>
      </c>
      <c r="D15" s="16">
        <v>1.1064998634020971E-2</v>
      </c>
      <c r="E15" s="16">
        <v>1.5710111248337421E-3</v>
      </c>
      <c r="G15" s="16">
        <v>1.021220346316988E-2</v>
      </c>
      <c r="H15" s="16">
        <v>6.9739965690064302E-3</v>
      </c>
      <c r="I15" s="16">
        <v>5.3848195318364411E-3</v>
      </c>
      <c r="J15" s="16">
        <v>1.014922263812252E-2</v>
      </c>
      <c r="K15" s="16">
        <v>3.7924578268581288E-3</v>
      </c>
      <c r="L15" s="16">
        <v>1.357896467484832E-3</v>
      </c>
      <c r="N15" s="16">
        <v>2.3110394438620461E-3</v>
      </c>
      <c r="O15" s="16">
        <v>6.5168687968912E-3</v>
      </c>
      <c r="P15" s="16">
        <v>3.508523645810595E-3</v>
      </c>
      <c r="Q15" s="16">
        <v>0</v>
      </c>
      <c r="R15" s="16">
        <v>8.3957925267925965E-3</v>
      </c>
      <c r="S15" s="16">
        <v>0</v>
      </c>
      <c r="T15" s="16">
        <v>8.3559083601232233E-3</v>
      </c>
      <c r="U15" s="16">
        <v>1.01562158097434E-2</v>
      </c>
      <c r="V15" s="16">
        <v>9.8234634374988507E-3</v>
      </c>
      <c r="W15" s="16">
        <v>7.3855272816284604E-3</v>
      </c>
      <c r="X15" s="16">
        <v>9.1599453148136604E-3</v>
      </c>
      <c r="Y15" s="16">
        <v>2.4427250954257608E-3</v>
      </c>
      <c r="AA15" s="16">
        <v>9.0181237157716237E-3</v>
      </c>
      <c r="AB15" s="16">
        <v>8.920847119400303E-3</v>
      </c>
      <c r="AC15" s="16">
        <v>4.6555275616870324E-3</v>
      </c>
      <c r="AD15" s="16">
        <v>2.1360678822212389E-3</v>
      </c>
      <c r="AF15" s="16">
        <v>6.3813143915573602E-3</v>
      </c>
      <c r="AH15" s="16">
        <v>0</v>
      </c>
      <c r="AI15" s="16">
        <v>4.7280760404856551E-4</v>
      </c>
      <c r="AJ15" s="16">
        <v>4.3995703672017189E-3</v>
      </c>
      <c r="AK15" s="16">
        <v>2.5323378321207669E-2</v>
      </c>
    </row>
    <row r="16" spans="2:39" ht="19" customHeight="1" x14ac:dyDescent="0.35">
      <c r="B16" s="15" t="s">
        <v>302</v>
      </c>
      <c r="C16" s="16">
        <v>1.0492987329084611E-2</v>
      </c>
      <c r="D16" s="16">
        <v>1.414255900159409E-2</v>
      </c>
      <c r="E16" s="16">
        <v>6.744752898750728E-3</v>
      </c>
      <c r="G16" s="16">
        <v>1.3971794635269409E-2</v>
      </c>
      <c r="H16" s="16">
        <v>1.2899811932313531E-2</v>
      </c>
      <c r="I16" s="16">
        <v>1.5363221717019589E-2</v>
      </c>
      <c r="J16" s="16">
        <v>7.4529996857716184E-3</v>
      </c>
      <c r="K16" s="16">
        <v>3.6669807973035411E-3</v>
      </c>
      <c r="L16" s="16">
        <v>8.1179757903077077E-3</v>
      </c>
      <c r="N16" s="16">
        <v>8.1739853809356684E-3</v>
      </c>
      <c r="O16" s="16">
        <v>1.384050195099674E-2</v>
      </c>
      <c r="P16" s="16">
        <v>0</v>
      </c>
      <c r="Q16" s="16">
        <v>4.8665652439216509E-3</v>
      </c>
      <c r="R16" s="16">
        <v>1.991493396193101E-2</v>
      </c>
      <c r="S16" s="16">
        <v>4.8106880920877294E-3</v>
      </c>
      <c r="T16" s="16">
        <v>2.717238855812782E-3</v>
      </c>
      <c r="U16" s="16">
        <v>8.5215171430743E-3</v>
      </c>
      <c r="V16" s="16">
        <v>1.7242027679969841E-2</v>
      </c>
      <c r="W16" s="16">
        <v>9.7336792255997111E-3</v>
      </c>
      <c r="X16" s="16">
        <v>1.6930515779394091E-2</v>
      </c>
      <c r="Y16" s="16">
        <v>5.0117169619423403E-3</v>
      </c>
      <c r="AA16" s="16">
        <v>1.6630084709754082E-2</v>
      </c>
      <c r="AB16" s="16">
        <v>5.1978049049537494E-3</v>
      </c>
      <c r="AC16" s="16">
        <v>7.7223733077345256E-3</v>
      </c>
      <c r="AD16" s="16">
        <v>1.183639731122906E-2</v>
      </c>
      <c r="AF16" s="16">
        <v>1.0492987329084611E-2</v>
      </c>
      <c r="AH16" s="16">
        <v>0</v>
      </c>
      <c r="AI16" s="16">
        <v>1.2444763535188199E-3</v>
      </c>
      <c r="AJ16" s="16">
        <v>8.4829711840730491E-3</v>
      </c>
      <c r="AK16" s="16">
        <v>3.7576329273644633E-2</v>
      </c>
    </row>
    <row r="17" spans="2:37" ht="19" customHeight="1" x14ac:dyDescent="0.35">
      <c r="B17" s="15" t="s">
        <v>93</v>
      </c>
      <c r="C17" s="16">
        <v>0.13218948376975989</v>
      </c>
      <c r="D17" s="16">
        <v>0.11435381457414549</v>
      </c>
      <c r="E17" s="16">
        <v>0.1505073236057643</v>
      </c>
      <c r="G17" s="16">
        <v>5.6651523385028157E-2</v>
      </c>
      <c r="H17" s="16">
        <v>5.6586729761056519E-2</v>
      </c>
      <c r="I17" s="16">
        <v>0.1063453453378093</v>
      </c>
      <c r="J17" s="16">
        <v>0.1624244499222654</v>
      </c>
      <c r="K17" s="16">
        <v>0.19229002661616801</v>
      </c>
      <c r="L17" s="16">
        <v>0.23407000856352311</v>
      </c>
      <c r="N17" s="16">
        <v>0.16197648272639589</v>
      </c>
      <c r="O17" s="16">
        <v>8.5811862058954372E-2</v>
      </c>
      <c r="P17" s="16">
        <v>0.14224105012939781</v>
      </c>
      <c r="Q17" s="16">
        <v>0.1447729758522453</v>
      </c>
      <c r="R17" s="16">
        <v>0.12589432414671931</v>
      </c>
      <c r="S17" s="16">
        <v>0.14876817301357459</v>
      </c>
      <c r="T17" s="16">
        <v>0.12781707235890391</v>
      </c>
      <c r="U17" s="16">
        <v>0.1109806439888229</v>
      </c>
      <c r="V17" s="16">
        <v>0.10004224983351449</v>
      </c>
      <c r="W17" s="16">
        <v>0.15226841881824349</v>
      </c>
      <c r="X17" s="16">
        <v>0.14408146811331921</v>
      </c>
      <c r="Y17" s="16">
        <v>0.1433854452931965</v>
      </c>
      <c r="AA17" s="16">
        <v>9.4073638199490273E-2</v>
      </c>
      <c r="AB17" s="16">
        <v>0.1413801376552398</v>
      </c>
      <c r="AC17" s="16">
        <v>0.1179674637478402</v>
      </c>
      <c r="AD17" s="16">
        <v>0.18037958934954551</v>
      </c>
      <c r="AF17" s="16">
        <v>0.13218948376975989</v>
      </c>
      <c r="AH17" s="16">
        <v>0.27713932286959692</v>
      </c>
      <c r="AI17" s="16">
        <v>0.23551618566015231</v>
      </c>
      <c r="AJ17" s="16">
        <v>7.1006316500450695E-2</v>
      </c>
      <c r="AK17" s="16">
        <v>2.8831763113159391E-2</v>
      </c>
    </row>
    <row r="19" spans="2:37" x14ac:dyDescent="0.35">
      <c r="B19" t="s">
        <v>443</v>
      </c>
    </row>
    <row r="20" spans="2:37" x14ac:dyDescent="0.35">
      <c r="B20" t="s">
        <v>8</v>
      </c>
    </row>
    <row r="22" spans="2:37" x14ac:dyDescent="0.35">
      <c r="B22"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B2:AM22"/>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303</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3050</v>
      </c>
      <c r="D7" s="13">
        <v>1649</v>
      </c>
      <c r="E7" s="13">
        <v>1401</v>
      </c>
      <c r="G7" s="13">
        <v>424</v>
      </c>
      <c r="H7" s="13">
        <v>700</v>
      </c>
      <c r="I7" s="13">
        <v>702</v>
      </c>
      <c r="J7" s="13">
        <v>668</v>
      </c>
      <c r="K7" s="13">
        <v>406</v>
      </c>
      <c r="L7" s="13">
        <v>150</v>
      </c>
      <c r="N7" s="13">
        <v>228</v>
      </c>
      <c r="O7" s="13">
        <v>103</v>
      </c>
      <c r="P7" s="13">
        <v>147</v>
      </c>
      <c r="Q7" s="13">
        <v>123</v>
      </c>
      <c r="R7" s="13">
        <v>353</v>
      </c>
      <c r="S7" s="13">
        <v>228</v>
      </c>
      <c r="T7" s="13">
        <v>224</v>
      </c>
      <c r="U7" s="13">
        <v>288</v>
      </c>
      <c r="V7" s="13">
        <v>534</v>
      </c>
      <c r="W7" s="13">
        <v>380</v>
      </c>
      <c r="X7" s="13">
        <v>217</v>
      </c>
      <c r="Y7" s="13">
        <v>225</v>
      </c>
      <c r="AA7" s="13">
        <v>1036</v>
      </c>
      <c r="AB7" s="13">
        <v>858</v>
      </c>
      <c r="AC7" s="13">
        <v>676</v>
      </c>
      <c r="AD7" s="13">
        <v>475</v>
      </c>
      <c r="AF7" s="13">
        <v>3050</v>
      </c>
      <c r="AH7" s="13">
        <v>37</v>
      </c>
      <c r="AI7" s="13">
        <v>788</v>
      </c>
      <c r="AJ7" s="13">
        <v>1515</v>
      </c>
      <c r="AK7" s="13">
        <v>710</v>
      </c>
    </row>
    <row r="8" spans="2:39" x14ac:dyDescent="0.35">
      <c r="B8" s="7" t="s">
        <v>68</v>
      </c>
      <c r="C8" s="14">
        <v>3017</v>
      </c>
      <c r="D8" s="14">
        <v>1636</v>
      </c>
      <c r="E8" s="14">
        <v>1380</v>
      </c>
      <c r="G8" s="14">
        <v>418</v>
      </c>
      <c r="H8" s="14">
        <v>737</v>
      </c>
      <c r="I8" s="14">
        <v>691</v>
      </c>
      <c r="J8" s="14">
        <v>623</v>
      </c>
      <c r="K8" s="14">
        <v>372</v>
      </c>
      <c r="L8" s="14">
        <v>175</v>
      </c>
      <c r="N8" s="14">
        <v>243</v>
      </c>
      <c r="O8" s="14">
        <v>107</v>
      </c>
      <c r="P8" s="14">
        <v>139</v>
      </c>
      <c r="Q8" s="14">
        <v>112</v>
      </c>
      <c r="R8" s="14">
        <v>342</v>
      </c>
      <c r="S8" s="14">
        <v>211</v>
      </c>
      <c r="T8" s="14">
        <v>207</v>
      </c>
      <c r="U8" s="14">
        <v>281</v>
      </c>
      <c r="V8" s="14">
        <v>558</v>
      </c>
      <c r="W8" s="14">
        <v>372</v>
      </c>
      <c r="X8" s="14">
        <v>204</v>
      </c>
      <c r="Y8" s="14">
        <v>241</v>
      </c>
      <c r="AA8" s="14">
        <v>1003</v>
      </c>
      <c r="AB8" s="14">
        <v>812</v>
      </c>
      <c r="AC8" s="14">
        <v>707</v>
      </c>
      <c r="AD8" s="14">
        <v>494</v>
      </c>
      <c r="AF8" s="14">
        <v>3017</v>
      </c>
      <c r="AH8" s="14">
        <v>36</v>
      </c>
      <c r="AI8" s="14">
        <v>770</v>
      </c>
      <c r="AJ8" s="14">
        <v>1506</v>
      </c>
      <c r="AK8" s="14">
        <v>704</v>
      </c>
    </row>
    <row r="9" spans="2:39" ht="32" customHeight="1" x14ac:dyDescent="0.35">
      <c r="B9" s="15" t="s">
        <v>295</v>
      </c>
      <c r="C9" s="16">
        <v>0.12874782041495489</v>
      </c>
      <c r="D9" s="16">
        <v>0.117335156934444</v>
      </c>
      <c r="E9" s="16">
        <v>0.1422768601786365</v>
      </c>
      <c r="G9" s="16">
        <v>0.1161428615824566</v>
      </c>
      <c r="H9" s="16">
        <v>8.8774734409131251E-2</v>
      </c>
      <c r="I9" s="16">
        <v>0.1090499191445027</v>
      </c>
      <c r="J9" s="16">
        <v>0.15186375366080371</v>
      </c>
      <c r="K9" s="16">
        <v>0.17986628296510981</v>
      </c>
      <c r="L9" s="16">
        <v>0.21372706466728039</v>
      </c>
      <c r="N9" s="16">
        <v>0.15242315609072071</v>
      </c>
      <c r="O9" s="16">
        <v>9.4357549913340805E-2</v>
      </c>
      <c r="P9" s="16">
        <v>0.1235807689104242</v>
      </c>
      <c r="Q9" s="16">
        <v>0.1480838378408717</v>
      </c>
      <c r="R9" s="16">
        <v>0.1197990559589769</v>
      </c>
      <c r="S9" s="16">
        <v>0.15067302980118941</v>
      </c>
      <c r="T9" s="16">
        <v>0.1196959929381448</v>
      </c>
      <c r="U9" s="16">
        <v>0.1062327933344395</v>
      </c>
      <c r="V9" s="16">
        <v>9.0864265048787585E-2</v>
      </c>
      <c r="W9" s="16">
        <v>0.13915319001024631</v>
      </c>
      <c r="X9" s="16">
        <v>0.18051558961892231</v>
      </c>
      <c r="Y9" s="16">
        <v>0.16952352956310979</v>
      </c>
      <c r="AA9" s="16">
        <v>8.7575755472809574E-2</v>
      </c>
      <c r="AB9" s="16">
        <v>0.1224274614237329</v>
      </c>
      <c r="AC9" s="16">
        <v>0.15956590924984571</v>
      </c>
      <c r="AD9" s="16">
        <v>0.17913472655794521</v>
      </c>
      <c r="AF9" s="16">
        <v>0.12874782041495489</v>
      </c>
      <c r="AH9" s="16">
        <v>0.3937865313310987</v>
      </c>
      <c r="AI9" s="16">
        <v>0.31555558034190062</v>
      </c>
      <c r="AJ9" s="16">
        <v>7.680266255825173E-2</v>
      </c>
      <c r="AK9" s="16">
        <v>2.1889669477122321E-2</v>
      </c>
    </row>
    <row r="10" spans="2:39" ht="19" customHeight="1" x14ac:dyDescent="0.35">
      <c r="B10" s="15" t="s">
        <v>296</v>
      </c>
      <c r="C10" s="16">
        <v>0.15231526168875961</v>
      </c>
      <c r="D10" s="16">
        <v>0.1316516858270666</v>
      </c>
      <c r="E10" s="16">
        <v>0.1768107127261174</v>
      </c>
      <c r="G10" s="16">
        <v>0.20566155396467761</v>
      </c>
      <c r="H10" s="16">
        <v>0.1366073189233675</v>
      </c>
      <c r="I10" s="16">
        <v>0.15608802762146801</v>
      </c>
      <c r="J10" s="16">
        <v>0.14349680487690611</v>
      </c>
      <c r="K10" s="16">
        <v>0.13718209429116479</v>
      </c>
      <c r="L10" s="16">
        <v>0.13979851589919959</v>
      </c>
      <c r="N10" s="16">
        <v>0.14676294366354989</v>
      </c>
      <c r="O10" s="16">
        <v>0.28405223199007368</v>
      </c>
      <c r="P10" s="16">
        <v>0.19162700462680701</v>
      </c>
      <c r="Q10" s="16">
        <v>0.1211301877703298</v>
      </c>
      <c r="R10" s="16">
        <v>0.10494840430469191</v>
      </c>
      <c r="S10" s="16">
        <v>0.18461223105124919</v>
      </c>
      <c r="T10" s="16">
        <v>0.14419877954319801</v>
      </c>
      <c r="U10" s="16">
        <v>0.1121496471868563</v>
      </c>
      <c r="V10" s="16">
        <v>0.13045256533583571</v>
      </c>
      <c r="W10" s="16">
        <v>0.19855910458565279</v>
      </c>
      <c r="X10" s="16">
        <v>0.1366093585011397</v>
      </c>
      <c r="Y10" s="16">
        <v>0.1762137418135947</v>
      </c>
      <c r="AA10" s="16">
        <v>0.10312011800823261</v>
      </c>
      <c r="AB10" s="16">
        <v>0.1550776320792604</v>
      </c>
      <c r="AC10" s="16">
        <v>0.18881805547033431</v>
      </c>
      <c r="AD10" s="16">
        <v>0.19452334609476729</v>
      </c>
      <c r="AF10" s="16">
        <v>0.15231526168875961</v>
      </c>
      <c r="AH10" s="16">
        <v>0.16558391092375929</v>
      </c>
      <c r="AI10" s="16">
        <v>0.19981675170490321</v>
      </c>
      <c r="AJ10" s="16">
        <v>0.17289259576743751</v>
      </c>
      <c r="AK10" s="16">
        <v>5.5711288953513412E-2</v>
      </c>
    </row>
    <row r="11" spans="2:39" ht="19" customHeight="1" x14ac:dyDescent="0.35">
      <c r="B11" s="15" t="s">
        <v>297</v>
      </c>
      <c r="C11" s="16">
        <v>0.18813603686745939</v>
      </c>
      <c r="D11" s="16">
        <v>0.1932291325768517</v>
      </c>
      <c r="E11" s="16">
        <v>0.18209847214908551</v>
      </c>
      <c r="G11" s="16">
        <v>0.2154282421134229</v>
      </c>
      <c r="H11" s="16">
        <v>0.20947414354065799</v>
      </c>
      <c r="I11" s="16">
        <v>0.19099927786748239</v>
      </c>
      <c r="J11" s="16">
        <v>0.1728617206271357</v>
      </c>
      <c r="K11" s="16">
        <v>0.13613797604899519</v>
      </c>
      <c r="L11" s="16">
        <v>0.18682600255210649</v>
      </c>
      <c r="N11" s="16">
        <v>0.1912635694229681</v>
      </c>
      <c r="O11" s="16">
        <v>0.15943483567321351</v>
      </c>
      <c r="P11" s="16">
        <v>0.2153558324922385</v>
      </c>
      <c r="Q11" s="16">
        <v>0.20008355975499331</v>
      </c>
      <c r="R11" s="16">
        <v>0.18865446294741581</v>
      </c>
      <c r="S11" s="16">
        <v>0.18244434911747459</v>
      </c>
      <c r="T11" s="16">
        <v>0.20871882623291921</v>
      </c>
      <c r="U11" s="16">
        <v>0.18519250393562109</v>
      </c>
      <c r="V11" s="16">
        <v>0.18577302616126451</v>
      </c>
      <c r="W11" s="16">
        <v>0.18821763913808909</v>
      </c>
      <c r="X11" s="16">
        <v>0.18281894961289349</v>
      </c>
      <c r="Y11" s="16">
        <v>0.17632843421972999</v>
      </c>
      <c r="AA11" s="16">
        <v>0.1750129738417113</v>
      </c>
      <c r="AB11" s="16">
        <v>0.18343797007793861</v>
      </c>
      <c r="AC11" s="16">
        <v>0.19385363637898179</v>
      </c>
      <c r="AD11" s="16">
        <v>0.21431938940278469</v>
      </c>
      <c r="AF11" s="16">
        <v>0.18813603686745939</v>
      </c>
      <c r="AH11" s="16">
        <v>5.3413024775464037E-2</v>
      </c>
      <c r="AI11" s="16">
        <v>0.12809164658638231</v>
      </c>
      <c r="AJ11" s="16">
        <v>0.24325881920413231</v>
      </c>
      <c r="AK11" s="16">
        <v>0.14289315768630911</v>
      </c>
    </row>
    <row r="12" spans="2:39" ht="19" customHeight="1" x14ac:dyDescent="0.35">
      <c r="B12" s="15" t="s">
        <v>298</v>
      </c>
      <c r="C12" s="16">
        <v>0.1882256842183721</v>
      </c>
      <c r="D12" s="16">
        <v>0.20276457045765861</v>
      </c>
      <c r="E12" s="16">
        <v>0.17099069166936329</v>
      </c>
      <c r="G12" s="16">
        <v>0.17218107282510561</v>
      </c>
      <c r="H12" s="16">
        <v>0.1989061925739459</v>
      </c>
      <c r="I12" s="16">
        <v>0.2046496099927477</v>
      </c>
      <c r="J12" s="16">
        <v>0.1877448518749556</v>
      </c>
      <c r="K12" s="16">
        <v>0.1851906057531385</v>
      </c>
      <c r="L12" s="16">
        <v>0.12497360421664321</v>
      </c>
      <c r="N12" s="16">
        <v>0.17747702769875981</v>
      </c>
      <c r="O12" s="16">
        <v>0.15947593391812659</v>
      </c>
      <c r="P12" s="16">
        <v>0.17281035802207781</v>
      </c>
      <c r="Q12" s="16">
        <v>0.1738704789469222</v>
      </c>
      <c r="R12" s="16">
        <v>0.2249104826534058</v>
      </c>
      <c r="S12" s="16">
        <v>0.15439154827881951</v>
      </c>
      <c r="T12" s="16">
        <v>0.17328600399516059</v>
      </c>
      <c r="U12" s="16">
        <v>0.22056505927680681</v>
      </c>
      <c r="V12" s="16">
        <v>0.2016003567692046</v>
      </c>
      <c r="W12" s="16">
        <v>0.18383494324516789</v>
      </c>
      <c r="X12" s="16">
        <v>0.1819752364233764</v>
      </c>
      <c r="Y12" s="16">
        <v>0.16118839692096701</v>
      </c>
      <c r="AA12" s="16">
        <v>0.20950517126529219</v>
      </c>
      <c r="AB12" s="16">
        <v>0.1954886049048081</v>
      </c>
      <c r="AC12" s="16">
        <v>0.17967736792710959</v>
      </c>
      <c r="AD12" s="16">
        <v>0.14524790206970281</v>
      </c>
      <c r="AF12" s="16">
        <v>0.1882256842183721</v>
      </c>
      <c r="AH12" s="16">
        <v>0</v>
      </c>
      <c r="AI12" s="16">
        <v>0.11270049197629339</v>
      </c>
      <c r="AJ12" s="16">
        <v>0.20812366612700861</v>
      </c>
      <c r="AK12" s="16">
        <v>0.23797338499249929</v>
      </c>
    </row>
    <row r="13" spans="2:39" ht="19" customHeight="1" x14ac:dyDescent="0.35">
      <c r="B13" s="15" t="s">
        <v>299</v>
      </c>
      <c r="C13" s="16">
        <v>0.14255008930807189</v>
      </c>
      <c r="D13" s="16">
        <v>0.14947656819144531</v>
      </c>
      <c r="E13" s="16">
        <v>0.13433915691744419</v>
      </c>
      <c r="G13" s="16">
        <v>0.14069791315147581</v>
      </c>
      <c r="H13" s="16">
        <v>0.16086803286988091</v>
      </c>
      <c r="I13" s="16">
        <v>0.16560372063219911</v>
      </c>
      <c r="J13" s="16">
        <v>0.12120966745131551</v>
      </c>
      <c r="K13" s="16">
        <v>0.1203726249519633</v>
      </c>
      <c r="L13" s="16">
        <v>0.10206582678775759</v>
      </c>
      <c r="N13" s="16">
        <v>0.1155979103345852</v>
      </c>
      <c r="O13" s="16">
        <v>0.16730493606568789</v>
      </c>
      <c r="P13" s="16">
        <v>0.15885835073190871</v>
      </c>
      <c r="Q13" s="16">
        <v>0.1975155918411432</v>
      </c>
      <c r="R13" s="16">
        <v>0.1151566125658855</v>
      </c>
      <c r="S13" s="16">
        <v>0.13855831739552271</v>
      </c>
      <c r="T13" s="16">
        <v>0.19219663774244</v>
      </c>
      <c r="U13" s="16">
        <v>0.17483446914248629</v>
      </c>
      <c r="V13" s="16">
        <v>0.16143556961923169</v>
      </c>
      <c r="W13" s="16">
        <v>0.1200271691103687</v>
      </c>
      <c r="X13" s="16">
        <v>0.1121570121394674</v>
      </c>
      <c r="Y13" s="16">
        <v>0.1027944622329333</v>
      </c>
      <c r="AA13" s="16">
        <v>0.18729326874452831</v>
      </c>
      <c r="AB13" s="16">
        <v>0.1489794717715251</v>
      </c>
      <c r="AC13" s="16">
        <v>0.11018790869318081</v>
      </c>
      <c r="AD13" s="16">
        <v>8.7969141508379506E-2</v>
      </c>
      <c r="AF13" s="16">
        <v>0.14255008930807189</v>
      </c>
      <c r="AH13" s="16">
        <v>0</v>
      </c>
      <c r="AI13" s="16">
        <v>4.6831146425464883E-2</v>
      </c>
      <c r="AJ13" s="16">
        <v>0.15065614251317019</v>
      </c>
      <c r="AK13" s="16">
        <v>0.23722315176460371</v>
      </c>
    </row>
    <row r="14" spans="2:39" ht="19" customHeight="1" x14ac:dyDescent="0.35">
      <c r="B14" s="15" t="s">
        <v>300</v>
      </c>
      <c r="C14" s="16">
        <v>7.5624713207260053E-2</v>
      </c>
      <c r="D14" s="16">
        <v>8.8262256333254616E-2</v>
      </c>
      <c r="E14" s="16">
        <v>6.0643650832224678E-2</v>
      </c>
      <c r="G14" s="16">
        <v>6.2061163023118093E-2</v>
      </c>
      <c r="H14" s="16">
        <v>0.1069659766918226</v>
      </c>
      <c r="I14" s="16">
        <v>6.2600819560965165E-2</v>
      </c>
      <c r="J14" s="16">
        <v>7.0569149828305422E-2</v>
      </c>
      <c r="K14" s="16">
        <v>7.1138446904638053E-2</v>
      </c>
      <c r="L14" s="16">
        <v>5.5080884119736231E-2</v>
      </c>
      <c r="N14" s="16">
        <v>5.2413639328528862E-2</v>
      </c>
      <c r="O14" s="16">
        <v>5.7903736612128283E-2</v>
      </c>
      <c r="P14" s="16">
        <v>1.9757482551892459E-2</v>
      </c>
      <c r="Q14" s="16">
        <v>5.5444741387967331E-2</v>
      </c>
      <c r="R14" s="16">
        <v>9.0688671587634814E-2</v>
      </c>
      <c r="S14" s="16">
        <v>4.3283137829316802E-2</v>
      </c>
      <c r="T14" s="16">
        <v>8.6913412667549164E-2</v>
      </c>
      <c r="U14" s="16">
        <v>9.1862017100515655E-2</v>
      </c>
      <c r="V14" s="16">
        <v>0.1048467850796435</v>
      </c>
      <c r="W14" s="16">
        <v>6.4834930194739918E-2</v>
      </c>
      <c r="X14" s="16">
        <v>7.1733881983798153E-2</v>
      </c>
      <c r="Y14" s="16">
        <v>7.911970228250384E-2</v>
      </c>
      <c r="AA14" s="16">
        <v>0.1225977031493069</v>
      </c>
      <c r="AB14" s="16">
        <v>6.0178836912988247E-2</v>
      </c>
      <c r="AC14" s="16">
        <v>5.8436029531802818E-2</v>
      </c>
      <c r="AD14" s="16">
        <v>3.050349205813814E-2</v>
      </c>
      <c r="AF14" s="16">
        <v>7.5624713207260053E-2</v>
      </c>
      <c r="AH14" s="16">
        <v>0</v>
      </c>
      <c r="AI14" s="16">
        <v>1.13657960449215E-2</v>
      </c>
      <c r="AJ14" s="16">
        <v>6.9132535241299711E-2</v>
      </c>
      <c r="AK14" s="16">
        <v>0.16365725063553521</v>
      </c>
    </row>
    <row r="15" spans="2:39" ht="19" customHeight="1" x14ac:dyDescent="0.35">
      <c r="B15" s="15" t="s">
        <v>301</v>
      </c>
      <c r="C15" s="16">
        <v>2.055797417592492E-2</v>
      </c>
      <c r="D15" s="16">
        <v>2.102486301575095E-2</v>
      </c>
      <c r="E15" s="16">
        <v>2.0004504980060851E-2</v>
      </c>
      <c r="G15" s="16">
        <v>3.017163803184118E-2</v>
      </c>
      <c r="H15" s="16">
        <v>2.763292427378158E-2</v>
      </c>
      <c r="I15" s="16">
        <v>1.5607226685503781E-2</v>
      </c>
      <c r="J15" s="16">
        <v>2.290851797486421E-2</v>
      </c>
      <c r="K15" s="16">
        <v>7.238236942821454E-3</v>
      </c>
      <c r="L15" s="16">
        <v>7.3408261087196062E-3</v>
      </c>
      <c r="N15" s="16">
        <v>8.9331333605403261E-3</v>
      </c>
      <c r="O15" s="16">
        <v>9.1337098901789083E-3</v>
      </c>
      <c r="P15" s="16">
        <v>1.85899034827007E-2</v>
      </c>
      <c r="Q15" s="16">
        <v>2.3731051531543371E-2</v>
      </c>
      <c r="R15" s="16">
        <v>2.2516414276449671E-2</v>
      </c>
      <c r="S15" s="16">
        <v>2.2273970086214019E-2</v>
      </c>
      <c r="T15" s="16">
        <v>1.8337153680103819E-2</v>
      </c>
      <c r="U15" s="16">
        <v>1.636501050516723E-2</v>
      </c>
      <c r="V15" s="16">
        <v>3.9470449836759271E-2</v>
      </c>
      <c r="W15" s="16">
        <v>1.0400270068791181E-2</v>
      </c>
      <c r="X15" s="16">
        <v>2.2989538755234819E-2</v>
      </c>
      <c r="Y15" s="16">
        <v>9.4086416842576338E-3</v>
      </c>
      <c r="AA15" s="16">
        <v>2.8252126412292449E-2</v>
      </c>
      <c r="AB15" s="16">
        <v>1.7416075518519151E-2</v>
      </c>
      <c r="AC15" s="16">
        <v>1.6413184502031709E-2</v>
      </c>
      <c r="AD15" s="16">
        <v>1.610710209536827E-2</v>
      </c>
      <c r="AF15" s="16">
        <v>2.055797417592492E-2</v>
      </c>
      <c r="AH15" s="16">
        <v>0</v>
      </c>
      <c r="AI15" s="16">
        <v>5.1209906057313034E-3</v>
      </c>
      <c r="AJ15" s="16">
        <v>1.554726971600379E-2</v>
      </c>
      <c r="AK15" s="16">
        <v>4.9207319613342869E-2</v>
      </c>
    </row>
    <row r="16" spans="2:39" ht="19" customHeight="1" x14ac:dyDescent="0.35">
      <c r="B16" s="15" t="s">
        <v>302</v>
      </c>
      <c r="C16" s="16">
        <v>1.8572679523568059E-2</v>
      </c>
      <c r="D16" s="16">
        <v>2.1785216866293242E-2</v>
      </c>
      <c r="E16" s="16">
        <v>1.4764405887333999E-2</v>
      </c>
      <c r="G16" s="16">
        <v>1.1707130337714471E-2</v>
      </c>
      <c r="H16" s="16">
        <v>2.4176651649618928E-2</v>
      </c>
      <c r="I16" s="16">
        <v>2.8332297100952659E-2</v>
      </c>
      <c r="J16" s="16">
        <v>1.28288305962087E-2</v>
      </c>
      <c r="K16" s="16">
        <v>1.2318495449218231E-2</v>
      </c>
      <c r="L16" s="16">
        <v>6.6113204487560709E-3</v>
      </c>
      <c r="N16" s="16">
        <v>1.8351841831408311E-2</v>
      </c>
      <c r="O16" s="16">
        <v>1.9398139427812999E-2</v>
      </c>
      <c r="P16" s="16">
        <v>0</v>
      </c>
      <c r="Q16" s="16">
        <v>8.4665432116129823E-3</v>
      </c>
      <c r="R16" s="16">
        <v>3.2108081237351579E-2</v>
      </c>
      <c r="S16" s="16">
        <v>2.126804746031517E-2</v>
      </c>
      <c r="T16" s="16">
        <v>0</v>
      </c>
      <c r="U16" s="16">
        <v>2.8342006999521361E-2</v>
      </c>
      <c r="V16" s="16">
        <v>1.886968151136063E-2</v>
      </c>
      <c r="W16" s="16">
        <v>1.5396081775145121E-2</v>
      </c>
      <c r="X16" s="16">
        <v>2.2813239796304799E-2</v>
      </c>
      <c r="Y16" s="16">
        <v>1.7480671495301608E-2</v>
      </c>
      <c r="AA16" s="16">
        <v>2.558969979346324E-2</v>
      </c>
      <c r="AB16" s="16">
        <v>1.6589427648910721E-2</v>
      </c>
      <c r="AC16" s="16">
        <v>1.1801301571165121E-2</v>
      </c>
      <c r="AD16" s="16">
        <v>1.734496479369883E-2</v>
      </c>
      <c r="AF16" s="16">
        <v>1.8572679523568059E-2</v>
      </c>
      <c r="AH16" s="16">
        <v>2.5829791365075769E-2</v>
      </c>
      <c r="AI16" s="16">
        <v>2.8885847010629382E-3</v>
      </c>
      <c r="AJ16" s="16">
        <v>9.9570827185182769E-3</v>
      </c>
      <c r="AK16" s="16">
        <v>5.3762058488461432E-2</v>
      </c>
    </row>
    <row r="17" spans="2:37" ht="19" customHeight="1" x14ac:dyDescent="0.35">
      <c r="B17" s="15" t="s">
        <v>93</v>
      </c>
      <c r="C17" s="16">
        <v>8.5269740595629168E-2</v>
      </c>
      <c r="D17" s="16">
        <v>7.4470549797234872E-2</v>
      </c>
      <c r="E17" s="16">
        <v>9.8071544659733681E-2</v>
      </c>
      <c r="G17" s="16">
        <v>4.5948424970187918E-2</v>
      </c>
      <c r="H17" s="16">
        <v>4.6594025067793199E-2</v>
      </c>
      <c r="I17" s="16">
        <v>6.7069101394178349E-2</v>
      </c>
      <c r="J17" s="16">
        <v>0.1165167031095049</v>
      </c>
      <c r="K17" s="16">
        <v>0.15055523669295071</v>
      </c>
      <c r="L17" s="16">
        <v>0.16357595519980089</v>
      </c>
      <c r="N17" s="16">
        <v>0.13677677826893861</v>
      </c>
      <c r="O17" s="16">
        <v>4.89389265094375E-2</v>
      </c>
      <c r="P17" s="16">
        <v>9.94202991819505E-2</v>
      </c>
      <c r="Q17" s="16">
        <v>7.16740077146161E-2</v>
      </c>
      <c r="R17" s="16">
        <v>0.1012178144681881</v>
      </c>
      <c r="S17" s="16">
        <v>0.1024953689798988</v>
      </c>
      <c r="T17" s="16">
        <v>5.6653193200484488E-2</v>
      </c>
      <c r="U17" s="16">
        <v>6.4456492518585498E-2</v>
      </c>
      <c r="V17" s="16">
        <v>6.668730063791263E-2</v>
      </c>
      <c r="W17" s="16">
        <v>7.9576671871798815E-2</v>
      </c>
      <c r="X17" s="16">
        <v>8.8387193168862843E-2</v>
      </c>
      <c r="Y17" s="16">
        <v>0.10794241978760211</v>
      </c>
      <c r="AA17" s="16">
        <v>6.1053183312363403E-2</v>
      </c>
      <c r="AB17" s="16">
        <v>0.10040451966231689</v>
      </c>
      <c r="AC17" s="16">
        <v>8.1246606675548005E-2</v>
      </c>
      <c r="AD17" s="16">
        <v>0.1148499354192152</v>
      </c>
      <c r="AF17" s="16">
        <v>8.5269740595629168E-2</v>
      </c>
      <c r="AH17" s="16">
        <v>0.36138674160460232</v>
      </c>
      <c r="AI17" s="16">
        <v>0.17762901161333991</v>
      </c>
      <c r="AJ17" s="16">
        <v>5.3629226154177922E-2</v>
      </c>
      <c r="AK17" s="16">
        <v>3.768271838861266E-2</v>
      </c>
    </row>
    <row r="19" spans="2:37" x14ac:dyDescent="0.35">
      <c r="B19" s="19" t="s">
        <v>25</v>
      </c>
    </row>
    <row r="20" spans="2:37" x14ac:dyDescent="0.35">
      <c r="B20" t="s">
        <v>443</v>
      </c>
    </row>
    <row r="21" spans="2:37" x14ac:dyDescent="0.35">
      <c r="B21" t="s">
        <v>8</v>
      </c>
    </row>
    <row r="22" spans="2:37" x14ac:dyDescent="0.35">
      <c r="B22"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B2:K18"/>
  <sheetViews>
    <sheetView showGridLines="0" workbookViewId="0"/>
  </sheetViews>
  <sheetFormatPr defaultRowHeight="14.5" x14ac:dyDescent="0.35"/>
  <cols>
    <col min="1" max="1" width="5" customWidth="1"/>
    <col min="2" max="2" width="25" customWidth="1"/>
    <col min="3" max="11" width="20" customWidth="1"/>
  </cols>
  <sheetData>
    <row r="2" spans="2:11" ht="40" customHeight="1" x14ac:dyDescent="0.35">
      <c r="D2" s="17" t="s">
        <v>510</v>
      </c>
    </row>
    <row r="6" spans="2:11" ht="120" customHeight="1" x14ac:dyDescent="0.35">
      <c r="C6" s="18" t="s">
        <v>511</v>
      </c>
      <c r="D6" s="18" t="s">
        <v>512</v>
      </c>
      <c r="E6" s="18" t="s">
        <v>513</v>
      </c>
      <c r="F6" s="18" t="s">
        <v>514</v>
      </c>
      <c r="G6" s="18" t="s">
        <v>515</v>
      </c>
      <c r="H6" s="18" t="s">
        <v>516</v>
      </c>
      <c r="I6" s="18" t="s">
        <v>517</v>
      </c>
      <c r="J6" s="18" t="s">
        <v>518</v>
      </c>
      <c r="K6" s="18" t="s">
        <v>519</v>
      </c>
    </row>
    <row r="7" spans="2:11" x14ac:dyDescent="0.35">
      <c r="B7" s="15" t="s">
        <v>305</v>
      </c>
      <c r="C7" s="16">
        <v>6.6203087554714768E-2</v>
      </c>
      <c r="D7" s="16">
        <v>0.1172323126993586</v>
      </c>
      <c r="E7" s="16">
        <v>0.1217851797574583</v>
      </c>
      <c r="F7" s="16">
        <v>8.9018003937803347E-2</v>
      </c>
      <c r="G7" s="16">
        <v>7.6665313770426097E-2</v>
      </c>
      <c r="H7" s="16">
        <v>0.1034830186392586</v>
      </c>
      <c r="I7" s="16">
        <v>8.0661535737949847E-2</v>
      </c>
      <c r="J7" s="16">
        <v>0.13163343369841909</v>
      </c>
      <c r="K7" s="16">
        <v>0.13254524966946979</v>
      </c>
    </row>
    <row r="8" spans="2:11" x14ac:dyDescent="0.35">
      <c r="B8" s="15" t="s">
        <v>306</v>
      </c>
      <c r="C8" s="16">
        <v>0.1925053044744604</v>
      </c>
      <c r="D8" s="16">
        <v>0.28950285752953031</v>
      </c>
      <c r="E8" s="16">
        <v>0.27327480433397339</v>
      </c>
      <c r="F8" s="16">
        <v>0.31112810168074551</v>
      </c>
      <c r="G8" s="16">
        <v>0.20994422084490019</v>
      </c>
      <c r="H8" s="16">
        <v>0.29165182817547392</v>
      </c>
      <c r="I8" s="16">
        <v>0.21691824920154859</v>
      </c>
      <c r="J8" s="16">
        <v>0.32149187737612689</v>
      </c>
      <c r="K8" s="16">
        <v>0.34266885221922688</v>
      </c>
    </row>
    <row r="9" spans="2:11" x14ac:dyDescent="0.35">
      <c r="B9" s="15" t="s">
        <v>307</v>
      </c>
      <c r="C9" s="16">
        <v>0.17711858722409099</v>
      </c>
      <c r="D9" s="16">
        <v>0.24860711651726339</v>
      </c>
      <c r="E9" s="16">
        <v>0.14364819035761831</v>
      </c>
      <c r="F9" s="16">
        <v>0.25191111174332143</v>
      </c>
      <c r="G9" s="16">
        <v>0.15544644017943771</v>
      </c>
      <c r="H9" s="16">
        <v>0.23861194767757871</v>
      </c>
      <c r="I9" s="16">
        <v>0.19123337209701419</v>
      </c>
      <c r="J9" s="16">
        <v>0.14569337992838269</v>
      </c>
      <c r="K9" s="16">
        <v>0.1945269979973657</v>
      </c>
    </row>
    <row r="10" spans="2:11" x14ac:dyDescent="0.35">
      <c r="B10" s="15" t="s">
        <v>308</v>
      </c>
      <c r="C10" s="16">
        <v>0.32576369016859918</v>
      </c>
      <c r="D10" s="16">
        <v>0.20570293234702181</v>
      </c>
      <c r="E10" s="16">
        <v>0.28877992754942339</v>
      </c>
      <c r="F10" s="16">
        <v>0.2485596428403353</v>
      </c>
      <c r="G10" s="16">
        <v>0.29225743252657521</v>
      </c>
      <c r="H10" s="16">
        <v>0.25877270204876729</v>
      </c>
      <c r="I10" s="16">
        <v>0.31293531992248402</v>
      </c>
      <c r="J10" s="16">
        <v>0.25671529228940659</v>
      </c>
      <c r="K10" s="16">
        <v>0.22931967489701571</v>
      </c>
    </row>
    <row r="11" spans="2:11" x14ac:dyDescent="0.35">
      <c r="B11" s="15" t="s">
        <v>309</v>
      </c>
      <c r="C11" s="16">
        <v>0.23840933057813449</v>
      </c>
      <c r="D11" s="16">
        <v>0.13895478090682589</v>
      </c>
      <c r="E11" s="16">
        <v>0.17251189800152661</v>
      </c>
      <c r="F11" s="16">
        <v>9.938313979779459E-2</v>
      </c>
      <c r="G11" s="16">
        <v>0.26568659267866079</v>
      </c>
      <c r="H11" s="16">
        <v>0.1074805034589216</v>
      </c>
      <c r="I11" s="16">
        <v>0.1982515230410033</v>
      </c>
      <c r="J11" s="16">
        <v>0.14446601670766479</v>
      </c>
      <c r="K11" s="16">
        <v>0.1009392252169219</v>
      </c>
    </row>
    <row r="14" spans="2:11" x14ac:dyDescent="0.35">
      <c r="B14" t="s">
        <v>443</v>
      </c>
    </row>
    <row r="15" spans="2:11" x14ac:dyDescent="0.35">
      <c r="B15" t="s">
        <v>8</v>
      </c>
    </row>
    <row r="18" spans="2:2" x14ac:dyDescent="0.35">
      <c r="B18" t="str">
        <f>HYPERLINK("#Contents!A1", "Return to Contents")</f>
        <v>Return to Contents</v>
      </c>
    </row>
  </sheetData>
  <pageMargins left="0.75" right="0.75" top="1" bottom="1" header="0.5" footer="0.5"/>
  <drawing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B2:AM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304</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5583</v>
      </c>
      <c r="D7" s="13">
        <v>2763</v>
      </c>
      <c r="E7" s="13">
        <v>2820</v>
      </c>
      <c r="G7" s="13">
        <v>794</v>
      </c>
      <c r="H7" s="13">
        <v>910</v>
      </c>
      <c r="I7" s="13">
        <v>969</v>
      </c>
      <c r="J7" s="13">
        <v>1020</v>
      </c>
      <c r="K7" s="13">
        <v>864</v>
      </c>
      <c r="L7" s="13">
        <v>1026</v>
      </c>
      <c r="N7" s="13">
        <v>465</v>
      </c>
      <c r="O7" s="13">
        <v>163</v>
      </c>
      <c r="P7" s="13">
        <v>289</v>
      </c>
      <c r="Q7" s="13">
        <v>244</v>
      </c>
      <c r="R7" s="13">
        <v>623</v>
      </c>
      <c r="S7" s="13">
        <v>477</v>
      </c>
      <c r="T7" s="13">
        <v>418</v>
      </c>
      <c r="U7" s="13">
        <v>510</v>
      </c>
      <c r="V7" s="13">
        <v>748</v>
      </c>
      <c r="W7" s="13">
        <v>730</v>
      </c>
      <c r="X7" s="13">
        <v>462</v>
      </c>
      <c r="Y7" s="13">
        <v>454</v>
      </c>
      <c r="AA7" s="13">
        <v>1519</v>
      </c>
      <c r="AB7" s="13">
        <v>1492</v>
      </c>
      <c r="AC7" s="13">
        <v>1158</v>
      </c>
      <c r="AD7" s="13">
        <v>1396</v>
      </c>
      <c r="AF7" s="13">
        <v>4950</v>
      </c>
      <c r="AH7" s="13">
        <v>515</v>
      </c>
      <c r="AI7" s="13">
        <v>2107</v>
      </c>
      <c r="AJ7" s="13">
        <v>2105</v>
      </c>
      <c r="AK7" s="13">
        <v>856</v>
      </c>
    </row>
    <row r="8" spans="2:39" x14ac:dyDescent="0.35">
      <c r="B8" s="7" t="s">
        <v>68</v>
      </c>
      <c r="C8" s="14">
        <v>5579</v>
      </c>
      <c r="D8" s="14">
        <v>2758</v>
      </c>
      <c r="E8" s="14">
        <v>2821</v>
      </c>
      <c r="G8" s="14">
        <v>771</v>
      </c>
      <c r="H8" s="14">
        <v>949</v>
      </c>
      <c r="I8" s="14">
        <v>949</v>
      </c>
      <c r="J8" s="14">
        <v>949</v>
      </c>
      <c r="K8" s="14">
        <v>787</v>
      </c>
      <c r="L8" s="14">
        <v>1172</v>
      </c>
      <c r="N8" s="14">
        <v>502</v>
      </c>
      <c r="O8" s="14">
        <v>168</v>
      </c>
      <c r="P8" s="14">
        <v>279</v>
      </c>
      <c r="Q8" s="14">
        <v>223</v>
      </c>
      <c r="R8" s="14">
        <v>612</v>
      </c>
      <c r="S8" s="14">
        <v>448</v>
      </c>
      <c r="T8" s="14">
        <v>390</v>
      </c>
      <c r="U8" s="14">
        <v>501</v>
      </c>
      <c r="V8" s="14">
        <v>783</v>
      </c>
      <c r="W8" s="14">
        <v>724</v>
      </c>
      <c r="X8" s="14">
        <v>446</v>
      </c>
      <c r="Y8" s="14">
        <v>502</v>
      </c>
      <c r="AA8" s="14">
        <v>1505</v>
      </c>
      <c r="AB8" s="14">
        <v>1448</v>
      </c>
      <c r="AC8" s="14">
        <v>1224</v>
      </c>
      <c r="AD8" s="14">
        <v>1395</v>
      </c>
      <c r="AF8" s="14">
        <v>4916</v>
      </c>
      <c r="AH8" s="14">
        <v>537</v>
      </c>
      <c r="AI8" s="14">
        <v>2109</v>
      </c>
      <c r="AJ8" s="14">
        <v>2088</v>
      </c>
      <c r="AK8" s="14">
        <v>844</v>
      </c>
    </row>
    <row r="9" spans="2:39" ht="19" customHeight="1" x14ac:dyDescent="0.35">
      <c r="B9" s="15" t="s">
        <v>305</v>
      </c>
      <c r="C9" s="16">
        <v>7.6665313770426097E-2</v>
      </c>
      <c r="D9" s="16">
        <v>8.5474487271671326E-2</v>
      </c>
      <c r="E9" s="16">
        <v>6.8052715762154076E-2</v>
      </c>
      <c r="G9" s="16">
        <v>8.5468894702596235E-2</v>
      </c>
      <c r="H9" s="16">
        <v>0.1044768539176692</v>
      </c>
      <c r="I9" s="16">
        <v>0.1139867447141987</v>
      </c>
      <c r="J9" s="16">
        <v>6.1040562642387573E-2</v>
      </c>
      <c r="K9" s="16">
        <v>6.9213865578443223E-2</v>
      </c>
      <c r="L9" s="16">
        <v>3.5780874660333521E-2</v>
      </c>
      <c r="N9" s="16">
        <v>5.4348247998520748E-2</v>
      </c>
      <c r="O9" s="16">
        <v>8.6558834644436797E-2</v>
      </c>
      <c r="P9" s="16">
        <v>5.903610758562481E-2</v>
      </c>
      <c r="Q9" s="16">
        <v>9.281176847399468E-2</v>
      </c>
      <c r="R9" s="16">
        <v>0.1042354765551446</v>
      </c>
      <c r="S9" s="16">
        <v>5.2648559827467509E-2</v>
      </c>
      <c r="T9" s="16">
        <v>8.6654114710800839E-2</v>
      </c>
      <c r="U9" s="16">
        <v>6.6743856643991351E-2</v>
      </c>
      <c r="V9" s="16">
        <v>0.11339293366520101</v>
      </c>
      <c r="W9" s="16">
        <v>6.9526626056652455E-2</v>
      </c>
      <c r="X9" s="16">
        <v>4.8364578277555421E-2</v>
      </c>
      <c r="Y9" s="16">
        <v>6.6366756456668813E-2</v>
      </c>
      <c r="AA9" s="16">
        <v>0.1001693938306276</v>
      </c>
      <c r="AB9" s="16">
        <v>6.8606328531259517E-2</v>
      </c>
      <c r="AC9" s="16">
        <v>8.2367037937365536E-2</v>
      </c>
      <c r="AD9" s="16">
        <v>5.3875481581591327E-2</v>
      </c>
      <c r="AF9" s="16">
        <v>8.6593855083212698E-2</v>
      </c>
      <c r="AH9" s="16">
        <v>3.5600775391435688E-3</v>
      </c>
      <c r="AI9" s="16">
        <v>1.9286904065971201E-2</v>
      </c>
      <c r="AJ9" s="16">
        <v>5.2186867906482748E-2</v>
      </c>
      <c r="AK9" s="16">
        <v>0.32699099862592251</v>
      </c>
    </row>
    <row r="10" spans="2:39" ht="19" customHeight="1" x14ac:dyDescent="0.35">
      <c r="B10" s="15" t="s">
        <v>306</v>
      </c>
      <c r="C10" s="16">
        <v>0.20994422084490019</v>
      </c>
      <c r="D10" s="16">
        <v>0.23498021681391659</v>
      </c>
      <c r="E10" s="16">
        <v>0.18546689967653221</v>
      </c>
      <c r="G10" s="16">
        <v>0.28654511417139372</v>
      </c>
      <c r="H10" s="16">
        <v>0.28344698177209449</v>
      </c>
      <c r="I10" s="16">
        <v>0.26102673728618031</v>
      </c>
      <c r="J10" s="16">
        <v>0.21882455184583929</v>
      </c>
      <c r="K10" s="16">
        <v>0.15889782184037171</v>
      </c>
      <c r="L10" s="16">
        <v>8.5729585516420237E-2</v>
      </c>
      <c r="N10" s="16">
        <v>0.2011848025014841</v>
      </c>
      <c r="O10" s="16">
        <v>0.1816883186712519</v>
      </c>
      <c r="P10" s="16">
        <v>0.19418829766207379</v>
      </c>
      <c r="Q10" s="16">
        <v>0.18646057412746539</v>
      </c>
      <c r="R10" s="16">
        <v>0.20889585380208031</v>
      </c>
      <c r="S10" s="16">
        <v>0.193581956678019</v>
      </c>
      <c r="T10" s="16">
        <v>0.22243004651145051</v>
      </c>
      <c r="U10" s="16">
        <v>0.23034429105725299</v>
      </c>
      <c r="V10" s="16">
        <v>0.28920294976719563</v>
      </c>
      <c r="W10" s="16">
        <v>0.1788812702280185</v>
      </c>
      <c r="X10" s="16">
        <v>0.1819230150220712</v>
      </c>
      <c r="Y10" s="16">
        <v>0.1792709318106302</v>
      </c>
      <c r="AA10" s="16">
        <v>0.25010756080448399</v>
      </c>
      <c r="AB10" s="16">
        <v>0.2108671052670483</v>
      </c>
      <c r="AC10" s="16">
        <v>0.20429787368004321</v>
      </c>
      <c r="AD10" s="16">
        <v>0.17110749353795371</v>
      </c>
      <c r="AF10" s="16">
        <v>0.23566091347822429</v>
      </c>
      <c r="AH10" s="16">
        <v>1.130685003717123E-2</v>
      </c>
      <c r="AI10" s="16">
        <v>9.4941652758152972E-2</v>
      </c>
      <c r="AJ10" s="16">
        <v>0.25810530944594301</v>
      </c>
      <c r="AK10" s="16">
        <v>0.50441925509188013</v>
      </c>
    </row>
    <row r="11" spans="2:39" ht="19" customHeight="1" x14ac:dyDescent="0.35">
      <c r="B11" s="15" t="s">
        <v>307</v>
      </c>
      <c r="C11" s="16">
        <v>0.15544644017943771</v>
      </c>
      <c r="D11" s="16">
        <v>0.16240143631092091</v>
      </c>
      <c r="E11" s="16">
        <v>0.14864664382838561</v>
      </c>
      <c r="G11" s="16">
        <v>0.15954153764680931</v>
      </c>
      <c r="H11" s="16">
        <v>0.17519966590766081</v>
      </c>
      <c r="I11" s="16">
        <v>0.16017922480175989</v>
      </c>
      <c r="J11" s="16">
        <v>0.1807268279683103</v>
      </c>
      <c r="K11" s="16">
        <v>0.14767966321914691</v>
      </c>
      <c r="L11" s="16">
        <v>0.1176635388654293</v>
      </c>
      <c r="N11" s="16">
        <v>0.1499441885519672</v>
      </c>
      <c r="O11" s="16">
        <v>0.1803367941563758</v>
      </c>
      <c r="P11" s="16">
        <v>0.15036472777398491</v>
      </c>
      <c r="Q11" s="16">
        <v>0.17695024464506179</v>
      </c>
      <c r="R11" s="16">
        <v>0.17469318612581239</v>
      </c>
      <c r="S11" s="16">
        <v>0.1337272879637629</v>
      </c>
      <c r="T11" s="16">
        <v>0.13147097209293229</v>
      </c>
      <c r="U11" s="16">
        <v>0.1601577655935236</v>
      </c>
      <c r="V11" s="16">
        <v>0.16439627286902289</v>
      </c>
      <c r="W11" s="16">
        <v>0.13886906673869789</v>
      </c>
      <c r="X11" s="16">
        <v>0.17189943066382599</v>
      </c>
      <c r="Y11" s="16">
        <v>0.15101170848815529</v>
      </c>
      <c r="AA11" s="16">
        <v>0.1760306599962401</v>
      </c>
      <c r="AB11" s="16">
        <v>0.14742195392713031</v>
      </c>
      <c r="AC11" s="16">
        <v>0.14690612063116659</v>
      </c>
      <c r="AD11" s="16">
        <v>0.14924729613263579</v>
      </c>
      <c r="AF11" s="16">
        <v>0.1611970615635569</v>
      </c>
      <c r="AH11" s="16">
        <v>6.6732031378187145E-2</v>
      </c>
      <c r="AI11" s="16">
        <v>0.16132673952370441</v>
      </c>
      <c r="AJ11" s="16">
        <v>0.1936389734011183</v>
      </c>
      <c r="AK11" s="16">
        <v>0.1027367125657257</v>
      </c>
    </row>
    <row r="12" spans="2:39" ht="19" customHeight="1" x14ac:dyDescent="0.35">
      <c r="B12" s="15" t="s">
        <v>308</v>
      </c>
      <c r="C12" s="16">
        <v>0.29225743252657521</v>
      </c>
      <c r="D12" s="16">
        <v>0.29193504715938923</v>
      </c>
      <c r="E12" s="16">
        <v>0.29257262390870992</v>
      </c>
      <c r="G12" s="16">
        <v>0.28846636038300572</v>
      </c>
      <c r="H12" s="16">
        <v>0.27390805210575719</v>
      </c>
      <c r="I12" s="16">
        <v>0.27884577987367631</v>
      </c>
      <c r="J12" s="16">
        <v>0.32620641517223459</v>
      </c>
      <c r="K12" s="16">
        <v>0.311995149580585</v>
      </c>
      <c r="L12" s="16">
        <v>0.2797209997050088</v>
      </c>
      <c r="N12" s="16">
        <v>0.2733213825877191</v>
      </c>
      <c r="O12" s="16">
        <v>0.31857797187686981</v>
      </c>
      <c r="P12" s="16">
        <v>0.31276975498089798</v>
      </c>
      <c r="Q12" s="16">
        <v>0.29404082692600592</v>
      </c>
      <c r="R12" s="16">
        <v>0.27799298309450649</v>
      </c>
      <c r="S12" s="16">
        <v>0.30558762783844118</v>
      </c>
      <c r="T12" s="16">
        <v>0.27837124690526388</v>
      </c>
      <c r="U12" s="16">
        <v>0.32005712977728079</v>
      </c>
      <c r="V12" s="16">
        <v>0.27232448238974077</v>
      </c>
      <c r="W12" s="16">
        <v>0.29763987160657862</v>
      </c>
      <c r="X12" s="16">
        <v>0.28038823969954763</v>
      </c>
      <c r="Y12" s="16">
        <v>0.31259779949744521</v>
      </c>
      <c r="AA12" s="16">
        <v>0.246401636865304</v>
      </c>
      <c r="AB12" s="16">
        <v>0.29115491098618163</v>
      </c>
      <c r="AC12" s="16">
        <v>0.29675178733540492</v>
      </c>
      <c r="AD12" s="16">
        <v>0.33932120820579131</v>
      </c>
      <c r="AF12" s="16">
        <v>0.31189249205368053</v>
      </c>
      <c r="AH12" s="16">
        <v>0.15865936532041211</v>
      </c>
      <c r="AI12" s="16">
        <v>0.3460359154368351</v>
      </c>
      <c r="AJ12" s="16">
        <v>0.37284058726756958</v>
      </c>
      <c r="AK12" s="16">
        <v>4.363725037649447E-2</v>
      </c>
    </row>
    <row r="13" spans="2:39" ht="19" customHeight="1" x14ac:dyDescent="0.35">
      <c r="B13" s="15" t="s">
        <v>309</v>
      </c>
      <c r="C13" s="16">
        <v>0.26568659267866079</v>
      </c>
      <c r="D13" s="16">
        <v>0.22520881244410179</v>
      </c>
      <c r="E13" s="16">
        <v>0.30526111682421819</v>
      </c>
      <c r="G13" s="16">
        <v>0.179978093096195</v>
      </c>
      <c r="H13" s="16">
        <v>0.16296844629681809</v>
      </c>
      <c r="I13" s="16">
        <v>0.18596151332418481</v>
      </c>
      <c r="J13" s="16">
        <v>0.21320164237122821</v>
      </c>
      <c r="K13" s="16">
        <v>0.31221349978145319</v>
      </c>
      <c r="L13" s="16">
        <v>0.48110500125280831</v>
      </c>
      <c r="N13" s="16">
        <v>0.32120137836030871</v>
      </c>
      <c r="O13" s="16">
        <v>0.23283808065106601</v>
      </c>
      <c r="P13" s="16">
        <v>0.28364111199741859</v>
      </c>
      <c r="Q13" s="16">
        <v>0.24973658582747199</v>
      </c>
      <c r="R13" s="16">
        <v>0.23418250042245611</v>
      </c>
      <c r="S13" s="16">
        <v>0.31445456769230951</v>
      </c>
      <c r="T13" s="16">
        <v>0.2810736197795527</v>
      </c>
      <c r="U13" s="16">
        <v>0.22269695692795141</v>
      </c>
      <c r="V13" s="16">
        <v>0.16068336130883951</v>
      </c>
      <c r="W13" s="16">
        <v>0.31508316537005249</v>
      </c>
      <c r="X13" s="16">
        <v>0.31742473633699958</v>
      </c>
      <c r="Y13" s="16">
        <v>0.29075280374710027</v>
      </c>
      <c r="AA13" s="16">
        <v>0.2272907485033443</v>
      </c>
      <c r="AB13" s="16">
        <v>0.28194970128838032</v>
      </c>
      <c r="AC13" s="16">
        <v>0.26967718041601968</v>
      </c>
      <c r="AD13" s="16">
        <v>0.28644852054202791</v>
      </c>
      <c r="AF13" s="16">
        <v>0.2046556778213256</v>
      </c>
      <c r="AH13" s="16">
        <v>0.759741675725086</v>
      </c>
      <c r="AI13" s="16">
        <v>0.37840878821533658</v>
      </c>
      <c r="AJ13" s="16">
        <v>0.12322826197888639</v>
      </c>
      <c r="AK13" s="16">
        <v>2.2215783339977289E-2</v>
      </c>
    </row>
    <row r="15" spans="2:39" x14ac:dyDescent="0.35">
      <c r="B15" t="s">
        <v>443</v>
      </c>
    </row>
    <row r="16" spans="2:39" x14ac:dyDescent="0.35">
      <c r="B16" t="s">
        <v>8</v>
      </c>
    </row>
    <row r="18" spans="2:2" x14ac:dyDescent="0.35">
      <c r="B18"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B2:AM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310</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5583</v>
      </c>
      <c r="D7" s="13">
        <v>2763</v>
      </c>
      <c r="E7" s="13">
        <v>2820</v>
      </c>
      <c r="G7" s="13">
        <v>794</v>
      </c>
      <c r="H7" s="13">
        <v>910</v>
      </c>
      <c r="I7" s="13">
        <v>969</v>
      </c>
      <c r="J7" s="13">
        <v>1020</v>
      </c>
      <c r="K7" s="13">
        <v>864</v>
      </c>
      <c r="L7" s="13">
        <v>1026</v>
      </c>
      <c r="N7" s="13">
        <v>465</v>
      </c>
      <c r="O7" s="13">
        <v>163</v>
      </c>
      <c r="P7" s="13">
        <v>289</v>
      </c>
      <c r="Q7" s="13">
        <v>244</v>
      </c>
      <c r="R7" s="13">
        <v>623</v>
      </c>
      <c r="S7" s="13">
        <v>477</v>
      </c>
      <c r="T7" s="13">
        <v>418</v>
      </c>
      <c r="U7" s="13">
        <v>510</v>
      </c>
      <c r="V7" s="13">
        <v>748</v>
      </c>
      <c r="W7" s="13">
        <v>730</v>
      </c>
      <c r="X7" s="13">
        <v>462</v>
      </c>
      <c r="Y7" s="13">
        <v>454</v>
      </c>
      <c r="AA7" s="13">
        <v>1519</v>
      </c>
      <c r="AB7" s="13">
        <v>1492</v>
      </c>
      <c r="AC7" s="13">
        <v>1158</v>
      </c>
      <c r="AD7" s="13">
        <v>1396</v>
      </c>
      <c r="AF7" s="13">
        <v>4950</v>
      </c>
      <c r="AH7" s="13">
        <v>515</v>
      </c>
      <c r="AI7" s="13">
        <v>2107</v>
      </c>
      <c r="AJ7" s="13">
        <v>2105</v>
      </c>
      <c r="AK7" s="13">
        <v>856</v>
      </c>
    </row>
    <row r="8" spans="2:39" x14ac:dyDescent="0.35">
      <c r="B8" s="7" t="s">
        <v>68</v>
      </c>
      <c r="C8" s="14">
        <v>5579</v>
      </c>
      <c r="D8" s="14">
        <v>2758</v>
      </c>
      <c r="E8" s="14">
        <v>2821</v>
      </c>
      <c r="G8" s="14">
        <v>771</v>
      </c>
      <c r="H8" s="14">
        <v>949</v>
      </c>
      <c r="I8" s="14">
        <v>949</v>
      </c>
      <c r="J8" s="14">
        <v>949</v>
      </c>
      <c r="K8" s="14">
        <v>787</v>
      </c>
      <c r="L8" s="14">
        <v>1172</v>
      </c>
      <c r="N8" s="14">
        <v>502</v>
      </c>
      <c r="O8" s="14">
        <v>168</v>
      </c>
      <c r="P8" s="14">
        <v>279</v>
      </c>
      <c r="Q8" s="14">
        <v>223</v>
      </c>
      <c r="R8" s="14">
        <v>612</v>
      </c>
      <c r="S8" s="14">
        <v>448</v>
      </c>
      <c r="T8" s="14">
        <v>390</v>
      </c>
      <c r="U8" s="14">
        <v>501</v>
      </c>
      <c r="V8" s="14">
        <v>783</v>
      </c>
      <c r="W8" s="14">
        <v>724</v>
      </c>
      <c r="X8" s="14">
        <v>446</v>
      </c>
      <c r="Y8" s="14">
        <v>502</v>
      </c>
      <c r="AA8" s="14">
        <v>1505</v>
      </c>
      <c r="AB8" s="14">
        <v>1448</v>
      </c>
      <c r="AC8" s="14">
        <v>1224</v>
      </c>
      <c r="AD8" s="14">
        <v>1395</v>
      </c>
      <c r="AF8" s="14">
        <v>4916</v>
      </c>
      <c r="AH8" s="14">
        <v>537</v>
      </c>
      <c r="AI8" s="14">
        <v>2109</v>
      </c>
      <c r="AJ8" s="14">
        <v>2088</v>
      </c>
      <c r="AK8" s="14">
        <v>844</v>
      </c>
    </row>
    <row r="9" spans="2:39" ht="19" customHeight="1" x14ac:dyDescent="0.35">
      <c r="B9" s="15" t="s">
        <v>305</v>
      </c>
      <c r="C9" s="16">
        <v>8.0661535737949847E-2</v>
      </c>
      <c r="D9" s="16">
        <v>9.2674712930045408E-2</v>
      </c>
      <c r="E9" s="16">
        <v>6.8916430939748821E-2</v>
      </c>
      <c r="G9" s="16">
        <v>9.0530266490014957E-2</v>
      </c>
      <c r="H9" s="16">
        <v>0.1281821623091165</v>
      </c>
      <c r="I9" s="16">
        <v>0.11386821260803</v>
      </c>
      <c r="J9" s="16">
        <v>6.9533596091595803E-2</v>
      </c>
      <c r="K9" s="16">
        <v>6.7080479736908588E-2</v>
      </c>
      <c r="L9" s="16">
        <v>2.6922226836659562E-2</v>
      </c>
      <c r="N9" s="16">
        <v>6.5754009695610738E-2</v>
      </c>
      <c r="O9" s="16">
        <v>9.5498829839419722E-2</v>
      </c>
      <c r="P9" s="16">
        <v>4.9092866183006893E-2</v>
      </c>
      <c r="Q9" s="16">
        <v>6.1681305465824808E-2</v>
      </c>
      <c r="R9" s="16">
        <v>9.6844104119226046E-2</v>
      </c>
      <c r="S9" s="16">
        <v>8.1747990243543706E-2</v>
      </c>
      <c r="T9" s="16">
        <v>7.6149387099877036E-2</v>
      </c>
      <c r="U9" s="16">
        <v>6.6994050990978687E-2</v>
      </c>
      <c r="V9" s="16">
        <v>0.12113232865777621</v>
      </c>
      <c r="W9" s="16">
        <v>7.6892954948008282E-2</v>
      </c>
      <c r="X9" s="16">
        <v>6.5348700771778123E-2</v>
      </c>
      <c r="Y9" s="16">
        <v>6.8950499214198449E-2</v>
      </c>
      <c r="AA9" s="16">
        <v>0.1091055186771451</v>
      </c>
      <c r="AB9" s="16">
        <v>8.3501485664081637E-2</v>
      </c>
      <c r="AC9" s="16">
        <v>7.8147120188418601E-2</v>
      </c>
      <c r="AD9" s="16">
        <v>4.8733217630464051E-2</v>
      </c>
      <c r="AF9" s="16">
        <v>8.97677646110355E-2</v>
      </c>
      <c r="AH9" s="16">
        <v>1.453876125825045E-2</v>
      </c>
      <c r="AI9" s="16">
        <v>2.4310955648715171E-2</v>
      </c>
      <c r="AJ9" s="16">
        <v>6.2070662518790058E-2</v>
      </c>
      <c r="AK9" s="16">
        <v>0.30942295391742092</v>
      </c>
    </row>
    <row r="10" spans="2:39" ht="19" customHeight="1" x14ac:dyDescent="0.35">
      <c r="B10" s="15" t="s">
        <v>306</v>
      </c>
      <c r="C10" s="16">
        <v>0.21691824920154859</v>
      </c>
      <c r="D10" s="16">
        <v>0.24244050437681339</v>
      </c>
      <c r="E10" s="16">
        <v>0.19196551963412389</v>
      </c>
      <c r="G10" s="16">
        <v>0.28658625526074483</v>
      </c>
      <c r="H10" s="16">
        <v>0.29251875874125077</v>
      </c>
      <c r="I10" s="16">
        <v>0.27285775335689078</v>
      </c>
      <c r="J10" s="16">
        <v>0.2194175247628028</v>
      </c>
      <c r="K10" s="16">
        <v>0.1691364810713582</v>
      </c>
      <c r="L10" s="16">
        <v>9.4608706156121644E-2</v>
      </c>
      <c r="N10" s="16">
        <v>0.20376978497961101</v>
      </c>
      <c r="O10" s="16">
        <v>0.25630835092969922</v>
      </c>
      <c r="P10" s="16">
        <v>0.24361673428656619</v>
      </c>
      <c r="Q10" s="16">
        <v>0.1987072106920606</v>
      </c>
      <c r="R10" s="16">
        <v>0.22320479998993009</v>
      </c>
      <c r="S10" s="16">
        <v>0.15869473339386289</v>
      </c>
      <c r="T10" s="16">
        <v>0.24890604760638169</v>
      </c>
      <c r="U10" s="16">
        <v>0.2343218854239999</v>
      </c>
      <c r="V10" s="16">
        <v>0.2646227154950444</v>
      </c>
      <c r="W10" s="16">
        <v>0.2014451074086919</v>
      </c>
      <c r="X10" s="16">
        <v>0.18052667008851481</v>
      </c>
      <c r="Y10" s="16">
        <v>0.1923736348372046</v>
      </c>
      <c r="AA10" s="16">
        <v>0.27714580794560872</v>
      </c>
      <c r="AB10" s="16">
        <v>0.2078339373244194</v>
      </c>
      <c r="AC10" s="16">
        <v>0.20557010618256749</v>
      </c>
      <c r="AD10" s="16">
        <v>0.17185295581384491</v>
      </c>
      <c r="AF10" s="16">
        <v>0.2423122567486084</v>
      </c>
      <c r="AH10" s="16">
        <v>2.680895216911713E-2</v>
      </c>
      <c r="AI10" s="16">
        <v>0.1065897336330791</v>
      </c>
      <c r="AJ10" s="16">
        <v>0.25300161778064562</v>
      </c>
      <c r="AK10" s="16">
        <v>0.52415837263484655</v>
      </c>
    </row>
    <row r="11" spans="2:39" ht="19" customHeight="1" x14ac:dyDescent="0.35">
      <c r="B11" s="15" t="s">
        <v>307</v>
      </c>
      <c r="C11" s="16">
        <v>0.19123337209701419</v>
      </c>
      <c r="D11" s="16">
        <v>0.18198531086283279</v>
      </c>
      <c r="E11" s="16">
        <v>0.20027506411893081</v>
      </c>
      <c r="G11" s="16">
        <v>0.1625207360869825</v>
      </c>
      <c r="H11" s="16">
        <v>0.15713767616526311</v>
      </c>
      <c r="I11" s="16">
        <v>0.18324215983357059</v>
      </c>
      <c r="J11" s="16">
        <v>0.17952942096094979</v>
      </c>
      <c r="K11" s="16">
        <v>0.19775524214672999</v>
      </c>
      <c r="L11" s="16">
        <v>0.24931376406628669</v>
      </c>
      <c r="N11" s="16">
        <v>0.195861279621103</v>
      </c>
      <c r="O11" s="16">
        <v>0.1649128685731128</v>
      </c>
      <c r="P11" s="16">
        <v>0.20800205577126121</v>
      </c>
      <c r="Q11" s="16">
        <v>0.23215705974127501</v>
      </c>
      <c r="R11" s="16">
        <v>0.17051715145676141</v>
      </c>
      <c r="S11" s="16">
        <v>0.21709184854689681</v>
      </c>
      <c r="T11" s="16">
        <v>0.19114651284419959</v>
      </c>
      <c r="U11" s="16">
        <v>0.2042012764943486</v>
      </c>
      <c r="V11" s="16">
        <v>0.15935925906126011</v>
      </c>
      <c r="W11" s="16">
        <v>0.19829123702013121</v>
      </c>
      <c r="X11" s="16">
        <v>0.20019861315196</v>
      </c>
      <c r="Y11" s="16">
        <v>0.18879786047584771</v>
      </c>
      <c r="AA11" s="16">
        <v>0.16173244128291611</v>
      </c>
      <c r="AB11" s="16">
        <v>0.20256791413067279</v>
      </c>
      <c r="AC11" s="16">
        <v>0.1888379398831338</v>
      </c>
      <c r="AD11" s="16">
        <v>0.21383595330232691</v>
      </c>
      <c r="AF11" s="16">
        <v>0.156557202484332</v>
      </c>
      <c r="AH11" s="16">
        <v>0.37874290060605359</v>
      </c>
      <c r="AI11" s="16">
        <v>0.2169660278857885</v>
      </c>
      <c r="AJ11" s="16">
        <v>0.17430366494653049</v>
      </c>
      <c r="AK11" s="16">
        <v>4.9589040003013847E-2</v>
      </c>
    </row>
    <row r="12" spans="2:39" ht="19" customHeight="1" x14ac:dyDescent="0.35">
      <c r="B12" s="15" t="s">
        <v>308</v>
      </c>
      <c r="C12" s="16">
        <v>0.31293531992248402</v>
      </c>
      <c r="D12" s="16">
        <v>0.30510690039504251</v>
      </c>
      <c r="E12" s="16">
        <v>0.3205890493467517</v>
      </c>
      <c r="G12" s="16">
        <v>0.33037511653750001</v>
      </c>
      <c r="H12" s="16">
        <v>0.30453720869220141</v>
      </c>
      <c r="I12" s="16">
        <v>0.28498171992307347</v>
      </c>
      <c r="J12" s="16">
        <v>0.34878475965563488</v>
      </c>
      <c r="K12" s="16">
        <v>0.31556106160103009</v>
      </c>
      <c r="L12" s="16">
        <v>0.3001002715190888</v>
      </c>
      <c r="N12" s="16">
        <v>0.29612970690669738</v>
      </c>
      <c r="O12" s="16">
        <v>0.37245281368904148</v>
      </c>
      <c r="P12" s="16">
        <v>0.28580331897644362</v>
      </c>
      <c r="Q12" s="16">
        <v>0.32240538504430333</v>
      </c>
      <c r="R12" s="16">
        <v>0.30109264890973497</v>
      </c>
      <c r="S12" s="16">
        <v>0.32870212777107249</v>
      </c>
      <c r="T12" s="16">
        <v>0.30082817400934869</v>
      </c>
      <c r="U12" s="16">
        <v>0.32911797279930749</v>
      </c>
      <c r="V12" s="16">
        <v>0.31359529754339072</v>
      </c>
      <c r="W12" s="16">
        <v>0.30262344001436631</v>
      </c>
      <c r="X12" s="16">
        <v>0.31630706792561242</v>
      </c>
      <c r="Y12" s="16">
        <v>0.32518125778113732</v>
      </c>
      <c r="AA12" s="16">
        <v>0.28114453164815612</v>
      </c>
      <c r="AB12" s="16">
        <v>0.31074714059254521</v>
      </c>
      <c r="AC12" s="16">
        <v>0.32539067740045968</v>
      </c>
      <c r="AD12" s="16">
        <v>0.33881693277460651</v>
      </c>
      <c r="AF12" s="16">
        <v>0.32919173790266248</v>
      </c>
      <c r="AH12" s="16">
        <v>0.22585168191730171</v>
      </c>
      <c r="AI12" s="16">
        <v>0.35769667049731818</v>
      </c>
      <c r="AJ12" s="16">
        <v>0.38727008500527171</v>
      </c>
      <c r="AK12" s="16">
        <v>7.27105497932964E-2</v>
      </c>
    </row>
    <row r="13" spans="2:39" ht="19" customHeight="1" x14ac:dyDescent="0.35">
      <c r="B13" s="15" t="s">
        <v>309</v>
      </c>
      <c r="C13" s="16">
        <v>0.1982515230410033</v>
      </c>
      <c r="D13" s="16">
        <v>0.17779257143526561</v>
      </c>
      <c r="E13" s="16">
        <v>0.21825393596044471</v>
      </c>
      <c r="G13" s="16">
        <v>0.12998762562475771</v>
      </c>
      <c r="H13" s="16">
        <v>0.1176241940921683</v>
      </c>
      <c r="I13" s="16">
        <v>0.14505015427843521</v>
      </c>
      <c r="J13" s="16">
        <v>0.1827346985290168</v>
      </c>
      <c r="K13" s="16">
        <v>0.25046673544397308</v>
      </c>
      <c r="L13" s="16">
        <v>0.32905503142184328</v>
      </c>
      <c r="N13" s="16">
        <v>0.23848521879697779</v>
      </c>
      <c r="O13" s="16">
        <v>0.11082713696872711</v>
      </c>
      <c r="P13" s="16">
        <v>0.21348502478272219</v>
      </c>
      <c r="Q13" s="16">
        <v>0.18504903905653619</v>
      </c>
      <c r="R13" s="16">
        <v>0.20834129552434741</v>
      </c>
      <c r="S13" s="16">
        <v>0.2137633000446241</v>
      </c>
      <c r="T13" s="16">
        <v>0.182969878440193</v>
      </c>
      <c r="U13" s="16">
        <v>0.16536481429136529</v>
      </c>
      <c r="V13" s="16">
        <v>0.14129039924252851</v>
      </c>
      <c r="W13" s="16">
        <v>0.2207472606088022</v>
      </c>
      <c r="X13" s="16">
        <v>0.2376189480621346</v>
      </c>
      <c r="Y13" s="16">
        <v>0.2246967476916118</v>
      </c>
      <c r="AA13" s="16">
        <v>0.17087170044617411</v>
      </c>
      <c r="AB13" s="16">
        <v>0.19534952228828101</v>
      </c>
      <c r="AC13" s="16">
        <v>0.2020541563454204</v>
      </c>
      <c r="AD13" s="16">
        <v>0.22676094047875769</v>
      </c>
      <c r="AF13" s="16">
        <v>0.18217103825336151</v>
      </c>
      <c r="AH13" s="16">
        <v>0.35405770404927722</v>
      </c>
      <c r="AI13" s="16">
        <v>0.29443661233509938</v>
      </c>
      <c r="AJ13" s="16">
        <v>0.123353969748762</v>
      </c>
      <c r="AK13" s="16">
        <v>4.4119083651422433E-2</v>
      </c>
    </row>
    <row r="15" spans="2:39" x14ac:dyDescent="0.35">
      <c r="B15" t="s">
        <v>443</v>
      </c>
    </row>
    <row r="16" spans="2:39" x14ac:dyDescent="0.35">
      <c r="B16" t="s">
        <v>8</v>
      </c>
    </row>
    <row r="18" spans="2:2" x14ac:dyDescent="0.35">
      <c r="B18"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B2:AM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311</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5583</v>
      </c>
      <c r="D7" s="13">
        <v>2763</v>
      </c>
      <c r="E7" s="13">
        <v>2820</v>
      </c>
      <c r="G7" s="13">
        <v>794</v>
      </c>
      <c r="H7" s="13">
        <v>910</v>
      </c>
      <c r="I7" s="13">
        <v>969</v>
      </c>
      <c r="J7" s="13">
        <v>1020</v>
      </c>
      <c r="K7" s="13">
        <v>864</v>
      </c>
      <c r="L7" s="13">
        <v>1026</v>
      </c>
      <c r="N7" s="13">
        <v>465</v>
      </c>
      <c r="O7" s="13">
        <v>163</v>
      </c>
      <c r="P7" s="13">
        <v>289</v>
      </c>
      <c r="Q7" s="13">
        <v>244</v>
      </c>
      <c r="R7" s="13">
        <v>623</v>
      </c>
      <c r="S7" s="13">
        <v>477</v>
      </c>
      <c r="T7" s="13">
        <v>418</v>
      </c>
      <c r="U7" s="13">
        <v>510</v>
      </c>
      <c r="V7" s="13">
        <v>748</v>
      </c>
      <c r="W7" s="13">
        <v>730</v>
      </c>
      <c r="X7" s="13">
        <v>462</v>
      </c>
      <c r="Y7" s="13">
        <v>454</v>
      </c>
      <c r="AA7" s="13">
        <v>1519</v>
      </c>
      <c r="AB7" s="13">
        <v>1492</v>
      </c>
      <c r="AC7" s="13">
        <v>1158</v>
      </c>
      <c r="AD7" s="13">
        <v>1396</v>
      </c>
      <c r="AF7" s="13">
        <v>4950</v>
      </c>
      <c r="AH7" s="13">
        <v>515</v>
      </c>
      <c r="AI7" s="13">
        <v>2107</v>
      </c>
      <c r="AJ7" s="13">
        <v>2105</v>
      </c>
      <c r="AK7" s="13">
        <v>856</v>
      </c>
    </row>
    <row r="8" spans="2:39" x14ac:dyDescent="0.35">
      <c r="B8" s="7" t="s">
        <v>68</v>
      </c>
      <c r="C8" s="14">
        <v>5579</v>
      </c>
      <c r="D8" s="14">
        <v>2758</v>
      </c>
      <c r="E8" s="14">
        <v>2821</v>
      </c>
      <c r="G8" s="14">
        <v>771</v>
      </c>
      <c r="H8" s="14">
        <v>949</v>
      </c>
      <c r="I8" s="14">
        <v>949</v>
      </c>
      <c r="J8" s="14">
        <v>949</v>
      </c>
      <c r="K8" s="14">
        <v>787</v>
      </c>
      <c r="L8" s="14">
        <v>1172</v>
      </c>
      <c r="N8" s="14">
        <v>502</v>
      </c>
      <c r="O8" s="14">
        <v>168</v>
      </c>
      <c r="P8" s="14">
        <v>279</v>
      </c>
      <c r="Q8" s="14">
        <v>223</v>
      </c>
      <c r="R8" s="14">
        <v>612</v>
      </c>
      <c r="S8" s="14">
        <v>448</v>
      </c>
      <c r="T8" s="14">
        <v>390</v>
      </c>
      <c r="U8" s="14">
        <v>501</v>
      </c>
      <c r="V8" s="14">
        <v>783</v>
      </c>
      <c r="W8" s="14">
        <v>724</v>
      </c>
      <c r="X8" s="14">
        <v>446</v>
      </c>
      <c r="Y8" s="14">
        <v>502</v>
      </c>
      <c r="AA8" s="14">
        <v>1505</v>
      </c>
      <c r="AB8" s="14">
        <v>1448</v>
      </c>
      <c r="AC8" s="14">
        <v>1224</v>
      </c>
      <c r="AD8" s="14">
        <v>1395</v>
      </c>
      <c r="AF8" s="14">
        <v>4916</v>
      </c>
      <c r="AH8" s="14">
        <v>537</v>
      </c>
      <c r="AI8" s="14">
        <v>2109</v>
      </c>
      <c r="AJ8" s="14">
        <v>2088</v>
      </c>
      <c r="AK8" s="14">
        <v>844</v>
      </c>
    </row>
    <row r="9" spans="2:39" ht="19" customHeight="1" x14ac:dyDescent="0.35">
      <c r="B9" s="15" t="s">
        <v>305</v>
      </c>
      <c r="C9" s="16">
        <v>0.1034830186392586</v>
      </c>
      <c r="D9" s="16">
        <v>0.1156451818196262</v>
      </c>
      <c r="E9" s="16">
        <v>9.1592252454586978E-2</v>
      </c>
      <c r="G9" s="16">
        <v>0.14536676371410789</v>
      </c>
      <c r="H9" s="16">
        <v>0.16971133107029471</v>
      </c>
      <c r="I9" s="16">
        <v>0.13050214636377741</v>
      </c>
      <c r="J9" s="16">
        <v>8.1078039529455151E-2</v>
      </c>
      <c r="K9" s="16">
        <v>7.2551843452693124E-2</v>
      </c>
      <c r="L9" s="16">
        <v>3.9322039727367412E-2</v>
      </c>
      <c r="N9" s="16">
        <v>9.8323766521343045E-2</v>
      </c>
      <c r="O9" s="16">
        <v>9.2641742169161503E-2</v>
      </c>
      <c r="P9" s="16">
        <v>9.9116624355919322E-2</v>
      </c>
      <c r="Q9" s="16">
        <v>8.6593705267306018E-2</v>
      </c>
      <c r="R9" s="16">
        <v>0.10018381832803309</v>
      </c>
      <c r="S9" s="16">
        <v>6.8293762917293999E-2</v>
      </c>
      <c r="T9" s="16">
        <v>0.112873901415007</v>
      </c>
      <c r="U9" s="16">
        <v>0.1085438989009814</v>
      </c>
      <c r="V9" s="16">
        <v>0.15010054277511631</v>
      </c>
      <c r="W9" s="16">
        <v>8.7992342383879346E-2</v>
      </c>
      <c r="X9" s="16">
        <v>9.3703950293259147E-2</v>
      </c>
      <c r="Y9" s="16">
        <v>0.10359985251955039</v>
      </c>
      <c r="AA9" s="16">
        <v>0.14137110070646711</v>
      </c>
      <c r="AB9" s="16">
        <v>8.5319421209123489E-2</v>
      </c>
      <c r="AC9" s="16">
        <v>0.1103161761861944</v>
      </c>
      <c r="AD9" s="16">
        <v>7.5972564750989222E-2</v>
      </c>
      <c r="AF9" s="16">
        <v>0.1147068473813275</v>
      </c>
      <c r="AH9" s="16">
        <v>1.510094598779068E-2</v>
      </c>
      <c r="AI9" s="16">
        <v>5.0695762266271462E-2</v>
      </c>
      <c r="AJ9" s="16">
        <v>7.4408618185214548E-2</v>
      </c>
      <c r="AK9" s="16">
        <v>0.36341855988426153</v>
      </c>
    </row>
    <row r="10" spans="2:39" ht="19" customHeight="1" x14ac:dyDescent="0.35">
      <c r="B10" s="15" t="s">
        <v>306</v>
      </c>
      <c r="C10" s="16">
        <v>0.29165182817547392</v>
      </c>
      <c r="D10" s="16">
        <v>0.30798406262083278</v>
      </c>
      <c r="E10" s="16">
        <v>0.27568404529154639</v>
      </c>
      <c r="G10" s="16">
        <v>0.38604210725382387</v>
      </c>
      <c r="H10" s="16">
        <v>0.37117184012905252</v>
      </c>
      <c r="I10" s="16">
        <v>0.31931566619723151</v>
      </c>
      <c r="J10" s="16">
        <v>0.3024508271923505</v>
      </c>
      <c r="K10" s="16">
        <v>0.2352596478830164</v>
      </c>
      <c r="L10" s="16">
        <v>0.17185978760315429</v>
      </c>
      <c r="N10" s="16">
        <v>0.28792151701096153</v>
      </c>
      <c r="O10" s="16">
        <v>0.2457475316964006</v>
      </c>
      <c r="P10" s="16">
        <v>0.25780236764506198</v>
      </c>
      <c r="Q10" s="16">
        <v>0.30333420628849261</v>
      </c>
      <c r="R10" s="16">
        <v>0.30906751414682893</v>
      </c>
      <c r="S10" s="16">
        <v>0.25905276839915248</v>
      </c>
      <c r="T10" s="16">
        <v>0.31943742649649859</v>
      </c>
      <c r="U10" s="16">
        <v>0.29936050930848868</v>
      </c>
      <c r="V10" s="16">
        <v>0.36825770282052878</v>
      </c>
      <c r="W10" s="16">
        <v>0.25625228512456238</v>
      </c>
      <c r="X10" s="16">
        <v>0.25013317116093808</v>
      </c>
      <c r="Y10" s="16">
        <v>0.27142381486003397</v>
      </c>
      <c r="AA10" s="16">
        <v>0.35172146742008892</v>
      </c>
      <c r="AB10" s="16">
        <v>0.29270834557682562</v>
      </c>
      <c r="AC10" s="16">
        <v>0.27742611719287991</v>
      </c>
      <c r="AD10" s="16">
        <v>0.23835509368341279</v>
      </c>
      <c r="AF10" s="16">
        <v>0.32373023085173669</v>
      </c>
      <c r="AH10" s="16">
        <v>7.6486963398302743E-2</v>
      </c>
      <c r="AI10" s="16">
        <v>0.19297899140383301</v>
      </c>
      <c r="AJ10" s="16">
        <v>0.34669729733891608</v>
      </c>
      <c r="AK10" s="16">
        <v>0.53882639508382846</v>
      </c>
    </row>
    <row r="11" spans="2:39" ht="19" customHeight="1" x14ac:dyDescent="0.35">
      <c r="B11" s="15" t="s">
        <v>307</v>
      </c>
      <c r="C11" s="16">
        <v>0.23861194767757871</v>
      </c>
      <c r="D11" s="16">
        <v>0.21701530111098691</v>
      </c>
      <c r="E11" s="16">
        <v>0.25972666805157169</v>
      </c>
      <c r="G11" s="16">
        <v>0.17942103823681299</v>
      </c>
      <c r="H11" s="16">
        <v>0.17591040051044779</v>
      </c>
      <c r="I11" s="16">
        <v>0.19948157679805489</v>
      </c>
      <c r="J11" s="16">
        <v>0.23623928248933959</v>
      </c>
      <c r="K11" s="16">
        <v>0.27388821340182712</v>
      </c>
      <c r="L11" s="16">
        <v>0.33826422396031192</v>
      </c>
      <c r="N11" s="16">
        <v>0.23867685557692481</v>
      </c>
      <c r="O11" s="16">
        <v>0.20422846772564771</v>
      </c>
      <c r="P11" s="16">
        <v>0.27619356166295922</v>
      </c>
      <c r="Q11" s="16">
        <v>0.2312397539597999</v>
      </c>
      <c r="R11" s="16">
        <v>0.24826947405484709</v>
      </c>
      <c r="S11" s="16">
        <v>0.25994003966095358</v>
      </c>
      <c r="T11" s="16">
        <v>0.17998004838073439</v>
      </c>
      <c r="U11" s="16">
        <v>0.27083822597507079</v>
      </c>
      <c r="V11" s="16">
        <v>0.1697623009848446</v>
      </c>
      <c r="W11" s="16">
        <v>0.27368160635111882</v>
      </c>
      <c r="X11" s="16">
        <v>0.2761092936905894</v>
      </c>
      <c r="Y11" s="16">
        <v>0.23847319567116501</v>
      </c>
      <c r="AA11" s="16">
        <v>0.20845194263874231</v>
      </c>
      <c r="AB11" s="16">
        <v>0.25905566037778838</v>
      </c>
      <c r="AC11" s="16">
        <v>0.22344626615522639</v>
      </c>
      <c r="AD11" s="16">
        <v>0.2627178503149733</v>
      </c>
      <c r="AF11" s="16">
        <v>0.20944296734210241</v>
      </c>
      <c r="AH11" s="16">
        <v>0.4396778521891796</v>
      </c>
      <c r="AI11" s="16">
        <v>0.30751340004377808</v>
      </c>
      <c r="AJ11" s="16">
        <v>0.19219209154062461</v>
      </c>
      <c r="AK11" s="16">
        <v>5.3437205558420187E-2</v>
      </c>
    </row>
    <row r="12" spans="2:39" ht="19" customHeight="1" x14ac:dyDescent="0.35">
      <c r="B12" s="15" t="s">
        <v>308</v>
      </c>
      <c r="C12" s="16">
        <v>0.25877270204876729</v>
      </c>
      <c r="D12" s="16">
        <v>0.25881335202508532</v>
      </c>
      <c r="E12" s="16">
        <v>0.25873295917107009</v>
      </c>
      <c r="G12" s="16">
        <v>0.24347144336350279</v>
      </c>
      <c r="H12" s="16">
        <v>0.2189850660001183</v>
      </c>
      <c r="I12" s="16">
        <v>0.27106345586289993</v>
      </c>
      <c r="J12" s="16">
        <v>0.29572221339658877</v>
      </c>
      <c r="K12" s="16">
        <v>0.2757638849526573</v>
      </c>
      <c r="L12" s="16">
        <v>0.24977307254667749</v>
      </c>
      <c r="N12" s="16">
        <v>0.24615005394245909</v>
      </c>
      <c r="O12" s="16">
        <v>0.35935987245507311</v>
      </c>
      <c r="P12" s="16">
        <v>0.23847942223005</v>
      </c>
      <c r="Q12" s="16">
        <v>0.2636346979405344</v>
      </c>
      <c r="R12" s="16">
        <v>0.23639630328666009</v>
      </c>
      <c r="S12" s="16">
        <v>0.26003959266152132</v>
      </c>
      <c r="T12" s="16">
        <v>0.29189150768280758</v>
      </c>
      <c r="U12" s="16">
        <v>0.25211931255488501</v>
      </c>
      <c r="V12" s="16">
        <v>0.23691993770486711</v>
      </c>
      <c r="W12" s="16">
        <v>0.27031447952376869</v>
      </c>
      <c r="X12" s="16">
        <v>0.26634692412708511</v>
      </c>
      <c r="Y12" s="16">
        <v>0.26460172376608138</v>
      </c>
      <c r="AA12" s="16">
        <v>0.2213510321784517</v>
      </c>
      <c r="AB12" s="16">
        <v>0.2535510566064203</v>
      </c>
      <c r="AC12" s="16">
        <v>0.27536225903280831</v>
      </c>
      <c r="AD12" s="16">
        <v>0.28958041633922438</v>
      </c>
      <c r="AF12" s="16">
        <v>0.26797083949370137</v>
      </c>
      <c r="AH12" s="16">
        <v>0.214269884496636</v>
      </c>
      <c r="AI12" s="16">
        <v>0.29646311720025859</v>
      </c>
      <c r="AJ12" s="16">
        <v>0.32460239681192732</v>
      </c>
      <c r="AK12" s="16">
        <v>3.0163104284717249E-2</v>
      </c>
    </row>
    <row r="13" spans="2:39" ht="19" customHeight="1" x14ac:dyDescent="0.35">
      <c r="B13" s="15" t="s">
        <v>309</v>
      </c>
      <c r="C13" s="16">
        <v>0.1074805034589216</v>
      </c>
      <c r="D13" s="16">
        <v>0.1005421024234688</v>
      </c>
      <c r="E13" s="16">
        <v>0.1142640750312247</v>
      </c>
      <c r="G13" s="16">
        <v>4.5698647431752309E-2</v>
      </c>
      <c r="H13" s="16">
        <v>6.4221362290086736E-2</v>
      </c>
      <c r="I13" s="16">
        <v>7.963715477803654E-2</v>
      </c>
      <c r="J13" s="16">
        <v>8.4509637392265968E-2</v>
      </c>
      <c r="K13" s="16">
        <v>0.1425364103098061</v>
      </c>
      <c r="L13" s="16">
        <v>0.20078087616248891</v>
      </c>
      <c r="N13" s="16">
        <v>0.12892780694831149</v>
      </c>
      <c r="O13" s="16">
        <v>9.8022385953717331E-2</v>
      </c>
      <c r="P13" s="16">
        <v>0.12840802410600941</v>
      </c>
      <c r="Q13" s="16">
        <v>0.1151976365438671</v>
      </c>
      <c r="R13" s="16">
        <v>0.1060828901836308</v>
      </c>
      <c r="S13" s="16">
        <v>0.15267383636107859</v>
      </c>
      <c r="T13" s="16">
        <v>9.5817116024952603E-2</v>
      </c>
      <c r="U13" s="16">
        <v>6.9138053260574178E-2</v>
      </c>
      <c r="V13" s="16">
        <v>7.4959515714643155E-2</v>
      </c>
      <c r="W13" s="16">
        <v>0.1117592866166706</v>
      </c>
      <c r="X13" s="16">
        <v>0.1137066607281282</v>
      </c>
      <c r="Y13" s="16">
        <v>0.12190141318316911</v>
      </c>
      <c r="AA13" s="16">
        <v>7.7104457056250006E-2</v>
      </c>
      <c r="AB13" s="16">
        <v>0.1093655162298422</v>
      </c>
      <c r="AC13" s="16">
        <v>0.113449181432891</v>
      </c>
      <c r="AD13" s="16">
        <v>0.13337407491140041</v>
      </c>
      <c r="AF13" s="16">
        <v>8.4149114931131905E-2</v>
      </c>
      <c r="AH13" s="16">
        <v>0.25446435392809102</v>
      </c>
      <c r="AI13" s="16">
        <v>0.15234872908585911</v>
      </c>
      <c r="AJ13" s="16">
        <v>6.2099596123317523E-2</v>
      </c>
      <c r="AK13" s="16">
        <v>1.415473518877268E-2</v>
      </c>
    </row>
    <row r="15" spans="2:39" x14ac:dyDescent="0.35">
      <c r="B15" t="s">
        <v>443</v>
      </c>
    </row>
    <row r="16" spans="2:39" x14ac:dyDescent="0.35">
      <c r="B16" t="s">
        <v>8</v>
      </c>
    </row>
    <row r="18" spans="2:2" x14ac:dyDescent="0.35">
      <c r="B18"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B2:AM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312</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5583</v>
      </c>
      <c r="D7" s="13">
        <v>2763</v>
      </c>
      <c r="E7" s="13">
        <v>2820</v>
      </c>
      <c r="G7" s="13">
        <v>794</v>
      </c>
      <c r="H7" s="13">
        <v>910</v>
      </c>
      <c r="I7" s="13">
        <v>969</v>
      </c>
      <c r="J7" s="13">
        <v>1020</v>
      </c>
      <c r="K7" s="13">
        <v>864</v>
      </c>
      <c r="L7" s="13">
        <v>1026</v>
      </c>
      <c r="N7" s="13">
        <v>465</v>
      </c>
      <c r="O7" s="13">
        <v>163</v>
      </c>
      <c r="P7" s="13">
        <v>289</v>
      </c>
      <c r="Q7" s="13">
        <v>244</v>
      </c>
      <c r="R7" s="13">
        <v>623</v>
      </c>
      <c r="S7" s="13">
        <v>477</v>
      </c>
      <c r="T7" s="13">
        <v>418</v>
      </c>
      <c r="U7" s="13">
        <v>510</v>
      </c>
      <c r="V7" s="13">
        <v>748</v>
      </c>
      <c r="W7" s="13">
        <v>730</v>
      </c>
      <c r="X7" s="13">
        <v>462</v>
      </c>
      <c r="Y7" s="13">
        <v>454</v>
      </c>
      <c r="AA7" s="13">
        <v>1519</v>
      </c>
      <c r="AB7" s="13">
        <v>1492</v>
      </c>
      <c r="AC7" s="13">
        <v>1158</v>
      </c>
      <c r="AD7" s="13">
        <v>1396</v>
      </c>
      <c r="AF7" s="13">
        <v>4950</v>
      </c>
      <c r="AH7" s="13">
        <v>515</v>
      </c>
      <c r="AI7" s="13">
        <v>2107</v>
      </c>
      <c r="AJ7" s="13">
        <v>2105</v>
      </c>
      <c r="AK7" s="13">
        <v>856</v>
      </c>
    </row>
    <row r="8" spans="2:39" x14ac:dyDescent="0.35">
      <c r="B8" s="7" t="s">
        <v>68</v>
      </c>
      <c r="C8" s="14">
        <v>5579</v>
      </c>
      <c r="D8" s="14">
        <v>2758</v>
      </c>
      <c r="E8" s="14">
        <v>2821</v>
      </c>
      <c r="G8" s="14">
        <v>771</v>
      </c>
      <c r="H8" s="14">
        <v>949</v>
      </c>
      <c r="I8" s="14">
        <v>949</v>
      </c>
      <c r="J8" s="14">
        <v>949</v>
      </c>
      <c r="K8" s="14">
        <v>787</v>
      </c>
      <c r="L8" s="14">
        <v>1172</v>
      </c>
      <c r="N8" s="14">
        <v>502</v>
      </c>
      <c r="O8" s="14">
        <v>168</v>
      </c>
      <c r="P8" s="14">
        <v>279</v>
      </c>
      <c r="Q8" s="14">
        <v>223</v>
      </c>
      <c r="R8" s="14">
        <v>612</v>
      </c>
      <c r="S8" s="14">
        <v>448</v>
      </c>
      <c r="T8" s="14">
        <v>390</v>
      </c>
      <c r="U8" s="14">
        <v>501</v>
      </c>
      <c r="V8" s="14">
        <v>783</v>
      </c>
      <c r="W8" s="14">
        <v>724</v>
      </c>
      <c r="X8" s="14">
        <v>446</v>
      </c>
      <c r="Y8" s="14">
        <v>502</v>
      </c>
      <c r="AA8" s="14">
        <v>1505</v>
      </c>
      <c r="AB8" s="14">
        <v>1448</v>
      </c>
      <c r="AC8" s="14">
        <v>1224</v>
      </c>
      <c r="AD8" s="14">
        <v>1395</v>
      </c>
      <c r="AF8" s="14">
        <v>4916</v>
      </c>
      <c r="AH8" s="14">
        <v>537</v>
      </c>
      <c r="AI8" s="14">
        <v>2109</v>
      </c>
      <c r="AJ8" s="14">
        <v>2088</v>
      </c>
      <c r="AK8" s="14">
        <v>844</v>
      </c>
    </row>
    <row r="9" spans="2:39" ht="19" customHeight="1" x14ac:dyDescent="0.35">
      <c r="B9" s="15" t="s">
        <v>305</v>
      </c>
      <c r="C9" s="16">
        <v>8.9018003937803347E-2</v>
      </c>
      <c r="D9" s="16">
        <v>9.7250704551801487E-2</v>
      </c>
      <c r="E9" s="16">
        <v>8.0969014903724545E-2</v>
      </c>
      <c r="G9" s="16">
        <v>0.1113043041469097</v>
      </c>
      <c r="H9" s="16">
        <v>0.13209715426916671</v>
      </c>
      <c r="I9" s="16">
        <v>0.1187909418525898</v>
      </c>
      <c r="J9" s="16">
        <v>7.9107626141571408E-2</v>
      </c>
      <c r="K9" s="16">
        <v>7.3164363604923482E-2</v>
      </c>
      <c r="L9" s="16">
        <v>3.4024817166538449E-2</v>
      </c>
      <c r="N9" s="16">
        <v>6.6201718806195284E-2</v>
      </c>
      <c r="O9" s="16">
        <v>9.1482186104436744E-2</v>
      </c>
      <c r="P9" s="16">
        <v>9.2035531513967747E-2</v>
      </c>
      <c r="Q9" s="16">
        <v>9.8518898666610968E-2</v>
      </c>
      <c r="R9" s="16">
        <v>9.8556850027827769E-2</v>
      </c>
      <c r="S9" s="16">
        <v>6.8697289785333779E-2</v>
      </c>
      <c r="T9" s="16">
        <v>7.6027168582782953E-2</v>
      </c>
      <c r="U9" s="16">
        <v>9.5108541977163522E-2</v>
      </c>
      <c r="V9" s="16">
        <v>0.1212011265165477</v>
      </c>
      <c r="W9" s="16">
        <v>8.7941412839614305E-2</v>
      </c>
      <c r="X9" s="16">
        <v>6.9567114188906085E-2</v>
      </c>
      <c r="Y9" s="16">
        <v>8.4223692813672452E-2</v>
      </c>
      <c r="AA9" s="16">
        <v>0.1115871908250506</v>
      </c>
      <c r="AB9" s="16">
        <v>7.7160462322275233E-2</v>
      </c>
      <c r="AC9" s="16">
        <v>9.0599687469430049E-2</v>
      </c>
      <c r="AD9" s="16">
        <v>7.5775131124898309E-2</v>
      </c>
      <c r="AF9" s="16">
        <v>9.8312115105464989E-2</v>
      </c>
      <c r="AH9" s="16">
        <v>1.272619473055938E-2</v>
      </c>
      <c r="AI9" s="16">
        <v>4.9426062296379573E-2</v>
      </c>
      <c r="AJ9" s="16">
        <v>6.1657584450717937E-2</v>
      </c>
      <c r="AK9" s="16">
        <v>0.30406922548781001</v>
      </c>
    </row>
    <row r="10" spans="2:39" ht="19" customHeight="1" x14ac:dyDescent="0.35">
      <c r="B10" s="15" t="s">
        <v>306</v>
      </c>
      <c r="C10" s="16">
        <v>0.31112810168074551</v>
      </c>
      <c r="D10" s="16">
        <v>0.32016842985781913</v>
      </c>
      <c r="E10" s="16">
        <v>0.30228950718138808</v>
      </c>
      <c r="G10" s="16">
        <v>0.40218478203697849</v>
      </c>
      <c r="H10" s="16">
        <v>0.38028517694829839</v>
      </c>
      <c r="I10" s="16">
        <v>0.33882888843517311</v>
      </c>
      <c r="J10" s="16">
        <v>0.32756528543423352</v>
      </c>
      <c r="K10" s="16">
        <v>0.25352698260710738</v>
      </c>
      <c r="L10" s="16">
        <v>0.19813877972700761</v>
      </c>
      <c r="N10" s="16">
        <v>0.29825124509983431</v>
      </c>
      <c r="O10" s="16">
        <v>0.30455776659581218</v>
      </c>
      <c r="P10" s="16">
        <v>0.28740142212345449</v>
      </c>
      <c r="Q10" s="16">
        <v>0.25701174619860878</v>
      </c>
      <c r="R10" s="16">
        <v>0.3204623389605582</v>
      </c>
      <c r="S10" s="16">
        <v>0.29530827227568052</v>
      </c>
      <c r="T10" s="16">
        <v>0.34770319825604168</v>
      </c>
      <c r="U10" s="16">
        <v>0.32325976705880272</v>
      </c>
      <c r="V10" s="16">
        <v>0.36758764624469897</v>
      </c>
      <c r="W10" s="16">
        <v>0.28335546943691109</v>
      </c>
      <c r="X10" s="16">
        <v>0.28543771077055757</v>
      </c>
      <c r="Y10" s="16">
        <v>0.30051046076101751</v>
      </c>
      <c r="AA10" s="16">
        <v>0.36022283555778278</v>
      </c>
      <c r="AB10" s="16">
        <v>0.29615816979776438</v>
      </c>
      <c r="AC10" s="16">
        <v>0.31100333931627588</v>
      </c>
      <c r="AD10" s="16">
        <v>0.2739740190017404</v>
      </c>
      <c r="AF10" s="16">
        <v>0.34612310317788358</v>
      </c>
      <c r="AH10" s="16">
        <v>7.1934121832264858E-2</v>
      </c>
      <c r="AI10" s="16">
        <v>0.2240405318834752</v>
      </c>
      <c r="AJ10" s="16">
        <v>0.35798277469707612</v>
      </c>
      <c r="AK10" s="16">
        <v>0.56489639405997216</v>
      </c>
    </row>
    <row r="11" spans="2:39" ht="19" customHeight="1" x14ac:dyDescent="0.35">
      <c r="B11" s="15" t="s">
        <v>307</v>
      </c>
      <c r="C11" s="16">
        <v>0.25191111174332143</v>
      </c>
      <c r="D11" s="16">
        <v>0.22359878114737539</v>
      </c>
      <c r="E11" s="16">
        <v>0.27959165658282459</v>
      </c>
      <c r="G11" s="16">
        <v>0.1910574196497635</v>
      </c>
      <c r="H11" s="16">
        <v>0.1746778307635857</v>
      </c>
      <c r="I11" s="16">
        <v>0.22502383797794021</v>
      </c>
      <c r="J11" s="16">
        <v>0.26692927944612049</v>
      </c>
      <c r="K11" s="16">
        <v>0.28448100060270298</v>
      </c>
      <c r="L11" s="16">
        <v>0.34224468540483699</v>
      </c>
      <c r="N11" s="16">
        <v>0.26999707060019801</v>
      </c>
      <c r="O11" s="16">
        <v>0.25286662962735867</v>
      </c>
      <c r="P11" s="16">
        <v>0.26435700473599422</v>
      </c>
      <c r="Q11" s="16">
        <v>0.25483031258194178</v>
      </c>
      <c r="R11" s="16">
        <v>0.24408800899417671</v>
      </c>
      <c r="S11" s="16">
        <v>0.26044697692767488</v>
      </c>
      <c r="T11" s="16">
        <v>0.2218013715758185</v>
      </c>
      <c r="U11" s="16">
        <v>0.25754212912900731</v>
      </c>
      <c r="V11" s="16">
        <v>0.20177561710340919</v>
      </c>
      <c r="W11" s="16">
        <v>0.28211527945430093</v>
      </c>
      <c r="X11" s="16">
        <v>0.27669933860729867</v>
      </c>
      <c r="Y11" s="16">
        <v>0.25757834392445861</v>
      </c>
      <c r="AA11" s="16">
        <v>0.21652342809949821</v>
      </c>
      <c r="AB11" s="16">
        <v>0.27994354138933791</v>
      </c>
      <c r="AC11" s="16">
        <v>0.23492979557497501</v>
      </c>
      <c r="AD11" s="16">
        <v>0.27544270809269711</v>
      </c>
      <c r="AF11" s="16">
        <v>0.2145740761097216</v>
      </c>
      <c r="AH11" s="16">
        <v>0.490542228542797</v>
      </c>
      <c r="AI11" s="16">
        <v>0.31778063512857768</v>
      </c>
      <c r="AJ11" s="16">
        <v>0.194392300803754</v>
      </c>
      <c r="AK11" s="16">
        <v>7.7865697507266129E-2</v>
      </c>
    </row>
    <row r="12" spans="2:39" ht="19" customHeight="1" x14ac:dyDescent="0.35">
      <c r="B12" s="15" t="s">
        <v>308</v>
      </c>
      <c r="C12" s="16">
        <v>0.2485596428403353</v>
      </c>
      <c r="D12" s="16">
        <v>0.25508162119588901</v>
      </c>
      <c r="E12" s="16">
        <v>0.242183201533203</v>
      </c>
      <c r="G12" s="16">
        <v>0.23470261584394389</v>
      </c>
      <c r="H12" s="16">
        <v>0.2467870982786049</v>
      </c>
      <c r="I12" s="16">
        <v>0.24431843154503291</v>
      </c>
      <c r="J12" s="16">
        <v>0.24491997069393789</v>
      </c>
      <c r="K12" s="16">
        <v>0.27017873708134338</v>
      </c>
      <c r="L12" s="16">
        <v>0.25097442595871172</v>
      </c>
      <c r="N12" s="16">
        <v>0.25526175934733242</v>
      </c>
      <c r="O12" s="16">
        <v>0.23843946012902889</v>
      </c>
      <c r="P12" s="16">
        <v>0.26746038027248659</v>
      </c>
      <c r="Q12" s="16">
        <v>0.2854849429234001</v>
      </c>
      <c r="R12" s="16">
        <v>0.2461631735748008</v>
      </c>
      <c r="S12" s="16">
        <v>0.25466322064945829</v>
      </c>
      <c r="T12" s="16">
        <v>0.2487917347341296</v>
      </c>
      <c r="U12" s="16">
        <v>0.23490435569666601</v>
      </c>
      <c r="V12" s="16">
        <v>0.23859592372643201</v>
      </c>
      <c r="W12" s="16">
        <v>0.2433366726507612</v>
      </c>
      <c r="X12" s="16">
        <v>0.2432981386367476</v>
      </c>
      <c r="Y12" s="16">
        <v>0.25699951828675371</v>
      </c>
      <c r="AA12" s="16">
        <v>0.22901200863861129</v>
      </c>
      <c r="AB12" s="16">
        <v>0.2561871487202162</v>
      </c>
      <c r="AC12" s="16">
        <v>0.25746450246171881</v>
      </c>
      <c r="AD12" s="16">
        <v>0.25382294630879682</v>
      </c>
      <c r="AF12" s="16">
        <v>0.26181753855184409</v>
      </c>
      <c r="AH12" s="16">
        <v>0.17432634741895531</v>
      </c>
      <c r="AI12" s="16">
        <v>0.27756512758707902</v>
      </c>
      <c r="AJ12" s="16">
        <v>0.32408287788761742</v>
      </c>
      <c r="AK12" s="16">
        <v>3.6579815662924432E-2</v>
      </c>
    </row>
    <row r="13" spans="2:39" ht="19" customHeight="1" x14ac:dyDescent="0.35">
      <c r="B13" s="15" t="s">
        <v>309</v>
      </c>
      <c r="C13" s="16">
        <v>9.938313979779459E-2</v>
      </c>
      <c r="D13" s="16">
        <v>0.1039004632471149</v>
      </c>
      <c r="E13" s="16">
        <v>9.4966619798859703E-2</v>
      </c>
      <c r="G13" s="16">
        <v>6.0750878322404472E-2</v>
      </c>
      <c r="H13" s="16">
        <v>6.6152739740344316E-2</v>
      </c>
      <c r="I13" s="16">
        <v>7.3037900189264052E-2</v>
      </c>
      <c r="J13" s="16">
        <v>8.1477838284136808E-2</v>
      </c>
      <c r="K13" s="16">
        <v>0.11864891610392279</v>
      </c>
      <c r="L13" s="16">
        <v>0.1746172917429053</v>
      </c>
      <c r="N13" s="16">
        <v>0.1102882061464399</v>
      </c>
      <c r="O13" s="16">
        <v>0.11265395754336351</v>
      </c>
      <c r="P13" s="16">
        <v>8.8745661354097144E-2</v>
      </c>
      <c r="Q13" s="16">
        <v>0.1041540996294382</v>
      </c>
      <c r="R13" s="16">
        <v>9.0729628442636545E-2</v>
      </c>
      <c r="S13" s="16">
        <v>0.1208842403618525</v>
      </c>
      <c r="T13" s="16">
        <v>0.1056765268512274</v>
      </c>
      <c r="U13" s="16">
        <v>8.9185206138360548E-2</v>
      </c>
      <c r="V13" s="16">
        <v>7.0839686408912125E-2</v>
      </c>
      <c r="W13" s="16">
        <v>0.10325116561841249</v>
      </c>
      <c r="X13" s="16">
        <v>0.12499769779649</v>
      </c>
      <c r="Y13" s="16">
        <v>0.10068798421409771</v>
      </c>
      <c r="AA13" s="16">
        <v>8.265453687905723E-2</v>
      </c>
      <c r="AB13" s="16">
        <v>9.0550677770406263E-2</v>
      </c>
      <c r="AC13" s="16">
        <v>0.1060026751776002</v>
      </c>
      <c r="AD13" s="16">
        <v>0.1209851954718674</v>
      </c>
      <c r="AF13" s="16">
        <v>7.9173167055085591E-2</v>
      </c>
      <c r="AH13" s="16">
        <v>0.25047110747542339</v>
      </c>
      <c r="AI13" s="16">
        <v>0.1311876431044886</v>
      </c>
      <c r="AJ13" s="16">
        <v>6.188446216083459E-2</v>
      </c>
      <c r="AK13" s="16">
        <v>1.6588867282027318E-2</v>
      </c>
    </row>
    <row r="15" spans="2:39" x14ac:dyDescent="0.35">
      <c r="B15" t="s">
        <v>443</v>
      </c>
    </row>
    <row r="16" spans="2:39" x14ac:dyDescent="0.35">
      <c r="B16" t="s">
        <v>8</v>
      </c>
    </row>
    <row r="18" spans="2:2" x14ac:dyDescent="0.35">
      <c r="B18"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B2:AM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313</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5583</v>
      </c>
      <c r="D7" s="13">
        <v>2763</v>
      </c>
      <c r="E7" s="13">
        <v>2820</v>
      </c>
      <c r="G7" s="13">
        <v>794</v>
      </c>
      <c r="H7" s="13">
        <v>910</v>
      </c>
      <c r="I7" s="13">
        <v>969</v>
      </c>
      <c r="J7" s="13">
        <v>1020</v>
      </c>
      <c r="K7" s="13">
        <v>864</v>
      </c>
      <c r="L7" s="13">
        <v>1026</v>
      </c>
      <c r="N7" s="13">
        <v>465</v>
      </c>
      <c r="O7" s="13">
        <v>163</v>
      </c>
      <c r="P7" s="13">
        <v>289</v>
      </c>
      <c r="Q7" s="13">
        <v>244</v>
      </c>
      <c r="R7" s="13">
        <v>623</v>
      </c>
      <c r="S7" s="13">
        <v>477</v>
      </c>
      <c r="T7" s="13">
        <v>418</v>
      </c>
      <c r="U7" s="13">
        <v>510</v>
      </c>
      <c r="V7" s="13">
        <v>748</v>
      </c>
      <c r="W7" s="13">
        <v>730</v>
      </c>
      <c r="X7" s="13">
        <v>462</v>
      </c>
      <c r="Y7" s="13">
        <v>454</v>
      </c>
      <c r="AA7" s="13">
        <v>1519</v>
      </c>
      <c r="AB7" s="13">
        <v>1492</v>
      </c>
      <c r="AC7" s="13">
        <v>1158</v>
      </c>
      <c r="AD7" s="13">
        <v>1396</v>
      </c>
      <c r="AF7" s="13">
        <v>4950</v>
      </c>
      <c r="AH7" s="13">
        <v>515</v>
      </c>
      <c r="AI7" s="13">
        <v>2107</v>
      </c>
      <c r="AJ7" s="13">
        <v>2105</v>
      </c>
      <c r="AK7" s="13">
        <v>856</v>
      </c>
    </row>
    <row r="8" spans="2:39" x14ac:dyDescent="0.35">
      <c r="B8" s="7" t="s">
        <v>68</v>
      </c>
      <c r="C8" s="14">
        <v>5579</v>
      </c>
      <c r="D8" s="14">
        <v>2758</v>
      </c>
      <c r="E8" s="14">
        <v>2821</v>
      </c>
      <c r="G8" s="14">
        <v>771</v>
      </c>
      <c r="H8" s="14">
        <v>949</v>
      </c>
      <c r="I8" s="14">
        <v>949</v>
      </c>
      <c r="J8" s="14">
        <v>949</v>
      </c>
      <c r="K8" s="14">
        <v>787</v>
      </c>
      <c r="L8" s="14">
        <v>1172</v>
      </c>
      <c r="N8" s="14">
        <v>502</v>
      </c>
      <c r="O8" s="14">
        <v>168</v>
      </c>
      <c r="P8" s="14">
        <v>279</v>
      </c>
      <c r="Q8" s="14">
        <v>223</v>
      </c>
      <c r="R8" s="14">
        <v>612</v>
      </c>
      <c r="S8" s="14">
        <v>448</v>
      </c>
      <c r="T8" s="14">
        <v>390</v>
      </c>
      <c r="U8" s="14">
        <v>501</v>
      </c>
      <c r="V8" s="14">
        <v>783</v>
      </c>
      <c r="W8" s="14">
        <v>724</v>
      </c>
      <c r="X8" s="14">
        <v>446</v>
      </c>
      <c r="Y8" s="14">
        <v>502</v>
      </c>
      <c r="AA8" s="14">
        <v>1505</v>
      </c>
      <c r="AB8" s="14">
        <v>1448</v>
      </c>
      <c r="AC8" s="14">
        <v>1224</v>
      </c>
      <c r="AD8" s="14">
        <v>1395</v>
      </c>
      <c r="AF8" s="14">
        <v>4916</v>
      </c>
      <c r="AH8" s="14">
        <v>537</v>
      </c>
      <c r="AI8" s="14">
        <v>2109</v>
      </c>
      <c r="AJ8" s="14">
        <v>2088</v>
      </c>
      <c r="AK8" s="14">
        <v>844</v>
      </c>
    </row>
    <row r="9" spans="2:39" ht="19" customHeight="1" x14ac:dyDescent="0.35">
      <c r="B9" s="15" t="s">
        <v>305</v>
      </c>
      <c r="C9" s="16">
        <v>0.13163343369841909</v>
      </c>
      <c r="D9" s="16">
        <v>0.15984075471824399</v>
      </c>
      <c r="E9" s="16">
        <v>0.1040555551608137</v>
      </c>
      <c r="G9" s="16">
        <v>0.14559309517001329</v>
      </c>
      <c r="H9" s="16">
        <v>0.20350283344890371</v>
      </c>
      <c r="I9" s="16">
        <v>0.17015691336855429</v>
      </c>
      <c r="J9" s="16">
        <v>0.1211575368786092</v>
      </c>
      <c r="K9" s="16">
        <v>0.10628056672409571</v>
      </c>
      <c r="L9" s="16">
        <v>5.8555880270660693E-2</v>
      </c>
      <c r="N9" s="16">
        <v>0.1248483639976343</v>
      </c>
      <c r="O9" s="16">
        <v>0.1690964098306357</v>
      </c>
      <c r="P9" s="16">
        <v>0.12931780025289369</v>
      </c>
      <c r="Q9" s="16">
        <v>0.1011591548060379</v>
      </c>
      <c r="R9" s="16">
        <v>0.1428611608135518</v>
      </c>
      <c r="S9" s="16">
        <v>0.10469078564245619</v>
      </c>
      <c r="T9" s="16">
        <v>0.16282570457498211</v>
      </c>
      <c r="U9" s="16">
        <v>0.12319648340047309</v>
      </c>
      <c r="V9" s="16">
        <v>0.17398223588086631</v>
      </c>
      <c r="W9" s="16">
        <v>0.1120738961872325</v>
      </c>
      <c r="X9" s="16">
        <v>0.1132925625972077</v>
      </c>
      <c r="Y9" s="16">
        <v>0.1136803494389611</v>
      </c>
      <c r="AA9" s="16">
        <v>0.1699653428107086</v>
      </c>
      <c r="AB9" s="16">
        <v>0.1245612531519418</v>
      </c>
      <c r="AC9" s="16">
        <v>0.13892183927120411</v>
      </c>
      <c r="AD9" s="16">
        <v>9.1316315940267262E-2</v>
      </c>
      <c r="AF9" s="16">
        <v>0.14484804090595621</v>
      </c>
      <c r="AH9" s="16">
        <v>3.1146694017138231E-2</v>
      </c>
      <c r="AI9" s="16">
        <v>6.3760217334213595E-2</v>
      </c>
      <c r="AJ9" s="16">
        <v>9.6446720535695141E-2</v>
      </c>
      <c r="AK9" s="16">
        <v>0.45205980396560158</v>
      </c>
    </row>
    <row r="10" spans="2:39" ht="19" customHeight="1" x14ac:dyDescent="0.35">
      <c r="B10" s="15" t="s">
        <v>306</v>
      </c>
      <c r="C10" s="16">
        <v>0.32149187737612689</v>
      </c>
      <c r="D10" s="16">
        <v>0.34373957713266512</v>
      </c>
      <c r="E10" s="16">
        <v>0.29974063197442041</v>
      </c>
      <c r="G10" s="16">
        <v>0.40485969450451798</v>
      </c>
      <c r="H10" s="16">
        <v>0.38112580046005362</v>
      </c>
      <c r="I10" s="16">
        <v>0.35932880021621899</v>
      </c>
      <c r="J10" s="16">
        <v>0.32591766219528062</v>
      </c>
      <c r="K10" s="16">
        <v>0.28798497340052859</v>
      </c>
      <c r="L10" s="16">
        <v>0.20660832110391081</v>
      </c>
      <c r="N10" s="16">
        <v>0.30335922241036689</v>
      </c>
      <c r="O10" s="16">
        <v>0.33093153122128299</v>
      </c>
      <c r="P10" s="16">
        <v>0.26088766401233671</v>
      </c>
      <c r="Q10" s="16">
        <v>0.33151029342843052</v>
      </c>
      <c r="R10" s="16">
        <v>0.36342823256825402</v>
      </c>
      <c r="S10" s="16">
        <v>0.30483479591894802</v>
      </c>
      <c r="T10" s="16">
        <v>0.2883773538565183</v>
      </c>
      <c r="U10" s="16">
        <v>0.31622262437422072</v>
      </c>
      <c r="V10" s="16">
        <v>0.38222325169023907</v>
      </c>
      <c r="W10" s="16">
        <v>0.319182593637583</v>
      </c>
      <c r="X10" s="16">
        <v>0.25451849176555791</v>
      </c>
      <c r="Y10" s="16">
        <v>0.32852216551684332</v>
      </c>
      <c r="AA10" s="16">
        <v>0.37185400982989092</v>
      </c>
      <c r="AB10" s="16">
        <v>0.32507395103391501</v>
      </c>
      <c r="AC10" s="16">
        <v>0.3144767798002272</v>
      </c>
      <c r="AD10" s="16">
        <v>0.26901964695698471</v>
      </c>
      <c r="AF10" s="16">
        <v>0.35202677314294822</v>
      </c>
      <c r="AH10" s="16">
        <v>0.14251476068453919</v>
      </c>
      <c r="AI10" s="16">
        <v>0.24221734801634029</v>
      </c>
      <c r="AJ10" s="16">
        <v>0.38624664557722133</v>
      </c>
      <c r="AK10" s="16">
        <v>0.47319736787100702</v>
      </c>
    </row>
    <row r="11" spans="2:39" ht="19" customHeight="1" x14ac:dyDescent="0.35">
      <c r="B11" s="15" t="s">
        <v>307</v>
      </c>
      <c r="C11" s="16">
        <v>0.14569337992838269</v>
      </c>
      <c r="D11" s="16">
        <v>0.1416017476979218</v>
      </c>
      <c r="E11" s="16">
        <v>0.1496937079493561</v>
      </c>
      <c r="G11" s="16">
        <v>0.1574581388575958</v>
      </c>
      <c r="H11" s="16">
        <v>0.13196175543858321</v>
      </c>
      <c r="I11" s="16">
        <v>0.14791922299092089</v>
      </c>
      <c r="J11" s="16">
        <v>0.1600874949069353</v>
      </c>
      <c r="K11" s="16">
        <v>0.151247451897629</v>
      </c>
      <c r="L11" s="16">
        <v>0.13188011452352749</v>
      </c>
      <c r="N11" s="16">
        <v>0.14737502505586009</v>
      </c>
      <c r="O11" s="16">
        <v>0.1172079021159473</v>
      </c>
      <c r="P11" s="16">
        <v>0.18900007044573791</v>
      </c>
      <c r="Q11" s="16">
        <v>0.1372784510623476</v>
      </c>
      <c r="R11" s="16">
        <v>0.13819979620727221</v>
      </c>
      <c r="S11" s="16">
        <v>0.12930615004522289</v>
      </c>
      <c r="T11" s="16">
        <v>0.1315038888467058</v>
      </c>
      <c r="U11" s="16">
        <v>0.1593138271942941</v>
      </c>
      <c r="V11" s="16">
        <v>0.13508592513962139</v>
      </c>
      <c r="W11" s="16">
        <v>0.13740438171650121</v>
      </c>
      <c r="X11" s="16">
        <v>0.1700532545306507</v>
      </c>
      <c r="Y11" s="16">
        <v>0.16124862072289911</v>
      </c>
      <c r="AA11" s="16">
        <v>0.1196308431618596</v>
      </c>
      <c r="AB11" s="16">
        <v>0.1517547511619485</v>
      </c>
      <c r="AC11" s="16">
        <v>0.14350899471886711</v>
      </c>
      <c r="AD11" s="16">
        <v>0.16929162224444849</v>
      </c>
      <c r="AF11" s="16">
        <v>0.14601800278173291</v>
      </c>
      <c r="AH11" s="16">
        <v>0.1275656964512332</v>
      </c>
      <c r="AI11" s="16">
        <v>0.1708895747460234</v>
      </c>
      <c r="AJ11" s="16">
        <v>0.1679919741037037</v>
      </c>
      <c r="AK11" s="16">
        <v>3.9152112342351747E-2</v>
      </c>
    </row>
    <row r="12" spans="2:39" ht="19" customHeight="1" x14ac:dyDescent="0.35">
      <c r="B12" s="15" t="s">
        <v>308</v>
      </c>
      <c r="C12" s="16">
        <v>0.25671529228940659</v>
      </c>
      <c r="D12" s="16">
        <v>0.23635907174306461</v>
      </c>
      <c r="E12" s="16">
        <v>0.27661726657888869</v>
      </c>
      <c r="G12" s="16">
        <v>0.2391369741976756</v>
      </c>
      <c r="H12" s="16">
        <v>0.22571738851949891</v>
      </c>
      <c r="I12" s="16">
        <v>0.23401639429634119</v>
      </c>
      <c r="J12" s="16">
        <v>0.27838932481776141</v>
      </c>
      <c r="K12" s="16">
        <v>0.27013928942244159</v>
      </c>
      <c r="L12" s="16">
        <v>0.28520119943136191</v>
      </c>
      <c r="N12" s="16">
        <v>0.25042378447447222</v>
      </c>
      <c r="O12" s="16">
        <v>0.2371846389326471</v>
      </c>
      <c r="P12" s="16">
        <v>0.26897500661224588</v>
      </c>
      <c r="Q12" s="16">
        <v>0.27861963780786092</v>
      </c>
      <c r="R12" s="16">
        <v>0.2300673598823679</v>
      </c>
      <c r="S12" s="16">
        <v>0.28481691975139628</v>
      </c>
      <c r="T12" s="16">
        <v>0.27635116612862121</v>
      </c>
      <c r="U12" s="16">
        <v>0.28100498776535909</v>
      </c>
      <c r="V12" s="16">
        <v>0.21405279932023691</v>
      </c>
      <c r="W12" s="16">
        <v>0.26952373700286658</v>
      </c>
      <c r="X12" s="16">
        <v>0.29538275304078648</v>
      </c>
      <c r="Y12" s="16">
        <v>0.23462552574338799</v>
      </c>
      <c r="AA12" s="16">
        <v>0.21720357626151329</v>
      </c>
      <c r="AB12" s="16">
        <v>0.25518173371816671</v>
      </c>
      <c r="AC12" s="16">
        <v>0.2576067476009164</v>
      </c>
      <c r="AD12" s="16">
        <v>0.30069525385503398</v>
      </c>
      <c r="AF12" s="16">
        <v>0.25279545876809362</v>
      </c>
      <c r="AH12" s="16">
        <v>0.27597344701338361</v>
      </c>
      <c r="AI12" s="16">
        <v>0.32196992310877343</v>
      </c>
      <c r="AJ12" s="16">
        <v>0.28019451197706929</v>
      </c>
      <c r="AK12" s="16">
        <v>2.342631877577963E-2</v>
      </c>
    </row>
    <row r="13" spans="2:39" ht="19" customHeight="1" x14ac:dyDescent="0.35">
      <c r="B13" s="15" t="s">
        <v>309</v>
      </c>
      <c r="C13" s="16">
        <v>0.14446601670766479</v>
      </c>
      <c r="D13" s="16">
        <v>0.1184588487081043</v>
      </c>
      <c r="E13" s="16">
        <v>0.16989283833652111</v>
      </c>
      <c r="G13" s="16">
        <v>5.2952097270197312E-2</v>
      </c>
      <c r="H13" s="16">
        <v>5.7692222132960769E-2</v>
      </c>
      <c r="I13" s="16">
        <v>8.8578669127964624E-2</v>
      </c>
      <c r="J13" s="16">
        <v>0.1144479812014136</v>
      </c>
      <c r="K13" s="16">
        <v>0.1843477185553051</v>
      </c>
      <c r="L13" s="16">
        <v>0.31775448467053907</v>
      </c>
      <c r="N13" s="16">
        <v>0.17399360406166639</v>
      </c>
      <c r="O13" s="16">
        <v>0.14557951789948709</v>
      </c>
      <c r="P13" s="16">
        <v>0.15181945867678581</v>
      </c>
      <c r="Q13" s="16">
        <v>0.15143246289532311</v>
      </c>
      <c r="R13" s="16">
        <v>0.12544345052855399</v>
      </c>
      <c r="S13" s="16">
        <v>0.17635134864197691</v>
      </c>
      <c r="T13" s="16">
        <v>0.1409418865931728</v>
      </c>
      <c r="U13" s="16">
        <v>0.12026207726565311</v>
      </c>
      <c r="V13" s="16">
        <v>9.465578796903637E-2</v>
      </c>
      <c r="W13" s="16">
        <v>0.16181539145581669</v>
      </c>
      <c r="X13" s="16">
        <v>0.16675293806579719</v>
      </c>
      <c r="Y13" s="16">
        <v>0.1619233385779083</v>
      </c>
      <c r="AA13" s="16">
        <v>0.1213462279360276</v>
      </c>
      <c r="AB13" s="16">
        <v>0.14342831093402791</v>
      </c>
      <c r="AC13" s="16">
        <v>0.14548563860878519</v>
      </c>
      <c r="AD13" s="16">
        <v>0.16967716100326549</v>
      </c>
      <c r="AF13" s="16">
        <v>0.1043117244012689</v>
      </c>
      <c r="AH13" s="16">
        <v>0.42279940183370579</v>
      </c>
      <c r="AI13" s="16">
        <v>0.20116293679464961</v>
      </c>
      <c r="AJ13" s="16">
        <v>6.9120147806310359E-2</v>
      </c>
      <c r="AK13" s="16">
        <v>1.216439704525997E-2</v>
      </c>
    </row>
    <row r="15" spans="2:39" x14ac:dyDescent="0.35">
      <c r="B15" t="s">
        <v>443</v>
      </c>
    </row>
    <row r="16" spans="2:39" x14ac:dyDescent="0.35">
      <c r="B16" t="s">
        <v>8</v>
      </c>
    </row>
    <row r="18" spans="2:2" x14ac:dyDescent="0.35">
      <c r="B18"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dimension ref="B2:AM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314</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5583</v>
      </c>
      <c r="D7" s="13">
        <v>2763</v>
      </c>
      <c r="E7" s="13">
        <v>2820</v>
      </c>
      <c r="G7" s="13">
        <v>794</v>
      </c>
      <c r="H7" s="13">
        <v>910</v>
      </c>
      <c r="I7" s="13">
        <v>969</v>
      </c>
      <c r="J7" s="13">
        <v>1020</v>
      </c>
      <c r="K7" s="13">
        <v>864</v>
      </c>
      <c r="L7" s="13">
        <v>1026</v>
      </c>
      <c r="N7" s="13">
        <v>465</v>
      </c>
      <c r="O7" s="13">
        <v>163</v>
      </c>
      <c r="P7" s="13">
        <v>289</v>
      </c>
      <c r="Q7" s="13">
        <v>244</v>
      </c>
      <c r="R7" s="13">
        <v>623</v>
      </c>
      <c r="S7" s="13">
        <v>477</v>
      </c>
      <c r="T7" s="13">
        <v>418</v>
      </c>
      <c r="U7" s="13">
        <v>510</v>
      </c>
      <c r="V7" s="13">
        <v>748</v>
      </c>
      <c r="W7" s="13">
        <v>730</v>
      </c>
      <c r="X7" s="13">
        <v>462</v>
      </c>
      <c r="Y7" s="13">
        <v>454</v>
      </c>
      <c r="AA7" s="13">
        <v>1519</v>
      </c>
      <c r="AB7" s="13">
        <v>1492</v>
      </c>
      <c r="AC7" s="13">
        <v>1158</v>
      </c>
      <c r="AD7" s="13">
        <v>1396</v>
      </c>
      <c r="AF7" s="13">
        <v>4950</v>
      </c>
      <c r="AH7" s="13">
        <v>515</v>
      </c>
      <c r="AI7" s="13">
        <v>2107</v>
      </c>
      <c r="AJ7" s="13">
        <v>2105</v>
      </c>
      <c r="AK7" s="13">
        <v>856</v>
      </c>
    </row>
    <row r="8" spans="2:39" x14ac:dyDescent="0.35">
      <c r="B8" s="7" t="s">
        <v>68</v>
      </c>
      <c r="C8" s="14">
        <v>5579</v>
      </c>
      <c r="D8" s="14">
        <v>2758</v>
      </c>
      <c r="E8" s="14">
        <v>2821</v>
      </c>
      <c r="G8" s="14">
        <v>771</v>
      </c>
      <c r="H8" s="14">
        <v>949</v>
      </c>
      <c r="I8" s="14">
        <v>949</v>
      </c>
      <c r="J8" s="14">
        <v>949</v>
      </c>
      <c r="K8" s="14">
        <v>787</v>
      </c>
      <c r="L8" s="14">
        <v>1172</v>
      </c>
      <c r="N8" s="14">
        <v>502</v>
      </c>
      <c r="O8" s="14">
        <v>168</v>
      </c>
      <c r="P8" s="14">
        <v>279</v>
      </c>
      <c r="Q8" s="14">
        <v>223</v>
      </c>
      <c r="R8" s="14">
        <v>612</v>
      </c>
      <c r="S8" s="14">
        <v>448</v>
      </c>
      <c r="T8" s="14">
        <v>390</v>
      </c>
      <c r="U8" s="14">
        <v>501</v>
      </c>
      <c r="V8" s="14">
        <v>783</v>
      </c>
      <c r="W8" s="14">
        <v>724</v>
      </c>
      <c r="X8" s="14">
        <v>446</v>
      </c>
      <c r="Y8" s="14">
        <v>502</v>
      </c>
      <c r="AA8" s="14">
        <v>1505</v>
      </c>
      <c r="AB8" s="14">
        <v>1448</v>
      </c>
      <c r="AC8" s="14">
        <v>1224</v>
      </c>
      <c r="AD8" s="14">
        <v>1395</v>
      </c>
      <c r="AF8" s="14">
        <v>4916</v>
      </c>
      <c r="AH8" s="14">
        <v>537</v>
      </c>
      <c r="AI8" s="14">
        <v>2109</v>
      </c>
      <c r="AJ8" s="14">
        <v>2088</v>
      </c>
      <c r="AK8" s="14">
        <v>844</v>
      </c>
    </row>
    <row r="9" spans="2:39" ht="19" customHeight="1" x14ac:dyDescent="0.35">
      <c r="B9" s="15" t="s">
        <v>305</v>
      </c>
      <c r="C9" s="16">
        <v>0.13254524966946979</v>
      </c>
      <c r="D9" s="16">
        <v>0.13704588896525499</v>
      </c>
      <c r="E9" s="16">
        <v>0.12814504151948261</v>
      </c>
      <c r="G9" s="16">
        <v>0.14421883773535571</v>
      </c>
      <c r="H9" s="16">
        <v>0.16595469080356229</v>
      </c>
      <c r="I9" s="16">
        <v>0.13691629737673711</v>
      </c>
      <c r="J9" s="16">
        <v>0.11209043082241391</v>
      </c>
      <c r="K9" s="16">
        <v>0.1209180215904518</v>
      </c>
      <c r="L9" s="16">
        <v>0.11864149044979901</v>
      </c>
      <c r="N9" s="16">
        <v>0.12871929790463191</v>
      </c>
      <c r="O9" s="16">
        <v>0.14348658794902569</v>
      </c>
      <c r="P9" s="16">
        <v>0.13916592228813651</v>
      </c>
      <c r="Q9" s="16">
        <v>0.12884689314487219</v>
      </c>
      <c r="R9" s="16">
        <v>0.13503127773846901</v>
      </c>
      <c r="S9" s="16">
        <v>0.1045269705554577</v>
      </c>
      <c r="T9" s="16">
        <v>0.12960162488779589</v>
      </c>
      <c r="U9" s="16">
        <v>0.10177411454763501</v>
      </c>
      <c r="V9" s="16">
        <v>0.162839079490391</v>
      </c>
      <c r="W9" s="16">
        <v>0.14175594732485991</v>
      </c>
      <c r="X9" s="16">
        <v>0.1309652890114382</v>
      </c>
      <c r="Y9" s="16">
        <v>0.1264690037548355</v>
      </c>
      <c r="AA9" s="16">
        <v>0.13930138487371871</v>
      </c>
      <c r="AB9" s="16">
        <v>0.13030594290802269</v>
      </c>
      <c r="AC9" s="16">
        <v>0.1233590291040336</v>
      </c>
      <c r="AD9" s="16">
        <v>0.1347587281401447</v>
      </c>
      <c r="AF9" s="16">
        <v>0.13184842857862261</v>
      </c>
      <c r="AH9" s="16">
        <v>0.1521687106467112</v>
      </c>
      <c r="AI9" s="16">
        <v>0.10953243574156001</v>
      </c>
      <c r="AJ9" s="16">
        <v>8.3257688126520624E-2</v>
      </c>
      <c r="AK9" s="16">
        <v>0.29941261388455148</v>
      </c>
    </row>
    <row r="10" spans="2:39" ht="19" customHeight="1" x14ac:dyDescent="0.35">
      <c r="B10" s="15" t="s">
        <v>306</v>
      </c>
      <c r="C10" s="16">
        <v>0.34266885221922688</v>
      </c>
      <c r="D10" s="16">
        <v>0.35868082785480782</v>
      </c>
      <c r="E10" s="16">
        <v>0.32701418161386181</v>
      </c>
      <c r="G10" s="16">
        <v>0.38682321972037731</v>
      </c>
      <c r="H10" s="16">
        <v>0.34610319190109712</v>
      </c>
      <c r="I10" s="16">
        <v>0.34877075725508178</v>
      </c>
      <c r="J10" s="16">
        <v>0.35041312604913311</v>
      </c>
      <c r="K10" s="16">
        <v>0.33711896097082877</v>
      </c>
      <c r="L10" s="16">
        <v>0.30334200123964472</v>
      </c>
      <c r="N10" s="16">
        <v>0.33622432733125279</v>
      </c>
      <c r="O10" s="16">
        <v>0.29368645208550032</v>
      </c>
      <c r="P10" s="16">
        <v>0.36382087093908078</v>
      </c>
      <c r="Q10" s="16">
        <v>0.28597291916668688</v>
      </c>
      <c r="R10" s="16">
        <v>0.34444445653308597</v>
      </c>
      <c r="S10" s="16">
        <v>0.30717906764567399</v>
      </c>
      <c r="T10" s="16">
        <v>0.37464118789978862</v>
      </c>
      <c r="U10" s="16">
        <v>0.3451640781676501</v>
      </c>
      <c r="V10" s="16">
        <v>0.31765138969197598</v>
      </c>
      <c r="W10" s="16">
        <v>0.36347644983271049</v>
      </c>
      <c r="X10" s="16">
        <v>0.36813962542418271</v>
      </c>
      <c r="Y10" s="16">
        <v>0.36749736428363527</v>
      </c>
      <c r="AA10" s="16">
        <v>0.35580847570588148</v>
      </c>
      <c r="AB10" s="16">
        <v>0.33650767841085161</v>
      </c>
      <c r="AC10" s="16">
        <v>0.34501807416756519</v>
      </c>
      <c r="AD10" s="16">
        <v>0.33278578980545059</v>
      </c>
      <c r="AF10" s="16">
        <v>0.3567031627442076</v>
      </c>
      <c r="AH10" s="16">
        <v>0.26371113131173912</v>
      </c>
      <c r="AI10" s="16">
        <v>0.32998422327948279</v>
      </c>
      <c r="AJ10" s="16">
        <v>0.34788886073942199</v>
      </c>
      <c r="AK10" s="16">
        <v>0.41165131715800651</v>
      </c>
    </row>
    <row r="11" spans="2:39" ht="19" customHeight="1" x14ac:dyDescent="0.35">
      <c r="B11" s="15" t="s">
        <v>307</v>
      </c>
      <c r="C11" s="16">
        <v>0.1945269979973657</v>
      </c>
      <c r="D11" s="16">
        <v>0.188204948019848</v>
      </c>
      <c r="E11" s="16">
        <v>0.20070797230067211</v>
      </c>
      <c r="G11" s="16">
        <v>0.1553864717197955</v>
      </c>
      <c r="H11" s="16">
        <v>0.1886221635081711</v>
      </c>
      <c r="I11" s="16">
        <v>0.1828588815445476</v>
      </c>
      <c r="J11" s="16">
        <v>0.19311424997665411</v>
      </c>
      <c r="K11" s="16">
        <v>0.18389951059054879</v>
      </c>
      <c r="L11" s="16">
        <v>0.2428027081112227</v>
      </c>
      <c r="N11" s="16">
        <v>0.18755618057850301</v>
      </c>
      <c r="O11" s="16">
        <v>0.16216340628860529</v>
      </c>
      <c r="P11" s="16">
        <v>0.2248272646298331</v>
      </c>
      <c r="Q11" s="16">
        <v>0.21381302355470261</v>
      </c>
      <c r="R11" s="16">
        <v>0.19221636658286009</v>
      </c>
      <c r="S11" s="16">
        <v>0.21662590830312539</v>
      </c>
      <c r="T11" s="16">
        <v>0.17495894779104729</v>
      </c>
      <c r="U11" s="16">
        <v>0.2147663122942271</v>
      </c>
      <c r="V11" s="16">
        <v>0.17913328348384749</v>
      </c>
      <c r="W11" s="16">
        <v>0.17870971264498339</v>
      </c>
      <c r="X11" s="16">
        <v>0.20165316366566041</v>
      </c>
      <c r="Y11" s="16">
        <v>0.20552335505995251</v>
      </c>
      <c r="AA11" s="16">
        <v>0.18366510777504499</v>
      </c>
      <c r="AB11" s="16">
        <v>0.21284843283188731</v>
      </c>
      <c r="AC11" s="16">
        <v>0.1904117557372389</v>
      </c>
      <c r="AD11" s="16">
        <v>0.19127153134956371</v>
      </c>
      <c r="AF11" s="16">
        <v>0.18847325897248171</v>
      </c>
      <c r="AH11" s="16">
        <v>0.2485394469706208</v>
      </c>
      <c r="AI11" s="16">
        <v>0.22054699566334141</v>
      </c>
      <c r="AJ11" s="16">
        <v>0.1876882784469826</v>
      </c>
      <c r="AK11" s="16">
        <v>0.1120998479940673</v>
      </c>
    </row>
    <row r="12" spans="2:39" ht="19" customHeight="1" x14ac:dyDescent="0.35">
      <c r="B12" s="15" t="s">
        <v>308</v>
      </c>
      <c r="C12" s="16">
        <v>0.22931967489701571</v>
      </c>
      <c r="D12" s="16">
        <v>0.21992392256508961</v>
      </c>
      <c r="E12" s="16">
        <v>0.23850576231017939</v>
      </c>
      <c r="G12" s="16">
        <v>0.25582796865602392</v>
      </c>
      <c r="H12" s="16">
        <v>0.22246388733210351</v>
      </c>
      <c r="I12" s="16">
        <v>0.2304138883741596</v>
      </c>
      <c r="J12" s="16">
        <v>0.25750314815237357</v>
      </c>
      <c r="K12" s="16">
        <v>0.23367617948455741</v>
      </c>
      <c r="L12" s="16">
        <v>0.19078752235032989</v>
      </c>
      <c r="N12" s="16">
        <v>0.23141805174627489</v>
      </c>
      <c r="O12" s="16">
        <v>0.27889563252925681</v>
      </c>
      <c r="P12" s="16">
        <v>0.19277462680526569</v>
      </c>
      <c r="Q12" s="16">
        <v>0.28060978265701081</v>
      </c>
      <c r="R12" s="16">
        <v>0.22881836125848931</v>
      </c>
      <c r="S12" s="16">
        <v>0.25143062646920739</v>
      </c>
      <c r="T12" s="16">
        <v>0.2302581553769952</v>
      </c>
      <c r="U12" s="16">
        <v>0.23024879756557201</v>
      </c>
      <c r="V12" s="16">
        <v>0.25353832907293572</v>
      </c>
      <c r="W12" s="16">
        <v>0.2163447291962835</v>
      </c>
      <c r="X12" s="16">
        <v>0.19153058291952901</v>
      </c>
      <c r="Y12" s="16">
        <v>0.20188753595993919</v>
      </c>
      <c r="AA12" s="16">
        <v>0.22831856248806631</v>
      </c>
      <c r="AB12" s="16">
        <v>0.22575769915887919</v>
      </c>
      <c r="AC12" s="16">
        <v>0.23713556886435419</v>
      </c>
      <c r="AD12" s="16">
        <v>0.2278700811676207</v>
      </c>
      <c r="AF12" s="16">
        <v>0.23852943364124549</v>
      </c>
      <c r="AH12" s="16">
        <v>0.15486452186228311</v>
      </c>
      <c r="AI12" s="16">
        <v>0.22087540991841101</v>
      </c>
      <c r="AJ12" s="16">
        <v>0.3040457437172906</v>
      </c>
      <c r="AK12" s="16">
        <v>0.1129925782683343</v>
      </c>
    </row>
    <row r="13" spans="2:39" ht="19" customHeight="1" x14ac:dyDescent="0.35">
      <c r="B13" s="15" t="s">
        <v>309</v>
      </c>
      <c r="C13" s="16">
        <v>0.1009392252169219</v>
      </c>
      <c r="D13" s="16">
        <v>9.6144412594999507E-2</v>
      </c>
      <c r="E13" s="16">
        <v>0.10562704225580399</v>
      </c>
      <c r="G13" s="16">
        <v>5.7743502168447543E-2</v>
      </c>
      <c r="H13" s="16">
        <v>7.6856066455065986E-2</v>
      </c>
      <c r="I13" s="16">
        <v>0.1010401754494739</v>
      </c>
      <c r="J13" s="16">
        <v>8.6879044999425475E-2</v>
      </c>
      <c r="K13" s="16">
        <v>0.1243873273636132</v>
      </c>
      <c r="L13" s="16">
        <v>0.14442627784900369</v>
      </c>
      <c r="N13" s="16">
        <v>0.1160821424393372</v>
      </c>
      <c r="O13" s="16">
        <v>0.1217679211476121</v>
      </c>
      <c r="P13" s="16">
        <v>7.9411315337684099E-2</v>
      </c>
      <c r="Q13" s="16">
        <v>9.075738147672735E-2</v>
      </c>
      <c r="R13" s="16">
        <v>9.9489537887095608E-2</v>
      </c>
      <c r="S13" s="16">
        <v>0.1202374270265356</v>
      </c>
      <c r="T13" s="16">
        <v>9.0540084044372887E-2</v>
      </c>
      <c r="U13" s="16">
        <v>0.10804669742491579</v>
      </c>
      <c r="V13" s="16">
        <v>8.6837918260849814E-2</v>
      </c>
      <c r="W13" s="16">
        <v>9.9713161001162703E-2</v>
      </c>
      <c r="X13" s="16">
        <v>0.10771133897918971</v>
      </c>
      <c r="Y13" s="16">
        <v>9.8622740941637435E-2</v>
      </c>
      <c r="AA13" s="16">
        <v>9.2906469157288382E-2</v>
      </c>
      <c r="AB13" s="16">
        <v>9.4580246690359124E-2</v>
      </c>
      <c r="AC13" s="16">
        <v>0.1040755721268081</v>
      </c>
      <c r="AD13" s="16">
        <v>0.1133138695372202</v>
      </c>
      <c r="AF13" s="16">
        <v>8.444571606344263E-2</v>
      </c>
      <c r="AH13" s="16">
        <v>0.18071618920864591</v>
      </c>
      <c r="AI13" s="16">
        <v>0.119060935397205</v>
      </c>
      <c r="AJ13" s="16">
        <v>7.711942896978409E-2</v>
      </c>
      <c r="AK13" s="16">
        <v>6.3843642695040295E-2</v>
      </c>
    </row>
    <row r="15" spans="2:39" x14ac:dyDescent="0.35">
      <c r="B15" t="s">
        <v>443</v>
      </c>
    </row>
    <row r="16" spans="2:39" x14ac:dyDescent="0.35">
      <c r="B16" t="s">
        <v>8</v>
      </c>
    </row>
    <row r="18" spans="2:2" x14ac:dyDescent="0.35">
      <c r="B18"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dimension ref="B2:AM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315</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5583</v>
      </c>
      <c r="D7" s="13">
        <v>2763</v>
      </c>
      <c r="E7" s="13">
        <v>2820</v>
      </c>
      <c r="G7" s="13">
        <v>794</v>
      </c>
      <c r="H7" s="13">
        <v>910</v>
      </c>
      <c r="I7" s="13">
        <v>969</v>
      </c>
      <c r="J7" s="13">
        <v>1020</v>
      </c>
      <c r="K7" s="13">
        <v>864</v>
      </c>
      <c r="L7" s="13">
        <v>1026</v>
      </c>
      <c r="N7" s="13">
        <v>465</v>
      </c>
      <c r="O7" s="13">
        <v>163</v>
      </c>
      <c r="P7" s="13">
        <v>289</v>
      </c>
      <c r="Q7" s="13">
        <v>244</v>
      </c>
      <c r="R7" s="13">
        <v>623</v>
      </c>
      <c r="S7" s="13">
        <v>477</v>
      </c>
      <c r="T7" s="13">
        <v>418</v>
      </c>
      <c r="U7" s="13">
        <v>510</v>
      </c>
      <c r="V7" s="13">
        <v>748</v>
      </c>
      <c r="W7" s="13">
        <v>730</v>
      </c>
      <c r="X7" s="13">
        <v>462</v>
      </c>
      <c r="Y7" s="13">
        <v>454</v>
      </c>
      <c r="AA7" s="13">
        <v>1519</v>
      </c>
      <c r="AB7" s="13">
        <v>1492</v>
      </c>
      <c r="AC7" s="13">
        <v>1158</v>
      </c>
      <c r="AD7" s="13">
        <v>1396</v>
      </c>
      <c r="AF7" s="13">
        <v>4950</v>
      </c>
      <c r="AH7" s="13">
        <v>515</v>
      </c>
      <c r="AI7" s="13">
        <v>2107</v>
      </c>
      <c r="AJ7" s="13">
        <v>2105</v>
      </c>
      <c r="AK7" s="13">
        <v>856</v>
      </c>
    </row>
    <row r="8" spans="2:39" x14ac:dyDescent="0.35">
      <c r="B8" s="7" t="s">
        <v>68</v>
      </c>
      <c r="C8" s="14">
        <v>5579</v>
      </c>
      <c r="D8" s="14">
        <v>2758</v>
      </c>
      <c r="E8" s="14">
        <v>2821</v>
      </c>
      <c r="G8" s="14">
        <v>771</v>
      </c>
      <c r="H8" s="14">
        <v>949</v>
      </c>
      <c r="I8" s="14">
        <v>949</v>
      </c>
      <c r="J8" s="14">
        <v>949</v>
      </c>
      <c r="K8" s="14">
        <v>787</v>
      </c>
      <c r="L8" s="14">
        <v>1172</v>
      </c>
      <c r="N8" s="14">
        <v>502</v>
      </c>
      <c r="O8" s="14">
        <v>168</v>
      </c>
      <c r="P8" s="14">
        <v>279</v>
      </c>
      <c r="Q8" s="14">
        <v>223</v>
      </c>
      <c r="R8" s="14">
        <v>612</v>
      </c>
      <c r="S8" s="14">
        <v>448</v>
      </c>
      <c r="T8" s="14">
        <v>390</v>
      </c>
      <c r="U8" s="14">
        <v>501</v>
      </c>
      <c r="V8" s="14">
        <v>783</v>
      </c>
      <c r="W8" s="14">
        <v>724</v>
      </c>
      <c r="X8" s="14">
        <v>446</v>
      </c>
      <c r="Y8" s="14">
        <v>502</v>
      </c>
      <c r="AA8" s="14">
        <v>1505</v>
      </c>
      <c r="AB8" s="14">
        <v>1448</v>
      </c>
      <c r="AC8" s="14">
        <v>1224</v>
      </c>
      <c r="AD8" s="14">
        <v>1395</v>
      </c>
      <c r="AF8" s="14">
        <v>4916</v>
      </c>
      <c r="AH8" s="14">
        <v>537</v>
      </c>
      <c r="AI8" s="14">
        <v>2109</v>
      </c>
      <c r="AJ8" s="14">
        <v>2088</v>
      </c>
      <c r="AK8" s="14">
        <v>844</v>
      </c>
    </row>
    <row r="9" spans="2:39" ht="19" customHeight="1" x14ac:dyDescent="0.35">
      <c r="B9" s="15" t="s">
        <v>305</v>
      </c>
      <c r="C9" s="16">
        <v>0.1217851797574583</v>
      </c>
      <c r="D9" s="16">
        <v>0.14655817484794889</v>
      </c>
      <c r="E9" s="16">
        <v>9.7564990639247312E-2</v>
      </c>
      <c r="G9" s="16">
        <v>0.15448093095165091</v>
      </c>
      <c r="H9" s="16">
        <v>0.18063606340749699</v>
      </c>
      <c r="I9" s="16">
        <v>0.14966297804374201</v>
      </c>
      <c r="J9" s="16">
        <v>0.1187144985278968</v>
      </c>
      <c r="K9" s="16">
        <v>9.5223043735665661E-2</v>
      </c>
      <c r="L9" s="16">
        <v>5.0356957972912023E-2</v>
      </c>
      <c r="N9" s="16">
        <v>0.1063012939651968</v>
      </c>
      <c r="O9" s="16">
        <v>9.2365945370684197E-2</v>
      </c>
      <c r="P9" s="16">
        <v>0.14434326304116779</v>
      </c>
      <c r="Q9" s="16">
        <v>8.9203999138496554E-2</v>
      </c>
      <c r="R9" s="16">
        <v>0.1388002819603979</v>
      </c>
      <c r="S9" s="16">
        <v>0.107851914681088</v>
      </c>
      <c r="T9" s="16">
        <v>0.1474689332579262</v>
      </c>
      <c r="U9" s="16">
        <v>0.1005195115966166</v>
      </c>
      <c r="V9" s="16">
        <v>0.16963160591126569</v>
      </c>
      <c r="W9" s="16">
        <v>0.1016807381939841</v>
      </c>
      <c r="X9" s="16">
        <v>0.1098729403923636</v>
      </c>
      <c r="Y9" s="16">
        <v>0.10695824820418851</v>
      </c>
      <c r="AA9" s="16">
        <v>0.1533910396922574</v>
      </c>
      <c r="AB9" s="16">
        <v>0.1221858800653437</v>
      </c>
      <c r="AC9" s="16">
        <v>0.1228099264518456</v>
      </c>
      <c r="AD9" s="16">
        <v>8.6185431949062197E-2</v>
      </c>
      <c r="AF9" s="16">
        <v>0.13620682527188591</v>
      </c>
      <c r="AH9" s="16">
        <v>1.9326724815148719E-2</v>
      </c>
      <c r="AI9" s="16">
        <v>5.7112258153956437E-2</v>
      </c>
      <c r="AJ9" s="16">
        <v>0.10030810316884479</v>
      </c>
      <c r="AK9" s="16">
        <v>0.40157434280900839</v>
      </c>
    </row>
    <row r="10" spans="2:39" ht="19" customHeight="1" x14ac:dyDescent="0.35">
      <c r="B10" s="15" t="s">
        <v>306</v>
      </c>
      <c r="C10" s="16">
        <v>0.27327480433397339</v>
      </c>
      <c r="D10" s="16">
        <v>0.29737116438930472</v>
      </c>
      <c r="E10" s="16">
        <v>0.2497161512333374</v>
      </c>
      <c r="G10" s="16">
        <v>0.32649027174609652</v>
      </c>
      <c r="H10" s="16">
        <v>0.33392294777505771</v>
      </c>
      <c r="I10" s="16">
        <v>0.31833246599252663</v>
      </c>
      <c r="J10" s="16">
        <v>0.29546448270943709</v>
      </c>
      <c r="K10" s="16">
        <v>0.23373623745763969</v>
      </c>
      <c r="L10" s="16">
        <v>0.1612315079423815</v>
      </c>
      <c r="N10" s="16">
        <v>0.25039968155267622</v>
      </c>
      <c r="O10" s="16">
        <v>0.33110348669024692</v>
      </c>
      <c r="P10" s="16">
        <v>0.21906224893213139</v>
      </c>
      <c r="Q10" s="16">
        <v>0.28544408945116218</v>
      </c>
      <c r="R10" s="16">
        <v>0.29727034737607072</v>
      </c>
      <c r="S10" s="16">
        <v>0.241002911777525</v>
      </c>
      <c r="T10" s="16">
        <v>0.30793719202528952</v>
      </c>
      <c r="U10" s="16">
        <v>0.290350545253104</v>
      </c>
      <c r="V10" s="16">
        <v>0.30013465016013452</v>
      </c>
      <c r="W10" s="16">
        <v>0.28008969627218028</v>
      </c>
      <c r="X10" s="16">
        <v>0.23328986113784811</v>
      </c>
      <c r="Y10" s="16">
        <v>0.24083333839932211</v>
      </c>
      <c r="AA10" s="16">
        <v>0.31041255917797977</v>
      </c>
      <c r="AB10" s="16">
        <v>0.26651822286328508</v>
      </c>
      <c r="AC10" s="16">
        <v>0.26886451447966547</v>
      </c>
      <c r="AD10" s="16">
        <v>0.2434647816437597</v>
      </c>
      <c r="AF10" s="16">
        <v>0.30161828848248973</v>
      </c>
      <c r="AH10" s="16">
        <v>7.2154160670757403E-2</v>
      </c>
      <c r="AI10" s="16">
        <v>0.1983158258415435</v>
      </c>
      <c r="AJ10" s="16">
        <v>0.33274439534590933</v>
      </c>
      <c r="AK10" s="16">
        <v>0.44134889200043109</v>
      </c>
    </row>
    <row r="11" spans="2:39" ht="19" customHeight="1" x14ac:dyDescent="0.35">
      <c r="B11" s="15" t="s">
        <v>307</v>
      </c>
      <c r="C11" s="16">
        <v>0.14364819035761831</v>
      </c>
      <c r="D11" s="16">
        <v>0.13996781993287899</v>
      </c>
      <c r="E11" s="16">
        <v>0.14724643382340241</v>
      </c>
      <c r="G11" s="16">
        <v>0.14234339260299869</v>
      </c>
      <c r="H11" s="16">
        <v>0.13827098087225159</v>
      </c>
      <c r="I11" s="16">
        <v>0.14925299020147681</v>
      </c>
      <c r="J11" s="16">
        <v>0.15047839294448689</v>
      </c>
      <c r="K11" s="16">
        <v>0.15048397546843989</v>
      </c>
      <c r="L11" s="16">
        <v>0.13419872550589701</v>
      </c>
      <c r="N11" s="16">
        <v>0.14947035134414111</v>
      </c>
      <c r="O11" s="16">
        <v>0.14389559926915671</v>
      </c>
      <c r="P11" s="16">
        <v>0.15766837075090029</v>
      </c>
      <c r="Q11" s="16">
        <v>0.13800724500602929</v>
      </c>
      <c r="R11" s="16">
        <v>0.14161160153280039</v>
      </c>
      <c r="S11" s="16">
        <v>0.1414448992947997</v>
      </c>
      <c r="T11" s="16">
        <v>0.13106000636165499</v>
      </c>
      <c r="U11" s="16">
        <v>0.17180643542064489</v>
      </c>
      <c r="V11" s="16">
        <v>0.1296090159419622</v>
      </c>
      <c r="W11" s="16">
        <v>0.1390846134089507</v>
      </c>
      <c r="X11" s="16">
        <v>0.14321436807263629</v>
      </c>
      <c r="Y11" s="16">
        <v>0.14744542898021881</v>
      </c>
      <c r="AA11" s="16">
        <v>0.12887369654161829</v>
      </c>
      <c r="AB11" s="16">
        <v>0.14117690569495589</v>
      </c>
      <c r="AC11" s="16">
        <v>0.14665701574897211</v>
      </c>
      <c r="AD11" s="16">
        <v>0.15996086311199531</v>
      </c>
      <c r="AF11" s="16">
        <v>0.1442419252354048</v>
      </c>
      <c r="AH11" s="16">
        <v>0.13331091781176449</v>
      </c>
      <c r="AI11" s="16">
        <v>0.1632425238767819</v>
      </c>
      <c r="AJ11" s="16">
        <v>0.16477870595214031</v>
      </c>
      <c r="AK11" s="16">
        <v>4.903356228341646E-2</v>
      </c>
    </row>
    <row r="12" spans="2:39" ht="19" customHeight="1" x14ac:dyDescent="0.35">
      <c r="B12" s="15" t="s">
        <v>308</v>
      </c>
      <c r="C12" s="16">
        <v>0.28877992754942339</v>
      </c>
      <c r="D12" s="16">
        <v>0.27260098613653699</v>
      </c>
      <c r="E12" s="16">
        <v>0.30459783811377739</v>
      </c>
      <c r="G12" s="16">
        <v>0.29835357227167347</v>
      </c>
      <c r="H12" s="16">
        <v>0.25262856067800338</v>
      </c>
      <c r="I12" s="16">
        <v>0.27154510784403418</v>
      </c>
      <c r="J12" s="16">
        <v>0.3004420032027581</v>
      </c>
      <c r="K12" s="16">
        <v>0.31436898630085841</v>
      </c>
      <c r="L12" s="16">
        <v>0.29908074268839852</v>
      </c>
      <c r="N12" s="16">
        <v>0.29467443141584282</v>
      </c>
      <c r="O12" s="16">
        <v>0.27666810320459428</v>
      </c>
      <c r="P12" s="16">
        <v>0.31673365559746158</v>
      </c>
      <c r="Q12" s="16">
        <v>0.32763024005414648</v>
      </c>
      <c r="R12" s="16">
        <v>0.28069693379479049</v>
      </c>
      <c r="S12" s="16">
        <v>0.30276637625368608</v>
      </c>
      <c r="T12" s="16">
        <v>0.2511596756583846</v>
      </c>
      <c r="U12" s="16">
        <v>0.2931770326271762</v>
      </c>
      <c r="V12" s="16">
        <v>0.27647113045552513</v>
      </c>
      <c r="W12" s="16">
        <v>0.26829090309684189</v>
      </c>
      <c r="X12" s="16">
        <v>0.31575116550289972</v>
      </c>
      <c r="Y12" s="16">
        <v>0.30113864351417557</v>
      </c>
      <c r="AA12" s="16">
        <v>0.25395158734922652</v>
      </c>
      <c r="AB12" s="16">
        <v>0.29965630080270972</v>
      </c>
      <c r="AC12" s="16">
        <v>0.29802847867509352</v>
      </c>
      <c r="AD12" s="16">
        <v>0.30736152246744791</v>
      </c>
      <c r="AF12" s="16">
        <v>0.29026558872272168</v>
      </c>
      <c r="AH12" s="16">
        <v>0.28563824826249817</v>
      </c>
      <c r="AI12" s="16">
        <v>0.35393308805122681</v>
      </c>
      <c r="AJ12" s="16">
        <v>0.31166106042096903</v>
      </c>
      <c r="AK12" s="16">
        <v>7.146627819963676E-2</v>
      </c>
    </row>
    <row r="13" spans="2:39" ht="19" customHeight="1" x14ac:dyDescent="0.35">
      <c r="B13" s="15" t="s">
        <v>309</v>
      </c>
      <c r="C13" s="16">
        <v>0.17251189800152661</v>
      </c>
      <c r="D13" s="16">
        <v>0.14350185469333029</v>
      </c>
      <c r="E13" s="16">
        <v>0.2008745861902354</v>
      </c>
      <c r="G13" s="16">
        <v>7.8331832427580309E-2</v>
      </c>
      <c r="H13" s="16">
        <v>9.4541447267190312E-2</v>
      </c>
      <c r="I13" s="16">
        <v>0.11120645791822049</v>
      </c>
      <c r="J13" s="16">
        <v>0.1349006226154211</v>
      </c>
      <c r="K13" s="16">
        <v>0.20618775703739639</v>
      </c>
      <c r="L13" s="16">
        <v>0.35513206589041102</v>
      </c>
      <c r="N13" s="16">
        <v>0.1991542417221431</v>
      </c>
      <c r="O13" s="16">
        <v>0.15596686546531821</v>
      </c>
      <c r="P13" s="16">
        <v>0.16219246167833909</v>
      </c>
      <c r="Q13" s="16">
        <v>0.15971442635016539</v>
      </c>
      <c r="R13" s="16">
        <v>0.14162083533594039</v>
      </c>
      <c r="S13" s="16">
        <v>0.20693389799290129</v>
      </c>
      <c r="T13" s="16">
        <v>0.1623741926967448</v>
      </c>
      <c r="U13" s="16">
        <v>0.1441464751024582</v>
      </c>
      <c r="V13" s="16">
        <v>0.12415359753111251</v>
      </c>
      <c r="W13" s="16">
        <v>0.21085404902804311</v>
      </c>
      <c r="X13" s="16">
        <v>0.1978716648942522</v>
      </c>
      <c r="Y13" s="16">
        <v>0.2036243409020948</v>
      </c>
      <c r="AA13" s="16">
        <v>0.153371117238918</v>
      </c>
      <c r="AB13" s="16">
        <v>0.1704626905737055</v>
      </c>
      <c r="AC13" s="16">
        <v>0.16364006464442321</v>
      </c>
      <c r="AD13" s="16">
        <v>0.20302740082773491</v>
      </c>
      <c r="AF13" s="16">
        <v>0.12766737228749769</v>
      </c>
      <c r="AH13" s="16">
        <v>0.48956994843983132</v>
      </c>
      <c r="AI13" s="16">
        <v>0.22739630407649161</v>
      </c>
      <c r="AJ13" s="16">
        <v>9.0507735112136431E-2</v>
      </c>
      <c r="AK13" s="16">
        <v>3.6576924707507348E-2</v>
      </c>
    </row>
    <row r="15" spans="2:39" x14ac:dyDescent="0.35">
      <c r="B15" t="s">
        <v>443</v>
      </c>
    </row>
    <row r="16" spans="2:39" x14ac:dyDescent="0.35">
      <c r="B16" t="s">
        <v>8</v>
      </c>
    </row>
    <row r="18" spans="2:2" x14ac:dyDescent="0.35">
      <c r="B18"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dimension ref="B2:AM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316</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5583</v>
      </c>
      <c r="D7" s="13">
        <v>2763</v>
      </c>
      <c r="E7" s="13">
        <v>2820</v>
      </c>
      <c r="G7" s="13">
        <v>794</v>
      </c>
      <c r="H7" s="13">
        <v>910</v>
      </c>
      <c r="I7" s="13">
        <v>969</v>
      </c>
      <c r="J7" s="13">
        <v>1020</v>
      </c>
      <c r="K7" s="13">
        <v>864</v>
      </c>
      <c r="L7" s="13">
        <v>1026</v>
      </c>
      <c r="N7" s="13">
        <v>465</v>
      </c>
      <c r="O7" s="13">
        <v>163</v>
      </c>
      <c r="P7" s="13">
        <v>289</v>
      </c>
      <c r="Q7" s="13">
        <v>244</v>
      </c>
      <c r="R7" s="13">
        <v>623</v>
      </c>
      <c r="S7" s="13">
        <v>477</v>
      </c>
      <c r="T7" s="13">
        <v>418</v>
      </c>
      <c r="U7" s="13">
        <v>510</v>
      </c>
      <c r="V7" s="13">
        <v>748</v>
      </c>
      <c r="W7" s="13">
        <v>730</v>
      </c>
      <c r="X7" s="13">
        <v>462</v>
      </c>
      <c r="Y7" s="13">
        <v>454</v>
      </c>
      <c r="AA7" s="13">
        <v>1519</v>
      </c>
      <c r="AB7" s="13">
        <v>1492</v>
      </c>
      <c r="AC7" s="13">
        <v>1158</v>
      </c>
      <c r="AD7" s="13">
        <v>1396</v>
      </c>
      <c r="AF7" s="13">
        <v>4950</v>
      </c>
      <c r="AH7" s="13">
        <v>515</v>
      </c>
      <c r="AI7" s="13">
        <v>2107</v>
      </c>
      <c r="AJ7" s="13">
        <v>2105</v>
      </c>
      <c r="AK7" s="13">
        <v>856</v>
      </c>
    </row>
    <row r="8" spans="2:39" x14ac:dyDescent="0.35">
      <c r="B8" s="7" t="s">
        <v>68</v>
      </c>
      <c r="C8" s="14">
        <v>5579</v>
      </c>
      <c r="D8" s="14">
        <v>2758</v>
      </c>
      <c r="E8" s="14">
        <v>2821</v>
      </c>
      <c r="G8" s="14">
        <v>771</v>
      </c>
      <c r="H8" s="14">
        <v>949</v>
      </c>
      <c r="I8" s="14">
        <v>949</v>
      </c>
      <c r="J8" s="14">
        <v>949</v>
      </c>
      <c r="K8" s="14">
        <v>787</v>
      </c>
      <c r="L8" s="14">
        <v>1172</v>
      </c>
      <c r="N8" s="14">
        <v>502</v>
      </c>
      <c r="O8" s="14">
        <v>168</v>
      </c>
      <c r="P8" s="14">
        <v>279</v>
      </c>
      <c r="Q8" s="14">
        <v>223</v>
      </c>
      <c r="R8" s="14">
        <v>612</v>
      </c>
      <c r="S8" s="14">
        <v>448</v>
      </c>
      <c r="T8" s="14">
        <v>390</v>
      </c>
      <c r="U8" s="14">
        <v>501</v>
      </c>
      <c r="V8" s="14">
        <v>783</v>
      </c>
      <c r="W8" s="14">
        <v>724</v>
      </c>
      <c r="X8" s="14">
        <v>446</v>
      </c>
      <c r="Y8" s="14">
        <v>502</v>
      </c>
      <c r="AA8" s="14">
        <v>1505</v>
      </c>
      <c r="AB8" s="14">
        <v>1448</v>
      </c>
      <c r="AC8" s="14">
        <v>1224</v>
      </c>
      <c r="AD8" s="14">
        <v>1395</v>
      </c>
      <c r="AF8" s="14">
        <v>4916</v>
      </c>
      <c r="AH8" s="14">
        <v>537</v>
      </c>
      <c r="AI8" s="14">
        <v>2109</v>
      </c>
      <c r="AJ8" s="14">
        <v>2088</v>
      </c>
      <c r="AK8" s="14">
        <v>844</v>
      </c>
    </row>
    <row r="9" spans="2:39" ht="19" customHeight="1" x14ac:dyDescent="0.35">
      <c r="B9" s="15" t="s">
        <v>305</v>
      </c>
      <c r="C9" s="16">
        <v>0.1172323126993586</v>
      </c>
      <c r="D9" s="16">
        <v>0.13448747586840079</v>
      </c>
      <c r="E9" s="16">
        <v>0.1003621961190581</v>
      </c>
      <c r="G9" s="16">
        <v>0.15864641547672181</v>
      </c>
      <c r="H9" s="16">
        <v>0.18128699041949761</v>
      </c>
      <c r="I9" s="16">
        <v>0.15875058035083839</v>
      </c>
      <c r="J9" s="16">
        <v>9.0848128662260413E-2</v>
      </c>
      <c r="K9" s="16">
        <v>8.6627878148870491E-2</v>
      </c>
      <c r="L9" s="16">
        <v>4.6401343767570158E-2</v>
      </c>
      <c r="N9" s="16">
        <v>0.111936153235382</v>
      </c>
      <c r="O9" s="16">
        <v>0.1062771114289363</v>
      </c>
      <c r="P9" s="16">
        <v>9.2577670902207046E-2</v>
      </c>
      <c r="Q9" s="16">
        <v>0.1022082922760276</v>
      </c>
      <c r="R9" s="16">
        <v>0.14316074509702351</v>
      </c>
      <c r="S9" s="16">
        <v>0.10819157933096719</v>
      </c>
      <c r="T9" s="16">
        <v>0.1138339508737555</v>
      </c>
      <c r="U9" s="16">
        <v>0.1161791671557563</v>
      </c>
      <c r="V9" s="16">
        <v>0.1648548823328489</v>
      </c>
      <c r="W9" s="16">
        <v>9.8471646318119943E-2</v>
      </c>
      <c r="X9" s="16">
        <v>8.9220697856991119E-2</v>
      </c>
      <c r="Y9" s="16">
        <v>0.10439670517546</v>
      </c>
      <c r="AA9" s="16">
        <v>0.17205838993536349</v>
      </c>
      <c r="AB9" s="16">
        <v>0.1058096526425889</v>
      </c>
      <c r="AC9" s="16">
        <v>0.1180533917098141</v>
      </c>
      <c r="AD9" s="16">
        <v>6.9265943282376841E-2</v>
      </c>
      <c r="AF9" s="16">
        <v>0.13100301679591991</v>
      </c>
      <c r="AH9" s="16">
        <v>8.0534543859355646E-3</v>
      </c>
      <c r="AI9" s="16">
        <v>2.8090716413385571E-2</v>
      </c>
      <c r="AJ9" s="16">
        <v>9.6092154915083272E-2</v>
      </c>
      <c r="AK9" s="16">
        <v>0.46157863759125328</v>
      </c>
    </row>
    <row r="10" spans="2:39" ht="19" customHeight="1" x14ac:dyDescent="0.35">
      <c r="B10" s="15" t="s">
        <v>306</v>
      </c>
      <c r="C10" s="16">
        <v>0.28950285752953031</v>
      </c>
      <c r="D10" s="16">
        <v>0.30208424621511198</v>
      </c>
      <c r="E10" s="16">
        <v>0.27720222079903328</v>
      </c>
      <c r="G10" s="16">
        <v>0.3951969074877914</v>
      </c>
      <c r="H10" s="16">
        <v>0.36323487613802802</v>
      </c>
      <c r="I10" s="16">
        <v>0.32094922682586952</v>
      </c>
      <c r="J10" s="16">
        <v>0.29728723557319042</v>
      </c>
      <c r="K10" s="16">
        <v>0.25073996120393488</v>
      </c>
      <c r="L10" s="16">
        <v>0.15449400400873281</v>
      </c>
      <c r="N10" s="16">
        <v>0.26911403122792399</v>
      </c>
      <c r="O10" s="16">
        <v>0.23358661212823981</v>
      </c>
      <c r="P10" s="16">
        <v>0.26957704321268028</v>
      </c>
      <c r="Q10" s="16">
        <v>0.24890590324327441</v>
      </c>
      <c r="R10" s="16">
        <v>0.29951705390594618</v>
      </c>
      <c r="S10" s="16">
        <v>0.26120735627656189</v>
      </c>
      <c r="T10" s="16">
        <v>0.29802119890009637</v>
      </c>
      <c r="U10" s="16">
        <v>0.32933262995561108</v>
      </c>
      <c r="V10" s="16">
        <v>0.37407349754605312</v>
      </c>
      <c r="W10" s="16">
        <v>0.26705013959589619</v>
      </c>
      <c r="X10" s="16">
        <v>0.2785883610140541</v>
      </c>
      <c r="Y10" s="16">
        <v>0.2345594603879077</v>
      </c>
      <c r="AA10" s="16">
        <v>0.3163757730651876</v>
      </c>
      <c r="AB10" s="16">
        <v>0.30442054517198031</v>
      </c>
      <c r="AC10" s="16">
        <v>0.28662216097999188</v>
      </c>
      <c r="AD10" s="16">
        <v>0.2473047989347171</v>
      </c>
      <c r="AF10" s="16">
        <v>0.3250909888270016</v>
      </c>
      <c r="AH10" s="16">
        <v>2.9857601839796289E-2</v>
      </c>
      <c r="AI10" s="16">
        <v>0.17122874777782399</v>
      </c>
      <c r="AJ10" s="16">
        <v>0.40999632241309841</v>
      </c>
      <c r="AK10" s="16">
        <v>0.45209846344207039</v>
      </c>
    </row>
    <row r="11" spans="2:39" ht="19" customHeight="1" x14ac:dyDescent="0.35">
      <c r="B11" s="15" t="s">
        <v>307</v>
      </c>
      <c r="C11" s="16">
        <v>0.24860711651726339</v>
      </c>
      <c r="D11" s="16">
        <v>0.24106862189597009</v>
      </c>
      <c r="E11" s="16">
        <v>0.25597739066971842</v>
      </c>
      <c r="G11" s="16">
        <v>0.17269458980259869</v>
      </c>
      <c r="H11" s="16">
        <v>0.16202910940776161</v>
      </c>
      <c r="I11" s="16">
        <v>0.21836939077491141</v>
      </c>
      <c r="J11" s="16">
        <v>0.28337519958740798</v>
      </c>
      <c r="K11" s="16">
        <v>0.28242603326639332</v>
      </c>
      <c r="L11" s="16">
        <v>0.342298877937602</v>
      </c>
      <c r="N11" s="16">
        <v>0.28334181160383431</v>
      </c>
      <c r="O11" s="16">
        <v>0.23699779416099079</v>
      </c>
      <c r="P11" s="16">
        <v>0.29592400326223289</v>
      </c>
      <c r="Q11" s="16">
        <v>0.23735794976872851</v>
      </c>
      <c r="R11" s="16">
        <v>0.2430280270438652</v>
      </c>
      <c r="S11" s="16">
        <v>0.25953475056475722</v>
      </c>
      <c r="T11" s="16">
        <v>0.23819938187980519</v>
      </c>
      <c r="U11" s="16">
        <v>0.2284449709757394</v>
      </c>
      <c r="V11" s="16">
        <v>0.19799530446180741</v>
      </c>
      <c r="W11" s="16">
        <v>0.27727064135375862</v>
      </c>
      <c r="X11" s="16">
        <v>0.24552568282551149</v>
      </c>
      <c r="Y11" s="16">
        <v>0.26204852083817909</v>
      </c>
      <c r="AA11" s="16">
        <v>0.22197159710000039</v>
      </c>
      <c r="AB11" s="16">
        <v>0.25663809649024649</v>
      </c>
      <c r="AC11" s="16">
        <v>0.24058489373455941</v>
      </c>
      <c r="AD11" s="16">
        <v>0.2761419868572913</v>
      </c>
      <c r="AF11" s="16">
        <v>0.2288738758514697</v>
      </c>
      <c r="AH11" s="16">
        <v>0.36193544528435928</v>
      </c>
      <c r="AI11" s="16">
        <v>0.3407514802721528</v>
      </c>
      <c r="AJ11" s="16">
        <v>0.20901913286962459</v>
      </c>
      <c r="AK11" s="16">
        <v>4.4273675299728851E-2</v>
      </c>
    </row>
    <row r="12" spans="2:39" ht="19" customHeight="1" x14ac:dyDescent="0.35">
      <c r="B12" s="15" t="s">
        <v>308</v>
      </c>
      <c r="C12" s="16">
        <v>0.20570293234702181</v>
      </c>
      <c r="D12" s="16">
        <v>0.1957803086157639</v>
      </c>
      <c r="E12" s="16">
        <v>0.21540413409683229</v>
      </c>
      <c r="G12" s="16">
        <v>0.17203878416902621</v>
      </c>
      <c r="H12" s="16">
        <v>0.20695294239150411</v>
      </c>
      <c r="I12" s="16">
        <v>0.21472185628321261</v>
      </c>
      <c r="J12" s="16">
        <v>0.2210710116727283</v>
      </c>
      <c r="K12" s="16">
        <v>0.20785102578213649</v>
      </c>
      <c r="L12" s="16">
        <v>0.20565249088593399</v>
      </c>
      <c r="N12" s="16">
        <v>0.18594353593328661</v>
      </c>
      <c r="O12" s="16">
        <v>0.30204337440498358</v>
      </c>
      <c r="P12" s="16">
        <v>0.21620779742271279</v>
      </c>
      <c r="Q12" s="16">
        <v>0.25905434845343378</v>
      </c>
      <c r="R12" s="16">
        <v>0.18565550757958851</v>
      </c>
      <c r="S12" s="16">
        <v>0.19236762768758331</v>
      </c>
      <c r="T12" s="16">
        <v>0.21747462129003289</v>
      </c>
      <c r="U12" s="16">
        <v>0.20462979960925939</v>
      </c>
      <c r="V12" s="16">
        <v>0.18144460053647091</v>
      </c>
      <c r="W12" s="16">
        <v>0.18981343249702479</v>
      </c>
      <c r="X12" s="16">
        <v>0.21041692429646131</v>
      </c>
      <c r="Y12" s="16">
        <v>0.24847311969255281</v>
      </c>
      <c r="AA12" s="16">
        <v>0.175694519887031</v>
      </c>
      <c r="AB12" s="16">
        <v>0.19080883475771901</v>
      </c>
      <c r="AC12" s="16">
        <v>0.2148315238483938</v>
      </c>
      <c r="AD12" s="16">
        <v>0.2457768852377272</v>
      </c>
      <c r="AF12" s="16">
        <v>0.2100874772531775</v>
      </c>
      <c r="AH12" s="16">
        <v>0.1976409946204114</v>
      </c>
      <c r="AI12" s="16">
        <v>0.26019172314762512</v>
      </c>
      <c r="AJ12" s="16">
        <v>0.22553140444355471</v>
      </c>
      <c r="AK12" s="16">
        <v>2.5702712690341009E-2</v>
      </c>
    </row>
    <row r="13" spans="2:39" ht="19" customHeight="1" x14ac:dyDescent="0.35">
      <c r="B13" s="15" t="s">
        <v>309</v>
      </c>
      <c r="C13" s="16">
        <v>0.13895478090682589</v>
      </c>
      <c r="D13" s="16">
        <v>0.12657934740475321</v>
      </c>
      <c r="E13" s="16">
        <v>0.1510540583153579</v>
      </c>
      <c r="G13" s="16">
        <v>0.1014233030638618</v>
      </c>
      <c r="H13" s="16">
        <v>8.6496081643208766E-2</v>
      </c>
      <c r="I13" s="16">
        <v>8.7208945765168258E-2</v>
      </c>
      <c r="J13" s="16">
        <v>0.1074184245044129</v>
      </c>
      <c r="K13" s="16">
        <v>0.17235510159866479</v>
      </c>
      <c r="L13" s="16">
        <v>0.25115328340016091</v>
      </c>
      <c r="N13" s="16">
        <v>0.14966446799957289</v>
      </c>
      <c r="O13" s="16">
        <v>0.12109510787684979</v>
      </c>
      <c r="P13" s="16">
        <v>0.12571348520016709</v>
      </c>
      <c r="Q13" s="16">
        <v>0.1524735062585357</v>
      </c>
      <c r="R13" s="16">
        <v>0.1286386663735766</v>
      </c>
      <c r="S13" s="16">
        <v>0.17869868614013029</v>
      </c>
      <c r="T13" s="16">
        <v>0.1324708470563101</v>
      </c>
      <c r="U13" s="16">
        <v>0.1214134323036339</v>
      </c>
      <c r="V13" s="16">
        <v>8.1631715122819706E-2</v>
      </c>
      <c r="W13" s="16">
        <v>0.16739414023520041</v>
      </c>
      <c r="X13" s="16">
        <v>0.17624833400698189</v>
      </c>
      <c r="Y13" s="16">
        <v>0.15052219390590019</v>
      </c>
      <c r="AA13" s="16">
        <v>0.11389972001241749</v>
      </c>
      <c r="AB13" s="16">
        <v>0.14232287093746529</v>
      </c>
      <c r="AC13" s="16">
        <v>0.13990802972724081</v>
      </c>
      <c r="AD13" s="16">
        <v>0.16151038568788759</v>
      </c>
      <c r="AF13" s="16">
        <v>0.10494464127243119</v>
      </c>
      <c r="AH13" s="16">
        <v>0.40251250386949738</v>
      </c>
      <c r="AI13" s="16">
        <v>0.1997373323890127</v>
      </c>
      <c r="AJ13" s="16">
        <v>5.9360985358639103E-2</v>
      </c>
      <c r="AK13" s="16">
        <v>1.634651097660646E-2</v>
      </c>
    </row>
    <row r="15" spans="2:39" x14ac:dyDescent="0.35">
      <c r="B15" t="s">
        <v>443</v>
      </c>
    </row>
    <row r="16" spans="2:39" x14ac:dyDescent="0.35">
      <c r="B16" t="s">
        <v>8</v>
      </c>
    </row>
    <row r="18" spans="2:2" x14ac:dyDescent="0.35">
      <c r="B18"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dimension ref="B2:AM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317</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5583</v>
      </c>
      <c r="D7" s="13">
        <v>2763</v>
      </c>
      <c r="E7" s="13">
        <v>2820</v>
      </c>
      <c r="G7" s="13">
        <v>794</v>
      </c>
      <c r="H7" s="13">
        <v>910</v>
      </c>
      <c r="I7" s="13">
        <v>969</v>
      </c>
      <c r="J7" s="13">
        <v>1020</v>
      </c>
      <c r="K7" s="13">
        <v>864</v>
      </c>
      <c r="L7" s="13">
        <v>1026</v>
      </c>
      <c r="N7" s="13">
        <v>465</v>
      </c>
      <c r="O7" s="13">
        <v>163</v>
      </c>
      <c r="P7" s="13">
        <v>289</v>
      </c>
      <c r="Q7" s="13">
        <v>244</v>
      </c>
      <c r="R7" s="13">
        <v>623</v>
      </c>
      <c r="S7" s="13">
        <v>477</v>
      </c>
      <c r="T7" s="13">
        <v>418</v>
      </c>
      <c r="U7" s="13">
        <v>510</v>
      </c>
      <c r="V7" s="13">
        <v>748</v>
      </c>
      <c r="W7" s="13">
        <v>730</v>
      </c>
      <c r="X7" s="13">
        <v>462</v>
      </c>
      <c r="Y7" s="13">
        <v>454</v>
      </c>
      <c r="AA7" s="13">
        <v>1519</v>
      </c>
      <c r="AB7" s="13">
        <v>1492</v>
      </c>
      <c r="AC7" s="13">
        <v>1158</v>
      </c>
      <c r="AD7" s="13">
        <v>1396</v>
      </c>
      <c r="AF7" s="13">
        <v>4950</v>
      </c>
      <c r="AH7" s="13">
        <v>515</v>
      </c>
      <c r="AI7" s="13">
        <v>2107</v>
      </c>
      <c r="AJ7" s="13">
        <v>2105</v>
      </c>
      <c r="AK7" s="13">
        <v>856</v>
      </c>
    </row>
    <row r="8" spans="2:39" x14ac:dyDescent="0.35">
      <c r="B8" s="7" t="s">
        <v>68</v>
      </c>
      <c r="C8" s="14">
        <v>5579</v>
      </c>
      <c r="D8" s="14">
        <v>2758</v>
      </c>
      <c r="E8" s="14">
        <v>2821</v>
      </c>
      <c r="G8" s="14">
        <v>771</v>
      </c>
      <c r="H8" s="14">
        <v>949</v>
      </c>
      <c r="I8" s="14">
        <v>949</v>
      </c>
      <c r="J8" s="14">
        <v>949</v>
      </c>
      <c r="K8" s="14">
        <v>787</v>
      </c>
      <c r="L8" s="14">
        <v>1172</v>
      </c>
      <c r="N8" s="14">
        <v>502</v>
      </c>
      <c r="O8" s="14">
        <v>168</v>
      </c>
      <c r="P8" s="14">
        <v>279</v>
      </c>
      <c r="Q8" s="14">
        <v>223</v>
      </c>
      <c r="R8" s="14">
        <v>612</v>
      </c>
      <c r="S8" s="14">
        <v>448</v>
      </c>
      <c r="T8" s="14">
        <v>390</v>
      </c>
      <c r="U8" s="14">
        <v>501</v>
      </c>
      <c r="V8" s="14">
        <v>783</v>
      </c>
      <c r="W8" s="14">
        <v>724</v>
      </c>
      <c r="X8" s="14">
        <v>446</v>
      </c>
      <c r="Y8" s="14">
        <v>502</v>
      </c>
      <c r="AA8" s="14">
        <v>1505</v>
      </c>
      <c r="AB8" s="14">
        <v>1448</v>
      </c>
      <c r="AC8" s="14">
        <v>1224</v>
      </c>
      <c r="AD8" s="14">
        <v>1395</v>
      </c>
      <c r="AF8" s="14">
        <v>4916</v>
      </c>
      <c r="AH8" s="14">
        <v>537</v>
      </c>
      <c r="AI8" s="14">
        <v>2109</v>
      </c>
      <c r="AJ8" s="14">
        <v>2088</v>
      </c>
      <c r="AK8" s="14">
        <v>844</v>
      </c>
    </row>
    <row r="9" spans="2:39" ht="19" customHeight="1" x14ac:dyDescent="0.35">
      <c r="B9" s="15" t="s">
        <v>305</v>
      </c>
      <c r="C9" s="16">
        <v>6.6203087554714768E-2</v>
      </c>
      <c r="D9" s="16">
        <v>7.6294803769469149E-2</v>
      </c>
      <c r="E9" s="16">
        <v>5.633656659687987E-2</v>
      </c>
      <c r="G9" s="16">
        <v>7.089854769434388E-2</v>
      </c>
      <c r="H9" s="16">
        <v>0.115150541082453</v>
      </c>
      <c r="I9" s="16">
        <v>0.1042556632041889</v>
      </c>
      <c r="J9" s="16">
        <v>5.1295452158341519E-2</v>
      </c>
      <c r="K9" s="16">
        <v>4.4398627829453322E-2</v>
      </c>
      <c r="L9" s="16">
        <v>1.9373787639673949E-2</v>
      </c>
      <c r="N9" s="16">
        <v>5.5318053718076722E-2</v>
      </c>
      <c r="O9" s="16">
        <v>7.4234825479390018E-2</v>
      </c>
      <c r="P9" s="16">
        <v>3.8158445684455818E-2</v>
      </c>
      <c r="Q9" s="16">
        <v>4.8445311354482601E-2</v>
      </c>
      <c r="R9" s="16">
        <v>9.2204270873119332E-2</v>
      </c>
      <c r="S9" s="16">
        <v>5.0822190524047822E-2</v>
      </c>
      <c r="T9" s="16">
        <v>7.2301016647785571E-2</v>
      </c>
      <c r="U9" s="16">
        <v>6.798121571847987E-2</v>
      </c>
      <c r="V9" s="16">
        <v>0.10900770265525001</v>
      </c>
      <c r="W9" s="16">
        <v>3.9011517187058968E-2</v>
      </c>
      <c r="X9" s="16">
        <v>5.2606705279196433E-2</v>
      </c>
      <c r="Y9" s="16">
        <v>5.7929218974188033E-2</v>
      </c>
      <c r="AA9" s="16">
        <v>0.111353718140171</v>
      </c>
      <c r="AB9" s="16">
        <v>5.9414662372932178E-2</v>
      </c>
      <c r="AC9" s="16">
        <v>5.3787873369633303E-2</v>
      </c>
      <c r="AD9" s="16">
        <v>3.5741980786549027E-2</v>
      </c>
      <c r="AF9" s="16">
        <v>7.4149692158001476E-2</v>
      </c>
      <c r="AH9" s="16">
        <v>3.6479774360777969E-3</v>
      </c>
      <c r="AI9" s="16">
        <v>1.057635895641423E-2</v>
      </c>
      <c r="AJ9" s="16">
        <v>4.0231681718244851E-2</v>
      </c>
      <c r="AK9" s="16">
        <v>0.30913648691836798</v>
      </c>
    </row>
    <row r="10" spans="2:39" ht="19" customHeight="1" x14ac:dyDescent="0.35">
      <c r="B10" s="15" t="s">
        <v>306</v>
      </c>
      <c r="C10" s="16">
        <v>0.1925053044744604</v>
      </c>
      <c r="D10" s="16">
        <v>0.2156249815335439</v>
      </c>
      <c r="E10" s="16">
        <v>0.169901539823576</v>
      </c>
      <c r="G10" s="16">
        <v>0.26553609820865659</v>
      </c>
      <c r="H10" s="16">
        <v>0.27570251080694791</v>
      </c>
      <c r="I10" s="16">
        <v>0.25822070219568433</v>
      </c>
      <c r="J10" s="16">
        <v>0.19599947255543029</v>
      </c>
      <c r="K10" s="16">
        <v>0.1227725202663887</v>
      </c>
      <c r="L10" s="16">
        <v>6.7853236344515608E-2</v>
      </c>
      <c r="N10" s="16">
        <v>0.1717496557787036</v>
      </c>
      <c r="O10" s="16">
        <v>0.1681622002964899</v>
      </c>
      <c r="P10" s="16">
        <v>0.21443844944117321</v>
      </c>
      <c r="Q10" s="16">
        <v>0.18999708400088741</v>
      </c>
      <c r="R10" s="16">
        <v>0.18827432770360211</v>
      </c>
      <c r="S10" s="16">
        <v>0.1212119126614169</v>
      </c>
      <c r="T10" s="16">
        <v>0.203501162224898</v>
      </c>
      <c r="U10" s="16">
        <v>0.1880682372320478</v>
      </c>
      <c r="V10" s="16">
        <v>0.26141775244756549</v>
      </c>
      <c r="W10" s="16">
        <v>0.18077443706230401</v>
      </c>
      <c r="X10" s="16">
        <v>0.19762065729046119</v>
      </c>
      <c r="Y10" s="16">
        <v>0.1798193821210517</v>
      </c>
      <c r="AA10" s="16">
        <v>0.2365911446627901</v>
      </c>
      <c r="AB10" s="16">
        <v>0.18959243735600029</v>
      </c>
      <c r="AC10" s="16">
        <v>0.18291249216717709</v>
      </c>
      <c r="AD10" s="16">
        <v>0.15707642549314441</v>
      </c>
      <c r="AF10" s="16">
        <v>0.21470967211259731</v>
      </c>
      <c r="AH10" s="16">
        <v>1.5280221620078071E-2</v>
      </c>
      <c r="AI10" s="16">
        <v>7.055189796099412E-2</v>
      </c>
      <c r="AJ10" s="16">
        <v>0.2307547040979</v>
      </c>
      <c r="AK10" s="16">
        <v>0.51523359185131046</v>
      </c>
    </row>
    <row r="11" spans="2:39" ht="19" customHeight="1" x14ac:dyDescent="0.35">
      <c r="B11" s="15" t="s">
        <v>307</v>
      </c>
      <c r="C11" s="16">
        <v>0.17711858722409099</v>
      </c>
      <c r="D11" s="16">
        <v>0.17609128513338751</v>
      </c>
      <c r="E11" s="16">
        <v>0.1781229652101797</v>
      </c>
      <c r="G11" s="16">
        <v>0.17401280428211791</v>
      </c>
      <c r="H11" s="16">
        <v>0.17333018702866529</v>
      </c>
      <c r="I11" s="16">
        <v>0.14947046503885791</v>
      </c>
      <c r="J11" s="16">
        <v>0.19547716135502871</v>
      </c>
      <c r="K11" s="16">
        <v>0.17570331421245941</v>
      </c>
      <c r="L11" s="16">
        <v>0.19070506737576351</v>
      </c>
      <c r="N11" s="16">
        <v>0.17292807249635991</v>
      </c>
      <c r="O11" s="16">
        <v>0.18686082398399001</v>
      </c>
      <c r="P11" s="16">
        <v>0.16907008380460911</v>
      </c>
      <c r="Q11" s="16">
        <v>0.19056003948254169</v>
      </c>
      <c r="R11" s="16">
        <v>0.17373522787007639</v>
      </c>
      <c r="S11" s="16">
        <v>0.1988444877606429</v>
      </c>
      <c r="T11" s="16">
        <v>0.16075866999646971</v>
      </c>
      <c r="U11" s="16">
        <v>0.18019610655749591</v>
      </c>
      <c r="V11" s="16">
        <v>0.17340865702500499</v>
      </c>
      <c r="W11" s="16">
        <v>0.1871319854052442</v>
      </c>
      <c r="X11" s="16">
        <v>0.18238778224220589</v>
      </c>
      <c r="Y11" s="16">
        <v>0.15757828789916209</v>
      </c>
      <c r="AA11" s="16">
        <v>0.15635947526333849</v>
      </c>
      <c r="AB11" s="16">
        <v>0.18070696987267651</v>
      </c>
      <c r="AC11" s="16">
        <v>0.1672102414320949</v>
      </c>
      <c r="AD11" s="16">
        <v>0.20538702169295101</v>
      </c>
      <c r="AF11" s="16">
        <v>0.16564087029830371</v>
      </c>
      <c r="AH11" s="16">
        <v>0.19516551459271569</v>
      </c>
      <c r="AI11" s="16">
        <v>0.18943205432754059</v>
      </c>
      <c r="AJ11" s="16">
        <v>0.19117184050355429</v>
      </c>
      <c r="AK11" s="16">
        <v>0.1001402274031306</v>
      </c>
    </row>
    <row r="12" spans="2:39" ht="19" customHeight="1" x14ac:dyDescent="0.35">
      <c r="B12" s="15" t="s">
        <v>308</v>
      </c>
      <c r="C12" s="16">
        <v>0.32576369016859918</v>
      </c>
      <c r="D12" s="16">
        <v>0.31209748697306189</v>
      </c>
      <c r="E12" s="16">
        <v>0.33912493392272519</v>
      </c>
      <c r="G12" s="16">
        <v>0.33037260326585471</v>
      </c>
      <c r="H12" s="16">
        <v>0.30574308972988329</v>
      </c>
      <c r="I12" s="16">
        <v>0.32444762807347521</v>
      </c>
      <c r="J12" s="16">
        <v>0.34841872297832138</v>
      </c>
      <c r="K12" s="16">
        <v>0.3607174836783173</v>
      </c>
      <c r="L12" s="16">
        <v>0.29818125737616108</v>
      </c>
      <c r="N12" s="16">
        <v>0.31780315603954512</v>
      </c>
      <c r="O12" s="16">
        <v>0.36385292380828171</v>
      </c>
      <c r="P12" s="16">
        <v>0.33258055185121332</v>
      </c>
      <c r="Q12" s="16">
        <v>0.29185633607787381</v>
      </c>
      <c r="R12" s="16">
        <v>0.32337213942905979</v>
      </c>
      <c r="S12" s="16">
        <v>0.36423532215971027</v>
      </c>
      <c r="T12" s="16">
        <v>0.34751459008027741</v>
      </c>
      <c r="U12" s="16">
        <v>0.35870171882910978</v>
      </c>
      <c r="V12" s="16">
        <v>0.29571940199775387</v>
      </c>
      <c r="W12" s="16">
        <v>0.30689220067071649</v>
      </c>
      <c r="X12" s="16">
        <v>0.30954675056474501</v>
      </c>
      <c r="Y12" s="16">
        <v>0.33960582951983498</v>
      </c>
      <c r="AA12" s="16">
        <v>0.28473295683084049</v>
      </c>
      <c r="AB12" s="16">
        <v>0.32877308303358432</v>
      </c>
      <c r="AC12" s="16">
        <v>0.36705401597436371</v>
      </c>
      <c r="AD12" s="16">
        <v>0.32952219493585178</v>
      </c>
      <c r="AF12" s="16">
        <v>0.34416007438516599</v>
      </c>
      <c r="AH12" s="16">
        <v>0.17873642764940681</v>
      </c>
      <c r="AI12" s="16">
        <v>0.37612992966390879</v>
      </c>
      <c r="AJ12" s="16">
        <v>0.42293675120038732</v>
      </c>
      <c r="AK12" s="16">
        <v>5.3186657978236011E-2</v>
      </c>
    </row>
    <row r="13" spans="2:39" ht="19" customHeight="1" x14ac:dyDescent="0.35">
      <c r="B13" s="15" t="s">
        <v>309</v>
      </c>
      <c r="C13" s="16">
        <v>0.23840933057813449</v>
      </c>
      <c r="D13" s="16">
        <v>0.21989144259053739</v>
      </c>
      <c r="E13" s="16">
        <v>0.25651399444663908</v>
      </c>
      <c r="G13" s="16">
        <v>0.1591799465490269</v>
      </c>
      <c r="H13" s="16">
        <v>0.1300736713520505</v>
      </c>
      <c r="I13" s="16">
        <v>0.16360554148779369</v>
      </c>
      <c r="J13" s="16">
        <v>0.208809190952878</v>
      </c>
      <c r="K13" s="16">
        <v>0.29640805401338127</v>
      </c>
      <c r="L13" s="16">
        <v>0.42388665126388581</v>
      </c>
      <c r="N13" s="16">
        <v>0.28220106196731459</v>
      </c>
      <c r="O13" s="16">
        <v>0.20688922643184871</v>
      </c>
      <c r="P13" s="16">
        <v>0.24575246921854871</v>
      </c>
      <c r="Q13" s="16">
        <v>0.27914122908421463</v>
      </c>
      <c r="R13" s="16">
        <v>0.22241403412414229</v>
      </c>
      <c r="S13" s="16">
        <v>0.26488608689418219</v>
      </c>
      <c r="T13" s="16">
        <v>0.21592456105056931</v>
      </c>
      <c r="U13" s="16">
        <v>0.20505272166286681</v>
      </c>
      <c r="V13" s="16">
        <v>0.1604464858744255</v>
      </c>
      <c r="W13" s="16">
        <v>0.28618985967467619</v>
      </c>
      <c r="X13" s="16">
        <v>0.2578381046233913</v>
      </c>
      <c r="Y13" s="16">
        <v>0.26506728148576308</v>
      </c>
      <c r="AA13" s="16">
        <v>0.21096270510285989</v>
      </c>
      <c r="AB13" s="16">
        <v>0.2415128473648066</v>
      </c>
      <c r="AC13" s="16">
        <v>0.22903537705673099</v>
      </c>
      <c r="AD13" s="16">
        <v>0.27227237709150381</v>
      </c>
      <c r="AF13" s="16">
        <v>0.2013396910459313</v>
      </c>
      <c r="AH13" s="16">
        <v>0.60716985870172158</v>
      </c>
      <c r="AI13" s="16">
        <v>0.35330975909114248</v>
      </c>
      <c r="AJ13" s="16">
        <v>0.11490502247991349</v>
      </c>
      <c r="AK13" s="16">
        <v>2.2303035848954982E-2</v>
      </c>
    </row>
    <row r="15" spans="2:39" x14ac:dyDescent="0.35">
      <c r="B15" t="s">
        <v>443</v>
      </c>
    </row>
    <row r="16" spans="2:39" x14ac:dyDescent="0.35">
      <c r="B16" t="s">
        <v>8</v>
      </c>
    </row>
    <row r="18" spans="2:2" x14ac:dyDescent="0.35">
      <c r="B18"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dimension ref="B2:AM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318</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5583</v>
      </c>
      <c r="D7" s="13">
        <v>2763</v>
      </c>
      <c r="E7" s="13">
        <v>2820</v>
      </c>
      <c r="G7" s="13">
        <v>794</v>
      </c>
      <c r="H7" s="13">
        <v>910</v>
      </c>
      <c r="I7" s="13">
        <v>969</v>
      </c>
      <c r="J7" s="13">
        <v>1020</v>
      </c>
      <c r="K7" s="13">
        <v>864</v>
      </c>
      <c r="L7" s="13">
        <v>1026</v>
      </c>
      <c r="N7" s="13">
        <v>465</v>
      </c>
      <c r="O7" s="13">
        <v>163</v>
      </c>
      <c r="P7" s="13">
        <v>289</v>
      </c>
      <c r="Q7" s="13">
        <v>244</v>
      </c>
      <c r="R7" s="13">
        <v>623</v>
      </c>
      <c r="S7" s="13">
        <v>477</v>
      </c>
      <c r="T7" s="13">
        <v>418</v>
      </c>
      <c r="U7" s="13">
        <v>510</v>
      </c>
      <c r="V7" s="13">
        <v>748</v>
      </c>
      <c r="W7" s="13">
        <v>730</v>
      </c>
      <c r="X7" s="13">
        <v>462</v>
      </c>
      <c r="Y7" s="13">
        <v>454</v>
      </c>
      <c r="AA7" s="13">
        <v>1519</v>
      </c>
      <c r="AB7" s="13">
        <v>1492</v>
      </c>
      <c r="AC7" s="13">
        <v>1158</v>
      </c>
      <c r="AD7" s="13">
        <v>1396</v>
      </c>
      <c r="AF7" s="13">
        <v>4950</v>
      </c>
      <c r="AH7" s="13">
        <v>515</v>
      </c>
      <c r="AI7" s="13">
        <v>2107</v>
      </c>
      <c r="AJ7" s="13">
        <v>2105</v>
      </c>
      <c r="AK7" s="13">
        <v>856</v>
      </c>
    </row>
    <row r="8" spans="2:39" x14ac:dyDescent="0.35">
      <c r="B8" s="7" t="s">
        <v>68</v>
      </c>
      <c r="C8" s="14">
        <v>5579</v>
      </c>
      <c r="D8" s="14">
        <v>2758</v>
      </c>
      <c r="E8" s="14">
        <v>2821</v>
      </c>
      <c r="G8" s="14">
        <v>771</v>
      </c>
      <c r="H8" s="14">
        <v>949</v>
      </c>
      <c r="I8" s="14">
        <v>949</v>
      </c>
      <c r="J8" s="14">
        <v>949</v>
      </c>
      <c r="K8" s="14">
        <v>787</v>
      </c>
      <c r="L8" s="14">
        <v>1172</v>
      </c>
      <c r="N8" s="14">
        <v>502</v>
      </c>
      <c r="O8" s="14">
        <v>168</v>
      </c>
      <c r="P8" s="14">
        <v>279</v>
      </c>
      <c r="Q8" s="14">
        <v>223</v>
      </c>
      <c r="R8" s="14">
        <v>612</v>
      </c>
      <c r="S8" s="14">
        <v>448</v>
      </c>
      <c r="T8" s="14">
        <v>390</v>
      </c>
      <c r="U8" s="14">
        <v>501</v>
      </c>
      <c r="V8" s="14">
        <v>783</v>
      </c>
      <c r="W8" s="14">
        <v>724</v>
      </c>
      <c r="X8" s="14">
        <v>446</v>
      </c>
      <c r="Y8" s="14">
        <v>502</v>
      </c>
      <c r="AA8" s="14">
        <v>1505</v>
      </c>
      <c r="AB8" s="14">
        <v>1448</v>
      </c>
      <c r="AC8" s="14">
        <v>1224</v>
      </c>
      <c r="AD8" s="14">
        <v>1395</v>
      </c>
      <c r="AF8" s="14">
        <v>4916</v>
      </c>
      <c r="AH8" s="14">
        <v>537</v>
      </c>
      <c r="AI8" s="14">
        <v>2109</v>
      </c>
      <c r="AJ8" s="14">
        <v>2088</v>
      </c>
      <c r="AK8" s="14">
        <v>844</v>
      </c>
    </row>
    <row r="9" spans="2:39" ht="19" customHeight="1" x14ac:dyDescent="0.35">
      <c r="B9" s="15" t="s">
        <v>305</v>
      </c>
      <c r="C9" s="16">
        <v>0.11158856429086959</v>
      </c>
      <c r="D9" s="16">
        <v>0.11101621086344871</v>
      </c>
      <c r="E9" s="16">
        <v>0.11214814573041509</v>
      </c>
      <c r="G9" s="16">
        <v>0.14616373675244609</v>
      </c>
      <c r="H9" s="16">
        <v>0.1662292344515765</v>
      </c>
      <c r="I9" s="16">
        <v>0.13176772746444659</v>
      </c>
      <c r="J9" s="16">
        <v>8.1004195173684748E-2</v>
      </c>
      <c r="K9" s="16">
        <v>0.104040420641919</v>
      </c>
      <c r="L9" s="16">
        <v>5.8078100821684443E-2</v>
      </c>
      <c r="N9" s="16">
        <v>8.137678301558883E-2</v>
      </c>
      <c r="O9" s="16">
        <v>9.6087845957194579E-2</v>
      </c>
      <c r="P9" s="16">
        <v>9.500879497052761E-2</v>
      </c>
      <c r="Q9" s="16">
        <v>8.0855771342530469E-2</v>
      </c>
      <c r="R9" s="16">
        <v>0.1095532043765258</v>
      </c>
      <c r="S9" s="16">
        <v>0.11937285338702271</v>
      </c>
      <c r="T9" s="16">
        <v>0.1226824292555414</v>
      </c>
      <c r="U9" s="16">
        <v>0.1098071733726891</v>
      </c>
      <c r="V9" s="16">
        <v>0.16518333663314799</v>
      </c>
      <c r="W9" s="16">
        <v>0.1084353182634319</v>
      </c>
      <c r="X9" s="16">
        <v>9.5054279472590458E-2</v>
      </c>
      <c r="Y9" s="16">
        <v>9.4218865684174286E-2</v>
      </c>
      <c r="AA9" s="16">
        <v>0.12983509316812131</v>
      </c>
      <c r="AB9" s="16">
        <v>0.1063111453300849</v>
      </c>
      <c r="AC9" s="16">
        <v>0.1113070064263243</v>
      </c>
      <c r="AD9" s="16">
        <v>9.7653301114087196E-2</v>
      </c>
      <c r="AF9" s="16">
        <v>0.1174817706889324</v>
      </c>
      <c r="AH9" s="16">
        <v>5.3494696829569643E-2</v>
      </c>
      <c r="AI9" s="16">
        <v>6.9711118407348088E-2</v>
      </c>
      <c r="AJ9" s="16">
        <v>7.5789111099062709E-2</v>
      </c>
      <c r="AK9" s="16">
        <v>0.34164282825575271</v>
      </c>
    </row>
    <row r="10" spans="2:39" ht="19" customHeight="1" x14ac:dyDescent="0.35">
      <c r="B10" s="15" t="s">
        <v>306</v>
      </c>
      <c r="C10" s="16">
        <v>0.28006990348725108</v>
      </c>
      <c r="D10" s="16">
        <v>0.30960506840148549</v>
      </c>
      <c r="E10" s="16">
        <v>0.25119381170879279</v>
      </c>
      <c r="G10" s="16">
        <v>0.33528758529277047</v>
      </c>
      <c r="H10" s="16">
        <v>0.32204740524893172</v>
      </c>
      <c r="I10" s="16">
        <v>0.30143016702638309</v>
      </c>
      <c r="J10" s="16">
        <v>0.30447382658899408</v>
      </c>
      <c r="K10" s="16">
        <v>0.25184100269303</v>
      </c>
      <c r="L10" s="16">
        <v>0.19163137947811529</v>
      </c>
      <c r="N10" s="16">
        <v>0.28659483022068899</v>
      </c>
      <c r="O10" s="16">
        <v>0.26993325530851098</v>
      </c>
      <c r="P10" s="16">
        <v>0.2411248734670341</v>
      </c>
      <c r="Q10" s="16">
        <v>0.28792996859359149</v>
      </c>
      <c r="R10" s="16">
        <v>0.28724239797526713</v>
      </c>
      <c r="S10" s="16">
        <v>0.2387578684131548</v>
      </c>
      <c r="T10" s="16">
        <v>0.28858436249984021</v>
      </c>
      <c r="U10" s="16">
        <v>0.2881314117307513</v>
      </c>
      <c r="V10" s="16">
        <v>0.30179733297962391</v>
      </c>
      <c r="W10" s="16">
        <v>0.28014467301799367</v>
      </c>
      <c r="X10" s="16">
        <v>0.25450291869643921</v>
      </c>
      <c r="Y10" s="16">
        <v>0.29727763722775918</v>
      </c>
      <c r="AA10" s="16">
        <v>0.32045274372343602</v>
      </c>
      <c r="AB10" s="16">
        <v>0.2854656779260914</v>
      </c>
      <c r="AC10" s="16">
        <v>0.26390011169138111</v>
      </c>
      <c r="AD10" s="16">
        <v>0.2459828252620761</v>
      </c>
      <c r="AF10" s="16">
        <v>0.30371235455679019</v>
      </c>
      <c r="AH10" s="16">
        <v>0.10400547471945849</v>
      </c>
      <c r="AI10" s="16">
        <v>0.23717782251119451</v>
      </c>
      <c r="AJ10" s="16">
        <v>0.28832153232038482</v>
      </c>
      <c r="AK10" s="16">
        <v>0.4787537131967764</v>
      </c>
    </row>
    <row r="11" spans="2:39" ht="19" customHeight="1" x14ac:dyDescent="0.35">
      <c r="B11" s="15" t="s">
        <v>307</v>
      </c>
      <c r="C11" s="16">
        <v>0.20326921971536471</v>
      </c>
      <c r="D11" s="16">
        <v>0.18409206473819439</v>
      </c>
      <c r="E11" s="16">
        <v>0.22201843912140251</v>
      </c>
      <c r="G11" s="16">
        <v>0.15471389294395091</v>
      </c>
      <c r="H11" s="16">
        <v>0.14896210852299741</v>
      </c>
      <c r="I11" s="16">
        <v>0.1711675767338621</v>
      </c>
      <c r="J11" s="16">
        <v>0.20595144522463521</v>
      </c>
      <c r="K11" s="16">
        <v>0.2324468002849939</v>
      </c>
      <c r="L11" s="16">
        <v>0.28343378737399311</v>
      </c>
      <c r="N11" s="16">
        <v>0.2106883432518861</v>
      </c>
      <c r="O11" s="16">
        <v>0.17553764928182719</v>
      </c>
      <c r="P11" s="16">
        <v>0.22606554977512991</v>
      </c>
      <c r="Q11" s="16">
        <v>0.1742093741377265</v>
      </c>
      <c r="R11" s="16">
        <v>0.21245987942872799</v>
      </c>
      <c r="S11" s="16">
        <v>0.1898014512427548</v>
      </c>
      <c r="T11" s="16">
        <v>0.1890324289979696</v>
      </c>
      <c r="U11" s="16">
        <v>0.20204346183612709</v>
      </c>
      <c r="V11" s="16">
        <v>0.1541566316591711</v>
      </c>
      <c r="W11" s="16">
        <v>0.23930103134811601</v>
      </c>
      <c r="X11" s="16">
        <v>0.22799659353031551</v>
      </c>
      <c r="Y11" s="16">
        <v>0.22110848359533641</v>
      </c>
      <c r="AA11" s="16">
        <v>0.18457603047313831</v>
      </c>
      <c r="AB11" s="16">
        <v>0.20565466980335259</v>
      </c>
      <c r="AC11" s="16">
        <v>0.19420915462015431</v>
      </c>
      <c r="AD11" s="16">
        <v>0.22761685522128811</v>
      </c>
      <c r="AF11" s="16">
        <v>0.16754703430512799</v>
      </c>
      <c r="AH11" s="16">
        <v>0.44851659025003282</v>
      </c>
      <c r="AI11" s="16">
        <v>0.24512094387041591</v>
      </c>
      <c r="AJ11" s="16">
        <v>0.1608264069832688</v>
      </c>
      <c r="AK11" s="16">
        <v>4.7731906264029088E-2</v>
      </c>
    </row>
    <row r="12" spans="2:39" ht="19" customHeight="1" x14ac:dyDescent="0.35">
      <c r="B12" s="15" t="s">
        <v>308</v>
      </c>
      <c r="C12" s="16">
        <v>0.30004194539270218</v>
      </c>
      <c r="D12" s="16">
        <v>0.28729245125067698</v>
      </c>
      <c r="E12" s="16">
        <v>0.31250693632954329</v>
      </c>
      <c r="G12" s="16">
        <v>0.30016147349174588</v>
      </c>
      <c r="H12" s="16">
        <v>0.28231230552657272</v>
      </c>
      <c r="I12" s="16">
        <v>0.31361484735504869</v>
      </c>
      <c r="J12" s="16">
        <v>0.33240749482593102</v>
      </c>
      <c r="K12" s="16">
        <v>0.3009808599425971</v>
      </c>
      <c r="L12" s="16">
        <v>0.27648645063024901</v>
      </c>
      <c r="N12" s="16">
        <v>0.29745064997742071</v>
      </c>
      <c r="O12" s="16">
        <v>0.37039700559409627</v>
      </c>
      <c r="P12" s="16">
        <v>0.31623945386212898</v>
      </c>
      <c r="Q12" s="16">
        <v>0.30329829934137909</v>
      </c>
      <c r="R12" s="16">
        <v>0.30118090449890861</v>
      </c>
      <c r="S12" s="16">
        <v>0.33721126561441772</v>
      </c>
      <c r="T12" s="16">
        <v>0.28205844397128682</v>
      </c>
      <c r="U12" s="16">
        <v>0.30497128243273308</v>
      </c>
      <c r="V12" s="16">
        <v>0.29566666652095902</v>
      </c>
      <c r="W12" s="16">
        <v>0.2749287458304378</v>
      </c>
      <c r="X12" s="16">
        <v>0.29334117624627593</v>
      </c>
      <c r="Y12" s="16">
        <v>0.29212791941131883</v>
      </c>
      <c r="AA12" s="16">
        <v>0.26467868175009929</v>
      </c>
      <c r="AB12" s="16">
        <v>0.30453036919088172</v>
      </c>
      <c r="AC12" s="16">
        <v>0.31949757146340813</v>
      </c>
      <c r="AD12" s="16">
        <v>0.31683227250679658</v>
      </c>
      <c r="AF12" s="16">
        <v>0.31907706844029787</v>
      </c>
      <c r="AH12" s="16">
        <v>0.16880504249144759</v>
      </c>
      <c r="AI12" s="16">
        <v>0.32047267222955328</v>
      </c>
      <c r="AJ12" s="16">
        <v>0.39413245052627988</v>
      </c>
      <c r="AK12" s="16">
        <v>9.9818040271682784E-2</v>
      </c>
    </row>
    <row r="13" spans="2:39" ht="19" customHeight="1" x14ac:dyDescent="0.35">
      <c r="B13" s="15" t="s">
        <v>309</v>
      </c>
      <c r="C13" s="16">
        <v>0.1050303671138122</v>
      </c>
      <c r="D13" s="16">
        <v>0.1079942047461942</v>
      </c>
      <c r="E13" s="16">
        <v>0.1021326671098463</v>
      </c>
      <c r="G13" s="16">
        <v>6.3673311519086576E-2</v>
      </c>
      <c r="H13" s="16">
        <v>8.0448946249921785E-2</v>
      </c>
      <c r="I13" s="16">
        <v>8.2019681420259533E-2</v>
      </c>
      <c r="J13" s="16">
        <v>7.6163038186755155E-2</v>
      </c>
      <c r="K13" s="16">
        <v>0.1106909164374599</v>
      </c>
      <c r="L13" s="16">
        <v>0.19037028169595821</v>
      </c>
      <c r="N13" s="16">
        <v>0.1238893935344153</v>
      </c>
      <c r="O13" s="16">
        <v>8.8044243858371118E-2</v>
      </c>
      <c r="P13" s="16">
        <v>0.1215613279251796</v>
      </c>
      <c r="Q13" s="16">
        <v>0.15370658658477229</v>
      </c>
      <c r="R13" s="16">
        <v>8.9563613720570534E-2</v>
      </c>
      <c r="S13" s="16">
        <v>0.1148565613426499</v>
      </c>
      <c r="T13" s="16">
        <v>0.11764233527536209</v>
      </c>
      <c r="U13" s="16">
        <v>9.5046670627699406E-2</v>
      </c>
      <c r="V13" s="16">
        <v>8.3196032207097981E-2</v>
      </c>
      <c r="W13" s="16">
        <v>9.7190231540020641E-2</v>
      </c>
      <c r="X13" s="16">
        <v>0.1291050320543789</v>
      </c>
      <c r="Y13" s="16">
        <v>9.5267094081411138E-2</v>
      </c>
      <c r="AA13" s="16">
        <v>0.1004574508852052</v>
      </c>
      <c r="AB13" s="16">
        <v>9.803813774958918E-2</v>
      </c>
      <c r="AC13" s="16">
        <v>0.1110861557987322</v>
      </c>
      <c r="AD13" s="16">
        <v>0.111914745895752</v>
      </c>
      <c r="AF13" s="16">
        <v>9.2181772008851387E-2</v>
      </c>
      <c r="AH13" s="16">
        <v>0.22517819570949149</v>
      </c>
      <c r="AI13" s="16">
        <v>0.1275174429814884</v>
      </c>
      <c r="AJ13" s="16">
        <v>8.0930499071003678E-2</v>
      </c>
      <c r="AK13" s="16">
        <v>3.2053512011759162E-2</v>
      </c>
    </row>
    <row r="15" spans="2:39" x14ac:dyDescent="0.35">
      <c r="B15" t="s">
        <v>443</v>
      </c>
    </row>
    <row r="16" spans="2:39" x14ac:dyDescent="0.35">
      <c r="B16" t="s">
        <v>8</v>
      </c>
    </row>
    <row r="18" spans="2:2" x14ac:dyDescent="0.35">
      <c r="B18"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dimension ref="B2:I16"/>
  <sheetViews>
    <sheetView showGridLines="0" workbookViewId="0"/>
  </sheetViews>
  <sheetFormatPr defaultRowHeight="14.5" x14ac:dyDescent="0.35"/>
  <cols>
    <col min="1" max="1" width="5" customWidth="1"/>
    <col min="2" max="2" width="25" customWidth="1"/>
    <col min="3" max="9" width="20" customWidth="1"/>
  </cols>
  <sheetData>
    <row r="2" spans="2:9" ht="40" customHeight="1" x14ac:dyDescent="0.35">
      <c r="D2" s="17" t="s">
        <v>520</v>
      </c>
    </row>
    <row r="6" spans="2:9" ht="120" customHeight="1" x14ac:dyDescent="0.35">
      <c r="C6" s="18" t="s">
        <v>521</v>
      </c>
      <c r="D6" s="18" t="s">
        <v>522</v>
      </c>
      <c r="E6" s="18" t="s">
        <v>523</v>
      </c>
      <c r="F6" s="18" t="s">
        <v>524</v>
      </c>
      <c r="G6" s="18" t="s">
        <v>525</v>
      </c>
      <c r="H6" s="18" t="s">
        <v>526</v>
      </c>
      <c r="I6" s="18" t="s">
        <v>527</v>
      </c>
    </row>
    <row r="7" spans="2:9" x14ac:dyDescent="0.35">
      <c r="B7" s="15" t="s">
        <v>81</v>
      </c>
      <c r="C7" s="16">
        <v>0.32955222463026917</v>
      </c>
      <c r="D7" s="16">
        <v>0.26501168119862978</v>
      </c>
      <c r="E7" s="16">
        <v>0.28503378940025992</v>
      </c>
      <c r="F7" s="16">
        <v>0.27984406722557709</v>
      </c>
      <c r="G7" s="16">
        <v>0.26234516861490581</v>
      </c>
      <c r="H7" s="16">
        <v>0.28176314737551678</v>
      </c>
      <c r="I7" s="16">
        <v>0.31264382631360899</v>
      </c>
    </row>
    <row r="8" spans="2:9" x14ac:dyDescent="0.35">
      <c r="B8" s="15" t="s">
        <v>82</v>
      </c>
      <c r="C8" s="16">
        <v>0.6285903899549139</v>
      </c>
      <c r="D8" s="16">
        <v>0.68026343624261865</v>
      </c>
      <c r="E8" s="16">
        <v>0.66423029281148926</v>
      </c>
      <c r="F8" s="16">
        <v>0.6764868238228241</v>
      </c>
      <c r="G8" s="16">
        <v>0.69493514318841809</v>
      </c>
      <c r="H8" s="16">
        <v>0.65977434483340613</v>
      </c>
      <c r="I8" s="16">
        <v>0.61348291304833624</v>
      </c>
    </row>
    <row r="9" spans="2:9" x14ac:dyDescent="0.35">
      <c r="B9" s="15" t="s">
        <v>93</v>
      </c>
      <c r="C9" s="16">
        <v>4.1857385414816893E-2</v>
      </c>
      <c r="D9" s="16">
        <v>5.4724882558751617E-2</v>
      </c>
      <c r="E9" s="16">
        <v>5.0735917788250748E-2</v>
      </c>
      <c r="F9" s="16">
        <v>4.3669108951598729E-2</v>
      </c>
      <c r="G9" s="16">
        <v>4.2719688196676112E-2</v>
      </c>
      <c r="H9" s="16">
        <v>5.8462507791077138E-2</v>
      </c>
      <c r="I9" s="16">
        <v>7.3873260638054772E-2</v>
      </c>
    </row>
    <row r="12" spans="2:9" x14ac:dyDescent="0.35">
      <c r="B12" t="s">
        <v>443</v>
      </c>
    </row>
    <row r="13" spans="2:9" x14ac:dyDescent="0.35">
      <c r="B13" t="s">
        <v>8</v>
      </c>
    </row>
    <row r="16" spans="2:9" x14ac:dyDescent="0.35">
      <c r="B16" t="str">
        <f>HYPERLINK("#Contents!A1", "Return to Contents")</f>
        <v>Return to Contents</v>
      </c>
    </row>
  </sheetData>
  <pageMargins left="0.75" right="0.75" top="1" bottom="1" header="0.5" footer="0.5"/>
  <drawing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dimension ref="B2:AM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319</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5583</v>
      </c>
      <c r="D7" s="13">
        <v>2763</v>
      </c>
      <c r="E7" s="13">
        <v>2820</v>
      </c>
      <c r="G7" s="13">
        <v>794</v>
      </c>
      <c r="H7" s="13">
        <v>910</v>
      </c>
      <c r="I7" s="13">
        <v>969</v>
      </c>
      <c r="J7" s="13">
        <v>1020</v>
      </c>
      <c r="K7" s="13">
        <v>864</v>
      </c>
      <c r="L7" s="13">
        <v>1026</v>
      </c>
      <c r="N7" s="13">
        <v>465</v>
      </c>
      <c r="O7" s="13">
        <v>163</v>
      </c>
      <c r="P7" s="13">
        <v>289</v>
      </c>
      <c r="Q7" s="13">
        <v>244</v>
      </c>
      <c r="R7" s="13">
        <v>623</v>
      </c>
      <c r="S7" s="13">
        <v>477</v>
      </c>
      <c r="T7" s="13">
        <v>418</v>
      </c>
      <c r="U7" s="13">
        <v>510</v>
      </c>
      <c r="V7" s="13">
        <v>748</v>
      </c>
      <c r="W7" s="13">
        <v>730</v>
      </c>
      <c r="X7" s="13">
        <v>462</v>
      </c>
      <c r="Y7" s="13">
        <v>454</v>
      </c>
      <c r="AA7" s="13">
        <v>1519</v>
      </c>
      <c r="AB7" s="13">
        <v>1492</v>
      </c>
      <c r="AC7" s="13">
        <v>1158</v>
      </c>
      <c r="AD7" s="13">
        <v>1396</v>
      </c>
      <c r="AF7" s="13">
        <v>4950</v>
      </c>
      <c r="AH7" s="13">
        <v>515</v>
      </c>
      <c r="AI7" s="13">
        <v>2107</v>
      </c>
      <c r="AJ7" s="13">
        <v>2105</v>
      </c>
      <c r="AK7" s="13">
        <v>856</v>
      </c>
    </row>
    <row r="8" spans="2:39" x14ac:dyDescent="0.35">
      <c r="B8" s="7" t="s">
        <v>68</v>
      </c>
      <c r="C8" s="14">
        <v>5579</v>
      </c>
      <c r="D8" s="14">
        <v>2758</v>
      </c>
      <c r="E8" s="14">
        <v>2821</v>
      </c>
      <c r="G8" s="14">
        <v>771</v>
      </c>
      <c r="H8" s="14">
        <v>949</v>
      </c>
      <c r="I8" s="14">
        <v>949</v>
      </c>
      <c r="J8" s="14">
        <v>949</v>
      </c>
      <c r="K8" s="14">
        <v>787</v>
      </c>
      <c r="L8" s="14">
        <v>1172</v>
      </c>
      <c r="N8" s="14">
        <v>502</v>
      </c>
      <c r="O8" s="14">
        <v>168</v>
      </c>
      <c r="P8" s="14">
        <v>279</v>
      </c>
      <c r="Q8" s="14">
        <v>223</v>
      </c>
      <c r="R8" s="14">
        <v>612</v>
      </c>
      <c r="S8" s="14">
        <v>448</v>
      </c>
      <c r="T8" s="14">
        <v>390</v>
      </c>
      <c r="U8" s="14">
        <v>501</v>
      </c>
      <c r="V8" s="14">
        <v>783</v>
      </c>
      <c r="W8" s="14">
        <v>724</v>
      </c>
      <c r="X8" s="14">
        <v>446</v>
      </c>
      <c r="Y8" s="14">
        <v>502</v>
      </c>
      <c r="AA8" s="14">
        <v>1505</v>
      </c>
      <c r="AB8" s="14">
        <v>1448</v>
      </c>
      <c r="AC8" s="14">
        <v>1224</v>
      </c>
      <c r="AD8" s="14">
        <v>1395</v>
      </c>
      <c r="AF8" s="14">
        <v>4916</v>
      </c>
      <c r="AH8" s="14">
        <v>537</v>
      </c>
      <c r="AI8" s="14">
        <v>2109</v>
      </c>
      <c r="AJ8" s="14">
        <v>2088</v>
      </c>
      <c r="AK8" s="14">
        <v>844</v>
      </c>
    </row>
    <row r="9" spans="2:39" ht="19" customHeight="1" x14ac:dyDescent="0.35">
      <c r="B9" s="15" t="s">
        <v>81</v>
      </c>
      <c r="C9" s="16">
        <v>0.28176314737551678</v>
      </c>
      <c r="D9" s="16">
        <v>0.32363967634229729</v>
      </c>
      <c r="E9" s="16">
        <v>0.24082108738298089</v>
      </c>
      <c r="G9" s="16">
        <v>0.35491326903074899</v>
      </c>
      <c r="H9" s="16">
        <v>0.46283835347788788</v>
      </c>
      <c r="I9" s="16">
        <v>0.38890517738627561</v>
      </c>
      <c r="J9" s="16">
        <v>0.26091319146335412</v>
      </c>
      <c r="K9" s="16">
        <v>0.18102096243634441</v>
      </c>
      <c r="L9" s="16">
        <v>8.4758817175483767E-2</v>
      </c>
      <c r="N9" s="16">
        <v>0.2252149592094575</v>
      </c>
      <c r="O9" s="16">
        <v>0.30677587298410258</v>
      </c>
      <c r="P9" s="16">
        <v>0.26729498186834338</v>
      </c>
      <c r="Q9" s="16">
        <v>0.27783616585724408</v>
      </c>
      <c r="R9" s="16">
        <v>0.29475981969606252</v>
      </c>
      <c r="S9" s="16">
        <v>0.24159270482401421</v>
      </c>
      <c r="T9" s="16">
        <v>0.2887448750228146</v>
      </c>
      <c r="U9" s="16">
        <v>0.35372770187980279</v>
      </c>
      <c r="V9" s="16">
        <v>0.40890617300388588</v>
      </c>
      <c r="W9" s="16">
        <v>0.22715647038494199</v>
      </c>
      <c r="X9" s="16">
        <v>0.208747953498952</v>
      </c>
      <c r="Y9" s="16">
        <v>0.2277496993515046</v>
      </c>
      <c r="AA9" s="16">
        <v>0.36920804446122962</v>
      </c>
      <c r="AB9" s="16">
        <v>0.25106296546781443</v>
      </c>
      <c r="AC9" s="16">
        <v>0.28980460643888711</v>
      </c>
      <c r="AD9" s="16">
        <v>0.21227889140718981</v>
      </c>
      <c r="AF9" s="16">
        <v>0.31880477904034588</v>
      </c>
      <c r="AH9" s="16">
        <v>0</v>
      </c>
      <c r="AI9" s="16">
        <v>2.4508190441295E-2</v>
      </c>
      <c r="AJ9" s="16">
        <v>0.42974907577402821</v>
      </c>
      <c r="AK9" s="16">
        <v>0.73758830947369247</v>
      </c>
    </row>
    <row r="10" spans="2:39" ht="19" customHeight="1" x14ac:dyDescent="0.35">
      <c r="B10" s="15" t="s">
        <v>82</v>
      </c>
      <c r="C10" s="16">
        <v>0.65977434483340613</v>
      </c>
      <c r="D10" s="16">
        <v>0.6205520360686273</v>
      </c>
      <c r="E10" s="16">
        <v>0.69812141318205556</v>
      </c>
      <c r="G10" s="16">
        <v>0.5759826742630122</v>
      </c>
      <c r="H10" s="16">
        <v>0.47018940543009768</v>
      </c>
      <c r="I10" s="16">
        <v>0.53950661506189024</v>
      </c>
      <c r="J10" s="16">
        <v>0.67934608739061997</v>
      </c>
      <c r="K10" s="16">
        <v>0.77007972377595213</v>
      </c>
      <c r="L10" s="16">
        <v>0.87591547176763018</v>
      </c>
      <c r="N10" s="16">
        <v>0.70403385346222347</v>
      </c>
      <c r="O10" s="16">
        <v>0.6249104074333246</v>
      </c>
      <c r="P10" s="16">
        <v>0.67311885422161366</v>
      </c>
      <c r="Q10" s="16">
        <v>0.67600890944310288</v>
      </c>
      <c r="R10" s="16">
        <v>0.65640398389432475</v>
      </c>
      <c r="S10" s="16">
        <v>0.71131759514651438</v>
      </c>
      <c r="T10" s="16">
        <v>0.64751463078629756</v>
      </c>
      <c r="U10" s="16">
        <v>0.57270984052889518</v>
      </c>
      <c r="V10" s="16">
        <v>0.52859904673171054</v>
      </c>
      <c r="W10" s="16">
        <v>0.72216122867721855</v>
      </c>
      <c r="X10" s="16">
        <v>0.74337570109346518</v>
      </c>
      <c r="Y10" s="16">
        <v>0.70746157291564438</v>
      </c>
      <c r="AA10" s="16">
        <v>0.5932553812721546</v>
      </c>
      <c r="AB10" s="16">
        <v>0.70689137973735017</v>
      </c>
      <c r="AC10" s="16">
        <v>0.63279396630007434</v>
      </c>
      <c r="AD10" s="16">
        <v>0.70594563164389768</v>
      </c>
      <c r="AF10" s="16">
        <v>0.62377054988380887</v>
      </c>
      <c r="AH10" s="16">
        <v>0.92482939540521447</v>
      </c>
      <c r="AI10" s="16">
        <v>0.90437290413827143</v>
      </c>
      <c r="AJ10" s="16">
        <v>0.51159536710804032</v>
      </c>
      <c r="AK10" s="16">
        <v>0.24666316232216551</v>
      </c>
    </row>
    <row r="11" spans="2:39" ht="19" customHeight="1" x14ac:dyDescent="0.35">
      <c r="B11" s="15" t="s">
        <v>93</v>
      </c>
      <c r="C11" s="16">
        <v>5.8462507791077138E-2</v>
      </c>
      <c r="D11" s="16">
        <v>5.5808287589075183E-2</v>
      </c>
      <c r="E11" s="16">
        <v>6.1057499434963587E-2</v>
      </c>
      <c r="G11" s="16">
        <v>6.9104056706238801E-2</v>
      </c>
      <c r="H11" s="16">
        <v>6.6972241092014453E-2</v>
      </c>
      <c r="I11" s="16">
        <v>7.158820755183426E-2</v>
      </c>
      <c r="J11" s="16">
        <v>5.9740721146025987E-2</v>
      </c>
      <c r="K11" s="16">
        <v>4.8899313787703312E-2</v>
      </c>
      <c r="L11" s="16">
        <v>3.9325711056886023E-2</v>
      </c>
      <c r="N11" s="16">
        <v>7.0751187328319018E-2</v>
      </c>
      <c r="O11" s="16">
        <v>6.8313719582572846E-2</v>
      </c>
      <c r="P11" s="16">
        <v>5.9586163910043011E-2</v>
      </c>
      <c r="Q11" s="16">
        <v>4.6154924699652863E-2</v>
      </c>
      <c r="R11" s="16">
        <v>4.8836196409612648E-2</v>
      </c>
      <c r="S11" s="16">
        <v>4.7089700029471521E-2</v>
      </c>
      <c r="T11" s="16">
        <v>6.374049419088805E-2</v>
      </c>
      <c r="U11" s="16">
        <v>7.3562457591302116E-2</v>
      </c>
      <c r="V11" s="16">
        <v>6.2494780264403471E-2</v>
      </c>
      <c r="W11" s="16">
        <v>5.0682300937839563E-2</v>
      </c>
      <c r="X11" s="16">
        <v>4.7876345407582788E-2</v>
      </c>
      <c r="Y11" s="16">
        <v>6.4788727732850868E-2</v>
      </c>
      <c r="AA11" s="16">
        <v>3.7536574266615781E-2</v>
      </c>
      <c r="AB11" s="16">
        <v>4.2045654794835408E-2</v>
      </c>
      <c r="AC11" s="16">
        <v>7.7401427261038422E-2</v>
      </c>
      <c r="AD11" s="16">
        <v>8.1775476948912573E-2</v>
      </c>
      <c r="AF11" s="16">
        <v>5.7424671075845063E-2</v>
      </c>
      <c r="AH11" s="16">
        <v>7.5170604594785528E-2</v>
      </c>
      <c r="AI11" s="16">
        <v>7.1118905420433837E-2</v>
      </c>
      <c r="AJ11" s="16">
        <v>5.865555711793128E-2</v>
      </c>
      <c r="AK11" s="16">
        <v>1.5748528204142111E-2</v>
      </c>
    </row>
    <row r="13" spans="2:39" x14ac:dyDescent="0.35">
      <c r="B13" t="s">
        <v>443</v>
      </c>
    </row>
    <row r="14" spans="2:39" x14ac:dyDescent="0.35">
      <c r="B14" t="s">
        <v>8</v>
      </c>
    </row>
    <row r="16" spans="2:39" x14ac:dyDescent="0.35">
      <c r="B16"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dimension ref="B2:AM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320</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5583</v>
      </c>
      <c r="D7" s="13">
        <v>2763</v>
      </c>
      <c r="E7" s="13">
        <v>2820</v>
      </c>
      <c r="G7" s="13">
        <v>794</v>
      </c>
      <c r="H7" s="13">
        <v>910</v>
      </c>
      <c r="I7" s="13">
        <v>969</v>
      </c>
      <c r="J7" s="13">
        <v>1020</v>
      </c>
      <c r="K7" s="13">
        <v>864</v>
      </c>
      <c r="L7" s="13">
        <v>1026</v>
      </c>
      <c r="N7" s="13">
        <v>465</v>
      </c>
      <c r="O7" s="13">
        <v>163</v>
      </c>
      <c r="P7" s="13">
        <v>289</v>
      </c>
      <c r="Q7" s="13">
        <v>244</v>
      </c>
      <c r="R7" s="13">
        <v>623</v>
      </c>
      <c r="S7" s="13">
        <v>477</v>
      </c>
      <c r="T7" s="13">
        <v>418</v>
      </c>
      <c r="U7" s="13">
        <v>510</v>
      </c>
      <c r="V7" s="13">
        <v>748</v>
      </c>
      <c r="W7" s="13">
        <v>730</v>
      </c>
      <c r="X7" s="13">
        <v>462</v>
      </c>
      <c r="Y7" s="13">
        <v>454</v>
      </c>
      <c r="AA7" s="13">
        <v>1519</v>
      </c>
      <c r="AB7" s="13">
        <v>1492</v>
      </c>
      <c r="AC7" s="13">
        <v>1158</v>
      </c>
      <c r="AD7" s="13">
        <v>1396</v>
      </c>
      <c r="AF7" s="13">
        <v>4950</v>
      </c>
      <c r="AH7" s="13">
        <v>515</v>
      </c>
      <c r="AI7" s="13">
        <v>2107</v>
      </c>
      <c r="AJ7" s="13">
        <v>2105</v>
      </c>
      <c r="AK7" s="13">
        <v>856</v>
      </c>
    </row>
    <row r="8" spans="2:39" x14ac:dyDescent="0.35">
      <c r="B8" s="7" t="s">
        <v>68</v>
      </c>
      <c r="C8" s="14">
        <v>5579</v>
      </c>
      <c r="D8" s="14">
        <v>2758</v>
      </c>
      <c r="E8" s="14">
        <v>2821</v>
      </c>
      <c r="G8" s="14">
        <v>771</v>
      </c>
      <c r="H8" s="14">
        <v>949</v>
      </c>
      <c r="I8" s="14">
        <v>949</v>
      </c>
      <c r="J8" s="14">
        <v>949</v>
      </c>
      <c r="K8" s="14">
        <v>787</v>
      </c>
      <c r="L8" s="14">
        <v>1172</v>
      </c>
      <c r="N8" s="14">
        <v>502</v>
      </c>
      <c r="O8" s="14">
        <v>168</v>
      </c>
      <c r="P8" s="14">
        <v>279</v>
      </c>
      <c r="Q8" s="14">
        <v>223</v>
      </c>
      <c r="R8" s="14">
        <v>612</v>
      </c>
      <c r="S8" s="14">
        <v>448</v>
      </c>
      <c r="T8" s="14">
        <v>390</v>
      </c>
      <c r="U8" s="14">
        <v>501</v>
      </c>
      <c r="V8" s="14">
        <v>783</v>
      </c>
      <c r="W8" s="14">
        <v>724</v>
      </c>
      <c r="X8" s="14">
        <v>446</v>
      </c>
      <c r="Y8" s="14">
        <v>502</v>
      </c>
      <c r="AA8" s="14">
        <v>1505</v>
      </c>
      <c r="AB8" s="14">
        <v>1448</v>
      </c>
      <c r="AC8" s="14">
        <v>1224</v>
      </c>
      <c r="AD8" s="14">
        <v>1395</v>
      </c>
      <c r="AF8" s="14">
        <v>4916</v>
      </c>
      <c r="AH8" s="14">
        <v>537</v>
      </c>
      <c r="AI8" s="14">
        <v>2109</v>
      </c>
      <c r="AJ8" s="14">
        <v>2088</v>
      </c>
      <c r="AK8" s="14">
        <v>844</v>
      </c>
    </row>
    <row r="9" spans="2:39" ht="19" customHeight="1" x14ac:dyDescent="0.35">
      <c r="B9" s="15" t="s">
        <v>81</v>
      </c>
      <c r="C9" s="16">
        <v>0.31264382631360899</v>
      </c>
      <c r="D9" s="16">
        <v>0.35474100714658657</v>
      </c>
      <c r="E9" s="16">
        <v>0.27148603827086942</v>
      </c>
      <c r="G9" s="16">
        <v>0.44108884509936441</v>
      </c>
      <c r="H9" s="16">
        <v>0.52442838407971204</v>
      </c>
      <c r="I9" s="16">
        <v>0.41277079890225871</v>
      </c>
      <c r="J9" s="16">
        <v>0.2888050902399712</v>
      </c>
      <c r="K9" s="16">
        <v>0.1857645974005564</v>
      </c>
      <c r="L9" s="16">
        <v>8.0036838163875551E-2</v>
      </c>
      <c r="N9" s="16">
        <v>0.24518535360440069</v>
      </c>
      <c r="O9" s="16">
        <v>0.33768731774652189</v>
      </c>
      <c r="P9" s="16">
        <v>0.29649201708428619</v>
      </c>
      <c r="Q9" s="16">
        <v>0.30288188410789268</v>
      </c>
      <c r="R9" s="16">
        <v>0.33431767099495402</v>
      </c>
      <c r="S9" s="16">
        <v>0.25855937706622539</v>
      </c>
      <c r="T9" s="16">
        <v>0.30401941934066901</v>
      </c>
      <c r="U9" s="16">
        <v>0.37043670024361502</v>
      </c>
      <c r="V9" s="16">
        <v>0.46028100534444721</v>
      </c>
      <c r="W9" s="16">
        <v>0.26098299713346429</v>
      </c>
      <c r="X9" s="16">
        <v>0.22448479556290649</v>
      </c>
      <c r="Y9" s="16">
        <v>0.27839812929623731</v>
      </c>
      <c r="AA9" s="16">
        <v>0.39898655366508579</v>
      </c>
      <c r="AB9" s="16">
        <v>0.30229632663717981</v>
      </c>
      <c r="AC9" s="16">
        <v>0.32100078752547789</v>
      </c>
      <c r="AD9" s="16">
        <v>0.2233600742690891</v>
      </c>
      <c r="AF9" s="16">
        <v>0.3540488210360983</v>
      </c>
      <c r="AH9" s="16">
        <v>0</v>
      </c>
      <c r="AI9" s="16">
        <v>3.1060015962399521E-2</v>
      </c>
      <c r="AJ9" s="16">
        <v>0.48494623604383352</v>
      </c>
      <c r="AK9" s="16">
        <v>0.78874943840155787</v>
      </c>
    </row>
    <row r="10" spans="2:39" ht="19" customHeight="1" x14ac:dyDescent="0.35">
      <c r="B10" s="15" t="s">
        <v>82</v>
      </c>
      <c r="C10" s="16">
        <v>0.61348291304833624</v>
      </c>
      <c r="D10" s="16">
        <v>0.57379700261037636</v>
      </c>
      <c r="E10" s="16">
        <v>0.65228323786270359</v>
      </c>
      <c r="G10" s="16">
        <v>0.47993317492813808</v>
      </c>
      <c r="H10" s="16">
        <v>0.40647584524146918</v>
      </c>
      <c r="I10" s="16">
        <v>0.50487874453965487</v>
      </c>
      <c r="J10" s="16">
        <v>0.63796253343458542</v>
      </c>
      <c r="K10" s="16">
        <v>0.7424196933469952</v>
      </c>
      <c r="L10" s="16">
        <v>0.85054461573323792</v>
      </c>
      <c r="N10" s="16">
        <v>0.67026383770775133</v>
      </c>
      <c r="O10" s="16">
        <v>0.61206066937497916</v>
      </c>
      <c r="P10" s="16">
        <v>0.64303013110008</v>
      </c>
      <c r="Q10" s="16">
        <v>0.62146525791201412</v>
      </c>
      <c r="R10" s="16">
        <v>0.60673166031932269</v>
      </c>
      <c r="S10" s="16">
        <v>0.651335011758987</v>
      </c>
      <c r="T10" s="16">
        <v>0.60618648281706311</v>
      </c>
      <c r="U10" s="16">
        <v>0.54769807703511952</v>
      </c>
      <c r="V10" s="16">
        <v>0.47801588370229392</v>
      </c>
      <c r="W10" s="16">
        <v>0.66288917632544464</v>
      </c>
      <c r="X10" s="16">
        <v>0.70163075751891812</v>
      </c>
      <c r="Y10" s="16">
        <v>0.64471332581577778</v>
      </c>
      <c r="AA10" s="16">
        <v>0.54552581708417802</v>
      </c>
      <c r="AB10" s="16">
        <v>0.6286521236170628</v>
      </c>
      <c r="AC10" s="16">
        <v>0.59875220147520858</v>
      </c>
      <c r="AD10" s="16">
        <v>0.68468646867038063</v>
      </c>
      <c r="AF10" s="16">
        <v>0.5758033086561839</v>
      </c>
      <c r="AH10" s="16">
        <v>0.87448118293047006</v>
      </c>
      <c r="AI10" s="16">
        <v>0.87083997394738855</v>
      </c>
      <c r="AJ10" s="16">
        <v>0.46036072601758538</v>
      </c>
      <c r="AK10" s="16">
        <v>0.18330571753734229</v>
      </c>
    </row>
    <row r="11" spans="2:39" ht="19" customHeight="1" x14ac:dyDescent="0.35">
      <c r="B11" s="15" t="s">
        <v>93</v>
      </c>
      <c r="C11" s="16">
        <v>7.3873260638054772E-2</v>
      </c>
      <c r="D11" s="16">
        <v>7.1461990243036802E-2</v>
      </c>
      <c r="E11" s="16">
        <v>7.6230723866427E-2</v>
      </c>
      <c r="G11" s="16">
        <v>7.8977979972497434E-2</v>
      </c>
      <c r="H11" s="16">
        <v>6.9095770678818794E-2</v>
      </c>
      <c r="I11" s="16">
        <v>8.2350456558086427E-2</v>
      </c>
      <c r="J11" s="16">
        <v>7.3232376325443535E-2</v>
      </c>
      <c r="K11" s="16">
        <v>7.1815709252448193E-2</v>
      </c>
      <c r="L11" s="16">
        <v>6.9418546102886489E-2</v>
      </c>
      <c r="N11" s="16">
        <v>8.4550808687847784E-2</v>
      </c>
      <c r="O11" s="16">
        <v>5.025201287849896E-2</v>
      </c>
      <c r="P11" s="16">
        <v>6.0477851815633851E-2</v>
      </c>
      <c r="Q11" s="16">
        <v>7.5652857980093011E-2</v>
      </c>
      <c r="R11" s="16">
        <v>5.8950668685723247E-2</v>
      </c>
      <c r="S11" s="16">
        <v>9.01056111747877E-2</v>
      </c>
      <c r="T11" s="16">
        <v>8.9794097842268022E-2</v>
      </c>
      <c r="U11" s="16">
        <v>8.1865222721265438E-2</v>
      </c>
      <c r="V11" s="16">
        <v>6.1703110953258831E-2</v>
      </c>
      <c r="W11" s="16">
        <v>7.6127826541091015E-2</v>
      </c>
      <c r="X11" s="16">
        <v>7.3884446918175278E-2</v>
      </c>
      <c r="Y11" s="16">
        <v>7.6888544887984758E-2</v>
      </c>
      <c r="AA11" s="16">
        <v>5.5487629250736151E-2</v>
      </c>
      <c r="AB11" s="16">
        <v>6.9051549745757307E-2</v>
      </c>
      <c r="AC11" s="16">
        <v>8.0247010999313556E-2</v>
      </c>
      <c r="AD11" s="16">
        <v>9.1953457060530319E-2</v>
      </c>
      <c r="AF11" s="16">
        <v>7.0147870307717783E-2</v>
      </c>
      <c r="AH11" s="16">
        <v>0.12551881706952989</v>
      </c>
      <c r="AI11" s="16">
        <v>9.8100010090212186E-2</v>
      </c>
      <c r="AJ11" s="16">
        <v>5.4693037938580998E-2</v>
      </c>
      <c r="AK11" s="16">
        <v>2.794484406109991E-2</v>
      </c>
    </row>
    <row r="13" spans="2:39" x14ac:dyDescent="0.35">
      <c r="B13" t="s">
        <v>443</v>
      </c>
    </row>
    <row r="14" spans="2:39" x14ac:dyDescent="0.35">
      <c r="B14" t="s">
        <v>8</v>
      </c>
    </row>
    <row r="16" spans="2:39" x14ac:dyDescent="0.35">
      <c r="B16"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dimension ref="B2:AM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321</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5583</v>
      </c>
      <c r="D7" s="13">
        <v>2763</v>
      </c>
      <c r="E7" s="13">
        <v>2820</v>
      </c>
      <c r="G7" s="13">
        <v>794</v>
      </c>
      <c r="H7" s="13">
        <v>910</v>
      </c>
      <c r="I7" s="13">
        <v>969</v>
      </c>
      <c r="J7" s="13">
        <v>1020</v>
      </c>
      <c r="K7" s="13">
        <v>864</v>
      </c>
      <c r="L7" s="13">
        <v>1026</v>
      </c>
      <c r="N7" s="13">
        <v>465</v>
      </c>
      <c r="O7" s="13">
        <v>163</v>
      </c>
      <c r="P7" s="13">
        <v>289</v>
      </c>
      <c r="Q7" s="13">
        <v>244</v>
      </c>
      <c r="R7" s="13">
        <v>623</v>
      </c>
      <c r="S7" s="13">
        <v>477</v>
      </c>
      <c r="T7" s="13">
        <v>418</v>
      </c>
      <c r="U7" s="13">
        <v>510</v>
      </c>
      <c r="V7" s="13">
        <v>748</v>
      </c>
      <c r="W7" s="13">
        <v>730</v>
      </c>
      <c r="X7" s="13">
        <v>462</v>
      </c>
      <c r="Y7" s="13">
        <v>454</v>
      </c>
      <c r="AA7" s="13">
        <v>1519</v>
      </c>
      <c r="AB7" s="13">
        <v>1492</v>
      </c>
      <c r="AC7" s="13">
        <v>1158</v>
      </c>
      <c r="AD7" s="13">
        <v>1396</v>
      </c>
      <c r="AF7" s="13">
        <v>4950</v>
      </c>
      <c r="AH7" s="13">
        <v>515</v>
      </c>
      <c r="AI7" s="13">
        <v>2107</v>
      </c>
      <c r="AJ7" s="13">
        <v>2105</v>
      </c>
      <c r="AK7" s="13">
        <v>856</v>
      </c>
    </row>
    <row r="8" spans="2:39" x14ac:dyDescent="0.35">
      <c r="B8" s="7" t="s">
        <v>68</v>
      </c>
      <c r="C8" s="14">
        <v>5579</v>
      </c>
      <c r="D8" s="14">
        <v>2758</v>
      </c>
      <c r="E8" s="14">
        <v>2821</v>
      </c>
      <c r="G8" s="14">
        <v>771</v>
      </c>
      <c r="H8" s="14">
        <v>949</v>
      </c>
      <c r="I8" s="14">
        <v>949</v>
      </c>
      <c r="J8" s="14">
        <v>949</v>
      </c>
      <c r="K8" s="14">
        <v>787</v>
      </c>
      <c r="L8" s="14">
        <v>1172</v>
      </c>
      <c r="N8" s="14">
        <v>502</v>
      </c>
      <c r="O8" s="14">
        <v>168</v>
      </c>
      <c r="P8" s="14">
        <v>279</v>
      </c>
      <c r="Q8" s="14">
        <v>223</v>
      </c>
      <c r="R8" s="14">
        <v>612</v>
      </c>
      <c r="S8" s="14">
        <v>448</v>
      </c>
      <c r="T8" s="14">
        <v>390</v>
      </c>
      <c r="U8" s="14">
        <v>501</v>
      </c>
      <c r="V8" s="14">
        <v>783</v>
      </c>
      <c r="W8" s="14">
        <v>724</v>
      </c>
      <c r="X8" s="14">
        <v>446</v>
      </c>
      <c r="Y8" s="14">
        <v>502</v>
      </c>
      <c r="AA8" s="14">
        <v>1505</v>
      </c>
      <c r="AB8" s="14">
        <v>1448</v>
      </c>
      <c r="AC8" s="14">
        <v>1224</v>
      </c>
      <c r="AD8" s="14">
        <v>1395</v>
      </c>
      <c r="AF8" s="14">
        <v>4916</v>
      </c>
      <c r="AH8" s="14">
        <v>537</v>
      </c>
      <c r="AI8" s="14">
        <v>2109</v>
      </c>
      <c r="AJ8" s="14">
        <v>2088</v>
      </c>
      <c r="AK8" s="14">
        <v>844</v>
      </c>
    </row>
    <row r="9" spans="2:39" ht="19" customHeight="1" x14ac:dyDescent="0.35">
      <c r="B9" s="15" t="s">
        <v>81</v>
      </c>
      <c r="C9" s="16">
        <v>0.26501168119862978</v>
      </c>
      <c r="D9" s="16">
        <v>0.31116778334806711</v>
      </c>
      <c r="E9" s="16">
        <v>0.21988554610937869</v>
      </c>
      <c r="G9" s="16">
        <v>0.34272712054946369</v>
      </c>
      <c r="H9" s="16">
        <v>0.47434267515955753</v>
      </c>
      <c r="I9" s="16">
        <v>0.33791008873196432</v>
      </c>
      <c r="J9" s="16">
        <v>0.25742983081107101</v>
      </c>
      <c r="K9" s="16">
        <v>0.14336548190180029</v>
      </c>
      <c r="L9" s="16">
        <v>7.3149453992588848E-2</v>
      </c>
      <c r="N9" s="16">
        <v>0.20329783324389081</v>
      </c>
      <c r="O9" s="16">
        <v>0.29185441658584538</v>
      </c>
      <c r="P9" s="16">
        <v>0.25952044082082271</v>
      </c>
      <c r="Q9" s="16">
        <v>0.25278996533050252</v>
      </c>
      <c r="R9" s="16">
        <v>0.28168758481434453</v>
      </c>
      <c r="S9" s="16">
        <v>0.2291499744168711</v>
      </c>
      <c r="T9" s="16">
        <v>0.26221563900715572</v>
      </c>
      <c r="U9" s="16">
        <v>0.32553027277119578</v>
      </c>
      <c r="V9" s="16">
        <v>0.40666719228358023</v>
      </c>
      <c r="W9" s="16">
        <v>0.20729044255639309</v>
      </c>
      <c r="X9" s="16">
        <v>0.19153971054008651</v>
      </c>
      <c r="Y9" s="16">
        <v>0.20719349280238969</v>
      </c>
      <c r="AA9" s="16">
        <v>0.35017844317305991</v>
      </c>
      <c r="AB9" s="16">
        <v>0.2339095223916248</v>
      </c>
      <c r="AC9" s="16">
        <v>0.26619133576714471</v>
      </c>
      <c r="AD9" s="16">
        <v>0.20487420456160749</v>
      </c>
      <c r="AF9" s="16">
        <v>0.29991790143125968</v>
      </c>
      <c r="AH9" s="16">
        <v>0</v>
      </c>
      <c r="AI9" s="16">
        <v>1.9621483794999981E-2</v>
      </c>
      <c r="AJ9" s="16">
        <v>0.40580153485025372</v>
      </c>
      <c r="AK9" s="16">
        <v>0.69834237135422572</v>
      </c>
    </row>
    <row r="10" spans="2:39" ht="19" customHeight="1" x14ac:dyDescent="0.35">
      <c r="B10" s="15" t="s">
        <v>82</v>
      </c>
      <c r="C10" s="16">
        <v>0.68026343624261865</v>
      </c>
      <c r="D10" s="16">
        <v>0.64046511043751164</v>
      </c>
      <c r="E10" s="16">
        <v>0.71917366789070347</v>
      </c>
      <c r="G10" s="16">
        <v>0.58005275099232823</v>
      </c>
      <c r="H10" s="16">
        <v>0.46757410727871862</v>
      </c>
      <c r="I10" s="16">
        <v>0.59852380862266952</v>
      </c>
      <c r="J10" s="16">
        <v>0.68739937086893965</v>
      </c>
      <c r="K10" s="16">
        <v>0.81214980344499854</v>
      </c>
      <c r="L10" s="16">
        <v>0.89029300485965246</v>
      </c>
      <c r="N10" s="16">
        <v>0.74353771880095731</v>
      </c>
      <c r="O10" s="16">
        <v>0.66516954872562717</v>
      </c>
      <c r="P10" s="16">
        <v>0.70021897104004427</v>
      </c>
      <c r="Q10" s="16">
        <v>0.68471965847848859</v>
      </c>
      <c r="R10" s="16">
        <v>0.66700966684668461</v>
      </c>
      <c r="S10" s="16">
        <v>0.72188858412712453</v>
      </c>
      <c r="T10" s="16">
        <v>0.6818975952591052</v>
      </c>
      <c r="U10" s="16">
        <v>0.61746350768407254</v>
      </c>
      <c r="V10" s="16">
        <v>0.53518477656289221</v>
      </c>
      <c r="W10" s="16">
        <v>0.74484609814615044</v>
      </c>
      <c r="X10" s="16">
        <v>0.73687321986651333</v>
      </c>
      <c r="Y10" s="16">
        <v>0.73227512147551233</v>
      </c>
      <c r="AA10" s="16">
        <v>0.61797714337749721</v>
      </c>
      <c r="AB10" s="16">
        <v>0.72158186453450224</v>
      </c>
      <c r="AC10" s="16">
        <v>0.67146070775288758</v>
      </c>
      <c r="AD10" s="16">
        <v>0.71211275097728777</v>
      </c>
      <c r="AF10" s="16">
        <v>0.6457552677782219</v>
      </c>
      <c r="AH10" s="16">
        <v>0.91548907335232532</v>
      </c>
      <c r="AI10" s="16">
        <v>0.91199740902551318</v>
      </c>
      <c r="AJ10" s="16">
        <v>0.54740284973580533</v>
      </c>
      <c r="AK10" s="16">
        <v>0.28037717156654351</v>
      </c>
    </row>
    <row r="11" spans="2:39" ht="19" customHeight="1" x14ac:dyDescent="0.35">
      <c r="B11" s="15" t="s">
        <v>93</v>
      </c>
      <c r="C11" s="16">
        <v>5.4724882558751617E-2</v>
      </c>
      <c r="D11" s="16">
        <v>4.8367106214421057E-2</v>
      </c>
      <c r="E11" s="16">
        <v>6.0940785999917813E-2</v>
      </c>
      <c r="G11" s="16">
        <v>7.7220128458208095E-2</v>
      </c>
      <c r="H11" s="16">
        <v>5.8083217561723993E-2</v>
      </c>
      <c r="I11" s="16">
        <v>6.3566102645366232E-2</v>
      </c>
      <c r="J11" s="16">
        <v>5.517079831998941E-2</v>
      </c>
      <c r="K11" s="16">
        <v>4.4484714653201113E-2</v>
      </c>
      <c r="L11" s="16">
        <v>3.6557541147758742E-2</v>
      </c>
      <c r="N11" s="16">
        <v>5.316444795515167E-2</v>
      </c>
      <c r="O11" s="16">
        <v>4.2976034688527398E-2</v>
      </c>
      <c r="P11" s="16">
        <v>4.0260588139133163E-2</v>
      </c>
      <c r="Q11" s="16">
        <v>6.2490376191008758E-2</v>
      </c>
      <c r="R11" s="16">
        <v>5.1302748338970867E-2</v>
      </c>
      <c r="S11" s="16">
        <v>4.8961441456004527E-2</v>
      </c>
      <c r="T11" s="16">
        <v>5.5886765733739227E-2</v>
      </c>
      <c r="U11" s="16">
        <v>5.7006219544731757E-2</v>
      </c>
      <c r="V11" s="16">
        <v>5.8148031153527513E-2</v>
      </c>
      <c r="W11" s="16">
        <v>4.7863459297456508E-2</v>
      </c>
      <c r="X11" s="16">
        <v>7.1587069593400082E-2</v>
      </c>
      <c r="Y11" s="16">
        <v>6.0531385722097777E-2</v>
      </c>
      <c r="AA11" s="16">
        <v>3.1844413449442888E-2</v>
      </c>
      <c r="AB11" s="16">
        <v>4.4508613073872959E-2</v>
      </c>
      <c r="AC11" s="16">
        <v>6.234795647996768E-2</v>
      </c>
      <c r="AD11" s="16">
        <v>8.3013044461104746E-2</v>
      </c>
      <c r="AF11" s="16">
        <v>5.4326830790518199E-2</v>
      </c>
      <c r="AH11" s="16">
        <v>8.4510926647674706E-2</v>
      </c>
      <c r="AI11" s="16">
        <v>6.8381107179487102E-2</v>
      </c>
      <c r="AJ11" s="16">
        <v>4.6795615413940908E-2</v>
      </c>
      <c r="AK11" s="16">
        <v>2.1280457079230701E-2</v>
      </c>
    </row>
    <row r="13" spans="2:39" x14ac:dyDescent="0.35">
      <c r="B13" t="s">
        <v>443</v>
      </c>
    </row>
    <row r="14" spans="2:39" x14ac:dyDescent="0.35">
      <c r="B14" t="s">
        <v>8</v>
      </c>
    </row>
    <row r="16" spans="2:39" x14ac:dyDescent="0.35">
      <c r="B16"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dimension ref="B2:AM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322</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5583</v>
      </c>
      <c r="D7" s="13">
        <v>2763</v>
      </c>
      <c r="E7" s="13">
        <v>2820</v>
      </c>
      <c r="G7" s="13">
        <v>794</v>
      </c>
      <c r="H7" s="13">
        <v>910</v>
      </c>
      <c r="I7" s="13">
        <v>969</v>
      </c>
      <c r="J7" s="13">
        <v>1020</v>
      </c>
      <c r="K7" s="13">
        <v>864</v>
      </c>
      <c r="L7" s="13">
        <v>1026</v>
      </c>
      <c r="N7" s="13">
        <v>465</v>
      </c>
      <c r="O7" s="13">
        <v>163</v>
      </c>
      <c r="P7" s="13">
        <v>289</v>
      </c>
      <c r="Q7" s="13">
        <v>244</v>
      </c>
      <c r="R7" s="13">
        <v>623</v>
      </c>
      <c r="S7" s="13">
        <v>477</v>
      </c>
      <c r="T7" s="13">
        <v>418</v>
      </c>
      <c r="U7" s="13">
        <v>510</v>
      </c>
      <c r="V7" s="13">
        <v>748</v>
      </c>
      <c r="W7" s="13">
        <v>730</v>
      </c>
      <c r="X7" s="13">
        <v>462</v>
      </c>
      <c r="Y7" s="13">
        <v>454</v>
      </c>
      <c r="AA7" s="13">
        <v>1519</v>
      </c>
      <c r="AB7" s="13">
        <v>1492</v>
      </c>
      <c r="AC7" s="13">
        <v>1158</v>
      </c>
      <c r="AD7" s="13">
        <v>1396</v>
      </c>
      <c r="AF7" s="13">
        <v>4950</v>
      </c>
      <c r="AH7" s="13">
        <v>515</v>
      </c>
      <c r="AI7" s="13">
        <v>2107</v>
      </c>
      <c r="AJ7" s="13">
        <v>2105</v>
      </c>
      <c r="AK7" s="13">
        <v>856</v>
      </c>
    </row>
    <row r="8" spans="2:39" x14ac:dyDescent="0.35">
      <c r="B8" s="7" t="s">
        <v>68</v>
      </c>
      <c r="C8" s="14">
        <v>5579</v>
      </c>
      <c r="D8" s="14">
        <v>2758</v>
      </c>
      <c r="E8" s="14">
        <v>2821</v>
      </c>
      <c r="G8" s="14">
        <v>771</v>
      </c>
      <c r="H8" s="14">
        <v>949</v>
      </c>
      <c r="I8" s="14">
        <v>949</v>
      </c>
      <c r="J8" s="14">
        <v>949</v>
      </c>
      <c r="K8" s="14">
        <v>787</v>
      </c>
      <c r="L8" s="14">
        <v>1172</v>
      </c>
      <c r="N8" s="14">
        <v>502</v>
      </c>
      <c r="O8" s="14">
        <v>168</v>
      </c>
      <c r="P8" s="14">
        <v>279</v>
      </c>
      <c r="Q8" s="14">
        <v>223</v>
      </c>
      <c r="R8" s="14">
        <v>612</v>
      </c>
      <c r="S8" s="14">
        <v>448</v>
      </c>
      <c r="T8" s="14">
        <v>390</v>
      </c>
      <c r="U8" s="14">
        <v>501</v>
      </c>
      <c r="V8" s="14">
        <v>783</v>
      </c>
      <c r="W8" s="14">
        <v>724</v>
      </c>
      <c r="X8" s="14">
        <v>446</v>
      </c>
      <c r="Y8" s="14">
        <v>502</v>
      </c>
      <c r="AA8" s="14">
        <v>1505</v>
      </c>
      <c r="AB8" s="14">
        <v>1448</v>
      </c>
      <c r="AC8" s="14">
        <v>1224</v>
      </c>
      <c r="AD8" s="14">
        <v>1395</v>
      </c>
      <c r="AF8" s="14">
        <v>4916</v>
      </c>
      <c r="AH8" s="14">
        <v>537</v>
      </c>
      <c r="AI8" s="14">
        <v>2109</v>
      </c>
      <c r="AJ8" s="14">
        <v>2088</v>
      </c>
      <c r="AK8" s="14">
        <v>844</v>
      </c>
    </row>
    <row r="9" spans="2:39" ht="19" customHeight="1" x14ac:dyDescent="0.35">
      <c r="B9" s="15" t="s">
        <v>81</v>
      </c>
      <c r="C9" s="16">
        <v>0.28503378940025992</v>
      </c>
      <c r="D9" s="16">
        <v>0.33157760155307542</v>
      </c>
      <c r="E9" s="16">
        <v>0.2395285960029383</v>
      </c>
      <c r="G9" s="16">
        <v>0.42070428048993191</v>
      </c>
      <c r="H9" s="16">
        <v>0.48633383314018491</v>
      </c>
      <c r="I9" s="16">
        <v>0.37586719999325802</v>
      </c>
      <c r="J9" s="16">
        <v>0.26322665057658989</v>
      </c>
      <c r="K9" s="16">
        <v>0.16950174123338471</v>
      </c>
      <c r="L9" s="16">
        <v>5.4421267831094883E-2</v>
      </c>
      <c r="N9" s="16">
        <v>0.22803840997372099</v>
      </c>
      <c r="O9" s="16">
        <v>0.26204038921072081</v>
      </c>
      <c r="P9" s="16">
        <v>0.24390194308694529</v>
      </c>
      <c r="Q9" s="16">
        <v>0.29901093644144899</v>
      </c>
      <c r="R9" s="16">
        <v>0.31943879542604298</v>
      </c>
      <c r="S9" s="16">
        <v>0.2221371887197307</v>
      </c>
      <c r="T9" s="16">
        <v>0.28023967578281977</v>
      </c>
      <c r="U9" s="16">
        <v>0.32250698745126999</v>
      </c>
      <c r="V9" s="16">
        <v>0.42937566114530401</v>
      </c>
      <c r="W9" s="16">
        <v>0.22054924469538839</v>
      </c>
      <c r="X9" s="16">
        <v>0.2388372509919322</v>
      </c>
      <c r="Y9" s="16">
        <v>0.25575692666136107</v>
      </c>
      <c r="AA9" s="16">
        <v>0.3609022903757273</v>
      </c>
      <c r="AB9" s="16">
        <v>0.25857813414411701</v>
      </c>
      <c r="AC9" s="16">
        <v>0.29683765878595753</v>
      </c>
      <c r="AD9" s="16">
        <v>0.220640377215644</v>
      </c>
      <c r="AF9" s="16">
        <v>0.3227019643441485</v>
      </c>
      <c r="AH9" s="16">
        <v>0</v>
      </c>
      <c r="AI9" s="16">
        <v>1.983024652715952E-2</v>
      </c>
      <c r="AJ9" s="16">
        <v>0.44419083395519338</v>
      </c>
      <c r="AK9" s="16">
        <v>0.73517149639605128</v>
      </c>
    </row>
    <row r="10" spans="2:39" ht="19" customHeight="1" x14ac:dyDescent="0.35">
      <c r="B10" s="15" t="s">
        <v>82</v>
      </c>
      <c r="C10" s="16">
        <v>0.66423029281148926</v>
      </c>
      <c r="D10" s="16">
        <v>0.62025881284826978</v>
      </c>
      <c r="E10" s="16">
        <v>0.70722055525761585</v>
      </c>
      <c r="G10" s="16">
        <v>0.51086983335755953</v>
      </c>
      <c r="H10" s="16">
        <v>0.46211320289396318</v>
      </c>
      <c r="I10" s="16">
        <v>0.56778723659662422</v>
      </c>
      <c r="J10" s="16">
        <v>0.68245086729056803</v>
      </c>
      <c r="K10" s="16">
        <v>0.78857678525257879</v>
      </c>
      <c r="L10" s="16">
        <v>0.90867357716190467</v>
      </c>
      <c r="N10" s="16">
        <v>0.72011950207312936</v>
      </c>
      <c r="O10" s="16">
        <v>0.71859614514398129</v>
      </c>
      <c r="P10" s="16">
        <v>0.70082148743208528</v>
      </c>
      <c r="Q10" s="16">
        <v>0.64131662982325854</v>
      </c>
      <c r="R10" s="16">
        <v>0.64045461364920719</v>
      </c>
      <c r="S10" s="16">
        <v>0.72609542817647388</v>
      </c>
      <c r="T10" s="16">
        <v>0.648263675809576</v>
      </c>
      <c r="U10" s="16">
        <v>0.61744946101464293</v>
      </c>
      <c r="V10" s="16">
        <v>0.51512658916392273</v>
      </c>
      <c r="W10" s="16">
        <v>0.74945586713881585</v>
      </c>
      <c r="X10" s="16">
        <v>0.69712139847530918</v>
      </c>
      <c r="Y10" s="16">
        <v>0.69329175801192355</v>
      </c>
      <c r="AA10" s="16">
        <v>0.6075904801434211</v>
      </c>
      <c r="AB10" s="16">
        <v>0.69932171785115893</v>
      </c>
      <c r="AC10" s="16">
        <v>0.63753649445913563</v>
      </c>
      <c r="AD10" s="16">
        <v>0.71225551464035786</v>
      </c>
      <c r="AF10" s="16">
        <v>0.62688494648200621</v>
      </c>
      <c r="AH10" s="16">
        <v>0.93061131111194784</v>
      </c>
      <c r="AI10" s="16">
        <v>0.91592969346202602</v>
      </c>
      <c r="AJ10" s="16">
        <v>0.51241570359916555</v>
      </c>
      <c r="AK10" s="16">
        <v>0.24152887870664111</v>
      </c>
    </row>
    <row r="11" spans="2:39" ht="19" customHeight="1" x14ac:dyDescent="0.35">
      <c r="B11" s="15" t="s">
        <v>93</v>
      </c>
      <c r="C11" s="16">
        <v>5.0735917788250748E-2</v>
      </c>
      <c r="D11" s="16">
        <v>4.8163585598654662E-2</v>
      </c>
      <c r="E11" s="16">
        <v>5.3250848739445827E-2</v>
      </c>
      <c r="G11" s="16">
        <v>6.8425886152508469E-2</v>
      </c>
      <c r="H11" s="16">
        <v>5.1552963965851809E-2</v>
      </c>
      <c r="I11" s="16">
        <v>5.6345563410117698E-2</v>
      </c>
      <c r="J11" s="16">
        <v>5.4322482132842263E-2</v>
      </c>
      <c r="K11" s="16">
        <v>4.1921473514036432E-2</v>
      </c>
      <c r="L11" s="16">
        <v>3.6905155007000409E-2</v>
      </c>
      <c r="N11" s="16">
        <v>5.1842087953149527E-2</v>
      </c>
      <c r="O11" s="16">
        <v>1.9363465645298009E-2</v>
      </c>
      <c r="P11" s="16">
        <v>5.5276569480969588E-2</v>
      </c>
      <c r="Q11" s="16">
        <v>5.9672433735292317E-2</v>
      </c>
      <c r="R11" s="16">
        <v>4.0106590924749858E-2</v>
      </c>
      <c r="S11" s="16">
        <v>5.1767383103795479E-2</v>
      </c>
      <c r="T11" s="16">
        <v>7.1496648407604294E-2</v>
      </c>
      <c r="U11" s="16">
        <v>6.0043551534087122E-2</v>
      </c>
      <c r="V11" s="16">
        <v>5.5497749690773202E-2</v>
      </c>
      <c r="W11" s="16">
        <v>2.9994888165795711E-2</v>
      </c>
      <c r="X11" s="16">
        <v>6.4041350532758626E-2</v>
      </c>
      <c r="Y11" s="16">
        <v>5.0951315326715159E-2</v>
      </c>
      <c r="AA11" s="16">
        <v>3.1507229480851627E-2</v>
      </c>
      <c r="AB11" s="16">
        <v>4.2100148004724093E-2</v>
      </c>
      <c r="AC11" s="16">
        <v>6.5625846754906791E-2</v>
      </c>
      <c r="AD11" s="16">
        <v>6.7104108143998156E-2</v>
      </c>
      <c r="AF11" s="16">
        <v>5.0413089173845217E-2</v>
      </c>
      <c r="AH11" s="16">
        <v>6.9388688888052177E-2</v>
      </c>
      <c r="AI11" s="16">
        <v>6.4240060010814684E-2</v>
      </c>
      <c r="AJ11" s="16">
        <v>4.3393462445641018E-2</v>
      </c>
      <c r="AK11" s="16">
        <v>2.329962489730756E-2</v>
      </c>
    </row>
    <row r="13" spans="2:39" x14ac:dyDescent="0.35">
      <c r="B13" t="s">
        <v>443</v>
      </c>
    </row>
    <row r="14" spans="2:39" x14ac:dyDescent="0.35">
      <c r="B14" t="s">
        <v>8</v>
      </c>
    </row>
    <row r="16" spans="2:39" x14ac:dyDescent="0.35">
      <c r="B16"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dimension ref="B2:AM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323</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5583</v>
      </c>
      <c r="D7" s="13">
        <v>2763</v>
      </c>
      <c r="E7" s="13">
        <v>2820</v>
      </c>
      <c r="G7" s="13">
        <v>794</v>
      </c>
      <c r="H7" s="13">
        <v>910</v>
      </c>
      <c r="I7" s="13">
        <v>969</v>
      </c>
      <c r="J7" s="13">
        <v>1020</v>
      </c>
      <c r="K7" s="13">
        <v>864</v>
      </c>
      <c r="L7" s="13">
        <v>1026</v>
      </c>
      <c r="N7" s="13">
        <v>465</v>
      </c>
      <c r="O7" s="13">
        <v>163</v>
      </c>
      <c r="P7" s="13">
        <v>289</v>
      </c>
      <c r="Q7" s="13">
        <v>244</v>
      </c>
      <c r="R7" s="13">
        <v>623</v>
      </c>
      <c r="S7" s="13">
        <v>477</v>
      </c>
      <c r="T7" s="13">
        <v>418</v>
      </c>
      <c r="U7" s="13">
        <v>510</v>
      </c>
      <c r="V7" s="13">
        <v>748</v>
      </c>
      <c r="W7" s="13">
        <v>730</v>
      </c>
      <c r="X7" s="13">
        <v>462</v>
      </c>
      <c r="Y7" s="13">
        <v>454</v>
      </c>
      <c r="AA7" s="13">
        <v>1519</v>
      </c>
      <c r="AB7" s="13">
        <v>1492</v>
      </c>
      <c r="AC7" s="13">
        <v>1158</v>
      </c>
      <c r="AD7" s="13">
        <v>1396</v>
      </c>
      <c r="AF7" s="13">
        <v>4950</v>
      </c>
      <c r="AH7" s="13">
        <v>515</v>
      </c>
      <c r="AI7" s="13">
        <v>2107</v>
      </c>
      <c r="AJ7" s="13">
        <v>2105</v>
      </c>
      <c r="AK7" s="13">
        <v>856</v>
      </c>
    </row>
    <row r="8" spans="2:39" x14ac:dyDescent="0.35">
      <c r="B8" s="7" t="s">
        <v>68</v>
      </c>
      <c r="C8" s="14">
        <v>5579</v>
      </c>
      <c r="D8" s="14">
        <v>2758</v>
      </c>
      <c r="E8" s="14">
        <v>2821</v>
      </c>
      <c r="G8" s="14">
        <v>771</v>
      </c>
      <c r="H8" s="14">
        <v>949</v>
      </c>
      <c r="I8" s="14">
        <v>949</v>
      </c>
      <c r="J8" s="14">
        <v>949</v>
      </c>
      <c r="K8" s="14">
        <v>787</v>
      </c>
      <c r="L8" s="14">
        <v>1172</v>
      </c>
      <c r="N8" s="14">
        <v>502</v>
      </c>
      <c r="O8" s="14">
        <v>168</v>
      </c>
      <c r="P8" s="14">
        <v>279</v>
      </c>
      <c r="Q8" s="14">
        <v>223</v>
      </c>
      <c r="R8" s="14">
        <v>612</v>
      </c>
      <c r="S8" s="14">
        <v>448</v>
      </c>
      <c r="T8" s="14">
        <v>390</v>
      </c>
      <c r="U8" s="14">
        <v>501</v>
      </c>
      <c r="V8" s="14">
        <v>783</v>
      </c>
      <c r="W8" s="14">
        <v>724</v>
      </c>
      <c r="X8" s="14">
        <v>446</v>
      </c>
      <c r="Y8" s="14">
        <v>502</v>
      </c>
      <c r="AA8" s="14">
        <v>1505</v>
      </c>
      <c r="AB8" s="14">
        <v>1448</v>
      </c>
      <c r="AC8" s="14">
        <v>1224</v>
      </c>
      <c r="AD8" s="14">
        <v>1395</v>
      </c>
      <c r="AF8" s="14">
        <v>4916</v>
      </c>
      <c r="AH8" s="14">
        <v>537</v>
      </c>
      <c r="AI8" s="14">
        <v>2109</v>
      </c>
      <c r="AJ8" s="14">
        <v>2088</v>
      </c>
      <c r="AK8" s="14">
        <v>844</v>
      </c>
    </row>
    <row r="9" spans="2:39" ht="19" customHeight="1" x14ac:dyDescent="0.35">
      <c r="B9" s="15" t="s">
        <v>81</v>
      </c>
      <c r="C9" s="16">
        <v>0.32955222463026917</v>
      </c>
      <c r="D9" s="16">
        <v>0.35487059119230119</v>
      </c>
      <c r="E9" s="16">
        <v>0.30479883392976431</v>
      </c>
      <c r="G9" s="16">
        <v>0.47748883798969127</v>
      </c>
      <c r="H9" s="16">
        <v>0.52695820947740468</v>
      </c>
      <c r="I9" s="16">
        <v>0.42952738279242991</v>
      </c>
      <c r="J9" s="16">
        <v>0.31694821125156492</v>
      </c>
      <c r="K9" s="16">
        <v>0.19694589314279601</v>
      </c>
      <c r="L9" s="16">
        <v>9.0633472537645185E-2</v>
      </c>
      <c r="N9" s="16">
        <v>0.26513830460098192</v>
      </c>
      <c r="O9" s="16">
        <v>0.30046597606869863</v>
      </c>
      <c r="P9" s="16">
        <v>0.29913897656754462</v>
      </c>
      <c r="Q9" s="16">
        <v>0.36410965597667849</v>
      </c>
      <c r="R9" s="16">
        <v>0.3544681266129775</v>
      </c>
      <c r="S9" s="16">
        <v>0.28017490301137299</v>
      </c>
      <c r="T9" s="16">
        <v>0.37240235898442797</v>
      </c>
      <c r="U9" s="16">
        <v>0.3964042411415124</v>
      </c>
      <c r="V9" s="16">
        <v>0.46189438567656232</v>
      </c>
      <c r="W9" s="16">
        <v>0.25646987536094479</v>
      </c>
      <c r="X9" s="16">
        <v>0.25077072937193151</v>
      </c>
      <c r="Y9" s="16">
        <v>0.28787787371085222</v>
      </c>
      <c r="AA9" s="16">
        <v>0.41832475383291878</v>
      </c>
      <c r="AB9" s="16">
        <v>0.29944911989065359</v>
      </c>
      <c r="AC9" s="16">
        <v>0.34749506085887433</v>
      </c>
      <c r="AD9" s="16">
        <v>0.2498621572598648</v>
      </c>
      <c r="AF9" s="16">
        <v>0.37220876129514102</v>
      </c>
      <c r="AH9" s="16">
        <v>0</v>
      </c>
      <c r="AI9" s="16">
        <v>4.3248266065382908E-2</v>
      </c>
      <c r="AJ9" s="16">
        <v>0.51050398714461842</v>
      </c>
      <c r="AK9" s="16">
        <v>0.80681327998971197</v>
      </c>
    </row>
    <row r="10" spans="2:39" ht="19" customHeight="1" x14ac:dyDescent="0.35">
      <c r="B10" s="15" t="s">
        <v>82</v>
      </c>
      <c r="C10" s="16">
        <v>0.6285903899549139</v>
      </c>
      <c r="D10" s="16">
        <v>0.60361622456978359</v>
      </c>
      <c r="E10" s="16">
        <v>0.65300726028035638</v>
      </c>
      <c r="G10" s="16">
        <v>0.46611392414699182</v>
      </c>
      <c r="H10" s="16">
        <v>0.41196714986209049</v>
      </c>
      <c r="I10" s="16">
        <v>0.52818589967230056</v>
      </c>
      <c r="J10" s="16">
        <v>0.64270733397948576</v>
      </c>
      <c r="K10" s="16">
        <v>0.77211264760006038</v>
      </c>
      <c r="L10" s="16">
        <v>0.88443155918372507</v>
      </c>
      <c r="N10" s="16">
        <v>0.69033795980418045</v>
      </c>
      <c r="O10" s="16">
        <v>0.65434483528413057</v>
      </c>
      <c r="P10" s="16">
        <v>0.68439840199151414</v>
      </c>
      <c r="Q10" s="16">
        <v>0.58442699661007436</v>
      </c>
      <c r="R10" s="16">
        <v>0.60884882130069862</v>
      </c>
      <c r="S10" s="16">
        <v>0.67188659433332987</v>
      </c>
      <c r="T10" s="16">
        <v>0.57342881272635438</v>
      </c>
      <c r="U10" s="16">
        <v>0.55308979319309792</v>
      </c>
      <c r="V10" s="16">
        <v>0.49265051444621533</v>
      </c>
      <c r="W10" s="16">
        <v>0.71373633581710305</v>
      </c>
      <c r="X10" s="16">
        <v>0.70612461133694837</v>
      </c>
      <c r="Y10" s="16">
        <v>0.67080391638876202</v>
      </c>
      <c r="AA10" s="16">
        <v>0.55517343225012183</v>
      </c>
      <c r="AB10" s="16">
        <v>0.67130603121544263</v>
      </c>
      <c r="AC10" s="16">
        <v>0.59929160323195163</v>
      </c>
      <c r="AD10" s="16">
        <v>0.68892789908777685</v>
      </c>
      <c r="AF10" s="16">
        <v>0.58657858264711638</v>
      </c>
      <c r="AH10" s="16">
        <v>0.94170891165159332</v>
      </c>
      <c r="AI10" s="16">
        <v>0.90295461158543044</v>
      </c>
      <c r="AJ10" s="16">
        <v>0.45160197420617038</v>
      </c>
      <c r="AK10" s="16">
        <v>0.18180201581649799</v>
      </c>
    </row>
    <row r="11" spans="2:39" ht="19" customHeight="1" x14ac:dyDescent="0.35">
      <c r="B11" s="15" t="s">
        <v>93</v>
      </c>
      <c r="C11" s="16">
        <v>4.1857385414816893E-2</v>
      </c>
      <c r="D11" s="16">
        <v>4.1513184237915127E-2</v>
      </c>
      <c r="E11" s="16">
        <v>4.2193905789879312E-2</v>
      </c>
      <c r="G11" s="16">
        <v>5.6397237863316838E-2</v>
      </c>
      <c r="H11" s="16">
        <v>6.1074640660504789E-2</v>
      </c>
      <c r="I11" s="16">
        <v>4.2286717535269629E-2</v>
      </c>
      <c r="J11" s="16">
        <v>4.0344454768949427E-2</v>
      </c>
      <c r="K11" s="16">
        <v>3.0941459257143651E-2</v>
      </c>
      <c r="L11" s="16">
        <v>2.4934968278629711E-2</v>
      </c>
      <c r="N11" s="16">
        <v>4.4523735594837473E-2</v>
      </c>
      <c r="O11" s="16">
        <v>4.5189188647170898E-2</v>
      </c>
      <c r="P11" s="16">
        <v>1.646262144094137E-2</v>
      </c>
      <c r="Q11" s="16">
        <v>5.1463347413247061E-2</v>
      </c>
      <c r="R11" s="16">
        <v>3.6683052086323803E-2</v>
      </c>
      <c r="S11" s="16">
        <v>4.7938502655297179E-2</v>
      </c>
      <c r="T11" s="16">
        <v>5.416882828921768E-2</v>
      </c>
      <c r="U11" s="16">
        <v>5.0505965665389708E-2</v>
      </c>
      <c r="V11" s="16">
        <v>4.5455099877222377E-2</v>
      </c>
      <c r="W11" s="16">
        <v>2.9793788821952039E-2</v>
      </c>
      <c r="X11" s="16">
        <v>4.3104659291120187E-2</v>
      </c>
      <c r="Y11" s="16">
        <v>4.1318209900385518E-2</v>
      </c>
      <c r="AA11" s="16">
        <v>2.650181391695941E-2</v>
      </c>
      <c r="AB11" s="16">
        <v>2.924484889390375E-2</v>
      </c>
      <c r="AC11" s="16">
        <v>5.3213335909173952E-2</v>
      </c>
      <c r="AD11" s="16">
        <v>6.1209943652358323E-2</v>
      </c>
      <c r="AF11" s="16">
        <v>4.1212656057742533E-2</v>
      </c>
      <c r="AH11" s="16">
        <v>5.8291088348406558E-2</v>
      </c>
      <c r="AI11" s="16">
        <v>5.3797122349186981E-2</v>
      </c>
      <c r="AJ11" s="16">
        <v>3.7894038649211023E-2</v>
      </c>
      <c r="AK11" s="16">
        <v>1.138470419378994E-2</v>
      </c>
    </row>
    <row r="13" spans="2:39" x14ac:dyDescent="0.35">
      <c r="B13" t="s">
        <v>443</v>
      </c>
    </row>
    <row r="14" spans="2:39" x14ac:dyDescent="0.35">
      <c r="B14" t="s">
        <v>8</v>
      </c>
    </row>
    <row r="16" spans="2:39" x14ac:dyDescent="0.35">
      <c r="B16"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dimension ref="B2:AM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324</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5583</v>
      </c>
      <c r="D7" s="13">
        <v>2763</v>
      </c>
      <c r="E7" s="13">
        <v>2820</v>
      </c>
      <c r="G7" s="13">
        <v>794</v>
      </c>
      <c r="H7" s="13">
        <v>910</v>
      </c>
      <c r="I7" s="13">
        <v>969</v>
      </c>
      <c r="J7" s="13">
        <v>1020</v>
      </c>
      <c r="K7" s="13">
        <v>864</v>
      </c>
      <c r="L7" s="13">
        <v>1026</v>
      </c>
      <c r="N7" s="13">
        <v>465</v>
      </c>
      <c r="O7" s="13">
        <v>163</v>
      </c>
      <c r="P7" s="13">
        <v>289</v>
      </c>
      <c r="Q7" s="13">
        <v>244</v>
      </c>
      <c r="R7" s="13">
        <v>623</v>
      </c>
      <c r="S7" s="13">
        <v>477</v>
      </c>
      <c r="T7" s="13">
        <v>418</v>
      </c>
      <c r="U7" s="13">
        <v>510</v>
      </c>
      <c r="V7" s="13">
        <v>748</v>
      </c>
      <c r="W7" s="13">
        <v>730</v>
      </c>
      <c r="X7" s="13">
        <v>462</v>
      </c>
      <c r="Y7" s="13">
        <v>454</v>
      </c>
      <c r="AA7" s="13">
        <v>1519</v>
      </c>
      <c r="AB7" s="13">
        <v>1492</v>
      </c>
      <c r="AC7" s="13">
        <v>1158</v>
      </c>
      <c r="AD7" s="13">
        <v>1396</v>
      </c>
      <c r="AF7" s="13">
        <v>4950</v>
      </c>
      <c r="AH7" s="13">
        <v>515</v>
      </c>
      <c r="AI7" s="13">
        <v>2107</v>
      </c>
      <c r="AJ7" s="13">
        <v>2105</v>
      </c>
      <c r="AK7" s="13">
        <v>856</v>
      </c>
    </row>
    <row r="8" spans="2:39" x14ac:dyDescent="0.35">
      <c r="B8" s="7" t="s">
        <v>68</v>
      </c>
      <c r="C8" s="14">
        <v>5579</v>
      </c>
      <c r="D8" s="14">
        <v>2758</v>
      </c>
      <c r="E8" s="14">
        <v>2821</v>
      </c>
      <c r="G8" s="14">
        <v>771</v>
      </c>
      <c r="H8" s="14">
        <v>949</v>
      </c>
      <c r="I8" s="14">
        <v>949</v>
      </c>
      <c r="J8" s="14">
        <v>949</v>
      </c>
      <c r="K8" s="14">
        <v>787</v>
      </c>
      <c r="L8" s="14">
        <v>1172</v>
      </c>
      <c r="N8" s="14">
        <v>502</v>
      </c>
      <c r="O8" s="14">
        <v>168</v>
      </c>
      <c r="P8" s="14">
        <v>279</v>
      </c>
      <c r="Q8" s="14">
        <v>223</v>
      </c>
      <c r="R8" s="14">
        <v>612</v>
      </c>
      <c r="S8" s="14">
        <v>448</v>
      </c>
      <c r="T8" s="14">
        <v>390</v>
      </c>
      <c r="U8" s="14">
        <v>501</v>
      </c>
      <c r="V8" s="14">
        <v>783</v>
      </c>
      <c r="W8" s="14">
        <v>724</v>
      </c>
      <c r="X8" s="14">
        <v>446</v>
      </c>
      <c r="Y8" s="14">
        <v>502</v>
      </c>
      <c r="AA8" s="14">
        <v>1505</v>
      </c>
      <c r="AB8" s="14">
        <v>1448</v>
      </c>
      <c r="AC8" s="14">
        <v>1224</v>
      </c>
      <c r="AD8" s="14">
        <v>1395</v>
      </c>
      <c r="AF8" s="14">
        <v>4916</v>
      </c>
      <c r="AH8" s="14">
        <v>537</v>
      </c>
      <c r="AI8" s="14">
        <v>2109</v>
      </c>
      <c r="AJ8" s="14">
        <v>2088</v>
      </c>
      <c r="AK8" s="14">
        <v>844</v>
      </c>
    </row>
    <row r="9" spans="2:39" ht="19" customHeight="1" x14ac:dyDescent="0.35">
      <c r="B9" s="15" t="s">
        <v>81</v>
      </c>
      <c r="C9" s="16">
        <v>0.26234516861490581</v>
      </c>
      <c r="D9" s="16">
        <v>0.30128264075107047</v>
      </c>
      <c r="E9" s="16">
        <v>0.22427658080474691</v>
      </c>
      <c r="G9" s="16">
        <v>0.3672260174308854</v>
      </c>
      <c r="H9" s="16">
        <v>0.43851087517075571</v>
      </c>
      <c r="I9" s="16">
        <v>0.3443560250225749</v>
      </c>
      <c r="J9" s="16">
        <v>0.22360868488967589</v>
      </c>
      <c r="K9" s="16">
        <v>0.16464902673148399</v>
      </c>
      <c r="L9" s="16">
        <v>8.1227018892725947E-2</v>
      </c>
      <c r="N9" s="16">
        <v>0.21108206151372619</v>
      </c>
      <c r="O9" s="16">
        <v>0.22104449258549841</v>
      </c>
      <c r="P9" s="16">
        <v>0.207019205057033</v>
      </c>
      <c r="Q9" s="16">
        <v>0.28199972391226502</v>
      </c>
      <c r="R9" s="16">
        <v>0.29982476515088269</v>
      </c>
      <c r="S9" s="16">
        <v>0.20877834549433399</v>
      </c>
      <c r="T9" s="16">
        <v>0.26555891967037693</v>
      </c>
      <c r="U9" s="16">
        <v>0.31645440883090409</v>
      </c>
      <c r="V9" s="16">
        <v>0.40026369427636171</v>
      </c>
      <c r="W9" s="16">
        <v>0.2030497663822057</v>
      </c>
      <c r="X9" s="16">
        <v>0.21205724809709461</v>
      </c>
      <c r="Y9" s="16">
        <v>0.21010482652813969</v>
      </c>
      <c r="AA9" s="16">
        <v>0.34953596552574878</v>
      </c>
      <c r="AB9" s="16">
        <v>0.2268539238169418</v>
      </c>
      <c r="AC9" s="16">
        <v>0.2672414400149255</v>
      </c>
      <c r="AD9" s="16">
        <v>0.2010590671963807</v>
      </c>
      <c r="AF9" s="16">
        <v>0.29609725783669699</v>
      </c>
      <c r="AH9" s="16">
        <v>0</v>
      </c>
      <c r="AI9" s="16">
        <v>2.0434378713264929E-2</v>
      </c>
      <c r="AJ9" s="16">
        <v>0.41932300504634012</v>
      </c>
      <c r="AK9" s="16">
        <v>0.64526448240654355</v>
      </c>
    </row>
    <row r="10" spans="2:39" ht="19" customHeight="1" x14ac:dyDescent="0.35">
      <c r="B10" s="15" t="s">
        <v>82</v>
      </c>
      <c r="C10" s="16">
        <v>0.69493514318841809</v>
      </c>
      <c r="D10" s="16">
        <v>0.65874488409399379</v>
      </c>
      <c r="E10" s="16">
        <v>0.73031782163735826</v>
      </c>
      <c r="G10" s="16">
        <v>0.56065712918458499</v>
      </c>
      <c r="H10" s="16">
        <v>0.51430238013501439</v>
      </c>
      <c r="I10" s="16">
        <v>0.59994794000736718</v>
      </c>
      <c r="J10" s="16">
        <v>0.73972607953975655</v>
      </c>
      <c r="K10" s="16">
        <v>0.8160971113032599</v>
      </c>
      <c r="L10" s="16">
        <v>0.88886066180958767</v>
      </c>
      <c r="N10" s="16">
        <v>0.74652147904159005</v>
      </c>
      <c r="O10" s="16">
        <v>0.73677277254942652</v>
      </c>
      <c r="P10" s="16">
        <v>0.75921914544414038</v>
      </c>
      <c r="Q10" s="16">
        <v>0.67445672806351897</v>
      </c>
      <c r="R10" s="16">
        <v>0.66803934347971095</v>
      </c>
      <c r="S10" s="16">
        <v>0.74899509698249822</v>
      </c>
      <c r="T10" s="16">
        <v>0.67628132420628295</v>
      </c>
      <c r="U10" s="16">
        <v>0.63136113519717474</v>
      </c>
      <c r="V10" s="16">
        <v>0.55476871076823231</v>
      </c>
      <c r="W10" s="16">
        <v>0.75895867735164591</v>
      </c>
      <c r="X10" s="16">
        <v>0.74825362586588473</v>
      </c>
      <c r="Y10" s="16">
        <v>0.74413073434266919</v>
      </c>
      <c r="AA10" s="16">
        <v>0.62445942436520774</v>
      </c>
      <c r="AB10" s="16">
        <v>0.74345816178920798</v>
      </c>
      <c r="AC10" s="16">
        <v>0.68402638492919654</v>
      </c>
      <c r="AD10" s="16">
        <v>0.72999201876810771</v>
      </c>
      <c r="AF10" s="16">
        <v>0.66385786367515265</v>
      </c>
      <c r="AH10" s="16">
        <v>0.93325532452424054</v>
      </c>
      <c r="AI10" s="16">
        <v>0.92701899229755225</v>
      </c>
      <c r="AJ10" s="16">
        <v>0.54227450578571912</v>
      </c>
      <c r="AK10" s="16">
        <v>0.34116330880567097</v>
      </c>
    </row>
    <row r="11" spans="2:39" ht="19" customHeight="1" x14ac:dyDescent="0.35">
      <c r="B11" s="15" t="s">
        <v>93</v>
      </c>
      <c r="C11" s="16">
        <v>4.2719688196676112E-2</v>
      </c>
      <c r="D11" s="16">
        <v>3.9972475154935579E-2</v>
      </c>
      <c r="E11" s="16">
        <v>4.5405597557894702E-2</v>
      </c>
      <c r="G11" s="16">
        <v>7.2116853384529625E-2</v>
      </c>
      <c r="H11" s="16">
        <v>4.7186744694229912E-2</v>
      </c>
      <c r="I11" s="16">
        <v>5.5696034970057998E-2</v>
      </c>
      <c r="J11" s="16">
        <v>3.6665235570567688E-2</v>
      </c>
      <c r="K11" s="16">
        <v>1.9253861965256108E-2</v>
      </c>
      <c r="L11" s="16">
        <v>2.9912319297686361E-2</v>
      </c>
      <c r="N11" s="16">
        <v>4.23964594446836E-2</v>
      </c>
      <c r="O11" s="16">
        <v>4.2182734865075212E-2</v>
      </c>
      <c r="P11" s="16">
        <v>3.3761649498826783E-2</v>
      </c>
      <c r="Q11" s="16">
        <v>4.3543548024216013E-2</v>
      </c>
      <c r="R11" s="16">
        <v>3.2135891369406318E-2</v>
      </c>
      <c r="S11" s="16">
        <v>4.2226557523167833E-2</v>
      </c>
      <c r="T11" s="16">
        <v>5.8159756123340178E-2</v>
      </c>
      <c r="U11" s="16">
        <v>5.2184455971921159E-2</v>
      </c>
      <c r="V11" s="16">
        <v>4.4967594955405837E-2</v>
      </c>
      <c r="W11" s="16">
        <v>3.7991556266148391E-2</v>
      </c>
      <c r="X11" s="16">
        <v>3.9689126037020572E-2</v>
      </c>
      <c r="Y11" s="16">
        <v>4.5764439129191009E-2</v>
      </c>
      <c r="AA11" s="16">
        <v>2.6004610109043438E-2</v>
      </c>
      <c r="AB11" s="16">
        <v>2.9687914393850129E-2</v>
      </c>
      <c r="AC11" s="16">
        <v>4.8732175055877902E-2</v>
      </c>
      <c r="AD11" s="16">
        <v>6.8948914035511663E-2</v>
      </c>
      <c r="AF11" s="16">
        <v>4.0044878488150297E-2</v>
      </c>
      <c r="AH11" s="16">
        <v>6.6744675475759491E-2</v>
      </c>
      <c r="AI11" s="16">
        <v>5.2546628989183018E-2</v>
      </c>
      <c r="AJ11" s="16">
        <v>3.8402489167940632E-2</v>
      </c>
      <c r="AK11" s="16">
        <v>1.3572208787785501E-2</v>
      </c>
    </row>
    <row r="13" spans="2:39" x14ac:dyDescent="0.35">
      <c r="B13" t="s">
        <v>443</v>
      </c>
    </row>
    <row r="14" spans="2:39" x14ac:dyDescent="0.35">
      <c r="B14" t="s">
        <v>8</v>
      </c>
    </row>
    <row r="16" spans="2:39" x14ac:dyDescent="0.35">
      <c r="B16"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dimension ref="B2:AM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325</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5583</v>
      </c>
      <c r="D7" s="13">
        <v>2763</v>
      </c>
      <c r="E7" s="13">
        <v>2820</v>
      </c>
      <c r="G7" s="13">
        <v>794</v>
      </c>
      <c r="H7" s="13">
        <v>910</v>
      </c>
      <c r="I7" s="13">
        <v>969</v>
      </c>
      <c r="J7" s="13">
        <v>1020</v>
      </c>
      <c r="K7" s="13">
        <v>864</v>
      </c>
      <c r="L7" s="13">
        <v>1026</v>
      </c>
      <c r="N7" s="13">
        <v>465</v>
      </c>
      <c r="O7" s="13">
        <v>163</v>
      </c>
      <c r="P7" s="13">
        <v>289</v>
      </c>
      <c r="Q7" s="13">
        <v>244</v>
      </c>
      <c r="R7" s="13">
        <v>623</v>
      </c>
      <c r="S7" s="13">
        <v>477</v>
      </c>
      <c r="T7" s="13">
        <v>418</v>
      </c>
      <c r="U7" s="13">
        <v>510</v>
      </c>
      <c r="V7" s="13">
        <v>748</v>
      </c>
      <c r="W7" s="13">
        <v>730</v>
      </c>
      <c r="X7" s="13">
        <v>462</v>
      </c>
      <c r="Y7" s="13">
        <v>454</v>
      </c>
      <c r="AA7" s="13">
        <v>1519</v>
      </c>
      <c r="AB7" s="13">
        <v>1492</v>
      </c>
      <c r="AC7" s="13">
        <v>1158</v>
      </c>
      <c r="AD7" s="13">
        <v>1396</v>
      </c>
      <c r="AF7" s="13">
        <v>4950</v>
      </c>
      <c r="AH7" s="13">
        <v>515</v>
      </c>
      <c r="AI7" s="13">
        <v>2107</v>
      </c>
      <c r="AJ7" s="13">
        <v>2105</v>
      </c>
      <c r="AK7" s="13">
        <v>856</v>
      </c>
    </row>
    <row r="8" spans="2:39" x14ac:dyDescent="0.35">
      <c r="B8" s="7" t="s">
        <v>68</v>
      </c>
      <c r="C8" s="14">
        <v>5579</v>
      </c>
      <c r="D8" s="14">
        <v>2758</v>
      </c>
      <c r="E8" s="14">
        <v>2821</v>
      </c>
      <c r="G8" s="14">
        <v>771</v>
      </c>
      <c r="H8" s="14">
        <v>949</v>
      </c>
      <c r="I8" s="14">
        <v>949</v>
      </c>
      <c r="J8" s="14">
        <v>949</v>
      </c>
      <c r="K8" s="14">
        <v>787</v>
      </c>
      <c r="L8" s="14">
        <v>1172</v>
      </c>
      <c r="N8" s="14">
        <v>502</v>
      </c>
      <c r="O8" s="14">
        <v>168</v>
      </c>
      <c r="P8" s="14">
        <v>279</v>
      </c>
      <c r="Q8" s="14">
        <v>223</v>
      </c>
      <c r="R8" s="14">
        <v>612</v>
      </c>
      <c r="S8" s="14">
        <v>448</v>
      </c>
      <c r="T8" s="14">
        <v>390</v>
      </c>
      <c r="U8" s="14">
        <v>501</v>
      </c>
      <c r="V8" s="14">
        <v>783</v>
      </c>
      <c r="W8" s="14">
        <v>724</v>
      </c>
      <c r="X8" s="14">
        <v>446</v>
      </c>
      <c r="Y8" s="14">
        <v>502</v>
      </c>
      <c r="AA8" s="14">
        <v>1505</v>
      </c>
      <c r="AB8" s="14">
        <v>1448</v>
      </c>
      <c r="AC8" s="14">
        <v>1224</v>
      </c>
      <c r="AD8" s="14">
        <v>1395</v>
      </c>
      <c r="AF8" s="14">
        <v>4916</v>
      </c>
      <c r="AH8" s="14">
        <v>537</v>
      </c>
      <c r="AI8" s="14">
        <v>2109</v>
      </c>
      <c r="AJ8" s="14">
        <v>2088</v>
      </c>
      <c r="AK8" s="14">
        <v>844</v>
      </c>
    </row>
    <row r="9" spans="2:39" ht="19" customHeight="1" x14ac:dyDescent="0.35">
      <c r="B9" s="15" t="s">
        <v>81</v>
      </c>
      <c r="C9" s="16">
        <v>0.27984406722557709</v>
      </c>
      <c r="D9" s="16">
        <v>0.31351561098357628</v>
      </c>
      <c r="E9" s="16">
        <v>0.2469238993273522</v>
      </c>
      <c r="G9" s="16">
        <v>0.40744504182544949</v>
      </c>
      <c r="H9" s="16">
        <v>0.46479736722792719</v>
      </c>
      <c r="I9" s="16">
        <v>0.38815170820518768</v>
      </c>
      <c r="J9" s="16">
        <v>0.25098970734583692</v>
      </c>
      <c r="K9" s="16">
        <v>0.1516675053380015</v>
      </c>
      <c r="L9" s="16">
        <v>6.7831127933000612E-2</v>
      </c>
      <c r="N9" s="16">
        <v>0.2184148538702318</v>
      </c>
      <c r="O9" s="16">
        <v>0.30319668769333807</v>
      </c>
      <c r="P9" s="16">
        <v>0.24002705595214399</v>
      </c>
      <c r="Q9" s="16">
        <v>0.29086439481131487</v>
      </c>
      <c r="R9" s="16">
        <v>0.29393969308547579</v>
      </c>
      <c r="S9" s="16">
        <v>0.23363607925396829</v>
      </c>
      <c r="T9" s="16">
        <v>0.3027347693185411</v>
      </c>
      <c r="U9" s="16">
        <v>0.33790294886498479</v>
      </c>
      <c r="V9" s="16">
        <v>0.42187914749954247</v>
      </c>
      <c r="W9" s="16">
        <v>0.2101449110436189</v>
      </c>
      <c r="X9" s="16">
        <v>0.21460031322707229</v>
      </c>
      <c r="Y9" s="16">
        <v>0.23593906141515039</v>
      </c>
      <c r="AA9" s="16">
        <v>0.3582143269427383</v>
      </c>
      <c r="AB9" s="16">
        <v>0.25127122979939331</v>
      </c>
      <c r="AC9" s="16">
        <v>0.28562833483833561</v>
      </c>
      <c r="AD9" s="16">
        <v>0.22073691668163239</v>
      </c>
      <c r="AF9" s="16">
        <v>0.31557432125088197</v>
      </c>
      <c r="AH9" s="16">
        <v>0</v>
      </c>
      <c r="AI9" s="16">
        <v>2.5919792219588018E-2</v>
      </c>
      <c r="AJ9" s="16">
        <v>0.43089633790165122</v>
      </c>
      <c r="AK9" s="16">
        <v>0.71854811650228245</v>
      </c>
    </row>
    <row r="10" spans="2:39" ht="19" customHeight="1" x14ac:dyDescent="0.35">
      <c r="B10" s="15" t="s">
        <v>82</v>
      </c>
      <c r="C10" s="16">
        <v>0.6764868238228241</v>
      </c>
      <c r="D10" s="16">
        <v>0.64498387854978489</v>
      </c>
      <c r="E10" s="16">
        <v>0.70728678521249644</v>
      </c>
      <c r="G10" s="16">
        <v>0.52795136515400998</v>
      </c>
      <c r="H10" s="16">
        <v>0.47448625748725631</v>
      </c>
      <c r="I10" s="16">
        <v>0.56157403806340855</v>
      </c>
      <c r="J10" s="16">
        <v>0.70666255761108987</v>
      </c>
      <c r="K10" s="16">
        <v>0.82192481095619452</v>
      </c>
      <c r="L10" s="16">
        <v>0.90876737947907327</v>
      </c>
      <c r="N10" s="16">
        <v>0.72966455527168905</v>
      </c>
      <c r="O10" s="16">
        <v>0.66058691225415911</v>
      </c>
      <c r="P10" s="16">
        <v>0.72742175740306936</v>
      </c>
      <c r="Q10" s="16">
        <v>0.65781082255529655</v>
      </c>
      <c r="R10" s="16">
        <v>0.67594762243351836</v>
      </c>
      <c r="S10" s="16">
        <v>0.72115373835237195</v>
      </c>
      <c r="T10" s="16">
        <v>0.63396592256144313</v>
      </c>
      <c r="U10" s="16">
        <v>0.61214372834880293</v>
      </c>
      <c r="V10" s="16">
        <v>0.53073933260477668</v>
      </c>
      <c r="W10" s="16">
        <v>0.7624606929594574</v>
      </c>
      <c r="X10" s="16">
        <v>0.73177114923030018</v>
      </c>
      <c r="Y10" s="16">
        <v>0.72087301660077041</v>
      </c>
      <c r="AA10" s="16">
        <v>0.61350166486697144</v>
      </c>
      <c r="AB10" s="16">
        <v>0.71471956950090509</v>
      </c>
      <c r="AC10" s="16">
        <v>0.66307397946433644</v>
      </c>
      <c r="AD10" s="16">
        <v>0.71571490904841661</v>
      </c>
      <c r="AF10" s="16">
        <v>0.64225133199639983</v>
      </c>
      <c r="AH10" s="16">
        <v>0.93580746151692318</v>
      </c>
      <c r="AI10" s="16">
        <v>0.92641080445354462</v>
      </c>
      <c r="AJ10" s="16">
        <v>0.52233769175333788</v>
      </c>
      <c r="AK10" s="16">
        <v>0.26848158823344243</v>
      </c>
    </row>
    <row r="11" spans="2:39" ht="19" customHeight="1" x14ac:dyDescent="0.35">
      <c r="B11" s="15" t="s">
        <v>93</v>
      </c>
      <c r="C11" s="16">
        <v>4.3669108951598729E-2</v>
      </c>
      <c r="D11" s="16">
        <v>4.1500510466638683E-2</v>
      </c>
      <c r="E11" s="16">
        <v>4.5789315460151248E-2</v>
      </c>
      <c r="G11" s="16">
        <v>6.4603593020540445E-2</v>
      </c>
      <c r="H11" s="16">
        <v>6.0716375284816687E-2</v>
      </c>
      <c r="I11" s="16">
        <v>5.0274253731403762E-2</v>
      </c>
      <c r="J11" s="16">
        <v>4.2347735043073327E-2</v>
      </c>
      <c r="K11" s="16">
        <v>2.6407683705804021E-2</v>
      </c>
      <c r="L11" s="16">
        <v>2.3401492587926169E-2</v>
      </c>
      <c r="N11" s="16">
        <v>5.1920590858078999E-2</v>
      </c>
      <c r="O11" s="16">
        <v>3.621640005250281E-2</v>
      </c>
      <c r="P11" s="16">
        <v>3.2551186644786748E-2</v>
      </c>
      <c r="Q11" s="16">
        <v>5.1324782633388487E-2</v>
      </c>
      <c r="R11" s="16">
        <v>3.0112684481005882E-2</v>
      </c>
      <c r="S11" s="16">
        <v>4.5210182393659787E-2</v>
      </c>
      <c r="T11" s="16">
        <v>6.3299308120015801E-2</v>
      </c>
      <c r="U11" s="16">
        <v>4.9953322786212333E-2</v>
      </c>
      <c r="V11" s="16">
        <v>4.7381519895680853E-2</v>
      </c>
      <c r="W11" s="16">
        <v>2.7394395996923629E-2</v>
      </c>
      <c r="X11" s="16">
        <v>5.36285375426276E-2</v>
      </c>
      <c r="Y11" s="16">
        <v>4.3187921984079052E-2</v>
      </c>
      <c r="AA11" s="16">
        <v>2.8284008190290189E-2</v>
      </c>
      <c r="AB11" s="16">
        <v>3.4009200699701411E-2</v>
      </c>
      <c r="AC11" s="16">
        <v>5.1297685697328052E-2</v>
      </c>
      <c r="AD11" s="16">
        <v>6.3548174269950908E-2</v>
      </c>
      <c r="AF11" s="16">
        <v>4.2174346752718063E-2</v>
      </c>
      <c r="AH11" s="16">
        <v>6.4192538483076822E-2</v>
      </c>
      <c r="AI11" s="16">
        <v>4.766940332686749E-2</v>
      </c>
      <c r="AJ11" s="16">
        <v>4.6765970345010781E-2</v>
      </c>
      <c r="AK11" s="16">
        <v>1.297029526427515E-2</v>
      </c>
    </row>
    <row r="13" spans="2:39" x14ac:dyDescent="0.35">
      <c r="B13" t="s">
        <v>443</v>
      </c>
    </row>
    <row r="14" spans="2:39" x14ac:dyDescent="0.35">
      <c r="B14" t="s">
        <v>8</v>
      </c>
    </row>
    <row r="16" spans="2:39" x14ac:dyDescent="0.35">
      <c r="B16"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dimension ref="B2:J16"/>
  <sheetViews>
    <sheetView showGridLines="0" workbookViewId="0"/>
  </sheetViews>
  <sheetFormatPr defaultRowHeight="14.5" x14ac:dyDescent="0.35"/>
  <cols>
    <col min="1" max="1" width="5" customWidth="1"/>
    <col min="2" max="2" width="25" customWidth="1"/>
    <col min="3" max="10" width="20" customWidth="1"/>
  </cols>
  <sheetData>
    <row r="2" spans="2:10" ht="40" customHeight="1" x14ac:dyDescent="0.35">
      <c r="D2" s="17" t="s">
        <v>520</v>
      </c>
    </row>
    <row r="6" spans="2:10" ht="74" customHeight="1" x14ac:dyDescent="0.35">
      <c r="C6" s="18" t="s">
        <v>528</v>
      </c>
      <c r="D6" s="18" t="s">
        <v>529</v>
      </c>
      <c r="E6" s="18" t="s">
        <v>530</v>
      </c>
      <c r="F6" s="18" t="s">
        <v>531</v>
      </c>
      <c r="G6" s="18" t="s">
        <v>532</v>
      </c>
      <c r="H6" s="18" t="s">
        <v>533</v>
      </c>
      <c r="I6" s="18" t="s">
        <v>534</v>
      </c>
      <c r="J6" s="18" t="s">
        <v>535</v>
      </c>
    </row>
    <row r="7" spans="2:10" x14ac:dyDescent="0.35">
      <c r="B7" s="15" t="s">
        <v>81</v>
      </c>
      <c r="C7" s="16">
        <v>0.35045135060253457</v>
      </c>
      <c r="D7" s="16">
        <v>0.25466629100628668</v>
      </c>
      <c r="E7" s="16">
        <v>0.27506544410111622</v>
      </c>
      <c r="F7" s="16">
        <v>0.38784200830064453</v>
      </c>
      <c r="G7" s="16">
        <v>0.40123155636619212</v>
      </c>
      <c r="H7" s="16">
        <v>0.36738771927845743</v>
      </c>
      <c r="I7" s="16">
        <v>0.2673951296047537</v>
      </c>
      <c r="J7" s="16">
        <v>0.32618771500040589</v>
      </c>
    </row>
    <row r="8" spans="2:10" x14ac:dyDescent="0.35">
      <c r="B8" s="15" t="s">
        <v>82</v>
      </c>
      <c r="C8" s="16">
        <v>0.61390582075853795</v>
      </c>
      <c r="D8" s="16">
        <v>0.69049360085933387</v>
      </c>
      <c r="E8" s="16">
        <v>0.64988197851636842</v>
      </c>
      <c r="F8" s="16">
        <v>0.57086437295797965</v>
      </c>
      <c r="G8" s="16">
        <v>0.55705122077548963</v>
      </c>
      <c r="H8" s="16">
        <v>0.58496968474351785</v>
      </c>
      <c r="I8" s="16">
        <v>0.69006069972468853</v>
      </c>
      <c r="J8" s="16">
        <v>0.63382913205004343</v>
      </c>
    </row>
    <row r="9" spans="2:10" x14ac:dyDescent="0.35">
      <c r="B9" s="15" t="s">
        <v>93</v>
      </c>
      <c r="C9" s="16">
        <v>3.5642828638927412E-2</v>
      </c>
      <c r="D9" s="16">
        <v>5.4840108134379409E-2</v>
      </c>
      <c r="E9" s="16">
        <v>7.505257738251539E-2</v>
      </c>
      <c r="F9" s="16">
        <v>4.1293618741375833E-2</v>
      </c>
      <c r="G9" s="16">
        <v>4.1717222858318227E-2</v>
      </c>
      <c r="H9" s="16">
        <v>4.7642595978024782E-2</v>
      </c>
      <c r="I9" s="16">
        <v>4.2544170670557831E-2</v>
      </c>
      <c r="J9" s="16">
        <v>3.9983152949550738E-2</v>
      </c>
    </row>
    <row r="12" spans="2:10" x14ac:dyDescent="0.35">
      <c r="B12" t="s">
        <v>443</v>
      </c>
    </row>
    <row r="13" spans="2:10" x14ac:dyDescent="0.35">
      <c r="B13" t="s">
        <v>8</v>
      </c>
    </row>
    <row r="16" spans="2:10" x14ac:dyDescent="0.35">
      <c r="B16" t="str">
        <f>HYPERLINK("#Contents!A1", "Return to Contents")</f>
        <v>Return to Contents</v>
      </c>
    </row>
  </sheetData>
  <pageMargins left="0.75" right="0.75" top="1" bottom="1" header="0.5" footer="0.5"/>
  <drawing r:id="rId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dimension ref="B2:AM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326</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5583</v>
      </c>
      <c r="D7" s="13">
        <v>2763</v>
      </c>
      <c r="E7" s="13">
        <v>2820</v>
      </c>
      <c r="G7" s="13">
        <v>794</v>
      </c>
      <c r="H7" s="13">
        <v>910</v>
      </c>
      <c r="I7" s="13">
        <v>969</v>
      </c>
      <c r="J7" s="13">
        <v>1020</v>
      </c>
      <c r="K7" s="13">
        <v>864</v>
      </c>
      <c r="L7" s="13">
        <v>1026</v>
      </c>
      <c r="N7" s="13">
        <v>465</v>
      </c>
      <c r="O7" s="13">
        <v>163</v>
      </c>
      <c r="P7" s="13">
        <v>289</v>
      </c>
      <c r="Q7" s="13">
        <v>244</v>
      </c>
      <c r="R7" s="13">
        <v>623</v>
      </c>
      <c r="S7" s="13">
        <v>477</v>
      </c>
      <c r="T7" s="13">
        <v>418</v>
      </c>
      <c r="U7" s="13">
        <v>510</v>
      </c>
      <c r="V7" s="13">
        <v>748</v>
      </c>
      <c r="W7" s="13">
        <v>730</v>
      </c>
      <c r="X7" s="13">
        <v>462</v>
      </c>
      <c r="Y7" s="13">
        <v>454</v>
      </c>
      <c r="AA7" s="13">
        <v>1519</v>
      </c>
      <c r="AB7" s="13">
        <v>1492</v>
      </c>
      <c r="AC7" s="13">
        <v>1158</v>
      </c>
      <c r="AD7" s="13">
        <v>1396</v>
      </c>
      <c r="AF7" s="13">
        <v>4950</v>
      </c>
      <c r="AH7" s="13">
        <v>515</v>
      </c>
      <c r="AI7" s="13">
        <v>2107</v>
      </c>
      <c r="AJ7" s="13">
        <v>2105</v>
      </c>
      <c r="AK7" s="13">
        <v>856</v>
      </c>
    </row>
    <row r="8" spans="2:39" x14ac:dyDescent="0.35">
      <c r="B8" s="7" t="s">
        <v>68</v>
      </c>
      <c r="C8" s="14">
        <v>5579</v>
      </c>
      <c r="D8" s="14">
        <v>2758</v>
      </c>
      <c r="E8" s="14">
        <v>2821</v>
      </c>
      <c r="G8" s="14">
        <v>771</v>
      </c>
      <c r="H8" s="14">
        <v>949</v>
      </c>
      <c r="I8" s="14">
        <v>949</v>
      </c>
      <c r="J8" s="14">
        <v>949</v>
      </c>
      <c r="K8" s="14">
        <v>787</v>
      </c>
      <c r="L8" s="14">
        <v>1172</v>
      </c>
      <c r="N8" s="14">
        <v>502</v>
      </c>
      <c r="O8" s="14">
        <v>168</v>
      </c>
      <c r="P8" s="14">
        <v>279</v>
      </c>
      <c r="Q8" s="14">
        <v>223</v>
      </c>
      <c r="R8" s="14">
        <v>612</v>
      </c>
      <c r="S8" s="14">
        <v>448</v>
      </c>
      <c r="T8" s="14">
        <v>390</v>
      </c>
      <c r="U8" s="14">
        <v>501</v>
      </c>
      <c r="V8" s="14">
        <v>783</v>
      </c>
      <c r="W8" s="14">
        <v>724</v>
      </c>
      <c r="X8" s="14">
        <v>446</v>
      </c>
      <c r="Y8" s="14">
        <v>502</v>
      </c>
      <c r="AA8" s="14">
        <v>1505</v>
      </c>
      <c r="AB8" s="14">
        <v>1448</v>
      </c>
      <c r="AC8" s="14">
        <v>1224</v>
      </c>
      <c r="AD8" s="14">
        <v>1395</v>
      </c>
      <c r="AF8" s="14">
        <v>4916</v>
      </c>
      <c r="AH8" s="14">
        <v>537</v>
      </c>
      <c r="AI8" s="14">
        <v>2109</v>
      </c>
      <c r="AJ8" s="14">
        <v>2088</v>
      </c>
      <c r="AK8" s="14">
        <v>844</v>
      </c>
    </row>
    <row r="9" spans="2:39" ht="19" customHeight="1" x14ac:dyDescent="0.35">
      <c r="B9" s="15" t="s">
        <v>81</v>
      </c>
      <c r="C9" s="16">
        <v>0.38784200830064453</v>
      </c>
      <c r="D9" s="16">
        <v>0.41546068206627917</v>
      </c>
      <c r="E9" s="16">
        <v>0.36083964143485442</v>
      </c>
      <c r="G9" s="16">
        <v>0.57392209994383692</v>
      </c>
      <c r="H9" s="16">
        <v>0.57037937347259571</v>
      </c>
      <c r="I9" s="16">
        <v>0.48658389870992652</v>
      </c>
      <c r="J9" s="16">
        <v>0.36852114815537867</v>
      </c>
      <c r="K9" s="16">
        <v>0.27205332603807342</v>
      </c>
      <c r="L9" s="16">
        <v>0.1310022973859562</v>
      </c>
      <c r="N9" s="16">
        <v>0.34704151903785913</v>
      </c>
      <c r="O9" s="16">
        <v>0.38608788207565919</v>
      </c>
      <c r="P9" s="16">
        <v>0.37388586734440388</v>
      </c>
      <c r="Q9" s="16">
        <v>0.36319785948692312</v>
      </c>
      <c r="R9" s="16">
        <v>0.41401405330560997</v>
      </c>
      <c r="S9" s="16">
        <v>0.32510217096372351</v>
      </c>
      <c r="T9" s="16">
        <v>0.40038586445397151</v>
      </c>
      <c r="U9" s="16">
        <v>0.43347334784114228</v>
      </c>
      <c r="V9" s="16">
        <v>0.5308029573216918</v>
      </c>
      <c r="W9" s="16">
        <v>0.3453791261632963</v>
      </c>
      <c r="X9" s="16">
        <v>0.32157078489620627</v>
      </c>
      <c r="Y9" s="16">
        <v>0.31379705931452773</v>
      </c>
      <c r="AA9" s="16">
        <v>0.49662830348166559</v>
      </c>
      <c r="AB9" s="16">
        <v>0.35676125619164251</v>
      </c>
      <c r="AC9" s="16">
        <v>0.3735786704462557</v>
      </c>
      <c r="AD9" s="16">
        <v>0.31460158438387947</v>
      </c>
      <c r="AF9" s="16">
        <v>0.43928755555817428</v>
      </c>
      <c r="AH9" s="16">
        <v>0</v>
      </c>
      <c r="AI9" s="16">
        <v>8.6743297103260772E-2</v>
      </c>
      <c r="AJ9" s="16">
        <v>0.60190038957119463</v>
      </c>
      <c r="AK9" s="16">
        <v>0.85726405724416099</v>
      </c>
    </row>
    <row r="10" spans="2:39" ht="19" customHeight="1" x14ac:dyDescent="0.35">
      <c r="B10" s="15" t="s">
        <v>82</v>
      </c>
      <c r="C10" s="16">
        <v>0.57086437295797965</v>
      </c>
      <c r="D10" s="16">
        <v>0.54415568016166449</v>
      </c>
      <c r="E10" s="16">
        <v>0.5969770649544055</v>
      </c>
      <c r="G10" s="16">
        <v>0.3651273358980896</v>
      </c>
      <c r="H10" s="16">
        <v>0.37430755777306318</v>
      </c>
      <c r="I10" s="16">
        <v>0.46329816511206329</v>
      </c>
      <c r="J10" s="16">
        <v>0.59940966585847433</v>
      </c>
      <c r="K10" s="16">
        <v>0.69919979285845779</v>
      </c>
      <c r="L10" s="16">
        <v>0.84324261395967204</v>
      </c>
      <c r="N10" s="16">
        <v>0.61838106921938496</v>
      </c>
      <c r="O10" s="16">
        <v>0.58223188135513471</v>
      </c>
      <c r="P10" s="16">
        <v>0.60031916523988027</v>
      </c>
      <c r="Q10" s="16">
        <v>0.60431953912229364</v>
      </c>
      <c r="R10" s="16">
        <v>0.5506307630104933</v>
      </c>
      <c r="S10" s="16">
        <v>0.63567920168866754</v>
      </c>
      <c r="T10" s="16">
        <v>0.53851094826327028</v>
      </c>
      <c r="U10" s="16">
        <v>0.50000877321673753</v>
      </c>
      <c r="V10" s="16">
        <v>0.42279911233111911</v>
      </c>
      <c r="W10" s="16">
        <v>0.62459550129149577</v>
      </c>
      <c r="X10" s="16">
        <v>0.64039518846550969</v>
      </c>
      <c r="Y10" s="16">
        <v>0.64270305893006341</v>
      </c>
      <c r="AA10" s="16">
        <v>0.48064666910959758</v>
      </c>
      <c r="AB10" s="16">
        <v>0.61343228210428702</v>
      </c>
      <c r="AC10" s="16">
        <v>0.56982493619697927</v>
      </c>
      <c r="AD10" s="16">
        <v>0.62563733438969393</v>
      </c>
      <c r="AF10" s="16">
        <v>0.52136435919218582</v>
      </c>
      <c r="AH10" s="16">
        <v>0.93496804210868234</v>
      </c>
      <c r="AI10" s="16">
        <v>0.86257964427549494</v>
      </c>
      <c r="AJ10" s="16">
        <v>0.36080305878475338</v>
      </c>
      <c r="AK10" s="16">
        <v>0.1300913080742922</v>
      </c>
    </row>
    <row r="11" spans="2:39" ht="19" customHeight="1" x14ac:dyDescent="0.35">
      <c r="B11" s="15" t="s">
        <v>93</v>
      </c>
      <c r="C11" s="16">
        <v>4.1293618741375833E-2</v>
      </c>
      <c r="D11" s="16">
        <v>4.038363777205619E-2</v>
      </c>
      <c r="E11" s="16">
        <v>4.2183293610740122E-2</v>
      </c>
      <c r="G11" s="16">
        <v>6.0950564158073442E-2</v>
      </c>
      <c r="H11" s="16">
        <v>5.5313068754341027E-2</v>
      </c>
      <c r="I11" s="16">
        <v>5.0117936178010199E-2</v>
      </c>
      <c r="J11" s="16">
        <v>3.2069185986147157E-2</v>
      </c>
      <c r="K11" s="16">
        <v>2.8746881103468881E-2</v>
      </c>
      <c r="L11" s="16">
        <v>2.5755088654371951E-2</v>
      </c>
      <c r="N11" s="16">
        <v>3.4577411742755811E-2</v>
      </c>
      <c r="O11" s="16">
        <v>3.168023656920628E-2</v>
      </c>
      <c r="P11" s="16">
        <v>2.5794967415715919E-2</v>
      </c>
      <c r="Q11" s="16">
        <v>3.2482601390783267E-2</v>
      </c>
      <c r="R11" s="16">
        <v>3.5355183683896743E-2</v>
      </c>
      <c r="S11" s="16">
        <v>3.9218627347609093E-2</v>
      </c>
      <c r="T11" s="16">
        <v>6.1103187282758202E-2</v>
      </c>
      <c r="U11" s="16">
        <v>6.6517878942120162E-2</v>
      </c>
      <c r="V11" s="16">
        <v>4.6397930347189142E-2</v>
      </c>
      <c r="W11" s="16">
        <v>3.0025372545207919E-2</v>
      </c>
      <c r="X11" s="16">
        <v>3.8034026638283973E-2</v>
      </c>
      <c r="Y11" s="16">
        <v>4.3499881755408747E-2</v>
      </c>
      <c r="AA11" s="16">
        <v>2.2725027408736821E-2</v>
      </c>
      <c r="AB11" s="16">
        <v>2.980646170407036E-2</v>
      </c>
      <c r="AC11" s="16">
        <v>5.6596393356765043E-2</v>
      </c>
      <c r="AD11" s="16">
        <v>5.9761081226426517E-2</v>
      </c>
      <c r="AF11" s="16">
        <v>3.9348085249639821E-2</v>
      </c>
      <c r="AH11" s="16">
        <v>6.5031957891317646E-2</v>
      </c>
      <c r="AI11" s="16">
        <v>5.0677058621244532E-2</v>
      </c>
      <c r="AJ11" s="16">
        <v>3.7296551644051802E-2</v>
      </c>
      <c r="AK11" s="16">
        <v>1.264463468154672E-2</v>
      </c>
    </row>
    <row r="13" spans="2:39" x14ac:dyDescent="0.35">
      <c r="B13" t="s">
        <v>443</v>
      </c>
    </row>
    <row r="14" spans="2:39" x14ac:dyDescent="0.35">
      <c r="B14" t="s">
        <v>8</v>
      </c>
    </row>
    <row r="16" spans="2:39" x14ac:dyDescent="0.35">
      <c r="B16"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dimension ref="B2:AM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327</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5583</v>
      </c>
      <c r="D7" s="13">
        <v>2763</v>
      </c>
      <c r="E7" s="13">
        <v>2820</v>
      </c>
      <c r="G7" s="13">
        <v>794</v>
      </c>
      <c r="H7" s="13">
        <v>910</v>
      </c>
      <c r="I7" s="13">
        <v>969</v>
      </c>
      <c r="J7" s="13">
        <v>1020</v>
      </c>
      <c r="K7" s="13">
        <v>864</v>
      </c>
      <c r="L7" s="13">
        <v>1026</v>
      </c>
      <c r="N7" s="13">
        <v>465</v>
      </c>
      <c r="O7" s="13">
        <v>163</v>
      </c>
      <c r="P7" s="13">
        <v>289</v>
      </c>
      <c r="Q7" s="13">
        <v>244</v>
      </c>
      <c r="R7" s="13">
        <v>623</v>
      </c>
      <c r="S7" s="13">
        <v>477</v>
      </c>
      <c r="T7" s="13">
        <v>418</v>
      </c>
      <c r="U7" s="13">
        <v>510</v>
      </c>
      <c r="V7" s="13">
        <v>748</v>
      </c>
      <c r="W7" s="13">
        <v>730</v>
      </c>
      <c r="X7" s="13">
        <v>462</v>
      </c>
      <c r="Y7" s="13">
        <v>454</v>
      </c>
      <c r="AA7" s="13">
        <v>1519</v>
      </c>
      <c r="AB7" s="13">
        <v>1492</v>
      </c>
      <c r="AC7" s="13">
        <v>1158</v>
      </c>
      <c r="AD7" s="13">
        <v>1396</v>
      </c>
      <c r="AF7" s="13">
        <v>4950</v>
      </c>
      <c r="AH7" s="13">
        <v>515</v>
      </c>
      <c r="AI7" s="13">
        <v>2107</v>
      </c>
      <c r="AJ7" s="13">
        <v>2105</v>
      </c>
      <c r="AK7" s="13">
        <v>856</v>
      </c>
    </row>
    <row r="8" spans="2:39" x14ac:dyDescent="0.35">
      <c r="B8" s="7" t="s">
        <v>68</v>
      </c>
      <c r="C8" s="14">
        <v>5579</v>
      </c>
      <c r="D8" s="14">
        <v>2758</v>
      </c>
      <c r="E8" s="14">
        <v>2821</v>
      </c>
      <c r="G8" s="14">
        <v>771</v>
      </c>
      <c r="H8" s="14">
        <v>949</v>
      </c>
      <c r="I8" s="14">
        <v>949</v>
      </c>
      <c r="J8" s="14">
        <v>949</v>
      </c>
      <c r="K8" s="14">
        <v>787</v>
      </c>
      <c r="L8" s="14">
        <v>1172</v>
      </c>
      <c r="N8" s="14">
        <v>502</v>
      </c>
      <c r="O8" s="14">
        <v>168</v>
      </c>
      <c r="P8" s="14">
        <v>279</v>
      </c>
      <c r="Q8" s="14">
        <v>223</v>
      </c>
      <c r="R8" s="14">
        <v>612</v>
      </c>
      <c r="S8" s="14">
        <v>448</v>
      </c>
      <c r="T8" s="14">
        <v>390</v>
      </c>
      <c r="U8" s="14">
        <v>501</v>
      </c>
      <c r="V8" s="14">
        <v>783</v>
      </c>
      <c r="W8" s="14">
        <v>724</v>
      </c>
      <c r="X8" s="14">
        <v>446</v>
      </c>
      <c r="Y8" s="14">
        <v>502</v>
      </c>
      <c r="AA8" s="14">
        <v>1505</v>
      </c>
      <c r="AB8" s="14">
        <v>1448</v>
      </c>
      <c r="AC8" s="14">
        <v>1224</v>
      </c>
      <c r="AD8" s="14">
        <v>1395</v>
      </c>
      <c r="AF8" s="14">
        <v>4916</v>
      </c>
      <c r="AH8" s="14">
        <v>537</v>
      </c>
      <c r="AI8" s="14">
        <v>2109</v>
      </c>
      <c r="AJ8" s="14">
        <v>2088</v>
      </c>
      <c r="AK8" s="14">
        <v>844</v>
      </c>
    </row>
    <row r="9" spans="2:39" ht="19" customHeight="1" x14ac:dyDescent="0.35">
      <c r="B9" s="15" t="s">
        <v>81</v>
      </c>
      <c r="C9" s="16">
        <v>0.27506544410111622</v>
      </c>
      <c r="D9" s="16">
        <v>0.28985758714487442</v>
      </c>
      <c r="E9" s="16">
        <v>0.26060338569135288</v>
      </c>
      <c r="G9" s="16">
        <v>0.42987186520142462</v>
      </c>
      <c r="H9" s="16">
        <v>0.43852820680365728</v>
      </c>
      <c r="I9" s="16">
        <v>0.35554422124903751</v>
      </c>
      <c r="J9" s="16">
        <v>0.23573084835292529</v>
      </c>
      <c r="K9" s="16">
        <v>0.15989945339245271</v>
      </c>
      <c r="L9" s="16">
        <v>8.4838319151207653E-2</v>
      </c>
      <c r="N9" s="16">
        <v>0.24268575417111121</v>
      </c>
      <c r="O9" s="16">
        <v>0.25168510688514772</v>
      </c>
      <c r="P9" s="16">
        <v>0.27537366518591511</v>
      </c>
      <c r="Q9" s="16">
        <v>0.25918501490729062</v>
      </c>
      <c r="R9" s="16">
        <v>0.29476456389508138</v>
      </c>
      <c r="S9" s="16">
        <v>0.228596519990627</v>
      </c>
      <c r="T9" s="16">
        <v>0.26737855562590329</v>
      </c>
      <c r="U9" s="16">
        <v>0.29263278903275503</v>
      </c>
      <c r="V9" s="16">
        <v>0.36542714718994551</v>
      </c>
      <c r="W9" s="16">
        <v>0.24485055757950849</v>
      </c>
      <c r="X9" s="16">
        <v>0.25887428391773443</v>
      </c>
      <c r="Y9" s="16">
        <v>0.24502070738083881</v>
      </c>
      <c r="AA9" s="16">
        <v>0.30752650183209418</v>
      </c>
      <c r="AB9" s="16">
        <v>0.26267467339004369</v>
      </c>
      <c r="AC9" s="16">
        <v>0.28606974992652617</v>
      </c>
      <c r="AD9" s="16">
        <v>0.24385215864969789</v>
      </c>
      <c r="AF9" s="16">
        <v>0.30773887272876432</v>
      </c>
      <c r="AH9" s="16">
        <v>0</v>
      </c>
      <c r="AI9" s="16">
        <v>7.5520278511531841E-2</v>
      </c>
      <c r="AJ9" s="16">
        <v>0.43906120132078352</v>
      </c>
      <c r="AK9" s="16">
        <v>0.54290173643032624</v>
      </c>
    </row>
    <row r="10" spans="2:39" ht="19" customHeight="1" x14ac:dyDescent="0.35">
      <c r="B10" s="15" t="s">
        <v>82</v>
      </c>
      <c r="C10" s="16">
        <v>0.64988197851636842</v>
      </c>
      <c r="D10" s="16">
        <v>0.64626350737409743</v>
      </c>
      <c r="E10" s="16">
        <v>0.65341970397364402</v>
      </c>
      <c r="G10" s="16">
        <v>0.48791340325549948</v>
      </c>
      <c r="H10" s="16">
        <v>0.48907751894269758</v>
      </c>
      <c r="I10" s="16">
        <v>0.56644482748979896</v>
      </c>
      <c r="J10" s="16">
        <v>0.69382041299193975</v>
      </c>
      <c r="K10" s="16">
        <v>0.78201197637651565</v>
      </c>
      <c r="L10" s="16">
        <v>0.82994111388908565</v>
      </c>
      <c r="N10" s="16">
        <v>0.68182531430883009</v>
      </c>
      <c r="O10" s="16">
        <v>0.66077649922646919</v>
      </c>
      <c r="P10" s="16">
        <v>0.67355672608031925</v>
      </c>
      <c r="Q10" s="16">
        <v>0.67079706579444442</v>
      </c>
      <c r="R10" s="16">
        <v>0.64368932623067043</v>
      </c>
      <c r="S10" s="16">
        <v>0.69869778695595408</v>
      </c>
      <c r="T10" s="16">
        <v>0.63245800787992279</v>
      </c>
      <c r="U10" s="16">
        <v>0.62624657950640039</v>
      </c>
      <c r="V10" s="16">
        <v>0.56996588778913515</v>
      </c>
      <c r="W10" s="16">
        <v>0.68276202748474213</v>
      </c>
      <c r="X10" s="16">
        <v>0.658694614516938</v>
      </c>
      <c r="Y10" s="16">
        <v>0.6623603481867727</v>
      </c>
      <c r="AA10" s="16">
        <v>0.63934368923931317</v>
      </c>
      <c r="AB10" s="16">
        <v>0.66218255227261924</v>
      </c>
      <c r="AC10" s="16">
        <v>0.63782540125910003</v>
      </c>
      <c r="AD10" s="16">
        <v>0.65888844935821533</v>
      </c>
      <c r="AF10" s="16">
        <v>0.62430621424138244</v>
      </c>
      <c r="AH10" s="16">
        <v>0.82283115140660168</v>
      </c>
      <c r="AI10" s="16">
        <v>0.84189044118385581</v>
      </c>
      <c r="AJ10" s="16">
        <v>0.50156954674876031</v>
      </c>
      <c r="AK10" s="16">
        <v>0.42702461042647261</v>
      </c>
    </row>
    <row r="11" spans="2:39" ht="19" customHeight="1" x14ac:dyDescent="0.35">
      <c r="B11" s="15" t="s">
        <v>93</v>
      </c>
      <c r="C11" s="16">
        <v>7.505257738251539E-2</v>
      </c>
      <c r="D11" s="16">
        <v>6.3878905481028078E-2</v>
      </c>
      <c r="E11" s="16">
        <v>8.5976910335003015E-2</v>
      </c>
      <c r="G11" s="16">
        <v>8.221473154307582E-2</v>
      </c>
      <c r="H11" s="16">
        <v>7.2394274253645169E-2</v>
      </c>
      <c r="I11" s="16">
        <v>7.8010951261163614E-2</v>
      </c>
      <c r="J11" s="16">
        <v>7.0448738655135013E-2</v>
      </c>
      <c r="K11" s="16">
        <v>5.8088570231031728E-2</v>
      </c>
      <c r="L11" s="16">
        <v>8.5220566959706701E-2</v>
      </c>
      <c r="N11" s="16">
        <v>7.5488931520058533E-2</v>
      </c>
      <c r="O11" s="16">
        <v>8.7538393888383151E-2</v>
      </c>
      <c r="P11" s="16">
        <v>5.106960873376571E-2</v>
      </c>
      <c r="Q11" s="16">
        <v>7.0017919298265036E-2</v>
      </c>
      <c r="R11" s="16">
        <v>6.1546109874248182E-2</v>
      </c>
      <c r="S11" s="16">
        <v>7.2705693053419021E-2</v>
      </c>
      <c r="T11" s="16">
        <v>0.100163436494174</v>
      </c>
      <c r="U11" s="16">
        <v>8.1120631460844667E-2</v>
      </c>
      <c r="V11" s="16">
        <v>6.4606965020919324E-2</v>
      </c>
      <c r="W11" s="16">
        <v>7.2387414935749211E-2</v>
      </c>
      <c r="X11" s="16">
        <v>8.2431101565327514E-2</v>
      </c>
      <c r="Y11" s="16">
        <v>9.2618944432388384E-2</v>
      </c>
      <c r="AA11" s="16">
        <v>5.3129808928592683E-2</v>
      </c>
      <c r="AB11" s="16">
        <v>7.5142774337336918E-2</v>
      </c>
      <c r="AC11" s="16">
        <v>7.6104848814373696E-2</v>
      </c>
      <c r="AD11" s="16">
        <v>9.7259391992086705E-2</v>
      </c>
      <c r="AF11" s="16">
        <v>6.7954913029853223E-2</v>
      </c>
      <c r="AH11" s="16">
        <v>0.17716884859339829</v>
      </c>
      <c r="AI11" s="16">
        <v>8.2589280304612572E-2</v>
      </c>
      <c r="AJ11" s="16">
        <v>5.9369251930456203E-2</v>
      </c>
      <c r="AK11" s="16">
        <v>3.0073653143201168E-2</v>
      </c>
    </row>
    <row r="13" spans="2:39" x14ac:dyDescent="0.35">
      <c r="B13" t="s">
        <v>443</v>
      </c>
    </row>
    <row r="14" spans="2:39" x14ac:dyDescent="0.35">
      <c r="B14" t="s">
        <v>8</v>
      </c>
    </row>
    <row r="16" spans="2:39" x14ac:dyDescent="0.35">
      <c r="B16"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dimension ref="B2:AM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328</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5583</v>
      </c>
      <c r="D7" s="13">
        <v>2763</v>
      </c>
      <c r="E7" s="13">
        <v>2820</v>
      </c>
      <c r="G7" s="13">
        <v>794</v>
      </c>
      <c r="H7" s="13">
        <v>910</v>
      </c>
      <c r="I7" s="13">
        <v>969</v>
      </c>
      <c r="J7" s="13">
        <v>1020</v>
      </c>
      <c r="K7" s="13">
        <v>864</v>
      </c>
      <c r="L7" s="13">
        <v>1026</v>
      </c>
      <c r="N7" s="13">
        <v>465</v>
      </c>
      <c r="O7" s="13">
        <v>163</v>
      </c>
      <c r="P7" s="13">
        <v>289</v>
      </c>
      <c r="Q7" s="13">
        <v>244</v>
      </c>
      <c r="R7" s="13">
        <v>623</v>
      </c>
      <c r="S7" s="13">
        <v>477</v>
      </c>
      <c r="T7" s="13">
        <v>418</v>
      </c>
      <c r="U7" s="13">
        <v>510</v>
      </c>
      <c r="V7" s="13">
        <v>748</v>
      </c>
      <c r="W7" s="13">
        <v>730</v>
      </c>
      <c r="X7" s="13">
        <v>462</v>
      </c>
      <c r="Y7" s="13">
        <v>454</v>
      </c>
      <c r="AA7" s="13">
        <v>1519</v>
      </c>
      <c r="AB7" s="13">
        <v>1492</v>
      </c>
      <c r="AC7" s="13">
        <v>1158</v>
      </c>
      <c r="AD7" s="13">
        <v>1396</v>
      </c>
      <c r="AF7" s="13">
        <v>4950</v>
      </c>
      <c r="AH7" s="13">
        <v>515</v>
      </c>
      <c r="AI7" s="13">
        <v>2107</v>
      </c>
      <c r="AJ7" s="13">
        <v>2105</v>
      </c>
      <c r="AK7" s="13">
        <v>856</v>
      </c>
    </row>
    <row r="8" spans="2:39" x14ac:dyDescent="0.35">
      <c r="B8" s="7" t="s">
        <v>68</v>
      </c>
      <c r="C8" s="14">
        <v>5579</v>
      </c>
      <c r="D8" s="14">
        <v>2758</v>
      </c>
      <c r="E8" s="14">
        <v>2821</v>
      </c>
      <c r="G8" s="14">
        <v>771</v>
      </c>
      <c r="H8" s="14">
        <v>949</v>
      </c>
      <c r="I8" s="14">
        <v>949</v>
      </c>
      <c r="J8" s="14">
        <v>949</v>
      </c>
      <c r="K8" s="14">
        <v>787</v>
      </c>
      <c r="L8" s="14">
        <v>1172</v>
      </c>
      <c r="N8" s="14">
        <v>502</v>
      </c>
      <c r="O8" s="14">
        <v>168</v>
      </c>
      <c r="P8" s="14">
        <v>279</v>
      </c>
      <c r="Q8" s="14">
        <v>223</v>
      </c>
      <c r="R8" s="14">
        <v>612</v>
      </c>
      <c r="S8" s="14">
        <v>448</v>
      </c>
      <c r="T8" s="14">
        <v>390</v>
      </c>
      <c r="U8" s="14">
        <v>501</v>
      </c>
      <c r="V8" s="14">
        <v>783</v>
      </c>
      <c r="W8" s="14">
        <v>724</v>
      </c>
      <c r="X8" s="14">
        <v>446</v>
      </c>
      <c r="Y8" s="14">
        <v>502</v>
      </c>
      <c r="AA8" s="14">
        <v>1505</v>
      </c>
      <c r="AB8" s="14">
        <v>1448</v>
      </c>
      <c r="AC8" s="14">
        <v>1224</v>
      </c>
      <c r="AD8" s="14">
        <v>1395</v>
      </c>
      <c r="AF8" s="14">
        <v>4916</v>
      </c>
      <c r="AH8" s="14">
        <v>537</v>
      </c>
      <c r="AI8" s="14">
        <v>2109</v>
      </c>
      <c r="AJ8" s="14">
        <v>2088</v>
      </c>
      <c r="AK8" s="14">
        <v>844</v>
      </c>
    </row>
    <row r="9" spans="2:39" ht="19" customHeight="1" x14ac:dyDescent="0.35">
      <c r="B9" s="15" t="s">
        <v>81</v>
      </c>
      <c r="C9" s="16">
        <v>0.36738771927845743</v>
      </c>
      <c r="D9" s="16">
        <v>0.37138773661108521</v>
      </c>
      <c r="E9" s="16">
        <v>0.36347696178149419</v>
      </c>
      <c r="G9" s="16">
        <v>0.33075134258236122</v>
      </c>
      <c r="H9" s="16">
        <v>0.3268755074476602</v>
      </c>
      <c r="I9" s="16">
        <v>0.3369143761886183</v>
      </c>
      <c r="J9" s="16">
        <v>0.32364194570261801</v>
      </c>
      <c r="K9" s="16">
        <v>0.40719534562970972</v>
      </c>
      <c r="L9" s="16">
        <v>0.45767738654321283</v>
      </c>
      <c r="N9" s="16">
        <v>0.35509774341100298</v>
      </c>
      <c r="O9" s="16">
        <v>0.33604095672162781</v>
      </c>
      <c r="P9" s="16">
        <v>0.36703865277046982</v>
      </c>
      <c r="Q9" s="16">
        <v>0.39046831236407148</v>
      </c>
      <c r="R9" s="16">
        <v>0.35800893962326857</v>
      </c>
      <c r="S9" s="16">
        <v>0.36566161750763859</v>
      </c>
      <c r="T9" s="16">
        <v>0.33752605518416551</v>
      </c>
      <c r="U9" s="16">
        <v>0.35998457563657449</v>
      </c>
      <c r="V9" s="16">
        <v>0.3726114402503356</v>
      </c>
      <c r="W9" s="16">
        <v>0.39706176531666698</v>
      </c>
      <c r="X9" s="16">
        <v>0.40460408055523178</v>
      </c>
      <c r="Y9" s="16">
        <v>0.33961094002350689</v>
      </c>
      <c r="AA9" s="16">
        <v>0.37726308925325192</v>
      </c>
      <c r="AB9" s="16">
        <v>0.35233509537285967</v>
      </c>
      <c r="AC9" s="16">
        <v>0.3690747964520798</v>
      </c>
      <c r="AD9" s="16">
        <v>0.37081011198808511</v>
      </c>
      <c r="AF9" s="16">
        <v>0.34956989968447888</v>
      </c>
      <c r="AH9" s="16">
        <v>0.90023628496750219</v>
      </c>
      <c r="AI9" s="16">
        <v>0.30661394269291192</v>
      </c>
      <c r="AJ9" s="16">
        <v>0.33045340249287541</v>
      </c>
      <c r="AK9" s="16">
        <v>0.27169159762781259</v>
      </c>
    </row>
    <row r="10" spans="2:39" ht="19" customHeight="1" x14ac:dyDescent="0.35">
      <c r="B10" s="15" t="s">
        <v>82</v>
      </c>
      <c r="C10" s="16">
        <v>0.58496968474351785</v>
      </c>
      <c r="D10" s="16">
        <v>0.58477638629102202</v>
      </c>
      <c r="E10" s="16">
        <v>0.58515866976767816</v>
      </c>
      <c r="G10" s="16">
        <v>0.62334775915570761</v>
      </c>
      <c r="H10" s="16">
        <v>0.61664830430094741</v>
      </c>
      <c r="I10" s="16">
        <v>0.60101190938411542</v>
      </c>
      <c r="J10" s="16">
        <v>0.62553285531405189</v>
      </c>
      <c r="K10" s="16">
        <v>0.55873377762047249</v>
      </c>
      <c r="L10" s="16">
        <v>0.50583590717383697</v>
      </c>
      <c r="N10" s="16">
        <v>0.61179827175962032</v>
      </c>
      <c r="O10" s="16">
        <v>0.62218007786265195</v>
      </c>
      <c r="P10" s="16">
        <v>0.5806907710611604</v>
      </c>
      <c r="Q10" s="16">
        <v>0.57974333872509753</v>
      </c>
      <c r="R10" s="16">
        <v>0.60344664335110387</v>
      </c>
      <c r="S10" s="16">
        <v>0.584555371803406</v>
      </c>
      <c r="T10" s="16">
        <v>0.59849129165657911</v>
      </c>
      <c r="U10" s="16">
        <v>0.57300661338923431</v>
      </c>
      <c r="V10" s="16">
        <v>0.56732059178234651</v>
      </c>
      <c r="W10" s="16">
        <v>0.56727403787939479</v>
      </c>
      <c r="X10" s="16">
        <v>0.55807565142016369</v>
      </c>
      <c r="Y10" s="16">
        <v>0.60663260547313891</v>
      </c>
      <c r="AA10" s="16">
        <v>0.58716052838182842</v>
      </c>
      <c r="AB10" s="16">
        <v>0.60442836434610958</v>
      </c>
      <c r="AC10" s="16">
        <v>0.58044414293714575</v>
      </c>
      <c r="AD10" s="16">
        <v>0.56648343516125488</v>
      </c>
      <c r="AF10" s="16">
        <v>0.6028283329548576</v>
      </c>
      <c r="AH10" s="16">
        <v>0</v>
      </c>
      <c r="AI10" s="16">
        <v>0.64365942797736053</v>
      </c>
      <c r="AJ10" s="16">
        <v>0.62626664928735443</v>
      </c>
      <c r="AK10" s="16">
        <v>0.70822607926017289</v>
      </c>
    </row>
    <row r="11" spans="2:39" ht="19" customHeight="1" x14ac:dyDescent="0.35">
      <c r="B11" s="15" t="s">
        <v>93</v>
      </c>
      <c r="C11" s="16">
        <v>4.7642595978024782E-2</v>
      </c>
      <c r="D11" s="16">
        <v>4.3835877097892662E-2</v>
      </c>
      <c r="E11" s="16">
        <v>5.1364368450827459E-2</v>
      </c>
      <c r="G11" s="16">
        <v>4.5900898261931097E-2</v>
      </c>
      <c r="H11" s="16">
        <v>5.6476188251392438E-2</v>
      </c>
      <c r="I11" s="16">
        <v>6.2073714427266391E-2</v>
      </c>
      <c r="J11" s="16">
        <v>5.0825198983330142E-2</v>
      </c>
      <c r="K11" s="16">
        <v>3.4070876749817763E-2</v>
      </c>
      <c r="L11" s="16">
        <v>3.6486706282950122E-2</v>
      </c>
      <c r="N11" s="16">
        <v>3.3103984829376577E-2</v>
      </c>
      <c r="O11" s="16">
        <v>4.1778965415720321E-2</v>
      </c>
      <c r="P11" s="16">
        <v>5.2270576168369942E-2</v>
      </c>
      <c r="Q11" s="16">
        <v>2.9788348910830788E-2</v>
      </c>
      <c r="R11" s="16">
        <v>3.8544417025627623E-2</v>
      </c>
      <c r="S11" s="16">
        <v>4.9783010688955437E-2</v>
      </c>
      <c r="T11" s="16">
        <v>6.3982653159255415E-2</v>
      </c>
      <c r="U11" s="16">
        <v>6.7008810974191313E-2</v>
      </c>
      <c r="V11" s="16">
        <v>6.0067967967317837E-2</v>
      </c>
      <c r="W11" s="16">
        <v>3.5664196803938168E-2</v>
      </c>
      <c r="X11" s="16">
        <v>3.7320268024604517E-2</v>
      </c>
      <c r="Y11" s="16">
        <v>5.3756454503354159E-2</v>
      </c>
      <c r="AA11" s="16">
        <v>3.5576382364919647E-2</v>
      </c>
      <c r="AB11" s="16">
        <v>4.323654028103071E-2</v>
      </c>
      <c r="AC11" s="16">
        <v>5.0481060610774328E-2</v>
      </c>
      <c r="AD11" s="16">
        <v>6.2706452850660011E-2</v>
      </c>
      <c r="AF11" s="16">
        <v>4.7601767360663363E-2</v>
      </c>
      <c r="AH11" s="16">
        <v>9.9763715032497868E-2</v>
      </c>
      <c r="AI11" s="16">
        <v>4.9726629329727892E-2</v>
      </c>
      <c r="AJ11" s="16">
        <v>4.3279948219770097E-2</v>
      </c>
      <c r="AK11" s="16">
        <v>2.008232311201431E-2</v>
      </c>
    </row>
    <row r="13" spans="2:39" x14ac:dyDescent="0.35">
      <c r="B13" t="s">
        <v>443</v>
      </c>
    </row>
    <row r="14" spans="2:39" x14ac:dyDescent="0.35">
      <c r="B14" t="s">
        <v>8</v>
      </c>
    </row>
    <row r="16" spans="2:39" x14ac:dyDescent="0.35">
      <c r="B16"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dimension ref="B2:AM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329</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5583</v>
      </c>
      <c r="D7" s="13">
        <v>2763</v>
      </c>
      <c r="E7" s="13">
        <v>2820</v>
      </c>
      <c r="G7" s="13">
        <v>794</v>
      </c>
      <c r="H7" s="13">
        <v>910</v>
      </c>
      <c r="I7" s="13">
        <v>969</v>
      </c>
      <c r="J7" s="13">
        <v>1020</v>
      </c>
      <c r="K7" s="13">
        <v>864</v>
      </c>
      <c r="L7" s="13">
        <v>1026</v>
      </c>
      <c r="N7" s="13">
        <v>465</v>
      </c>
      <c r="O7" s="13">
        <v>163</v>
      </c>
      <c r="P7" s="13">
        <v>289</v>
      </c>
      <c r="Q7" s="13">
        <v>244</v>
      </c>
      <c r="R7" s="13">
        <v>623</v>
      </c>
      <c r="S7" s="13">
        <v>477</v>
      </c>
      <c r="T7" s="13">
        <v>418</v>
      </c>
      <c r="U7" s="13">
        <v>510</v>
      </c>
      <c r="V7" s="13">
        <v>748</v>
      </c>
      <c r="W7" s="13">
        <v>730</v>
      </c>
      <c r="X7" s="13">
        <v>462</v>
      </c>
      <c r="Y7" s="13">
        <v>454</v>
      </c>
      <c r="AA7" s="13">
        <v>1519</v>
      </c>
      <c r="AB7" s="13">
        <v>1492</v>
      </c>
      <c r="AC7" s="13">
        <v>1158</v>
      </c>
      <c r="AD7" s="13">
        <v>1396</v>
      </c>
      <c r="AF7" s="13">
        <v>4950</v>
      </c>
      <c r="AH7" s="13">
        <v>515</v>
      </c>
      <c r="AI7" s="13">
        <v>2107</v>
      </c>
      <c r="AJ7" s="13">
        <v>2105</v>
      </c>
      <c r="AK7" s="13">
        <v>856</v>
      </c>
    </row>
    <row r="8" spans="2:39" x14ac:dyDescent="0.35">
      <c r="B8" s="7" t="s">
        <v>68</v>
      </c>
      <c r="C8" s="14">
        <v>5579</v>
      </c>
      <c r="D8" s="14">
        <v>2758</v>
      </c>
      <c r="E8" s="14">
        <v>2821</v>
      </c>
      <c r="G8" s="14">
        <v>771</v>
      </c>
      <c r="H8" s="14">
        <v>949</v>
      </c>
      <c r="I8" s="14">
        <v>949</v>
      </c>
      <c r="J8" s="14">
        <v>949</v>
      </c>
      <c r="K8" s="14">
        <v>787</v>
      </c>
      <c r="L8" s="14">
        <v>1172</v>
      </c>
      <c r="N8" s="14">
        <v>502</v>
      </c>
      <c r="O8" s="14">
        <v>168</v>
      </c>
      <c r="P8" s="14">
        <v>279</v>
      </c>
      <c r="Q8" s="14">
        <v>223</v>
      </c>
      <c r="R8" s="14">
        <v>612</v>
      </c>
      <c r="S8" s="14">
        <v>448</v>
      </c>
      <c r="T8" s="14">
        <v>390</v>
      </c>
      <c r="U8" s="14">
        <v>501</v>
      </c>
      <c r="V8" s="14">
        <v>783</v>
      </c>
      <c r="W8" s="14">
        <v>724</v>
      </c>
      <c r="X8" s="14">
        <v>446</v>
      </c>
      <c r="Y8" s="14">
        <v>502</v>
      </c>
      <c r="AA8" s="14">
        <v>1505</v>
      </c>
      <c r="AB8" s="14">
        <v>1448</v>
      </c>
      <c r="AC8" s="14">
        <v>1224</v>
      </c>
      <c r="AD8" s="14">
        <v>1395</v>
      </c>
      <c r="AF8" s="14">
        <v>4916</v>
      </c>
      <c r="AH8" s="14">
        <v>537</v>
      </c>
      <c r="AI8" s="14">
        <v>2109</v>
      </c>
      <c r="AJ8" s="14">
        <v>2088</v>
      </c>
      <c r="AK8" s="14">
        <v>844</v>
      </c>
    </row>
    <row r="9" spans="2:39" ht="19" customHeight="1" x14ac:dyDescent="0.35">
      <c r="B9" s="15" t="s">
        <v>81</v>
      </c>
      <c r="C9" s="16">
        <v>0.2673951296047537</v>
      </c>
      <c r="D9" s="16">
        <v>0.31316254688722561</v>
      </c>
      <c r="E9" s="16">
        <v>0.22264900593321371</v>
      </c>
      <c r="G9" s="16">
        <v>0.41774851291959658</v>
      </c>
      <c r="H9" s="16">
        <v>0.46089828801217869</v>
      </c>
      <c r="I9" s="16">
        <v>0.3223323852946231</v>
      </c>
      <c r="J9" s="16">
        <v>0.22136340567641841</v>
      </c>
      <c r="K9" s="16">
        <v>0.1623713034836668</v>
      </c>
      <c r="L9" s="16">
        <v>7.5065775920047539E-2</v>
      </c>
      <c r="N9" s="16">
        <v>0.20657181116022411</v>
      </c>
      <c r="O9" s="16">
        <v>0.28273203699566563</v>
      </c>
      <c r="P9" s="16">
        <v>0.21754700933312751</v>
      </c>
      <c r="Q9" s="16">
        <v>0.32674408731414317</v>
      </c>
      <c r="R9" s="16">
        <v>0.271563616566461</v>
      </c>
      <c r="S9" s="16">
        <v>0.24525709015507141</v>
      </c>
      <c r="T9" s="16">
        <v>0.27657785221449133</v>
      </c>
      <c r="U9" s="16">
        <v>0.31998389592438869</v>
      </c>
      <c r="V9" s="16">
        <v>0.39049565151598559</v>
      </c>
      <c r="W9" s="16">
        <v>0.20318067114315341</v>
      </c>
      <c r="X9" s="16">
        <v>0.21886516065477321</v>
      </c>
      <c r="Y9" s="16">
        <v>0.22318018008558169</v>
      </c>
      <c r="AA9" s="16">
        <v>0.34904415601787309</v>
      </c>
      <c r="AB9" s="16">
        <v>0.24728934124253199</v>
      </c>
      <c r="AC9" s="16">
        <v>0.27843440481311571</v>
      </c>
      <c r="AD9" s="16">
        <v>0.1912860655835546</v>
      </c>
      <c r="AF9" s="16">
        <v>0.30238336698738433</v>
      </c>
      <c r="AH9" s="16">
        <v>0</v>
      </c>
      <c r="AI9" s="16">
        <v>1.6800449250403589E-2</v>
      </c>
      <c r="AJ9" s="16">
        <v>0.40377485785596051</v>
      </c>
      <c r="AK9" s="16">
        <v>0.72614504888183373</v>
      </c>
    </row>
    <row r="10" spans="2:39" ht="19" customHeight="1" x14ac:dyDescent="0.35">
      <c r="B10" s="15" t="s">
        <v>82</v>
      </c>
      <c r="C10" s="16">
        <v>0.69006069972468853</v>
      </c>
      <c r="D10" s="16">
        <v>0.65324887887268179</v>
      </c>
      <c r="E10" s="16">
        <v>0.72605106986622814</v>
      </c>
      <c r="G10" s="16">
        <v>0.51544146306238547</v>
      </c>
      <c r="H10" s="16">
        <v>0.48307092491050357</v>
      </c>
      <c r="I10" s="16">
        <v>0.62596978764854105</v>
      </c>
      <c r="J10" s="16">
        <v>0.73635062049322375</v>
      </c>
      <c r="K10" s="16">
        <v>0.81135557677437775</v>
      </c>
      <c r="L10" s="16">
        <v>0.90555683864032865</v>
      </c>
      <c r="N10" s="16">
        <v>0.75790566041517327</v>
      </c>
      <c r="O10" s="16">
        <v>0.67967911358775224</v>
      </c>
      <c r="P10" s="16">
        <v>0.73200957238917774</v>
      </c>
      <c r="Q10" s="16">
        <v>0.64024029463488208</v>
      </c>
      <c r="R10" s="16">
        <v>0.68344430377214016</v>
      </c>
      <c r="S10" s="16">
        <v>0.72103065799302768</v>
      </c>
      <c r="T10" s="16">
        <v>0.6591896437599386</v>
      </c>
      <c r="U10" s="16">
        <v>0.64372324284970184</v>
      </c>
      <c r="V10" s="16">
        <v>0.56052472787802188</v>
      </c>
      <c r="W10" s="16">
        <v>0.76350299719150561</v>
      </c>
      <c r="X10" s="16">
        <v>0.73294292229044322</v>
      </c>
      <c r="Y10" s="16">
        <v>0.73321330120282813</v>
      </c>
      <c r="AA10" s="16">
        <v>0.62261591532030491</v>
      </c>
      <c r="AB10" s="16">
        <v>0.71573318287901988</v>
      </c>
      <c r="AC10" s="16">
        <v>0.6695372889939365</v>
      </c>
      <c r="AD10" s="16">
        <v>0.75344951257746151</v>
      </c>
      <c r="AF10" s="16">
        <v>0.65436728441767034</v>
      </c>
      <c r="AH10" s="16">
        <v>0.93554923036589377</v>
      </c>
      <c r="AI10" s="16">
        <v>0.94097648403819356</v>
      </c>
      <c r="AJ10" s="16">
        <v>0.54728025957406734</v>
      </c>
      <c r="AK10" s="16">
        <v>0.26026409466000772</v>
      </c>
    </row>
    <row r="11" spans="2:39" ht="19" customHeight="1" x14ac:dyDescent="0.35">
      <c r="B11" s="15" t="s">
        <v>93</v>
      </c>
      <c r="C11" s="16">
        <v>4.2544170670557831E-2</v>
      </c>
      <c r="D11" s="16">
        <v>3.3588574240092511E-2</v>
      </c>
      <c r="E11" s="16">
        <v>5.1299924200558171E-2</v>
      </c>
      <c r="G11" s="16">
        <v>6.6810024018017874E-2</v>
      </c>
      <c r="H11" s="16">
        <v>5.6030787077317769E-2</v>
      </c>
      <c r="I11" s="16">
        <v>5.1697827056835829E-2</v>
      </c>
      <c r="J11" s="16">
        <v>4.2285973830357843E-2</v>
      </c>
      <c r="K11" s="16">
        <v>2.6273119741955429E-2</v>
      </c>
      <c r="L11" s="16">
        <v>1.9377385439623751E-2</v>
      </c>
      <c r="N11" s="16">
        <v>3.5522528424602497E-2</v>
      </c>
      <c r="O11" s="16">
        <v>3.7588849416582429E-2</v>
      </c>
      <c r="P11" s="16">
        <v>5.0443418277694947E-2</v>
      </c>
      <c r="Q11" s="16">
        <v>3.3015618050974693E-2</v>
      </c>
      <c r="R11" s="16">
        <v>4.4992079661398857E-2</v>
      </c>
      <c r="S11" s="16">
        <v>3.3712251851900937E-2</v>
      </c>
      <c r="T11" s="16">
        <v>6.4232504025570306E-2</v>
      </c>
      <c r="U11" s="16">
        <v>3.6292861225909613E-2</v>
      </c>
      <c r="V11" s="16">
        <v>4.8979620605992612E-2</v>
      </c>
      <c r="W11" s="16">
        <v>3.3316331665340863E-2</v>
      </c>
      <c r="X11" s="16">
        <v>4.8191917054783449E-2</v>
      </c>
      <c r="Y11" s="16">
        <v>4.3606518711589937E-2</v>
      </c>
      <c r="AA11" s="16">
        <v>2.8339928661822101E-2</v>
      </c>
      <c r="AB11" s="16">
        <v>3.6977475878447942E-2</v>
      </c>
      <c r="AC11" s="16">
        <v>5.2028306192947731E-2</v>
      </c>
      <c r="AD11" s="16">
        <v>5.5264421838983849E-2</v>
      </c>
      <c r="AF11" s="16">
        <v>4.3249348594945253E-2</v>
      </c>
      <c r="AH11" s="16">
        <v>6.4450769634106342E-2</v>
      </c>
      <c r="AI11" s="16">
        <v>4.2223066711403107E-2</v>
      </c>
      <c r="AJ11" s="16">
        <v>4.8944882569972072E-2</v>
      </c>
      <c r="AK11" s="16">
        <v>1.35908564581586E-2</v>
      </c>
    </row>
    <row r="13" spans="2:39" x14ac:dyDescent="0.35">
      <c r="B13" t="s">
        <v>443</v>
      </c>
    </row>
    <row r="14" spans="2:39" x14ac:dyDescent="0.35">
      <c r="B14" t="s">
        <v>8</v>
      </c>
    </row>
    <row r="16" spans="2:39" x14ac:dyDescent="0.35">
      <c r="B16"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dimension ref="B2:AM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330</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5583</v>
      </c>
      <c r="D7" s="13">
        <v>2763</v>
      </c>
      <c r="E7" s="13">
        <v>2820</v>
      </c>
      <c r="G7" s="13">
        <v>794</v>
      </c>
      <c r="H7" s="13">
        <v>910</v>
      </c>
      <c r="I7" s="13">
        <v>969</v>
      </c>
      <c r="J7" s="13">
        <v>1020</v>
      </c>
      <c r="K7" s="13">
        <v>864</v>
      </c>
      <c r="L7" s="13">
        <v>1026</v>
      </c>
      <c r="N7" s="13">
        <v>465</v>
      </c>
      <c r="O7" s="13">
        <v>163</v>
      </c>
      <c r="P7" s="13">
        <v>289</v>
      </c>
      <c r="Q7" s="13">
        <v>244</v>
      </c>
      <c r="R7" s="13">
        <v>623</v>
      </c>
      <c r="S7" s="13">
        <v>477</v>
      </c>
      <c r="T7" s="13">
        <v>418</v>
      </c>
      <c r="U7" s="13">
        <v>510</v>
      </c>
      <c r="V7" s="13">
        <v>748</v>
      </c>
      <c r="W7" s="13">
        <v>730</v>
      </c>
      <c r="X7" s="13">
        <v>462</v>
      </c>
      <c r="Y7" s="13">
        <v>454</v>
      </c>
      <c r="AA7" s="13">
        <v>1519</v>
      </c>
      <c r="AB7" s="13">
        <v>1492</v>
      </c>
      <c r="AC7" s="13">
        <v>1158</v>
      </c>
      <c r="AD7" s="13">
        <v>1396</v>
      </c>
      <c r="AF7" s="13">
        <v>4950</v>
      </c>
      <c r="AH7" s="13">
        <v>515</v>
      </c>
      <c r="AI7" s="13">
        <v>2107</v>
      </c>
      <c r="AJ7" s="13">
        <v>2105</v>
      </c>
      <c r="AK7" s="13">
        <v>856</v>
      </c>
    </row>
    <row r="8" spans="2:39" x14ac:dyDescent="0.35">
      <c r="B8" s="7" t="s">
        <v>68</v>
      </c>
      <c r="C8" s="14">
        <v>5579</v>
      </c>
      <c r="D8" s="14">
        <v>2758</v>
      </c>
      <c r="E8" s="14">
        <v>2821</v>
      </c>
      <c r="G8" s="14">
        <v>771</v>
      </c>
      <c r="H8" s="14">
        <v>949</v>
      </c>
      <c r="I8" s="14">
        <v>949</v>
      </c>
      <c r="J8" s="14">
        <v>949</v>
      </c>
      <c r="K8" s="14">
        <v>787</v>
      </c>
      <c r="L8" s="14">
        <v>1172</v>
      </c>
      <c r="N8" s="14">
        <v>502</v>
      </c>
      <c r="O8" s="14">
        <v>168</v>
      </c>
      <c r="P8" s="14">
        <v>279</v>
      </c>
      <c r="Q8" s="14">
        <v>223</v>
      </c>
      <c r="R8" s="14">
        <v>612</v>
      </c>
      <c r="S8" s="14">
        <v>448</v>
      </c>
      <c r="T8" s="14">
        <v>390</v>
      </c>
      <c r="U8" s="14">
        <v>501</v>
      </c>
      <c r="V8" s="14">
        <v>783</v>
      </c>
      <c r="W8" s="14">
        <v>724</v>
      </c>
      <c r="X8" s="14">
        <v>446</v>
      </c>
      <c r="Y8" s="14">
        <v>502</v>
      </c>
      <c r="AA8" s="14">
        <v>1505</v>
      </c>
      <c r="AB8" s="14">
        <v>1448</v>
      </c>
      <c r="AC8" s="14">
        <v>1224</v>
      </c>
      <c r="AD8" s="14">
        <v>1395</v>
      </c>
      <c r="AF8" s="14">
        <v>4916</v>
      </c>
      <c r="AH8" s="14">
        <v>537</v>
      </c>
      <c r="AI8" s="14">
        <v>2109</v>
      </c>
      <c r="AJ8" s="14">
        <v>2088</v>
      </c>
      <c r="AK8" s="14">
        <v>844</v>
      </c>
    </row>
    <row r="9" spans="2:39" ht="19" customHeight="1" x14ac:dyDescent="0.35">
      <c r="B9" s="15" t="s">
        <v>81</v>
      </c>
      <c r="C9" s="16">
        <v>0.32618771500040589</v>
      </c>
      <c r="D9" s="16">
        <v>0.37705787878860902</v>
      </c>
      <c r="E9" s="16">
        <v>0.27645271190836568</v>
      </c>
      <c r="G9" s="16">
        <v>0.44909869369664102</v>
      </c>
      <c r="H9" s="16">
        <v>0.51125548440840474</v>
      </c>
      <c r="I9" s="16">
        <v>0.40184830457886822</v>
      </c>
      <c r="J9" s="16">
        <v>0.3187639228867285</v>
      </c>
      <c r="K9" s="16">
        <v>0.20845307166698179</v>
      </c>
      <c r="L9" s="16">
        <v>0.11923814980709541</v>
      </c>
      <c r="N9" s="16">
        <v>0.25577280227789928</v>
      </c>
      <c r="O9" s="16">
        <v>0.35145425303866412</v>
      </c>
      <c r="P9" s="16">
        <v>0.28707092231677861</v>
      </c>
      <c r="Q9" s="16">
        <v>0.28708299305405072</v>
      </c>
      <c r="R9" s="16">
        <v>0.3721607554670977</v>
      </c>
      <c r="S9" s="16">
        <v>0.27556177030343781</v>
      </c>
      <c r="T9" s="16">
        <v>0.32742798041170201</v>
      </c>
      <c r="U9" s="16">
        <v>0.382616668504274</v>
      </c>
      <c r="V9" s="16">
        <v>0.4829161687018757</v>
      </c>
      <c r="W9" s="16">
        <v>0.26423851758571137</v>
      </c>
      <c r="X9" s="16">
        <v>0.22883181920027029</v>
      </c>
      <c r="Y9" s="16">
        <v>0.29046300724948038</v>
      </c>
      <c r="AA9" s="16">
        <v>0.42573665339536221</v>
      </c>
      <c r="AB9" s="16">
        <v>0.29479385688770893</v>
      </c>
      <c r="AC9" s="16">
        <v>0.33958153195887242</v>
      </c>
      <c r="AD9" s="16">
        <v>0.24018489337628521</v>
      </c>
      <c r="AF9" s="16">
        <v>0.36877045660684199</v>
      </c>
      <c r="AH9" s="16">
        <v>0</v>
      </c>
      <c r="AI9" s="16">
        <v>4.3802148129569993E-2</v>
      </c>
      <c r="AJ9" s="16">
        <v>0.50488742211153659</v>
      </c>
      <c r="AK9" s="16">
        <v>0.79709045639512244</v>
      </c>
    </row>
    <row r="10" spans="2:39" ht="19" customHeight="1" x14ac:dyDescent="0.35">
      <c r="B10" s="15" t="s">
        <v>82</v>
      </c>
      <c r="C10" s="16">
        <v>0.63382913205004343</v>
      </c>
      <c r="D10" s="16">
        <v>0.58826638833617739</v>
      </c>
      <c r="E10" s="16">
        <v>0.67837514941546129</v>
      </c>
      <c r="G10" s="16">
        <v>0.48944710761596028</v>
      </c>
      <c r="H10" s="16">
        <v>0.43543034800941738</v>
      </c>
      <c r="I10" s="16">
        <v>0.54508833796457479</v>
      </c>
      <c r="J10" s="16">
        <v>0.64531323888186976</v>
      </c>
      <c r="K10" s="16">
        <v>0.76926088260406089</v>
      </c>
      <c r="L10" s="16">
        <v>0.8611228531651256</v>
      </c>
      <c r="N10" s="16">
        <v>0.70376035408458826</v>
      </c>
      <c r="O10" s="16">
        <v>0.62659944371427434</v>
      </c>
      <c r="P10" s="16">
        <v>0.68215696044482843</v>
      </c>
      <c r="Q10" s="16">
        <v>0.67059379747298875</v>
      </c>
      <c r="R10" s="16">
        <v>0.59788280819899309</v>
      </c>
      <c r="S10" s="16">
        <v>0.68964290378035187</v>
      </c>
      <c r="T10" s="16">
        <v>0.61195417711055833</v>
      </c>
      <c r="U10" s="16">
        <v>0.57453999784113829</v>
      </c>
      <c r="V10" s="16">
        <v>0.46720242438208959</v>
      </c>
      <c r="W10" s="16">
        <v>0.71049469988432634</v>
      </c>
      <c r="X10" s="16">
        <v>0.71883895884152282</v>
      </c>
      <c r="Y10" s="16">
        <v>0.66710647345730334</v>
      </c>
      <c r="AA10" s="16">
        <v>0.54834463333541472</v>
      </c>
      <c r="AB10" s="16">
        <v>0.67702361501307473</v>
      </c>
      <c r="AC10" s="16">
        <v>0.61570821784258256</v>
      </c>
      <c r="AD10" s="16">
        <v>0.69724577536256327</v>
      </c>
      <c r="AF10" s="16">
        <v>0.59185628798759926</v>
      </c>
      <c r="AH10" s="16">
        <v>0.93016147151519779</v>
      </c>
      <c r="AI10" s="16">
        <v>0.91213552525842467</v>
      </c>
      <c r="AJ10" s="16">
        <v>0.45519409440036068</v>
      </c>
      <c r="AK10" s="16">
        <v>0.19193906125673149</v>
      </c>
    </row>
    <row r="11" spans="2:39" ht="19" customHeight="1" x14ac:dyDescent="0.35">
      <c r="B11" s="15" t="s">
        <v>93</v>
      </c>
      <c r="C11" s="16">
        <v>3.9983152949550738E-2</v>
      </c>
      <c r="D11" s="16">
        <v>3.46757328752135E-2</v>
      </c>
      <c r="E11" s="16">
        <v>4.5172138676172903E-2</v>
      </c>
      <c r="G11" s="16">
        <v>6.1454198687398702E-2</v>
      </c>
      <c r="H11" s="16">
        <v>5.3314167582177822E-2</v>
      </c>
      <c r="I11" s="16">
        <v>5.3063357456557013E-2</v>
      </c>
      <c r="J11" s="16">
        <v>3.5922838231401771E-2</v>
      </c>
      <c r="K11" s="16">
        <v>2.2286045728957309E-2</v>
      </c>
      <c r="L11" s="16">
        <v>1.9638997027779041E-2</v>
      </c>
      <c r="N11" s="16">
        <v>4.0466843637512191E-2</v>
      </c>
      <c r="O11" s="16">
        <v>2.194630324706166E-2</v>
      </c>
      <c r="P11" s="16">
        <v>3.0772117238393151E-2</v>
      </c>
      <c r="Q11" s="16">
        <v>4.2323209472960421E-2</v>
      </c>
      <c r="R11" s="16">
        <v>2.9956436333909191E-2</v>
      </c>
      <c r="S11" s="16">
        <v>3.4795325916210568E-2</v>
      </c>
      <c r="T11" s="16">
        <v>6.0617842477739728E-2</v>
      </c>
      <c r="U11" s="16">
        <v>4.2843333654587833E-2</v>
      </c>
      <c r="V11" s="16">
        <v>4.9881406916034647E-2</v>
      </c>
      <c r="W11" s="16">
        <v>2.5266782529962228E-2</v>
      </c>
      <c r="X11" s="16">
        <v>5.2329221958206822E-2</v>
      </c>
      <c r="Y11" s="16">
        <v>4.2430519293216222E-2</v>
      </c>
      <c r="AA11" s="16">
        <v>2.5918713269223119E-2</v>
      </c>
      <c r="AB11" s="16">
        <v>2.8182528099216259E-2</v>
      </c>
      <c r="AC11" s="16">
        <v>4.4710250198545118E-2</v>
      </c>
      <c r="AD11" s="16">
        <v>6.2569331261151606E-2</v>
      </c>
      <c r="AF11" s="16">
        <v>3.9373255405558659E-2</v>
      </c>
      <c r="AH11" s="16">
        <v>6.9838528484802181E-2</v>
      </c>
      <c r="AI11" s="16">
        <v>4.4062326612005563E-2</v>
      </c>
      <c r="AJ11" s="16">
        <v>3.9918483488102723E-2</v>
      </c>
      <c r="AK11" s="16">
        <v>1.097048234814612E-2</v>
      </c>
    </row>
    <row r="13" spans="2:39" x14ac:dyDescent="0.35">
      <c r="B13" t="s">
        <v>443</v>
      </c>
    </row>
    <row r="14" spans="2:39" x14ac:dyDescent="0.35">
      <c r="B14" t="s">
        <v>8</v>
      </c>
    </row>
    <row r="16" spans="2:39" x14ac:dyDescent="0.35">
      <c r="B16"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dimension ref="B2:AM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331</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5583</v>
      </c>
      <c r="D7" s="13">
        <v>2763</v>
      </c>
      <c r="E7" s="13">
        <v>2820</v>
      </c>
      <c r="G7" s="13">
        <v>794</v>
      </c>
      <c r="H7" s="13">
        <v>910</v>
      </c>
      <c r="I7" s="13">
        <v>969</v>
      </c>
      <c r="J7" s="13">
        <v>1020</v>
      </c>
      <c r="K7" s="13">
        <v>864</v>
      </c>
      <c r="L7" s="13">
        <v>1026</v>
      </c>
      <c r="N7" s="13">
        <v>465</v>
      </c>
      <c r="O7" s="13">
        <v>163</v>
      </c>
      <c r="P7" s="13">
        <v>289</v>
      </c>
      <c r="Q7" s="13">
        <v>244</v>
      </c>
      <c r="R7" s="13">
        <v>623</v>
      </c>
      <c r="S7" s="13">
        <v>477</v>
      </c>
      <c r="T7" s="13">
        <v>418</v>
      </c>
      <c r="U7" s="13">
        <v>510</v>
      </c>
      <c r="V7" s="13">
        <v>748</v>
      </c>
      <c r="W7" s="13">
        <v>730</v>
      </c>
      <c r="X7" s="13">
        <v>462</v>
      </c>
      <c r="Y7" s="13">
        <v>454</v>
      </c>
      <c r="AA7" s="13">
        <v>1519</v>
      </c>
      <c r="AB7" s="13">
        <v>1492</v>
      </c>
      <c r="AC7" s="13">
        <v>1158</v>
      </c>
      <c r="AD7" s="13">
        <v>1396</v>
      </c>
      <c r="AF7" s="13">
        <v>4950</v>
      </c>
      <c r="AH7" s="13">
        <v>515</v>
      </c>
      <c r="AI7" s="13">
        <v>2107</v>
      </c>
      <c r="AJ7" s="13">
        <v>2105</v>
      </c>
      <c r="AK7" s="13">
        <v>856</v>
      </c>
    </row>
    <row r="8" spans="2:39" x14ac:dyDescent="0.35">
      <c r="B8" s="7" t="s">
        <v>68</v>
      </c>
      <c r="C8" s="14">
        <v>5579</v>
      </c>
      <c r="D8" s="14">
        <v>2758</v>
      </c>
      <c r="E8" s="14">
        <v>2821</v>
      </c>
      <c r="G8" s="14">
        <v>771</v>
      </c>
      <c r="H8" s="14">
        <v>949</v>
      </c>
      <c r="I8" s="14">
        <v>949</v>
      </c>
      <c r="J8" s="14">
        <v>949</v>
      </c>
      <c r="K8" s="14">
        <v>787</v>
      </c>
      <c r="L8" s="14">
        <v>1172</v>
      </c>
      <c r="N8" s="14">
        <v>502</v>
      </c>
      <c r="O8" s="14">
        <v>168</v>
      </c>
      <c r="P8" s="14">
        <v>279</v>
      </c>
      <c r="Q8" s="14">
        <v>223</v>
      </c>
      <c r="R8" s="14">
        <v>612</v>
      </c>
      <c r="S8" s="14">
        <v>448</v>
      </c>
      <c r="T8" s="14">
        <v>390</v>
      </c>
      <c r="U8" s="14">
        <v>501</v>
      </c>
      <c r="V8" s="14">
        <v>783</v>
      </c>
      <c r="W8" s="14">
        <v>724</v>
      </c>
      <c r="X8" s="14">
        <v>446</v>
      </c>
      <c r="Y8" s="14">
        <v>502</v>
      </c>
      <c r="AA8" s="14">
        <v>1505</v>
      </c>
      <c r="AB8" s="14">
        <v>1448</v>
      </c>
      <c r="AC8" s="14">
        <v>1224</v>
      </c>
      <c r="AD8" s="14">
        <v>1395</v>
      </c>
      <c r="AF8" s="14">
        <v>4916</v>
      </c>
      <c r="AH8" s="14">
        <v>537</v>
      </c>
      <c r="AI8" s="14">
        <v>2109</v>
      </c>
      <c r="AJ8" s="14">
        <v>2088</v>
      </c>
      <c r="AK8" s="14">
        <v>844</v>
      </c>
    </row>
    <row r="9" spans="2:39" ht="19" customHeight="1" x14ac:dyDescent="0.35">
      <c r="B9" s="15" t="s">
        <v>81</v>
      </c>
      <c r="C9" s="16">
        <v>0.25466629100628668</v>
      </c>
      <c r="D9" s="16">
        <v>0.31134616624738332</v>
      </c>
      <c r="E9" s="16">
        <v>0.19925121937197629</v>
      </c>
      <c r="G9" s="16">
        <v>0.33658825660133679</v>
      </c>
      <c r="H9" s="16">
        <v>0.40522348127942992</v>
      </c>
      <c r="I9" s="16">
        <v>0.33828752773434873</v>
      </c>
      <c r="J9" s="16">
        <v>0.25196535708872497</v>
      </c>
      <c r="K9" s="16">
        <v>0.17767702020462869</v>
      </c>
      <c r="L9" s="16">
        <v>6.4998799218763559E-2</v>
      </c>
      <c r="N9" s="16">
        <v>0.21047642663128499</v>
      </c>
      <c r="O9" s="16">
        <v>0.26208387089227508</v>
      </c>
      <c r="P9" s="16">
        <v>0.2347990204153354</v>
      </c>
      <c r="Q9" s="16">
        <v>0.27682308719985599</v>
      </c>
      <c r="R9" s="16">
        <v>0.2763616462208372</v>
      </c>
      <c r="S9" s="16">
        <v>0.20621540861560661</v>
      </c>
      <c r="T9" s="16">
        <v>0.25254504440407488</v>
      </c>
      <c r="U9" s="16">
        <v>0.28447222911906428</v>
      </c>
      <c r="V9" s="16">
        <v>0.37886565923187232</v>
      </c>
      <c r="W9" s="16">
        <v>0.2062077179100705</v>
      </c>
      <c r="X9" s="16">
        <v>0.1963003638751705</v>
      </c>
      <c r="Y9" s="16">
        <v>0.21422881218635759</v>
      </c>
      <c r="AA9" s="16">
        <v>0.3471431628035182</v>
      </c>
      <c r="AB9" s="16">
        <v>0.22248534929705199</v>
      </c>
      <c r="AC9" s="16">
        <v>0.27438161624114599</v>
      </c>
      <c r="AD9" s="16">
        <v>0.17171339665125129</v>
      </c>
      <c r="AF9" s="16">
        <v>0.28657879223602462</v>
      </c>
      <c r="AH9" s="16">
        <v>0</v>
      </c>
      <c r="AI9" s="16">
        <v>4.0321028946973703E-2</v>
      </c>
      <c r="AJ9" s="16">
        <v>0.38418591703992988</v>
      </c>
      <c r="AK9" s="16">
        <v>0.63174172350326641</v>
      </c>
    </row>
    <row r="10" spans="2:39" ht="19" customHeight="1" x14ac:dyDescent="0.35">
      <c r="B10" s="15" t="s">
        <v>82</v>
      </c>
      <c r="C10" s="16">
        <v>0.69049360085933387</v>
      </c>
      <c r="D10" s="16">
        <v>0.6389522413117944</v>
      </c>
      <c r="E10" s="16">
        <v>0.74088482206981621</v>
      </c>
      <c r="G10" s="16">
        <v>0.60864375542442228</v>
      </c>
      <c r="H10" s="16">
        <v>0.54005289602221818</v>
      </c>
      <c r="I10" s="16">
        <v>0.59350596990557958</v>
      </c>
      <c r="J10" s="16">
        <v>0.68959359840953205</v>
      </c>
      <c r="K10" s="16">
        <v>0.7774600256942199</v>
      </c>
      <c r="L10" s="16">
        <v>0.88705848751392369</v>
      </c>
      <c r="N10" s="16">
        <v>0.72866106146968279</v>
      </c>
      <c r="O10" s="16">
        <v>0.68060214603179214</v>
      </c>
      <c r="P10" s="16">
        <v>0.75170588634136981</v>
      </c>
      <c r="Q10" s="16">
        <v>0.65678775990611149</v>
      </c>
      <c r="R10" s="16">
        <v>0.67478507197026927</v>
      </c>
      <c r="S10" s="16">
        <v>0.74634714901336452</v>
      </c>
      <c r="T10" s="16">
        <v>0.68018499657705422</v>
      </c>
      <c r="U10" s="16">
        <v>0.65353430798413503</v>
      </c>
      <c r="V10" s="16">
        <v>0.5725836442939477</v>
      </c>
      <c r="W10" s="16">
        <v>0.73911140919418306</v>
      </c>
      <c r="X10" s="16">
        <v>0.74748767861869381</v>
      </c>
      <c r="Y10" s="16">
        <v>0.71396843756500217</v>
      </c>
      <c r="AA10" s="16">
        <v>0.61069224329995031</v>
      </c>
      <c r="AB10" s="16">
        <v>0.72906378053195109</v>
      </c>
      <c r="AC10" s="16">
        <v>0.6704762842877291</v>
      </c>
      <c r="AD10" s="16">
        <v>0.75372374127674979</v>
      </c>
      <c r="AF10" s="16">
        <v>0.65976022999757478</v>
      </c>
      <c r="AH10" s="16">
        <v>0.90827380380795608</v>
      </c>
      <c r="AI10" s="16">
        <v>0.89333580975889826</v>
      </c>
      <c r="AJ10" s="16">
        <v>0.56837007341986112</v>
      </c>
      <c r="AK10" s="16">
        <v>0.34731736224114002</v>
      </c>
    </row>
    <row r="11" spans="2:39" ht="19" customHeight="1" x14ac:dyDescent="0.35">
      <c r="B11" s="15" t="s">
        <v>93</v>
      </c>
      <c r="C11" s="16">
        <v>5.4840108134379409E-2</v>
      </c>
      <c r="D11" s="16">
        <v>4.9701592440822152E-2</v>
      </c>
      <c r="E11" s="16">
        <v>5.986395855820742E-2</v>
      </c>
      <c r="G11" s="16">
        <v>5.4767987974240817E-2</v>
      </c>
      <c r="H11" s="16">
        <v>5.4723622698352001E-2</v>
      </c>
      <c r="I11" s="16">
        <v>6.820650236007185E-2</v>
      </c>
      <c r="J11" s="16">
        <v>5.8441044501743061E-2</v>
      </c>
      <c r="K11" s="16">
        <v>4.4862954101151382E-2</v>
      </c>
      <c r="L11" s="16">
        <v>4.794271326731276E-2</v>
      </c>
      <c r="N11" s="16">
        <v>6.08625118990321E-2</v>
      </c>
      <c r="O11" s="16">
        <v>5.7313983075932821E-2</v>
      </c>
      <c r="P11" s="16">
        <v>1.3495093243294891E-2</v>
      </c>
      <c r="Q11" s="16">
        <v>6.6389152894032383E-2</v>
      </c>
      <c r="R11" s="16">
        <v>4.8853281808893527E-2</v>
      </c>
      <c r="S11" s="16">
        <v>4.743744237102885E-2</v>
      </c>
      <c r="T11" s="16">
        <v>6.7269959018870895E-2</v>
      </c>
      <c r="U11" s="16">
        <v>6.1993462896800737E-2</v>
      </c>
      <c r="V11" s="16">
        <v>4.8550696474179998E-2</v>
      </c>
      <c r="W11" s="16">
        <v>5.4680872895746371E-2</v>
      </c>
      <c r="X11" s="16">
        <v>5.6211957506135751E-2</v>
      </c>
      <c r="Y11" s="16">
        <v>7.1802750248640135E-2</v>
      </c>
      <c r="AA11" s="16">
        <v>4.2164593896531481E-2</v>
      </c>
      <c r="AB11" s="16">
        <v>4.8450870170996731E-2</v>
      </c>
      <c r="AC11" s="16">
        <v>5.5142099471124958E-2</v>
      </c>
      <c r="AD11" s="16">
        <v>7.4562862071998789E-2</v>
      </c>
      <c r="AF11" s="16">
        <v>5.3660977766400518E-2</v>
      </c>
      <c r="AH11" s="16">
        <v>9.1726196192043821E-2</v>
      </c>
      <c r="AI11" s="16">
        <v>6.634316129412815E-2</v>
      </c>
      <c r="AJ11" s="16">
        <v>4.7444009540209033E-2</v>
      </c>
      <c r="AK11" s="16">
        <v>2.0940914255593759E-2</v>
      </c>
    </row>
    <row r="13" spans="2:39" x14ac:dyDescent="0.35">
      <c r="B13" t="s">
        <v>443</v>
      </c>
    </row>
    <row r="14" spans="2:39" x14ac:dyDescent="0.35">
      <c r="B14" t="s">
        <v>8</v>
      </c>
    </row>
    <row r="16" spans="2:39" x14ac:dyDescent="0.35">
      <c r="B16"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dimension ref="B2:AM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332</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3731</v>
      </c>
      <c r="D7" s="13">
        <v>1969</v>
      </c>
      <c r="E7" s="13">
        <v>1762</v>
      </c>
      <c r="G7" s="13">
        <v>463</v>
      </c>
      <c r="H7" s="13">
        <v>766</v>
      </c>
      <c r="I7" s="13">
        <v>817</v>
      </c>
      <c r="J7" s="13">
        <v>851</v>
      </c>
      <c r="K7" s="13">
        <v>593</v>
      </c>
      <c r="L7" s="13">
        <v>241</v>
      </c>
      <c r="N7" s="13">
        <v>289</v>
      </c>
      <c r="O7" s="13">
        <v>124</v>
      </c>
      <c r="P7" s="13">
        <v>185</v>
      </c>
      <c r="Q7" s="13">
        <v>150</v>
      </c>
      <c r="R7" s="13">
        <v>418</v>
      </c>
      <c r="S7" s="13">
        <v>302</v>
      </c>
      <c r="T7" s="13">
        <v>276</v>
      </c>
      <c r="U7" s="13">
        <v>336</v>
      </c>
      <c r="V7" s="13">
        <v>589</v>
      </c>
      <c r="W7" s="13">
        <v>495</v>
      </c>
      <c r="X7" s="13">
        <v>278</v>
      </c>
      <c r="Y7" s="13">
        <v>289</v>
      </c>
      <c r="AA7" s="13">
        <v>1130</v>
      </c>
      <c r="AB7" s="13">
        <v>1060</v>
      </c>
      <c r="AC7" s="13">
        <v>848</v>
      </c>
      <c r="AD7" s="13">
        <v>687</v>
      </c>
      <c r="AF7" s="13">
        <v>3501</v>
      </c>
      <c r="AH7" s="13">
        <v>194</v>
      </c>
      <c r="AI7" s="13">
        <v>1198</v>
      </c>
      <c r="AJ7" s="13">
        <v>1617</v>
      </c>
      <c r="AK7" s="13">
        <v>722</v>
      </c>
    </row>
    <row r="8" spans="2:39" x14ac:dyDescent="0.35">
      <c r="B8" s="7" t="s">
        <v>68</v>
      </c>
      <c r="C8" s="14">
        <v>3697</v>
      </c>
      <c r="D8" s="14">
        <v>1953</v>
      </c>
      <c r="E8" s="14">
        <v>1744</v>
      </c>
      <c r="G8" s="14">
        <v>456</v>
      </c>
      <c r="H8" s="14">
        <v>806</v>
      </c>
      <c r="I8" s="14">
        <v>807</v>
      </c>
      <c r="J8" s="14">
        <v>798</v>
      </c>
      <c r="K8" s="14">
        <v>546</v>
      </c>
      <c r="L8" s="14">
        <v>283</v>
      </c>
      <c r="N8" s="14">
        <v>308</v>
      </c>
      <c r="O8" s="14">
        <v>128</v>
      </c>
      <c r="P8" s="14">
        <v>176</v>
      </c>
      <c r="Q8" s="14">
        <v>136</v>
      </c>
      <c r="R8" s="14">
        <v>405</v>
      </c>
      <c r="S8" s="14">
        <v>280</v>
      </c>
      <c r="T8" s="14">
        <v>255</v>
      </c>
      <c r="U8" s="14">
        <v>328</v>
      </c>
      <c r="V8" s="14">
        <v>616</v>
      </c>
      <c r="W8" s="14">
        <v>487</v>
      </c>
      <c r="X8" s="14">
        <v>263</v>
      </c>
      <c r="Y8" s="14">
        <v>313</v>
      </c>
      <c r="AA8" s="14">
        <v>1093</v>
      </c>
      <c r="AB8" s="14">
        <v>1005</v>
      </c>
      <c r="AC8" s="14">
        <v>884</v>
      </c>
      <c r="AD8" s="14">
        <v>713</v>
      </c>
      <c r="AF8" s="14">
        <v>3464</v>
      </c>
      <c r="AH8" s="14">
        <v>195</v>
      </c>
      <c r="AI8" s="14">
        <v>1176</v>
      </c>
      <c r="AJ8" s="14">
        <v>1609</v>
      </c>
      <c r="AK8" s="14">
        <v>716</v>
      </c>
    </row>
    <row r="9" spans="2:39" ht="19" customHeight="1" x14ac:dyDescent="0.35">
      <c r="B9" s="15" t="s">
        <v>81</v>
      </c>
      <c r="C9" s="16">
        <v>0.40123155636619212</v>
      </c>
      <c r="D9" s="16">
        <v>0.45408009148129108</v>
      </c>
      <c r="E9" s="16">
        <v>0.34205958592937741</v>
      </c>
      <c r="G9" s="16">
        <v>0.40047463925518678</v>
      </c>
      <c r="H9" s="16">
        <v>0.51877085201089068</v>
      </c>
      <c r="I9" s="16">
        <v>0.45892665245681807</v>
      </c>
      <c r="J9" s="16">
        <v>0.37215560045668122</v>
      </c>
      <c r="K9" s="16">
        <v>0.2638480267454909</v>
      </c>
      <c r="L9" s="16">
        <v>0.2506157956857426</v>
      </c>
      <c r="N9" s="16">
        <v>0.36650546920339888</v>
      </c>
      <c r="O9" s="16">
        <v>0.37375408673372429</v>
      </c>
      <c r="P9" s="16">
        <v>0.39938480485631489</v>
      </c>
      <c r="Q9" s="16">
        <v>0.39799266752584472</v>
      </c>
      <c r="R9" s="16">
        <v>0.45224785474123791</v>
      </c>
      <c r="S9" s="16">
        <v>0.36272973254312718</v>
      </c>
      <c r="T9" s="16">
        <v>0.37678138495797442</v>
      </c>
      <c r="U9" s="16">
        <v>0.4214537208746057</v>
      </c>
      <c r="V9" s="16">
        <v>0.50237088751306858</v>
      </c>
      <c r="W9" s="16">
        <v>0.33829890207175972</v>
      </c>
      <c r="X9" s="16">
        <v>0.36150980165939228</v>
      </c>
      <c r="Y9" s="16">
        <v>0.34857052759051482</v>
      </c>
      <c r="AA9" s="16">
        <v>0.55015220281894872</v>
      </c>
      <c r="AB9" s="16">
        <v>0.36936618825542811</v>
      </c>
      <c r="AC9" s="16">
        <v>0.36730964920962539</v>
      </c>
      <c r="AD9" s="16">
        <v>0.26073422109237931</v>
      </c>
      <c r="AF9" s="16">
        <v>0.42568744431464878</v>
      </c>
      <c r="AH9" s="16">
        <v>3.685074172828573E-2</v>
      </c>
      <c r="AI9" s="16">
        <v>0.1242802406355252</v>
      </c>
      <c r="AJ9" s="16">
        <v>0.49504084891556799</v>
      </c>
      <c r="AK9" s="16">
        <v>0.74438161000571368</v>
      </c>
    </row>
    <row r="10" spans="2:39" ht="19" customHeight="1" x14ac:dyDescent="0.35">
      <c r="B10" s="15" t="s">
        <v>82</v>
      </c>
      <c r="C10" s="16">
        <v>0.55705122077548963</v>
      </c>
      <c r="D10" s="16">
        <v>0.50649705494858421</v>
      </c>
      <c r="E10" s="16">
        <v>0.61365429594592769</v>
      </c>
      <c r="G10" s="16">
        <v>0.54819449104515972</v>
      </c>
      <c r="H10" s="16">
        <v>0.43249913397131529</v>
      </c>
      <c r="I10" s="16">
        <v>0.47689146672714322</v>
      </c>
      <c r="J10" s="16">
        <v>0.60094840718754228</v>
      </c>
      <c r="K10" s="16">
        <v>0.71120957925308637</v>
      </c>
      <c r="L10" s="16">
        <v>0.73298251304798312</v>
      </c>
      <c r="N10" s="16">
        <v>0.57808207032096959</v>
      </c>
      <c r="O10" s="16">
        <v>0.54307600182102256</v>
      </c>
      <c r="P10" s="16">
        <v>0.57973806980985154</v>
      </c>
      <c r="Q10" s="16">
        <v>0.57424628419011059</v>
      </c>
      <c r="R10" s="16">
        <v>0.51867898105551158</v>
      </c>
      <c r="S10" s="16">
        <v>0.60144525335073362</v>
      </c>
      <c r="T10" s="16">
        <v>0.56230631451927382</v>
      </c>
      <c r="U10" s="16">
        <v>0.52316929522054567</v>
      </c>
      <c r="V10" s="16">
        <v>0.45872534763561967</v>
      </c>
      <c r="W10" s="16">
        <v>0.63411429856142387</v>
      </c>
      <c r="X10" s="16">
        <v>0.60138643071812792</v>
      </c>
      <c r="Y10" s="16">
        <v>0.59931347174709171</v>
      </c>
      <c r="AA10" s="16">
        <v>0.41508915058579149</v>
      </c>
      <c r="AB10" s="16">
        <v>0.5978752161681723</v>
      </c>
      <c r="AC10" s="16">
        <v>0.58645900973150389</v>
      </c>
      <c r="AD10" s="16">
        <v>0.68028478222005662</v>
      </c>
      <c r="AF10" s="16">
        <v>0.53365321209536576</v>
      </c>
      <c r="AH10" s="16">
        <v>0.87036197650779179</v>
      </c>
      <c r="AI10" s="16">
        <v>0.8241394942140482</v>
      </c>
      <c r="AJ10" s="16">
        <v>0.46863127127770149</v>
      </c>
      <c r="AK10" s="16">
        <v>0.2319014143376843</v>
      </c>
    </row>
    <row r="11" spans="2:39" ht="19" customHeight="1" x14ac:dyDescent="0.35">
      <c r="B11" s="15" t="s">
        <v>93</v>
      </c>
      <c r="C11" s="16">
        <v>4.1717222858318227E-2</v>
      </c>
      <c r="D11" s="16">
        <v>3.9422853570124761E-2</v>
      </c>
      <c r="E11" s="16">
        <v>4.428611812469492E-2</v>
      </c>
      <c r="G11" s="16">
        <v>5.1330869699653427E-2</v>
      </c>
      <c r="H11" s="16">
        <v>4.8730014017793907E-2</v>
      </c>
      <c r="I11" s="16">
        <v>6.4181880816038844E-2</v>
      </c>
      <c r="J11" s="16">
        <v>2.6895992355776711E-2</v>
      </c>
      <c r="K11" s="16">
        <v>2.4942394001422521E-2</v>
      </c>
      <c r="L11" s="16">
        <v>1.6401691266274221E-2</v>
      </c>
      <c r="N11" s="16">
        <v>5.5412460475631538E-2</v>
      </c>
      <c r="O11" s="16">
        <v>8.316991144525307E-2</v>
      </c>
      <c r="P11" s="16">
        <v>2.0877125333833579E-2</v>
      </c>
      <c r="Q11" s="16">
        <v>2.7761048284044611E-2</v>
      </c>
      <c r="R11" s="16">
        <v>2.907316420325055E-2</v>
      </c>
      <c r="S11" s="16">
        <v>3.582501410613901E-2</v>
      </c>
      <c r="T11" s="16">
        <v>6.0912300522751747E-2</v>
      </c>
      <c r="U11" s="16">
        <v>5.537698390484877E-2</v>
      </c>
      <c r="V11" s="16">
        <v>3.8903764851311792E-2</v>
      </c>
      <c r="W11" s="16">
        <v>2.758679936681642E-2</v>
      </c>
      <c r="X11" s="16">
        <v>3.7103767622479862E-2</v>
      </c>
      <c r="Y11" s="16">
        <v>5.2116000662393608E-2</v>
      </c>
      <c r="AA11" s="16">
        <v>3.4758646595259693E-2</v>
      </c>
      <c r="AB11" s="16">
        <v>3.275859557639943E-2</v>
      </c>
      <c r="AC11" s="16">
        <v>4.6231341058870661E-2</v>
      </c>
      <c r="AD11" s="16">
        <v>5.8980996687564173E-2</v>
      </c>
      <c r="AF11" s="16">
        <v>4.0659343589985318E-2</v>
      </c>
      <c r="AH11" s="16">
        <v>9.278728176392273E-2</v>
      </c>
      <c r="AI11" s="16">
        <v>5.1580265150426699E-2</v>
      </c>
      <c r="AJ11" s="16">
        <v>3.6327879806730301E-2</v>
      </c>
      <c r="AK11" s="16">
        <v>2.3716975656601951E-2</v>
      </c>
    </row>
    <row r="13" spans="2:39" x14ac:dyDescent="0.35">
      <c r="B13" s="19" t="s">
        <v>17</v>
      </c>
    </row>
    <row r="14" spans="2:39" x14ac:dyDescent="0.35">
      <c r="B14" t="s">
        <v>443</v>
      </c>
    </row>
    <row r="15" spans="2:39" x14ac:dyDescent="0.35">
      <c r="B15" t="s">
        <v>8</v>
      </c>
    </row>
    <row r="16" spans="2:39" x14ac:dyDescent="0.35">
      <c r="B16"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dimension ref="B2:AM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333</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5583</v>
      </c>
      <c r="D7" s="13">
        <v>2763</v>
      </c>
      <c r="E7" s="13">
        <v>2820</v>
      </c>
      <c r="G7" s="13">
        <v>794</v>
      </c>
      <c r="H7" s="13">
        <v>910</v>
      </c>
      <c r="I7" s="13">
        <v>969</v>
      </c>
      <c r="J7" s="13">
        <v>1020</v>
      </c>
      <c r="K7" s="13">
        <v>864</v>
      </c>
      <c r="L7" s="13">
        <v>1026</v>
      </c>
      <c r="N7" s="13">
        <v>465</v>
      </c>
      <c r="O7" s="13">
        <v>163</v>
      </c>
      <c r="P7" s="13">
        <v>289</v>
      </c>
      <c r="Q7" s="13">
        <v>244</v>
      </c>
      <c r="R7" s="13">
        <v>623</v>
      </c>
      <c r="S7" s="13">
        <v>477</v>
      </c>
      <c r="T7" s="13">
        <v>418</v>
      </c>
      <c r="U7" s="13">
        <v>510</v>
      </c>
      <c r="V7" s="13">
        <v>748</v>
      </c>
      <c r="W7" s="13">
        <v>730</v>
      </c>
      <c r="X7" s="13">
        <v>462</v>
      </c>
      <c r="Y7" s="13">
        <v>454</v>
      </c>
      <c r="AA7" s="13">
        <v>1519</v>
      </c>
      <c r="AB7" s="13">
        <v>1492</v>
      </c>
      <c r="AC7" s="13">
        <v>1158</v>
      </c>
      <c r="AD7" s="13">
        <v>1396</v>
      </c>
      <c r="AF7" s="13">
        <v>4950</v>
      </c>
      <c r="AH7" s="13">
        <v>515</v>
      </c>
      <c r="AI7" s="13">
        <v>2107</v>
      </c>
      <c r="AJ7" s="13">
        <v>2105</v>
      </c>
      <c r="AK7" s="13">
        <v>856</v>
      </c>
    </row>
    <row r="8" spans="2:39" x14ac:dyDescent="0.35">
      <c r="B8" s="7" t="s">
        <v>68</v>
      </c>
      <c r="C8" s="14">
        <v>5579</v>
      </c>
      <c r="D8" s="14">
        <v>2758</v>
      </c>
      <c r="E8" s="14">
        <v>2821</v>
      </c>
      <c r="G8" s="14">
        <v>771</v>
      </c>
      <c r="H8" s="14">
        <v>949</v>
      </c>
      <c r="I8" s="14">
        <v>949</v>
      </c>
      <c r="J8" s="14">
        <v>949</v>
      </c>
      <c r="K8" s="14">
        <v>787</v>
      </c>
      <c r="L8" s="14">
        <v>1172</v>
      </c>
      <c r="N8" s="14">
        <v>502</v>
      </c>
      <c r="O8" s="14">
        <v>168</v>
      </c>
      <c r="P8" s="14">
        <v>279</v>
      </c>
      <c r="Q8" s="14">
        <v>223</v>
      </c>
      <c r="R8" s="14">
        <v>612</v>
      </c>
      <c r="S8" s="14">
        <v>448</v>
      </c>
      <c r="T8" s="14">
        <v>390</v>
      </c>
      <c r="U8" s="14">
        <v>501</v>
      </c>
      <c r="V8" s="14">
        <v>783</v>
      </c>
      <c r="W8" s="14">
        <v>724</v>
      </c>
      <c r="X8" s="14">
        <v>446</v>
      </c>
      <c r="Y8" s="14">
        <v>502</v>
      </c>
      <c r="AA8" s="14">
        <v>1505</v>
      </c>
      <c r="AB8" s="14">
        <v>1448</v>
      </c>
      <c r="AC8" s="14">
        <v>1224</v>
      </c>
      <c r="AD8" s="14">
        <v>1395</v>
      </c>
      <c r="AF8" s="14">
        <v>4916</v>
      </c>
      <c r="AH8" s="14">
        <v>537</v>
      </c>
      <c r="AI8" s="14">
        <v>2109</v>
      </c>
      <c r="AJ8" s="14">
        <v>2088</v>
      </c>
      <c r="AK8" s="14">
        <v>844</v>
      </c>
    </row>
    <row r="9" spans="2:39" ht="19" customHeight="1" x14ac:dyDescent="0.35">
      <c r="B9" s="15" t="s">
        <v>81</v>
      </c>
      <c r="C9" s="16">
        <v>0.35045135060253457</v>
      </c>
      <c r="D9" s="16">
        <v>0.39323609913102792</v>
      </c>
      <c r="E9" s="16">
        <v>0.30862133784267332</v>
      </c>
      <c r="G9" s="16">
        <v>0.40808494515025112</v>
      </c>
      <c r="H9" s="16">
        <v>0.51099563164298278</v>
      </c>
      <c r="I9" s="16">
        <v>0.41717071048059368</v>
      </c>
      <c r="J9" s="16">
        <v>0.34389891805021039</v>
      </c>
      <c r="K9" s="16">
        <v>0.25509370261130249</v>
      </c>
      <c r="L9" s="16">
        <v>0.1978281246603959</v>
      </c>
      <c r="N9" s="16">
        <v>0.30421793730966068</v>
      </c>
      <c r="O9" s="16">
        <v>0.3176651147483644</v>
      </c>
      <c r="P9" s="16">
        <v>0.27664570464025251</v>
      </c>
      <c r="Q9" s="16">
        <v>0.36368248643598972</v>
      </c>
      <c r="R9" s="16">
        <v>0.38468105696722249</v>
      </c>
      <c r="S9" s="16">
        <v>0.32122179807316859</v>
      </c>
      <c r="T9" s="16">
        <v>0.33781395910077472</v>
      </c>
      <c r="U9" s="16">
        <v>0.4108607108619704</v>
      </c>
      <c r="V9" s="16">
        <v>0.47773719524517189</v>
      </c>
      <c r="W9" s="16">
        <v>0.29015887543387459</v>
      </c>
      <c r="X9" s="16">
        <v>0.31170429124178239</v>
      </c>
      <c r="Y9" s="16">
        <v>0.29952970065628021</v>
      </c>
      <c r="AA9" s="16">
        <v>0.45904430568722637</v>
      </c>
      <c r="AB9" s="16">
        <v>0.32292977364115572</v>
      </c>
      <c r="AC9" s="16">
        <v>0.34438412785568467</v>
      </c>
      <c r="AD9" s="16">
        <v>0.26714824558903633</v>
      </c>
      <c r="AF9" s="16">
        <v>0.39073876699630039</v>
      </c>
      <c r="AH9" s="16">
        <v>5.801804265700243E-2</v>
      </c>
      <c r="AI9" s="16">
        <v>0.14828268912476719</v>
      </c>
      <c r="AJ9" s="16">
        <v>0.48022684216112499</v>
      </c>
      <c r="AK9" s="16">
        <v>0.72049429691496858</v>
      </c>
    </row>
    <row r="10" spans="2:39" ht="19" customHeight="1" x14ac:dyDescent="0.35">
      <c r="B10" s="15" t="s">
        <v>82</v>
      </c>
      <c r="C10" s="16">
        <v>0.61390582075853795</v>
      </c>
      <c r="D10" s="16">
        <v>0.57406868956368762</v>
      </c>
      <c r="E10" s="16">
        <v>0.65285399185944071</v>
      </c>
      <c r="G10" s="16">
        <v>0.53817884487036827</v>
      </c>
      <c r="H10" s="16">
        <v>0.43572690664852531</v>
      </c>
      <c r="I10" s="16">
        <v>0.52431809569241306</v>
      </c>
      <c r="J10" s="16">
        <v>0.63193369344449668</v>
      </c>
      <c r="K10" s="16">
        <v>0.7289704672885865</v>
      </c>
      <c r="L10" s="16">
        <v>0.78870735552095506</v>
      </c>
      <c r="N10" s="16">
        <v>0.6763592300671436</v>
      </c>
      <c r="O10" s="16">
        <v>0.63144861580542411</v>
      </c>
      <c r="P10" s="16">
        <v>0.68513713697919643</v>
      </c>
      <c r="Q10" s="16">
        <v>0.6173708402752982</v>
      </c>
      <c r="R10" s="16">
        <v>0.59517972154985277</v>
      </c>
      <c r="S10" s="16">
        <v>0.64846345876085321</v>
      </c>
      <c r="T10" s="16">
        <v>0.61198641961533395</v>
      </c>
      <c r="U10" s="16">
        <v>0.52515085735204137</v>
      </c>
      <c r="V10" s="16">
        <v>0.47986771599751571</v>
      </c>
      <c r="W10" s="16">
        <v>0.68800994768982249</v>
      </c>
      <c r="X10" s="16">
        <v>0.6555638933260669</v>
      </c>
      <c r="Y10" s="16">
        <v>0.65166973150878227</v>
      </c>
      <c r="AA10" s="16">
        <v>0.51674435371636784</v>
      </c>
      <c r="AB10" s="16">
        <v>0.64866910863937943</v>
      </c>
      <c r="AC10" s="16">
        <v>0.62126798241909909</v>
      </c>
      <c r="AD10" s="16">
        <v>0.67631946597258652</v>
      </c>
      <c r="AF10" s="16">
        <v>0.57314169215907651</v>
      </c>
      <c r="AH10" s="16">
        <v>0.88494370425612223</v>
      </c>
      <c r="AI10" s="16">
        <v>0.81377143510846983</v>
      </c>
      <c r="AJ10" s="16">
        <v>0.48409315008222548</v>
      </c>
      <c r="AK10" s="16">
        <v>0.26331170216823802</v>
      </c>
    </row>
    <row r="11" spans="2:39" ht="19" customHeight="1" x14ac:dyDescent="0.35">
      <c r="B11" s="15" t="s">
        <v>93</v>
      </c>
      <c r="C11" s="16">
        <v>3.5642828638927412E-2</v>
      </c>
      <c r="D11" s="16">
        <v>3.2695211305284327E-2</v>
      </c>
      <c r="E11" s="16">
        <v>3.8524670297885977E-2</v>
      </c>
      <c r="G11" s="16">
        <v>5.373620997938057E-2</v>
      </c>
      <c r="H11" s="16">
        <v>5.3277461708491902E-2</v>
      </c>
      <c r="I11" s="16">
        <v>5.8511193826993262E-2</v>
      </c>
      <c r="J11" s="16">
        <v>2.4167388505292969E-2</v>
      </c>
      <c r="K11" s="16">
        <v>1.5935830100111029E-2</v>
      </c>
      <c r="L11" s="16">
        <v>1.3464519818649051E-2</v>
      </c>
      <c r="N11" s="16">
        <v>1.942283262319567E-2</v>
      </c>
      <c r="O11" s="16">
        <v>5.0886269446211448E-2</v>
      </c>
      <c r="P11" s="16">
        <v>3.8217158380551147E-2</v>
      </c>
      <c r="Q11" s="16">
        <v>1.894667328871202E-2</v>
      </c>
      <c r="R11" s="16">
        <v>2.0139221482924689E-2</v>
      </c>
      <c r="S11" s="16">
        <v>3.0314743165978309E-2</v>
      </c>
      <c r="T11" s="16">
        <v>5.0199621283891382E-2</v>
      </c>
      <c r="U11" s="16">
        <v>6.3988431785988231E-2</v>
      </c>
      <c r="V11" s="16">
        <v>4.2395088757312377E-2</v>
      </c>
      <c r="W11" s="16">
        <v>2.1831176876302871E-2</v>
      </c>
      <c r="X11" s="16">
        <v>3.2731815432150577E-2</v>
      </c>
      <c r="Y11" s="16">
        <v>4.8800567834937511E-2</v>
      </c>
      <c r="AA11" s="16">
        <v>2.4211340596405801E-2</v>
      </c>
      <c r="AB11" s="16">
        <v>2.840111771946472E-2</v>
      </c>
      <c r="AC11" s="16">
        <v>3.4347889725216171E-2</v>
      </c>
      <c r="AD11" s="16">
        <v>5.6532288438377223E-2</v>
      </c>
      <c r="AF11" s="16">
        <v>3.6119540844622933E-2</v>
      </c>
      <c r="AH11" s="16">
        <v>5.7038253086875483E-2</v>
      </c>
      <c r="AI11" s="16">
        <v>3.794587576676324E-2</v>
      </c>
      <c r="AJ11" s="16">
        <v>3.5680007756649403E-2</v>
      </c>
      <c r="AK11" s="16">
        <v>1.6194000916793329E-2</v>
      </c>
    </row>
    <row r="13" spans="2:39" x14ac:dyDescent="0.35">
      <c r="B13" t="s">
        <v>443</v>
      </c>
    </row>
    <row r="14" spans="2:39" x14ac:dyDescent="0.35">
      <c r="B14" t="s">
        <v>8</v>
      </c>
    </row>
    <row r="16" spans="2:39" x14ac:dyDescent="0.35">
      <c r="B16"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dimension ref="B2:AM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334</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3731</v>
      </c>
      <c r="D7" s="13">
        <v>1969</v>
      </c>
      <c r="E7" s="13">
        <v>1762</v>
      </c>
      <c r="G7" s="13">
        <v>463</v>
      </c>
      <c r="H7" s="13">
        <v>766</v>
      </c>
      <c r="I7" s="13">
        <v>817</v>
      </c>
      <c r="J7" s="13">
        <v>851</v>
      </c>
      <c r="K7" s="13">
        <v>593</v>
      </c>
      <c r="L7" s="13">
        <v>241</v>
      </c>
      <c r="N7" s="13">
        <v>289</v>
      </c>
      <c r="O7" s="13">
        <v>124</v>
      </c>
      <c r="P7" s="13">
        <v>185</v>
      </c>
      <c r="Q7" s="13">
        <v>150</v>
      </c>
      <c r="R7" s="13">
        <v>418</v>
      </c>
      <c r="S7" s="13">
        <v>302</v>
      </c>
      <c r="T7" s="13">
        <v>276</v>
      </c>
      <c r="U7" s="13">
        <v>336</v>
      </c>
      <c r="V7" s="13">
        <v>589</v>
      </c>
      <c r="W7" s="13">
        <v>495</v>
      </c>
      <c r="X7" s="13">
        <v>278</v>
      </c>
      <c r="Y7" s="13">
        <v>289</v>
      </c>
      <c r="AA7" s="13">
        <v>1130</v>
      </c>
      <c r="AB7" s="13">
        <v>1060</v>
      </c>
      <c r="AC7" s="13">
        <v>848</v>
      </c>
      <c r="AD7" s="13">
        <v>687</v>
      </c>
      <c r="AF7" s="13">
        <v>3501</v>
      </c>
      <c r="AH7" s="13">
        <v>194</v>
      </c>
      <c r="AI7" s="13">
        <v>1198</v>
      </c>
      <c r="AJ7" s="13">
        <v>1617</v>
      </c>
      <c r="AK7" s="13">
        <v>722</v>
      </c>
    </row>
    <row r="8" spans="2:39" x14ac:dyDescent="0.35">
      <c r="B8" s="7" t="s">
        <v>68</v>
      </c>
      <c r="C8" s="14">
        <v>3697</v>
      </c>
      <c r="D8" s="14">
        <v>1953</v>
      </c>
      <c r="E8" s="14">
        <v>1744</v>
      </c>
      <c r="G8" s="14">
        <v>456</v>
      </c>
      <c r="H8" s="14">
        <v>806</v>
      </c>
      <c r="I8" s="14">
        <v>807</v>
      </c>
      <c r="J8" s="14">
        <v>798</v>
      </c>
      <c r="K8" s="14">
        <v>546</v>
      </c>
      <c r="L8" s="14">
        <v>283</v>
      </c>
      <c r="N8" s="14">
        <v>308</v>
      </c>
      <c r="O8" s="14">
        <v>128</v>
      </c>
      <c r="P8" s="14">
        <v>176</v>
      </c>
      <c r="Q8" s="14">
        <v>136</v>
      </c>
      <c r="R8" s="14">
        <v>405</v>
      </c>
      <c r="S8" s="14">
        <v>280</v>
      </c>
      <c r="T8" s="14">
        <v>255</v>
      </c>
      <c r="U8" s="14">
        <v>328</v>
      </c>
      <c r="V8" s="14">
        <v>616</v>
      </c>
      <c r="W8" s="14">
        <v>487</v>
      </c>
      <c r="X8" s="14">
        <v>263</v>
      </c>
      <c r="Y8" s="14">
        <v>313</v>
      </c>
      <c r="AA8" s="14">
        <v>1093</v>
      </c>
      <c r="AB8" s="14">
        <v>1005</v>
      </c>
      <c r="AC8" s="14">
        <v>884</v>
      </c>
      <c r="AD8" s="14">
        <v>713</v>
      </c>
      <c r="AF8" s="14">
        <v>3464</v>
      </c>
      <c r="AH8" s="14">
        <v>195</v>
      </c>
      <c r="AI8" s="14">
        <v>1176</v>
      </c>
      <c r="AJ8" s="14">
        <v>1609</v>
      </c>
      <c r="AK8" s="14">
        <v>716</v>
      </c>
    </row>
    <row r="9" spans="2:39" ht="19" customHeight="1" x14ac:dyDescent="0.35">
      <c r="B9" s="15" t="s">
        <v>335</v>
      </c>
      <c r="C9" s="16">
        <v>0.30740192696061769</v>
      </c>
      <c r="D9" s="16">
        <v>0.34190288129082702</v>
      </c>
      <c r="E9" s="16">
        <v>0.26877286287732988</v>
      </c>
      <c r="G9" s="16">
        <v>0.26454798080009162</v>
      </c>
      <c r="H9" s="16">
        <v>0.37104322354741781</v>
      </c>
      <c r="I9" s="16">
        <v>0.36043221779860091</v>
      </c>
      <c r="J9" s="16">
        <v>0.30063710997473392</v>
      </c>
      <c r="K9" s="16">
        <v>0.2214492759358028</v>
      </c>
      <c r="L9" s="16">
        <v>0.22918777281276001</v>
      </c>
      <c r="N9" s="16">
        <v>0.26852813775715278</v>
      </c>
      <c r="O9" s="16">
        <v>0.28850677753448678</v>
      </c>
      <c r="P9" s="16">
        <v>0.26376410128876898</v>
      </c>
      <c r="Q9" s="16">
        <v>0.28664036505471557</v>
      </c>
      <c r="R9" s="16">
        <v>0.31459904167501312</v>
      </c>
      <c r="S9" s="16">
        <v>0.27634840516737941</v>
      </c>
      <c r="T9" s="16">
        <v>0.28916440134012938</v>
      </c>
      <c r="U9" s="16">
        <v>0.36144901327524898</v>
      </c>
      <c r="V9" s="16">
        <v>0.40547540115350661</v>
      </c>
      <c r="W9" s="16">
        <v>0.2473338125763728</v>
      </c>
      <c r="X9" s="16">
        <v>0.2997257500432291</v>
      </c>
      <c r="Y9" s="16">
        <v>0.27068222275299653</v>
      </c>
      <c r="AA9" s="16">
        <v>0.44746112601924087</v>
      </c>
      <c r="AB9" s="16">
        <v>0.29401915853359711</v>
      </c>
      <c r="AC9" s="16">
        <v>0.23096684400662759</v>
      </c>
      <c r="AD9" s="16">
        <v>0.20686372946675169</v>
      </c>
      <c r="AF9" s="16">
        <v>0.32603525520092558</v>
      </c>
      <c r="AH9" s="16">
        <v>3.316670495583264E-2</v>
      </c>
      <c r="AI9" s="16">
        <v>0.1240694648850698</v>
      </c>
      <c r="AJ9" s="16">
        <v>0.34913586082650178</v>
      </c>
      <c r="AK9" s="16">
        <v>0.58930403202014792</v>
      </c>
    </row>
    <row r="10" spans="2:39" ht="19" customHeight="1" x14ac:dyDescent="0.35">
      <c r="B10" s="15" t="s">
        <v>336</v>
      </c>
      <c r="C10" s="16">
        <v>0.2419953820778129</v>
      </c>
      <c r="D10" s="16">
        <v>0.23920021823280241</v>
      </c>
      <c r="E10" s="16">
        <v>0.24512499299404369</v>
      </c>
      <c r="G10" s="16">
        <v>0.2222296252016133</v>
      </c>
      <c r="H10" s="16">
        <v>0.22228412542920151</v>
      </c>
      <c r="I10" s="16">
        <v>0.25772728238434522</v>
      </c>
      <c r="J10" s="16">
        <v>0.24650816164951411</v>
      </c>
      <c r="K10" s="16">
        <v>0.27891105116530862</v>
      </c>
      <c r="L10" s="16">
        <v>0.20123156539887979</v>
      </c>
      <c r="N10" s="16">
        <v>0.29341206577723827</v>
      </c>
      <c r="O10" s="16">
        <v>0.26658097677794018</v>
      </c>
      <c r="P10" s="16">
        <v>0.23650509464181141</v>
      </c>
      <c r="Q10" s="16">
        <v>0.19506233427281389</v>
      </c>
      <c r="R10" s="16">
        <v>0.2381670512922883</v>
      </c>
      <c r="S10" s="16">
        <v>0.2599670513140418</v>
      </c>
      <c r="T10" s="16">
        <v>0.23127248811758949</v>
      </c>
      <c r="U10" s="16">
        <v>0.24699933895443149</v>
      </c>
      <c r="V10" s="16">
        <v>0.22861790543018459</v>
      </c>
      <c r="W10" s="16">
        <v>0.25161610307336829</v>
      </c>
      <c r="X10" s="16">
        <v>0.19337970435175639</v>
      </c>
      <c r="Y10" s="16">
        <v>0.24937300080428751</v>
      </c>
      <c r="AA10" s="16">
        <v>0.25798341441706307</v>
      </c>
      <c r="AB10" s="16">
        <v>0.27203357477091822</v>
      </c>
      <c r="AC10" s="16">
        <v>0.23464888326113431</v>
      </c>
      <c r="AD10" s="16">
        <v>0.18401893037141179</v>
      </c>
      <c r="AF10" s="16">
        <v>0.25058387586640962</v>
      </c>
      <c r="AH10" s="16">
        <v>0.1104594542459186</v>
      </c>
      <c r="AI10" s="16">
        <v>0.20347260699920791</v>
      </c>
      <c r="AJ10" s="16">
        <v>0.28525450329901569</v>
      </c>
      <c r="AK10" s="16">
        <v>0.2438949833685117</v>
      </c>
    </row>
    <row r="11" spans="2:39" ht="32" customHeight="1" x14ac:dyDescent="0.35">
      <c r="B11" s="15" t="s">
        <v>337</v>
      </c>
      <c r="C11" s="16">
        <v>0.1044987119616433</v>
      </c>
      <c r="D11" s="16">
        <v>9.8004292640884602E-2</v>
      </c>
      <c r="E11" s="16">
        <v>0.1117702018376687</v>
      </c>
      <c r="G11" s="16">
        <v>0.1165187817507882</v>
      </c>
      <c r="H11" s="16">
        <v>0.12440949299828</v>
      </c>
      <c r="I11" s="16">
        <v>9.3131239831214019E-2</v>
      </c>
      <c r="J11" s="16">
        <v>0.10380235275863819</v>
      </c>
      <c r="K11" s="16">
        <v>9.5257958369349333E-2</v>
      </c>
      <c r="L11" s="16">
        <v>8.0650181617623398E-2</v>
      </c>
      <c r="N11" s="16">
        <v>0.1005377694977081</v>
      </c>
      <c r="O11" s="16">
        <v>6.3312293255786425E-2</v>
      </c>
      <c r="P11" s="16">
        <v>0.10407201367462431</v>
      </c>
      <c r="Q11" s="16">
        <v>0.12613660443524319</v>
      </c>
      <c r="R11" s="16">
        <v>0.10298804604473399</v>
      </c>
      <c r="S11" s="16">
        <v>7.3416643850462884E-2</v>
      </c>
      <c r="T11" s="16">
        <v>0.1101975536135134</v>
      </c>
      <c r="U11" s="16">
        <v>9.8237723290117512E-2</v>
      </c>
      <c r="V11" s="16">
        <v>9.1862820202977744E-2</v>
      </c>
      <c r="W11" s="16">
        <v>0.11714507252444931</v>
      </c>
      <c r="X11" s="16">
        <v>0.12549237229907009</v>
      </c>
      <c r="Y11" s="16">
        <v>0.13539146349790429</v>
      </c>
      <c r="AA11" s="16">
        <v>7.6855692128673173E-2</v>
      </c>
      <c r="AB11" s="16">
        <v>9.9113307428015801E-2</v>
      </c>
      <c r="AC11" s="16">
        <v>0.1273914155976078</v>
      </c>
      <c r="AD11" s="16">
        <v>0.12639362196372689</v>
      </c>
      <c r="AF11" s="16">
        <v>0.10444374651588439</v>
      </c>
      <c r="AH11" s="16">
        <v>0.10170111806252741</v>
      </c>
      <c r="AI11" s="16">
        <v>0.138417122921733</v>
      </c>
      <c r="AJ11" s="16">
        <v>0.10508156233336061</v>
      </c>
      <c r="AK11" s="16">
        <v>4.8279021017031312E-2</v>
      </c>
    </row>
    <row r="12" spans="2:39" ht="19" customHeight="1" x14ac:dyDescent="0.35">
      <c r="B12" s="15" t="s">
        <v>338</v>
      </c>
      <c r="C12" s="16">
        <v>0.1375288695921151</v>
      </c>
      <c r="D12" s="16">
        <v>0.13053067470990259</v>
      </c>
      <c r="E12" s="16">
        <v>0.14536441280593329</v>
      </c>
      <c r="G12" s="16">
        <v>0.15445060375773309</v>
      </c>
      <c r="H12" s="16">
        <v>0.1144827963475593</v>
      </c>
      <c r="I12" s="16">
        <v>0.1246925365197511</v>
      </c>
      <c r="J12" s="16">
        <v>0.13497134505370811</v>
      </c>
      <c r="K12" s="16">
        <v>0.1409419387504782</v>
      </c>
      <c r="L12" s="16">
        <v>0.21298524588028009</v>
      </c>
      <c r="N12" s="16">
        <v>0.14344411835523019</v>
      </c>
      <c r="O12" s="16">
        <v>0.17575498213425511</v>
      </c>
      <c r="P12" s="16">
        <v>0.2228230803947184</v>
      </c>
      <c r="Q12" s="16">
        <v>0.13458450614793141</v>
      </c>
      <c r="R12" s="16">
        <v>0.13722305900378109</v>
      </c>
      <c r="S12" s="16">
        <v>0.1701263322869645</v>
      </c>
      <c r="T12" s="16">
        <v>0.16389741530212831</v>
      </c>
      <c r="U12" s="16">
        <v>0.10876167355503399</v>
      </c>
      <c r="V12" s="16">
        <v>9.9612674813203961E-2</v>
      </c>
      <c r="W12" s="16">
        <v>0.13147118423659829</v>
      </c>
      <c r="X12" s="16">
        <v>0.15108324552305991</v>
      </c>
      <c r="Y12" s="16">
        <v>0.12172160995708831</v>
      </c>
      <c r="AA12" s="16">
        <v>8.9154895981464019E-2</v>
      </c>
      <c r="AB12" s="16">
        <v>0.13609416512216499</v>
      </c>
      <c r="AC12" s="16">
        <v>0.15742759371684781</v>
      </c>
      <c r="AD12" s="16">
        <v>0.18943309292969221</v>
      </c>
      <c r="AF12" s="16">
        <v>0.1241778946777938</v>
      </c>
      <c r="AH12" s="16">
        <v>0.34384958707944152</v>
      </c>
      <c r="AI12" s="16">
        <v>0.1983149192302032</v>
      </c>
      <c r="AJ12" s="16">
        <v>0.1059617194737735</v>
      </c>
      <c r="AK12" s="16">
        <v>5.2441011594466923E-2</v>
      </c>
    </row>
    <row r="13" spans="2:39" ht="19" customHeight="1" x14ac:dyDescent="0.35">
      <c r="B13" s="15" t="s">
        <v>339</v>
      </c>
      <c r="C13" s="16">
        <v>0.1164620972210083</v>
      </c>
      <c r="D13" s="16">
        <v>0.1118467060387263</v>
      </c>
      <c r="E13" s="16">
        <v>0.1216297293984667</v>
      </c>
      <c r="G13" s="16">
        <v>0.13845682257971681</v>
      </c>
      <c r="H13" s="16">
        <v>0.10737793030915591</v>
      </c>
      <c r="I13" s="16">
        <v>8.1716540490189421E-2</v>
      </c>
      <c r="J13" s="16">
        <v>0.1099502336106928</v>
      </c>
      <c r="K13" s="16">
        <v>0.1535242000938368</v>
      </c>
      <c r="L13" s="16">
        <v>0.15266279083802831</v>
      </c>
      <c r="N13" s="16">
        <v>0.11277574837914491</v>
      </c>
      <c r="O13" s="16">
        <v>0.1119241245300381</v>
      </c>
      <c r="P13" s="16">
        <v>0.10006320568561849</v>
      </c>
      <c r="Q13" s="16">
        <v>0.13463563221196431</v>
      </c>
      <c r="R13" s="16">
        <v>7.7678604091642373E-2</v>
      </c>
      <c r="S13" s="16">
        <v>0.12230485238133119</v>
      </c>
      <c r="T13" s="16">
        <v>0.12932606942490751</v>
      </c>
      <c r="U13" s="16">
        <v>0.112890206254339</v>
      </c>
      <c r="V13" s="16">
        <v>0.10899807027503509</v>
      </c>
      <c r="W13" s="16">
        <v>0.14183666083363849</v>
      </c>
      <c r="X13" s="16">
        <v>0.1298504758118548</v>
      </c>
      <c r="Y13" s="16">
        <v>0.12548849374395499</v>
      </c>
      <c r="AA13" s="16">
        <v>7.173442294971169E-2</v>
      </c>
      <c r="AB13" s="16">
        <v>0.10525218629001321</v>
      </c>
      <c r="AC13" s="16">
        <v>0.14587189179425991</v>
      </c>
      <c r="AD13" s="16">
        <v>0.16470210184005479</v>
      </c>
      <c r="AF13" s="16">
        <v>0.10812352150114039</v>
      </c>
      <c r="AH13" s="16">
        <v>0.26420802059274479</v>
      </c>
      <c r="AI13" s="16">
        <v>0.18600660424778229</v>
      </c>
      <c r="AJ13" s="16">
        <v>8.2257956083419806E-2</v>
      </c>
      <c r="AK13" s="16">
        <v>3.8885349123268909E-2</v>
      </c>
    </row>
    <row r="14" spans="2:39" ht="19" customHeight="1" x14ac:dyDescent="0.35">
      <c r="B14" s="15" t="s">
        <v>164</v>
      </c>
      <c r="C14" s="16">
        <v>9.2113012186802706E-2</v>
      </c>
      <c r="D14" s="16">
        <v>7.8515227086857195E-2</v>
      </c>
      <c r="E14" s="16">
        <v>0.1073378000865578</v>
      </c>
      <c r="G14" s="16">
        <v>0.103796185910057</v>
      </c>
      <c r="H14" s="16">
        <v>6.0402431368385523E-2</v>
      </c>
      <c r="I14" s="16">
        <v>8.2300182975899458E-2</v>
      </c>
      <c r="J14" s="16">
        <v>0.10413079695271291</v>
      </c>
      <c r="K14" s="16">
        <v>0.109915575685224</v>
      </c>
      <c r="L14" s="16">
        <v>0.12328244345242829</v>
      </c>
      <c r="N14" s="16">
        <v>8.1302160233525655E-2</v>
      </c>
      <c r="O14" s="16">
        <v>9.3920845767493613E-2</v>
      </c>
      <c r="P14" s="16">
        <v>7.2772504314458517E-2</v>
      </c>
      <c r="Q14" s="16">
        <v>0.1229405578773316</v>
      </c>
      <c r="R14" s="16">
        <v>0.12934419789254109</v>
      </c>
      <c r="S14" s="16">
        <v>9.7836714999820246E-2</v>
      </c>
      <c r="T14" s="16">
        <v>7.6142072201731859E-2</v>
      </c>
      <c r="U14" s="16">
        <v>7.1662044670829067E-2</v>
      </c>
      <c r="V14" s="16">
        <v>6.5433128125091972E-2</v>
      </c>
      <c r="W14" s="16">
        <v>0.1105971667555728</v>
      </c>
      <c r="X14" s="16">
        <v>0.1004684519710298</v>
      </c>
      <c r="Y14" s="16">
        <v>9.7343209243768311E-2</v>
      </c>
      <c r="AA14" s="16">
        <v>5.6810448503847102E-2</v>
      </c>
      <c r="AB14" s="16">
        <v>9.34876078552907E-2</v>
      </c>
      <c r="AC14" s="16">
        <v>0.1036933716235226</v>
      </c>
      <c r="AD14" s="16">
        <v>0.12858852342836269</v>
      </c>
      <c r="AF14" s="16">
        <v>8.6635706237846138E-2</v>
      </c>
      <c r="AH14" s="16">
        <v>0.1466151150635352</v>
      </c>
      <c r="AI14" s="16">
        <v>0.1497192817160039</v>
      </c>
      <c r="AJ14" s="16">
        <v>7.2308397983928213E-2</v>
      </c>
      <c r="AK14" s="16">
        <v>2.7195602876573081E-2</v>
      </c>
    </row>
    <row r="16" spans="2:39" x14ac:dyDescent="0.35">
      <c r="B16" s="19" t="s">
        <v>29</v>
      </c>
    </row>
    <row r="17" spans="2:2" x14ac:dyDescent="0.35">
      <c r="B17" t="s">
        <v>443</v>
      </c>
    </row>
    <row r="18" spans="2:2" x14ac:dyDescent="0.35">
      <c r="B18" t="s">
        <v>8</v>
      </c>
    </row>
    <row r="19" spans="2:2" x14ac:dyDescent="0.35">
      <c r="B19"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dimension ref="B2:G17"/>
  <sheetViews>
    <sheetView showGridLines="0" workbookViewId="0"/>
  </sheetViews>
  <sheetFormatPr defaultRowHeight="14.5" x14ac:dyDescent="0.35"/>
  <cols>
    <col min="1" max="1" width="5" customWidth="1"/>
    <col min="2" max="2" width="25" customWidth="1"/>
    <col min="3" max="7" width="20" customWidth="1"/>
  </cols>
  <sheetData>
    <row r="2" spans="2:7" ht="40" customHeight="1" x14ac:dyDescent="0.35">
      <c r="D2" s="17" t="s">
        <v>536</v>
      </c>
    </row>
    <row r="6" spans="2:7" ht="50" customHeight="1" x14ac:dyDescent="0.35">
      <c r="C6" s="18" t="s">
        <v>537</v>
      </c>
      <c r="D6" s="18" t="s">
        <v>538</v>
      </c>
      <c r="E6" s="18" t="s">
        <v>539</v>
      </c>
      <c r="F6" s="18" t="s">
        <v>540</v>
      </c>
      <c r="G6" s="18" t="s">
        <v>541</v>
      </c>
    </row>
    <row r="7" spans="2:7" x14ac:dyDescent="0.35">
      <c r="B7" s="15" t="s">
        <v>341</v>
      </c>
      <c r="C7" s="16">
        <v>0.39772035312038978</v>
      </c>
      <c r="D7" s="16">
        <v>0.40395658978289961</v>
      </c>
      <c r="E7" s="16">
        <v>0.28921848703654202</v>
      </c>
      <c r="F7" s="16">
        <v>0.29301635750664101</v>
      </c>
      <c r="G7" s="16">
        <v>0.36696249286785282</v>
      </c>
    </row>
    <row r="8" spans="2:7" x14ac:dyDescent="0.35">
      <c r="B8" s="15" t="s">
        <v>342</v>
      </c>
      <c r="C8" s="16">
        <v>0.1522325250484465</v>
      </c>
      <c r="D8" s="16">
        <v>0.31973358779710748</v>
      </c>
      <c r="E8" s="16">
        <v>0.34887998262407982</v>
      </c>
      <c r="F8" s="16">
        <v>0.43959561496178479</v>
      </c>
      <c r="G8" s="16">
        <v>0.2074504905701367</v>
      </c>
    </row>
    <row r="9" spans="2:7" x14ac:dyDescent="0.35">
      <c r="B9" s="15" t="s">
        <v>343</v>
      </c>
      <c r="C9" s="16">
        <v>0.3038910992867726</v>
      </c>
      <c r="D9" s="16">
        <v>0.15014432926052779</v>
      </c>
      <c r="E9" s="16">
        <v>0.19336912633397871</v>
      </c>
      <c r="F9" s="16">
        <v>0.13365384630497709</v>
      </c>
      <c r="G9" s="16">
        <v>0.22388440178955021</v>
      </c>
    </row>
    <row r="10" spans="2:7" x14ac:dyDescent="0.35">
      <c r="B10" s="15" t="s">
        <v>93</v>
      </c>
      <c r="C10" s="16">
        <v>0.146156022544391</v>
      </c>
      <c r="D10" s="16">
        <v>0.12616549315946521</v>
      </c>
      <c r="E10" s="16">
        <v>0.16853240400539959</v>
      </c>
      <c r="F10" s="16">
        <v>0.133734181226597</v>
      </c>
      <c r="G10" s="16">
        <v>0.20170261477246029</v>
      </c>
    </row>
    <row r="13" spans="2:7" x14ac:dyDescent="0.35">
      <c r="B13" t="s">
        <v>443</v>
      </c>
    </row>
    <row r="14" spans="2:7" x14ac:dyDescent="0.35">
      <c r="B14" t="s">
        <v>8</v>
      </c>
    </row>
    <row r="17" spans="2:2" x14ac:dyDescent="0.35">
      <c r="B17" t="str">
        <f>HYPERLINK("#Contents!A1", "Return to Contents")</f>
        <v>Return to Contents</v>
      </c>
    </row>
  </sheetData>
  <pageMargins left="0.75" right="0.75" top="1" bottom="1" header="0.5" footer="0.5"/>
  <drawing r:id="rId1"/>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dimension ref="B2:AM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340</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5583</v>
      </c>
      <c r="D7" s="13">
        <v>2763</v>
      </c>
      <c r="E7" s="13">
        <v>2820</v>
      </c>
      <c r="G7" s="13">
        <v>794</v>
      </c>
      <c r="H7" s="13">
        <v>910</v>
      </c>
      <c r="I7" s="13">
        <v>969</v>
      </c>
      <c r="J7" s="13">
        <v>1020</v>
      </c>
      <c r="K7" s="13">
        <v>864</v>
      </c>
      <c r="L7" s="13">
        <v>1026</v>
      </c>
      <c r="N7" s="13">
        <v>465</v>
      </c>
      <c r="O7" s="13">
        <v>163</v>
      </c>
      <c r="P7" s="13">
        <v>289</v>
      </c>
      <c r="Q7" s="13">
        <v>244</v>
      </c>
      <c r="R7" s="13">
        <v>623</v>
      </c>
      <c r="S7" s="13">
        <v>477</v>
      </c>
      <c r="T7" s="13">
        <v>418</v>
      </c>
      <c r="U7" s="13">
        <v>510</v>
      </c>
      <c r="V7" s="13">
        <v>748</v>
      </c>
      <c r="W7" s="13">
        <v>730</v>
      </c>
      <c r="X7" s="13">
        <v>462</v>
      </c>
      <c r="Y7" s="13">
        <v>454</v>
      </c>
      <c r="AA7" s="13">
        <v>1519</v>
      </c>
      <c r="AB7" s="13">
        <v>1492</v>
      </c>
      <c r="AC7" s="13">
        <v>1158</v>
      </c>
      <c r="AD7" s="13">
        <v>1396</v>
      </c>
      <c r="AF7" s="13">
        <v>4950</v>
      </c>
      <c r="AH7" s="13">
        <v>515</v>
      </c>
      <c r="AI7" s="13">
        <v>2107</v>
      </c>
      <c r="AJ7" s="13">
        <v>2105</v>
      </c>
      <c r="AK7" s="13">
        <v>856</v>
      </c>
    </row>
    <row r="8" spans="2:39" x14ac:dyDescent="0.35">
      <c r="B8" s="7" t="s">
        <v>68</v>
      </c>
      <c r="C8" s="14">
        <v>5579</v>
      </c>
      <c r="D8" s="14">
        <v>2758</v>
      </c>
      <c r="E8" s="14">
        <v>2821</v>
      </c>
      <c r="G8" s="14">
        <v>771</v>
      </c>
      <c r="H8" s="14">
        <v>949</v>
      </c>
      <c r="I8" s="14">
        <v>949</v>
      </c>
      <c r="J8" s="14">
        <v>949</v>
      </c>
      <c r="K8" s="14">
        <v>787</v>
      </c>
      <c r="L8" s="14">
        <v>1172</v>
      </c>
      <c r="N8" s="14">
        <v>502</v>
      </c>
      <c r="O8" s="14">
        <v>168</v>
      </c>
      <c r="P8" s="14">
        <v>279</v>
      </c>
      <c r="Q8" s="14">
        <v>223</v>
      </c>
      <c r="R8" s="14">
        <v>612</v>
      </c>
      <c r="S8" s="14">
        <v>448</v>
      </c>
      <c r="T8" s="14">
        <v>390</v>
      </c>
      <c r="U8" s="14">
        <v>501</v>
      </c>
      <c r="V8" s="14">
        <v>783</v>
      </c>
      <c r="W8" s="14">
        <v>724</v>
      </c>
      <c r="X8" s="14">
        <v>446</v>
      </c>
      <c r="Y8" s="14">
        <v>502</v>
      </c>
      <c r="AA8" s="14">
        <v>1505</v>
      </c>
      <c r="AB8" s="14">
        <v>1448</v>
      </c>
      <c r="AC8" s="14">
        <v>1224</v>
      </c>
      <c r="AD8" s="14">
        <v>1395</v>
      </c>
      <c r="AF8" s="14">
        <v>4916</v>
      </c>
      <c r="AH8" s="14">
        <v>537</v>
      </c>
      <c r="AI8" s="14">
        <v>2109</v>
      </c>
      <c r="AJ8" s="14">
        <v>2088</v>
      </c>
      <c r="AK8" s="14">
        <v>844</v>
      </c>
    </row>
    <row r="9" spans="2:39" ht="19" customHeight="1" x14ac:dyDescent="0.35">
      <c r="B9" s="15" t="s">
        <v>341</v>
      </c>
      <c r="C9" s="16">
        <v>0.29301635750664101</v>
      </c>
      <c r="D9" s="16">
        <v>0.33148558722519111</v>
      </c>
      <c r="E9" s="16">
        <v>0.25540556334906089</v>
      </c>
      <c r="G9" s="16">
        <v>0.32347515118549602</v>
      </c>
      <c r="H9" s="16">
        <v>0.46474900855723678</v>
      </c>
      <c r="I9" s="16">
        <v>0.39545401651855822</v>
      </c>
      <c r="J9" s="16">
        <v>0.31217474482351931</v>
      </c>
      <c r="K9" s="16">
        <v>0.22089257969213641</v>
      </c>
      <c r="L9" s="16">
        <v>8.3857697035007159E-2</v>
      </c>
      <c r="N9" s="16">
        <v>0.26936840402477119</v>
      </c>
      <c r="O9" s="16">
        <v>0.28309525099778832</v>
      </c>
      <c r="P9" s="16">
        <v>0.20824693357689511</v>
      </c>
      <c r="Q9" s="16">
        <v>0.29149105743257592</v>
      </c>
      <c r="R9" s="16">
        <v>0.31597311918317822</v>
      </c>
      <c r="S9" s="16">
        <v>0.22986712001825271</v>
      </c>
      <c r="T9" s="16">
        <v>0.29762823134779609</v>
      </c>
      <c r="U9" s="16">
        <v>0.34169746520379662</v>
      </c>
      <c r="V9" s="16">
        <v>0.42150488791540291</v>
      </c>
      <c r="W9" s="16">
        <v>0.25301387163609462</v>
      </c>
      <c r="X9" s="16">
        <v>0.26150987722003838</v>
      </c>
      <c r="Y9" s="16">
        <v>0.2292266961121652</v>
      </c>
      <c r="AA9" s="16">
        <v>0.41037721401263427</v>
      </c>
      <c r="AB9" s="16">
        <v>0.28751376909608461</v>
      </c>
      <c r="AC9" s="16">
        <v>0.27675107772435792</v>
      </c>
      <c r="AD9" s="16">
        <v>0.1862090433469149</v>
      </c>
      <c r="AF9" s="16">
        <v>0.32928169361143578</v>
      </c>
      <c r="AH9" s="16">
        <v>3.1831205621336442E-2</v>
      </c>
      <c r="AI9" s="16">
        <v>0.10287622205727889</v>
      </c>
      <c r="AJ9" s="16">
        <v>0.37784044574142372</v>
      </c>
      <c r="AK9" s="16">
        <v>0.7242887731195532</v>
      </c>
    </row>
    <row r="10" spans="2:39" ht="19" customHeight="1" x14ac:dyDescent="0.35">
      <c r="B10" s="15" t="s">
        <v>342</v>
      </c>
      <c r="C10" s="16">
        <v>0.43959561496178479</v>
      </c>
      <c r="D10" s="16">
        <v>0.4312709694743796</v>
      </c>
      <c r="E10" s="16">
        <v>0.44773449713208852</v>
      </c>
      <c r="G10" s="16">
        <v>0.35263143543709458</v>
      </c>
      <c r="H10" s="16">
        <v>0.32675907001773752</v>
      </c>
      <c r="I10" s="16">
        <v>0.35050977604709321</v>
      </c>
      <c r="J10" s="16">
        <v>0.40300294035155487</v>
      </c>
      <c r="K10" s="16">
        <v>0.53007890231018751</v>
      </c>
      <c r="L10" s="16">
        <v>0.62921627473418196</v>
      </c>
      <c r="N10" s="16">
        <v>0.48043646451534983</v>
      </c>
      <c r="O10" s="16">
        <v>0.498694662857189</v>
      </c>
      <c r="P10" s="16">
        <v>0.47117195655626398</v>
      </c>
      <c r="Q10" s="16">
        <v>0.47521163088358492</v>
      </c>
      <c r="R10" s="16">
        <v>0.4153434922011231</v>
      </c>
      <c r="S10" s="16">
        <v>0.47316752820136759</v>
      </c>
      <c r="T10" s="16">
        <v>0.43441455893846548</v>
      </c>
      <c r="U10" s="16">
        <v>0.41008428753608628</v>
      </c>
      <c r="V10" s="16">
        <v>0.33199893470219072</v>
      </c>
      <c r="W10" s="16">
        <v>0.47141442130417449</v>
      </c>
      <c r="X10" s="16">
        <v>0.4650438854923129</v>
      </c>
      <c r="Y10" s="16">
        <v>0.4780089659941309</v>
      </c>
      <c r="AA10" s="16">
        <v>0.36476874777224672</v>
      </c>
      <c r="AB10" s="16">
        <v>0.42083471209919632</v>
      </c>
      <c r="AC10" s="16">
        <v>0.47207395008211622</v>
      </c>
      <c r="AD10" s="16">
        <v>0.51161001792016925</v>
      </c>
      <c r="AF10" s="16">
        <v>0.41912588399659551</v>
      </c>
      <c r="AH10" s="16">
        <v>0.63152330712525528</v>
      </c>
      <c r="AI10" s="16">
        <v>0.5411943537836621</v>
      </c>
      <c r="AJ10" s="16">
        <v>0.39889181280430452</v>
      </c>
      <c r="AK10" s="16">
        <v>0.16442829313821661</v>
      </c>
    </row>
    <row r="11" spans="2:39" ht="19" customHeight="1" x14ac:dyDescent="0.35">
      <c r="B11" s="15" t="s">
        <v>343</v>
      </c>
      <c r="C11" s="16">
        <v>0.13365384630497709</v>
      </c>
      <c r="D11" s="16">
        <v>0.13633952233687849</v>
      </c>
      <c r="E11" s="16">
        <v>0.13102810076370161</v>
      </c>
      <c r="G11" s="16">
        <v>0.23382723560217569</v>
      </c>
      <c r="H11" s="16">
        <v>0.13233606139773049</v>
      </c>
      <c r="I11" s="16">
        <v>0.1257339362762219</v>
      </c>
      <c r="J11" s="16">
        <v>0.13791967059086341</v>
      </c>
      <c r="K11" s="16">
        <v>0.12562550655876331</v>
      </c>
      <c r="L11" s="16">
        <v>7.7145494280338262E-2</v>
      </c>
      <c r="N11" s="16">
        <v>0.1327398722797008</v>
      </c>
      <c r="O11" s="16">
        <v>0.11231183674597441</v>
      </c>
      <c r="P11" s="16">
        <v>0.18881377872438501</v>
      </c>
      <c r="Q11" s="16">
        <v>0.1127506828513495</v>
      </c>
      <c r="R11" s="16">
        <v>0.1425848997179906</v>
      </c>
      <c r="S11" s="16">
        <v>0.13155735016258671</v>
      </c>
      <c r="T11" s="16">
        <v>0.1383388429099208</v>
      </c>
      <c r="U11" s="16">
        <v>0.1282829771654824</v>
      </c>
      <c r="V11" s="16">
        <v>0.13043931917571411</v>
      </c>
      <c r="W11" s="16">
        <v>0.12593887242200841</v>
      </c>
      <c r="X11" s="16">
        <v>0.13093007374683571</v>
      </c>
      <c r="Y11" s="16">
        <v>0.13158183230059819</v>
      </c>
      <c r="AA11" s="16">
        <v>0.1216336356988534</v>
      </c>
      <c r="AB11" s="16">
        <v>0.15366158665491819</v>
      </c>
      <c r="AC11" s="16">
        <v>0.1181931842244917</v>
      </c>
      <c r="AD11" s="16">
        <v>0.13956601031849269</v>
      </c>
      <c r="AF11" s="16">
        <v>0.13105239818248179</v>
      </c>
      <c r="AH11" s="16">
        <v>0.1225616285697949</v>
      </c>
      <c r="AI11" s="16">
        <v>0.1551911714456912</v>
      </c>
      <c r="AJ11" s="16">
        <v>0.13818160884156311</v>
      </c>
      <c r="AK11" s="16">
        <v>7.571676338763024E-2</v>
      </c>
    </row>
    <row r="12" spans="2:39" ht="19" customHeight="1" x14ac:dyDescent="0.35">
      <c r="B12" s="15" t="s">
        <v>93</v>
      </c>
      <c r="C12" s="16">
        <v>0.133734181226597</v>
      </c>
      <c r="D12" s="16">
        <v>0.10090392096355071</v>
      </c>
      <c r="E12" s="16">
        <v>0.1658318387551489</v>
      </c>
      <c r="G12" s="16">
        <v>9.0066177775233638E-2</v>
      </c>
      <c r="H12" s="16">
        <v>7.6155860027295214E-2</v>
      </c>
      <c r="I12" s="16">
        <v>0.1283022711581267</v>
      </c>
      <c r="J12" s="16">
        <v>0.14690264423406249</v>
      </c>
      <c r="K12" s="16">
        <v>0.1234030114389128</v>
      </c>
      <c r="L12" s="16">
        <v>0.20978053395047261</v>
      </c>
      <c r="N12" s="16">
        <v>0.1174552591801781</v>
      </c>
      <c r="O12" s="16">
        <v>0.1058982493990486</v>
      </c>
      <c r="P12" s="16">
        <v>0.1317673311424559</v>
      </c>
      <c r="Q12" s="16">
        <v>0.1205466288324895</v>
      </c>
      <c r="R12" s="16">
        <v>0.126098488897708</v>
      </c>
      <c r="S12" s="16">
        <v>0.16540800161779309</v>
      </c>
      <c r="T12" s="16">
        <v>0.12961836680381761</v>
      </c>
      <c r="U12" s="16">
        <v>0.1199352700946348</v>
      </c>
      <c r="V12" s="16">
        <v>0.1160568582066923</v>
      </c>
      <c r="W12" s="16">
        <v>0.14963283463772259</v>
      </c>
      <c r="X12" s="16">
        <v>0.14251616354081301</v>
      </c>
      <c r="Y12" s="16">
        <v>0.16118250559310571</v>
      </c>
      <c r="AA12" s="16">
        <v>0.1032204025162656</v>
      </c>
      <c r="AB12" s="16">
        <v>0.13798993214980099</v>
      </c>
      <c r="AC12" s="16">
        <v>0.13298178796903409</v>
      </c>
      <c r="AD12" s="16">
        <v>0.1626149284144231</v>
      </c>
      <c r="AF12" s="16">
        <v>0.1205400242094867</v>
      </c>
      <c r="AH12" s="16">
        <v>0.2140838586836134</v>
      </c>
      <c r="AI12" s="16">
        <v>0.2007382527133679</v>
      </c>
      <c r="AJ12" s="16">
        <v>8.5086132612708795E-2</v>
      </c>
      <c r="AK12" s="16">
        <v>3.5566170354599989E-2</v>
      </c>
    </row>
    <row r="14" spans="2:39" x14ac:dyDescent="0.35">
      <c r="B14" t="s">
        <v>443</v>
      </c>
    </row>
    <row r="15" spans="2:39" x14ac:dyDescent="0.35">
      <c r="B15" t="s">
        <v>8</v>
      </c>
    </row>
    <row r="17" spans="2:2" x14ac:dyDescent="0.35">
      <c r="B17"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dimension ref="B2:AM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344</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5583</v>
      </c>
      <c r="D7" s="13">
        <v>2763</v>
      </c>
      <c r="E7" s="13">
        <v>2820</v>
      </c>
      <c r="G7" s="13">
        <v>794</v>
      </c>
      <c r="H7" s="13">
        <v>910</v>
      </c>
      <c r="I7" s="13">
        <v>969</v>
      </c>
      <c r="J7" s="13">
        <v>1020</v>
      </c>
      <c r="K7" s="13">
        <v>864</v>
      </c>
      <c r="L7" s="13">
        <v>1026</v>
      </c>
      <c r="N7" s="13">
        <v>465</v>
      </c>
      <c r="O7" s="13">
        <v>163</v>
      </c>
      <c r="P7" s="13">
        <v>289</v>
      </c>
      <c r="Q7" s="13">
        <v>244</v>
      </c>
      <c r="R7" s="13">
        <v>623</v>
      </c>
      <c r="S7" s="13">
        <v>477</v>
      </c>
      <c r="T7" s="13">
        <v>418</v>
      </c>
      <c r="U7" s="13">
        <v>510</v>
      </c>
      <c r="V7" s="13">
        <v>748</v>
      </c>
      <c r="W7" s="13">
        <v>730</v>
      </c>
      <c r="X7" s="13">
        <v>462</v>
      </c>
      <c r="Y7" s="13">
        <v>454</v>
      </c>
      <c r="AA7" s="13">
        <v>1519</v>
      </c>
      <c r="AB7" s="13">
        <v>1492</v>
      </c>
      <c r="AC7" s="13">
        <v>1158</v>
      </c>
      <c r="AD7" s="13">
        <v>1396</v>
      </c>
      <c r="AF7" s="13">
        <v>4950</v>
      </c>
      <c r="AH7" s="13">
        <v>515</v>
      </c>
      <c r="AI7" s="13">
        <v>2107</v>
      </c>
      <c r="AJ7" s="13">
        <v>2105</v>
      </c>
      <c r="AK7" s="13">
        <v>856</v>
      </c>
    </row>
    <row r="8" spans="2:39" x14ac:dyDescent="0.35">
      <c r="B8" s="7" t="s">
        <v>68</v>
      </c>
      <c r="C8" s="14">
        <v>5579</v>
      </c>
      <c r="D8" s="14">
        <v>2758</v>
      </c>
      <c r="E8" s="14">
        <v>2821</v>
      </c>
      <c r="G8" s="14">
        <v>771</v>
      </c>
      <c r="H8" s="14">
        <v>949</v>
      </c>
      <c r="I8" s="14">
        <v>949</v>
      </c>
      <c r="J8" s="14">
        <v>949</v>
      </c>
      <c r="K8" s="14">
        <v>787</v>
      </c>
      <c r="L8" s="14">
        <v>1172</v>
      </c>
      <c r="N8" s="14">
        <v>502</v>
      </c>
      <c r="O8" s="14">
        <v>168</v>
      </c>
      <c r="P8" s="14">
        <v>279</v>
      </c>
      <c r="Q8" s="14">
        <v>223</v>
      </c>
      <c r="R8" s="14">
        <v>612</v>
      </c>
      <c r="S8" s="14">
        <v>448</v>
      </c>
      <c r="T8" s="14">
        <v>390</v>
      </c>
      <c r="U8" s="14">
        <v>501</v>
      </c>
      <c r="V8" s="14">
        <v>783</v>
      </c>
      <c r="W8" s="14">
        <v>724</v>
      </c>
      <c r="X8" s="14">
        <v>446</v>
      </c>
      <c r="Y8" s="14">
        <v>502</v>
      </c>
      <c r="AA8" s="14">
        <v>1505</v>
      </c>
      <c r="AB8" s="14">
        <v>1448</v>
      </c>
      <c r="AC8" s="14">
        <v>1224</v>
      </c>
      <c r="AD8" s="14">
        <v>1395</v>
      </c>
      <c r="AF8" s="14">
        <v>4916</v>
      </c>
      <c r="AH8" s="14">
        <v>537</v>
      </c>
      <c r="AI8" s="14">
        <v>2109</v>
      </c>
      <c r="AJ8" s="14">
        <v>2088</v>
      </c>
      <c r="AK8" s="14">
        <v>844</v>
      </c>
    </row>
    <row r="9" spans="2:39" ht="19" customHeight="1" x14ac:dyDescent="0.35">
      <c r="B9" s="15" t="s">
        <v>341</v>
      </c>
      <c r="C9" s="16">
        <v>0.36696249286785282</v>
      </c>
      <c r="D9" s="16">
        <v>0.4271136432909719</v>
      </c>
      <c r="E9" s="16">
        <v>0.30815360707894263</v>
      </c>
      <c r="G9" s="16">
        <v>0.29898800075402809</v>
      </c>
      <c r="H9" s="16">
        <v>0.42558814561656971</v>
      </c>
      <c r="I9" s="16">
        <v>0.40698989220950249</v>
      </c>
      <c r="J9" s="16">
        <v>0.4010020627378672</v>
      </c>
      <c r="K9" s="16">
        <v>0.34358623437391478</v>
      </c>
      <c r="L9" s="16">
        <v>0.31993667311878088</v>
      </c>
      <c r="N9" s="16">
        <v>0.318195572137909</v>
      </c>
      <c r="O9" s="16">
        <v>0.32645678521975169</v>
      </c>
      <c r="P9" s="16">
        <v>0.32797539873996712</v>
      </c>
      <c r="Q9" s="16">
        <v>0.35813870401387748</v>
      </c>
      <c r="R9" s="16">
        <v>0.39127079809521031</v>
      </c>
      <c r="S9" s="16">
        <v>0.33311912142031508</v>
      </c>
      <c r="T9" s="16">
        <v>0.3579896387947808</v>
      </c>
      <c r="U9" s="16">
        <v>0.38119236459985018</v>
      </c>
      <c r="V9" s="16">
        <v>0.446162434837172</v>
      </c>
      <c r="W9" s="16">
        <v>0.33730665314210623</v>
      </c>
      <c r="X9" s="16">
        <v>0.35749360363685101</v>
      </c>
      <c r="Y9" s="16">
        <v>0.37586913178929299</v>
      </c>
      <c r="AA9" s="16">
        <v>0.44908834747094872</v>
      </c>
      <c r="AB9" s="16">
        <v>0.358428653165349</v>
      </c>
      <c r="AC9" s="16">
        <v>0.36267612692036738</v>
      </c>
      <c r="AD9" s="16">
        <v>0.29078825097884348</v>
      </c>
      <c r="AF9" s="16">
        <v>0.40040796671022388</v>
      </c>
      <c r="AH9" s="16">
        <v>0.11996544407641251</v>
      </c>
      <c r="AI9" s="16">
        <v>0.26293957443979588</v>
      </c>
      <c r="AJ9" s="16">
        <v>0.41505669894822322</v>
      </c>
      <c r="AK9" s="16">
        <v>0.66492816211090766</v>
      </c>
    </row>
    <row r="10" spans="2:39" ht="19" customHeight="1" x14ac:dyDescent="0.35">
      <c r="B10" s="15" t="s">
        <v>342</v>
      </c>
      <c r="C10" s="16">
        <v>0.2074504905701367</v>
      </c>
      <c r="D10" s="16">
        <v>0.2171441632982519</v>
      </c>
      <c r="E10" s="16">
        <v>0.19797313081337811</v>
      </c>
      <c r="G10" s="16">
        <v>0.2353417290518702</v>
      </c>
      <c r="H10" s="16">
        <v>0.2152842264114829</v>
      </c>
      <c r="I10" s="16">
        <v>0.2197256368137504</v>
      </c>
      <c r="J10" s="16">
        <v>0.19349530900339809</v>
      </c>
      <c r="K10" s="16">
        <v>0.21046669789925501</v>
      </c>
      <c r="L10" s="16">
        <v>0.18208405918269169</v>
      </c>
      <c r="N10" s="16">
        <v>0.22630295835905201</v>
      </c>
      <c r="O10" s="16">
        <v>0.25394791207839962</v>
      </c>
      <c r="P10" s="16">
        <v>0.2351696377468975</v>
      </c>
      <c r="Q10" s="16">
        <v>0.26432515448158922</v>
      </c>
      <c r="R10" s="16">
        <v>0.19972172546888781</v>
      </c>
      <c r="S10" s="16">
        <v>0.2003070055525607</v>
      </c>
      <c r="T10" s="16">
        <v>0.17710571146135759</v>
      </c>
      <c r="U10" s="16">
        <v>0.21868023908861611</v>
      </c>
      <c r="V10" s="16">
        <v>0.2048186198812873</v>
      </c>
      <c r="W10" s="16">
        <v>0.19643389102006109</v>
      </c>
      <c r="X10" s="16">
        <v>0.2001111655890854</v>
      </c>
      <c r="Y10" s="16">
        <v>0.18697410272118159</v>
      </c>
      <c r="AA10" s="16">
        <v>0.17916347300940141</v>
      </c>
      <c r="AB10" s="16">
        <v>0.19048446084922349</v>
      </c>
      <c r="AC10" s="16">
        <v>0.22289969313029639</v>
      </c>
      <c r="AD10" s="16">
        <v>0.242593594476504</v>
      </c>
      <c r="AF10" s="16">
        <v>0.21274512283144831</v>
      </c>
      <c r="AH10" s="16">
        <v>0.17157074260604341</v>
      </c>
      <c r="AI10" s="16">
        <v>0.21346851899765371</v>
      </c>
      <c r="AJ10" s="16">
        <v>0.2416248149181697</v>
      </c>
      <c r="AK10" s="16">
        <v>0.1307365568534874</v>
      </c>
    </row>
    <row r="11" spans="2:39" ht="19" customHeight="1" x14ac:dyDescent="0.35">
      <c r="B11" s="15" t="s">
        <v>343</v>
      </c>
      <c r="C11" s="16">
        <v>0.22388440178955021</v>
      </c>
      <c r="D11" s="16">
        <v>0.19505679544858601</v>
      </c>
      <c r="E11" s="16">
        <v>0.25206872406681502</v>
      </c>
      <c r="G11" s="16">
        <v>0.32926469073414871</v>
      </c>
      <c r="H11" s="16">
        <v>0.23280182148488371</v>
      </c>
      <c r="I11" s="16">
        <v>0.20349101459268501</v>
      </c>
      <c r="J11" s="16">
        <v>0.2016369947601345</v>
      </c>
      <c r="K11" s="16">
        <v>0.1980641366572502</v>
      </c>
      <c r="L11" s="16">
        <v>0.19918706538392761</v>
      </c>
      <c r="N11" s="16">
        <v>0.23054319368650081</v>
      </c>
      <c r="O11" s="16">
        <v>0.22793085623720899</v>
      </c>
      <c r="P11" s="16">
        <v>0.28294934739606542</v>
      </c>
      <c r="Q11" s="16">
        <v>0.19318904036552051</v>
      </c>
      <c r="R11" s="16">
        <v>0.21317838566696509</v>
      </c>
      <c r="S11" s="16">
        <v>0.23819895362991481</v>
      </c>
      <c r="T11" s="16">
        <v>0.23953710692297531</v>
      </c>
      <c r="U11" s="16">
        <v>0.22348723472393439</v>
      </c>
      <c r="V11" s="16">
        <v>0.1881643117531322</v>
      </c>
      <c r="W11" s="16">
        <v>0.23067111050566039</v>
      </c>
      <c r="X11" s="16">
        <v>0.24329058746843271</v>
      </c>
      <c r="Y11" s="16">
        <v>0.21386237738892969</v>
      </c>
      <c r="AA11" s="16">
        <v>0.18337820645889399</v>
      </c>
      <c r="AB11" s="16">
        <v>0.23518797221504731</v>
      </c>
      <c r="AC11" s="16">
        <v>0.2207174337659405</v>
      </c>
      <c r="AD11" s="16">
        <v>0.25863235422523301</v>
      </c>
      <c r="AF11" s="16">
        <v>0.2094959154505959</v>
      </c>
      <c r="AH11" s="16">
        <v>0.31510974000013109</v>
      </c>
      <c r="AI11" s="16">
        <v>0.24903876999151359</v>
      </c>
      <c r="AJ11" s="16">
        <v>0.21899809997661171</v>
      </c>
      <c r="AK11" s="16">
        <v>0.1151299180737725</v>
      </c>
    </row>
    <row r="12" spans="2:39" ht="19" customHeight="1" x14ac:dyDescent="0.35">
      <c r="B12" s="15" t="s">
        <v>93</v>
      </c>
      <c r="C12" s="16">
        <v>0.20170261477246029</v>
      </c>
      <c r="D12" s="16">
        <v>0.16068539796219011</v>
      </c>
      <c r="E12" s="16">
        <v>0.2418045380408643</v>
      </c>
      <c r="G12" s="16">
        <v>0.1364055794599528</v>
      </c>
      <c r="H12" s="16">
        <v>0.12632580648706379</v>
      </c>
      <c r="I12" s="16">
        <v>0.16979345638406221</v>
      </c>
      <c r="J12" s="16">
        <v>0.20386563349860029</v>
      </c>
      <c r="K12" s="16">
        <v>0.24788293106958001</v>
      </c>
      <c r="L12" s="16">
        <v>0.29879220231459991</v>
      </c>
      <c r="N12" s="16">
        <v>0.2249582758165381</v>
      </c>
      <c r="O12" s="16">
        <v>0.19166444646464001</v>
      </c>
      <c r="P12" s="16">
        <v>0.15390561611707029</v>
      </c>
      <c r="Q12" s="16">
        <v>0.18434710113901279</v>
      </c>
      <c r="R12" s="16">
        <v>0.19582909076893679</v>
      </c>
      <c r="S12" s="16">
        <v>0.22837491939720941</v>
      </c>
      <c r="T12" s="16">
        <v>0.2253675428208865</v>
      </c>
      <c r="U12" s="16">
        <v>0.17664016158759949</v>
      </c>
      <c r="V12" s="16">
        <v>0.16085463352840859</v>
      </c>
      <c r="W12" s="16">
        <v>0.23558834533217229</v>
      </c>
      <c r="X12" s="16">
        <v>0.1991046433056308</v>
      </c>
      <c r="Y12" s="16">
        <v>0.2232943881005954</v>
      </c>
      <c r="AA12" s="16">
        <v>0.1883699730607559</v>
      </c>
      <c r="AB12" s="16">
        <v>0.2158989137703802</v>
      </c>
      <c r="AC12" s="16">
        <v>0.19370674618339581</v>
      </c>
      <c r="AD12" s="16">
        <v>0.20798580031941949</v>
      </c>
      <c r="AF12" s="16">
        <v>0.1773509950077318</v>
      </c>
      <c r="AH12" s="16">
        <v>0.3933540733174129</v>
      </c>
      <c r="AI12" s="16">
        <v>0.27455313657103692</v>
      </c>
      <c r="AJ12" s="16">
        <v>0.12432038615699539</v>
      </c>
      <c r="AK12" s="16">
        <v>8.9205362961832388E-2</v>
      </c>
    </row>
    <row r="14" spans="2:39" x14ac:dyDescent="0.35">
      <c r="B14" t="s">
        <v>443</v>
      </c>
    </row>
    <row r="15" spans="2:39" x14ac:dyDescent="0.35">
      <c r="B15" t="s">
        <v>8</v>
      </c>
    </row>
    <row r="17" spans="2:2" x14ac:dyDescent="0.35">
      <c r="B17"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dimension ref="B2:AM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345</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5583</v>
      </c>
      <c r="D7" s="13">
        <v>2763</v>
      </c>
      <c r="E7" s="13">
        <v>2820</v>
      </c>
      <c r="G7" s="13">
        <v>794</v>
      </c>
      <c r="H7" s="13">
        <v>910</v>
      </c>
      <c r="I7" s="13">
        <v>969</v>
      </c>
      <c r="J7" s="13">
        <v>1020</v>
      </c>
      <c r="K7" s="13">
        <v>864</v>
      </c>
      <c r="L7" s="13">
        <v>1026</v>
      </c>
      <c r="N7" s="13">
        <v>465</v>
      </c>
      <c r="O7" s="13">
        <v>163</v>
      </c>
      <c r="P7" s="13">
        <v>289</v>
      </c>
      <c r="Q7" s="13">
        <v>244</v>
      </c>
      <c r="R7" s="13">
        <v>623</v>
      </c>
      <c r="S7" s="13">
        <v>477</v>
      </c>
      <c r="T7" s="13">
        <v>418</v>
      </c>
      <c r="U7" s="13">
        <v>510</v>
      </c>
      <c r="V7" s="13">
        <v>748</v>
      </c>
      <c r="W7" s="13">
        <v>730</v>
      </c>
      <c r="X7" s="13">
        <v>462</v>
      </c>
      <c r="Y7" s="13">
        <v>454</v>
      </c>
      <c r="AA7" s="13">
        <v>1519</v>
      </c>
      <c r="AB7" s="13">
        <v>1492</v>
      </c>
      <c r="AC7" s="13">
        <v>1158</v>
      </c>
      <c r="AD7" s="13">
        <v>1396</v>
      </c>
      <c r="AF7" s="13">
        <v>4950</v>
      </c>
      <c r="AH7" s="13">
        <v>515</v>
      </c>
      <c r="AI7" s="13">
        <v>2107</v>
      </c>
      <c r="AJ7" s="13">
        <v>2105</v>
      </c>
      <c r="AK7" s="13">
        <v>856</v>
      </c>
    </row>
    <row r="8" spans="2:39" x14ac:dyDescent="0.35">
      <c r="B8" s="7" t="s">
        <v>68</v>
      </c>
      <c r="C8" s="14">
        <v>5579</v>
      </c>
      <c r="D8" s="14">
        <v>2758</v>
      </c>
      <c r="E8" s="14">
        <v>2821</v>
      </c>
      <c r="G8" s="14">
        <v>771</v>
      </c>
      <c r="H8" s="14">
        <v>949</v>
      </c>
      <c r="I8" s="14">
        <v>949</v>
      </c>
      <c r="J8" s="14">
        <v>949</v>
      </c>
      <c r="K8" s="14">
        <v>787</v>
      </c>
      <c r="L8" s="14">
        <v>1172</v>
      </c>
      <c r="N8" s="14">
        <v>502</v>
      </c>
      <c r="O8" s="14">
        <v>168</v>
      </c>
      <c r="P8" s="14">
        <v>279</v>
      </c>
      <c r="Q8" s="14">
        <v>223</v>
      </c>
      <c r="R8" s="14">
        <v>612</v>
      </c>
      <c r="S8" s="14">
        <v>448</v>
      </c>
      <c r="T8" s="14">
        <v>390</v>
      </c>
      <c r="U8" s="14">
        <v>501</v>
      </c>
      <c r="V8" s="14">
        <v>783</v>
      </c>
      <c r="W8" s="14">
        <v>724</v>
      </c>
      <c r="X8" s="14">
        <v>446</v>
      </c>
      <c r="Y8" s="14">
        <v>502</v>
      </c>
      <c r="AA8" s="14">
        <v>1505</v>
      </c>
      <c r="AB8" s="14">
        <v>1448</v>
      </c>
      <c r="AC8" s="14">
        <v>1224</v>
      </c>
      <c r="AD8" s="14">
        <v>1395</v>
      </c>
      <c r="AF8" s="14">
        <v>4916</v>
      </c>
      <c r="AH8" s="14">
        <v>537</v>
      </c>
      <c r="AI8" s="14">
        <v>2109</v>
      </c>
      <c r="AJ8" s="14">
        <v>2088</v>
      </c>
      <c r="AK8" s="14">
        <v>844</v>
      </c>
    </row>
    <row r="9" spans="2:39" ht="19" customHeight="1" x14ac:dyDescent="0.35">
      <c r="B9" s="15" t="s">
        <v>341</v>
      </c>
      <c r="C9" s="16">
        <v>0.40395658978289961</v>
      </c>
      <c r="D9" s="16">
        <v>0.44429751110998028</v>
      </c>
      <c r="E9" s="16">
        <v>0.36451587055715612</v>
      </c>
      <c r="G9" s="16">
        <v>0.41805685778172003</v>
      </c>
      <c r="H9" s="16">
        <v>0.53345223287176335</v>
      </c>
      <c r="I9" s="16">
        <v>0.43767278550905819</v>
      </c>
      <c r="J9" s="16">
        <v>0.4193998224794413</v>
      </c>
      <c r="K9" s="16">
        <v>0.36665313508620961</v>
      </c>
      <c r="L9" s="16">
        <v>0.27504549647193482</v>
      </c>
      <c r="N9" s="16">
        <v>0.37924977644364971</v>
      </c>
      <c r="O9" s="16">
        <v>0.40492999688203318</v>
      </c>
      <c r="P9" s="16">
        <v>0.35986447793470749</v>
      </c>
      <c r="Q9" s="16">
        <v>0.40045783927723749</v>
      </c>
      <c r="R9" s="16">
        <v>0.42437906194782848</v>
      </c>
      <c r="S9" s="16">
        <v>0.32522125497729709</v>
      </c>
      <c r="T9" s="16">
        <v>0.41753022306423809</v>
      </c>
      <c r="U9" s="16">
        <v>0.43617377043647232</v>
      </c>
      <c r="V9" s="16">
        <v>0.51685418002757133</v>
      </c>
      <c r="W9" s="16">
        <v>0.38395926179881529</v>
      </c>
      <c r="X9" s="16">
        <v>0.35662039385320771</v>
      </c>
      <c r="Y9" s="16">
        <v>0.35180056417304761</v>
      </c>
      <c r="AA9" s="16">
        <v>0.50382745968612663</v>
      </c>
      <c r="AB9" s="16">
        <v>0.39017693907018802</v>
      </c>
      <c r="AC9" s="16">
        <v>0.39871651308046119</v>
      </c>
      <c r="AD9" s="16">
        <v>0.31455646261948988</v>
      </c>
      <c r="AF9" s="16">
        <v>0.45074819424228718</v>
      </c>
      <c r="AH9" s="16">
        <v>5.5937501560717688E-2</v>
      </c>
      <c r="AI9" s="16">
        <v>0.229661062920713</v>
      </c>
      <c r="AJ9" s="16">
        <v>0.51220324870916545</v>
      </c>
      <c r="AK9" s="16">
        <v>0.79295410072733197</v>
      </c>
    </row>
    <row r="10" spans="2:39" ht="19" customHeight="1" x14ac:dyDescent="0.35">
      <c r="B10" s="15" t="s">
        <v>342</v>
      </c>
      <c r="C10" s="16">
        <v>0.31973358779710748</v>
      </c>
      <c r="D10" s="16">
        <v>0.3127930542063394</v>
      </c>
      <c r="E10" s="16">
        <v>0.32651924433704771</v>
      </c>
      <c r="G10" s="16">
        <v>0.29631361260848138</v>
      </c>
      <c r="H10" s="16">
        <v>0.26309135494425129</v>
      </c>
      <c r="I10" s="16">
        <v>0.29596585116293977</v>
      </c>
      <c r="J10" s="16">
        <v>0.28516649413182571</v>
      </c>
      <c r="K10" s="16">
        <v>0.36222962024056632</v>
      </c>
      <c r="L10" s="16">
        <v>0.3997179618073548</v>
      </c>
      <c r="N10" s="16">
        <v>0.3168747769896571</v>
      </c>
      <c r="O10" s="16">
        <v>0.38667325138641001</v>
      </c>
      <c r="P10" s="16">
        <v>0.33589296564512588</v>
      </c>
      <c r="Q10" s="16">
        <v>0.33721842417077491</v>
      </c>
      <c r="R10" s="16">
        <v>0.31952575619897211</v>
      </c>
      <c r="S10" s="16">
        <v>0.36226342947799101</v>
      </c>
      <c r="T10" s="16">
        <v>0.3130695008306329</v>
      </c>
      <c r="U10" s="16">
        <v>0.31862520603786498</v>
      </c>
      <c r="V10" s="16">
        <v>0.24077068225242859</v>
      </c>
      <c r="W10" s="16">
        <v>0.33175001373391722</v>
      </c>
      <c r="X10" s="16">
        <v>0.34827049547824351</v>
      </c>
      <c r="Y10" s="16">
        <v>0.3324795594277552</v>
      </c>
      <c r="AA10" s="16">
        <v>0.26232931346728372</v>
      </c>
      <c r="AB10" s="16">
        <v>0.31806429809189102</v>
      </c>
      <c r="AC10" s="16">
        <v>0.34736969222457809</v>
      </c>
      <c r="AD10" s="16">
        <v>0.35941231126672812</v>
      </c>
      <c r="AF10" s="16">
        <v>0.30873577330526758</v>
      </c>
      <c r="AH10" s="16">
        <v>0.44249792457926618</v>
      </c>
      <c r="AI10" s="16">
        <v>0.408716139305632</v>
      </c>
      <c r="AJ10" s="16">
        <v>0.28185752987835683</v>
      </c>
      <c r="AK10" s="16">
        <v>0.1130648848980412</v>
      </c>
    </row>
    <row r="11" spans="2:39" ht="19" customHeight="1" x14ac:dyDescent="0.35">
      <c r="B11" s="15" t="s">
        <v>343</v>
      </c>
      <c r="C11" s="16">
        <v>0.15014432926052779</v>
      </c>
      <c r="D11" s="16">
        <v>0.13889949980786631</v>
      </c>
      <c r="E11" s="16">
        <v>0.16113823189323909</v>
      </c>
      <c r="G11" s="16">
        <v>0.194540202444486</v>
      </c>
      <c r="H11" s="16">
        <v>0.1233755569209886</v>
      </c>
      <c r="I11" s="16">
        <v>0.142179856190257</v>
      </c>
      <c r="J11" s="16">
        <v>0.15657262771092739</v>
      </c>
      <c r="K11" s="16">
        <v>0.13871588650160199</v>
      </c>
      <c r="L11" s="16">
        <v>0.15152684252670059</v>
      </c>
      <c r="N11" s="16">
        <v>0.18472312370236341</v>
      </c>
      <c r="O11" s="16">
        <v>0.1049355937172706</v>
      </c>
      <c r="P11" s="16">
        <v>0.17149224952779801</v>
      </c>
      <c r="Q11" s="16">
        <v>0.1462342480652781</v>
      </c>
      <c r="R11" s="16">
        <v>0.14184293575522111</v>
      </c>
      <c r="S11" s="16">
        <v>0.15885769341906281</v>
      </c>
      <c r="T11" s="16">
        <v>0.147600154208852</v>
      </c>
      <c r="U11" s="16">
        <v>0.1256201978029142</v>
      </c>
      <c r="V11" s="16">
        <v>0.13078712432880391</v>
      </c>
      <c r="W11" s="16">
        <v>0.15468706513782199</v>
      </c>
      <c r="X11" s="16">
        <v>0.1747078097302458</v>
      </c>
      <c r="Y11" s="16">
        <v>0.1512107936061966</v>
      </c>
      <c r="AA11" s="16">
        <v>0.13472995205510779</v>
      </c>
      <c r="AB11" s="16">
        <v>0.1546635699394357</v>
      </c>
      <c r="AC11" s="16">
        <v>0.14129894248275859</v>
      </c>
      <c r="AD11" s="16">
        <v>0.17009429414518801</v>
      </c>
      <c r="AF11" s="16">
        <v>0.13352883801283971</v>
      </c>
      <c r="AH11" s="16">
        <v>0.25653075365624539</v>
      </c>
      <c r="AI11" s="16">
        <v>0.17977795374745789</v>
      </c>
      <c r="AJ11" s="16">
        <v>0.13016346261270359</v>
      </c>
      <c r="AK11" s="16">
        <v>5.7883051699966832E-2</v>
      </c>
    </row>
    <row r="12" spans="2:39" ht="19" customHeight="1" x14ac:dyDescent="0.35">
      <c r="B12" s="15" t="s">
        <v>93</v>
      </c>
      <c r="C12" s="16">
        <v>0.12616549315946521</v>
      </c>
      <c r="D12" s="16">
        <v>0.10400993487581391</v>
      </c>
      <c r="E12" s="16">
        <v>0.14782665321255711</v>
      </c>
      <c r="G12" s="16">
        <v>9.1089327165312553E-2</v>
      </c>
      <c r="H12" s="16">
        <v>8.0080855262996672E-2</v>
      </c>
      <c r="I12" s="16">
        <v>0.1241815071377449</v>
      </c>
      <c r="J12" s="16">
        <v>0.13886105567780571</v>
      </c>
      <c r="K12" s="16">
        <v>0.13240135817162221</v>
      </c>
      <c r="L12" s="16">
        <v>0.17370969919400989</v>
      </c>
      <c r="N12" s="16">
        <v>0.11915232286432979</v>
      </c>
      <c r="O12" s="16">
        <v>0.1034611580142865</v>
      </c>
      <c r="P12" s="16">
        <v>0.13275030689236869</v>
      </c>
      <c r="Q12" s="16">
        <v>0.1160894884867095</v>
      </c>
      <c r="R12" s="16">
        <v>0.1142522460979784</v>
      </c>
      <c r="S12" s="16">
        <v>0.15365762212564921</v>
      </c>
      <c r="T12" s="16">
        <v>0.12180012189627711</v>
      </c>
      <c r="U12" s="16">
        <v>0.1195808257227485</v>
      </c>
      <c r="V12" s="16">
        <v>0.1115880133911961</v>
      </c>
      <c r="W12" s="16">
        <v>0.12960365932944551</v>
      </c>
      <c r="X12" s="16">
        <v>0.12040130093830299</v>
      </c>
      <c r="Y12" s="16">
        <v>0.1645090827930005</v>
      </c>
      <c r="AA12" s="16">
        <v>9.9113274791481951E-2</v>
      </c>
      <c r="AB12" s="16">
        <v>0.13709519289848521</v>
      </c>
      <c r="AC12" s="16">
        <v>0.1126148522122021</v>
      </c>
      <c r="AD12" s="16">
        <v>0.15593693196859401</v>
      </c>
      <c r="AF12" s="16">
        <v>0.1069871944396054</v>
      </c>
      <c r="AH12" s="16">
        <v>0.24503382020377071</v>
      </c>
      <c r="AI12" s="16">
        <v>0.18184484402619741</v>
      </c>
      <c r="AJ12" s="16">
        <v>7.5775758799774121E-2</v>
      </c>
      <c r="AK12" s="16">
        <v>3.6097962674659943E-2</v>
      </c>
    </row>
    <row r="14" spans="2:39" x14ac:dyDescent="0.35">
      <c r="B14" t="s">
        <v>443</v>
      </c>
    </row>
    <row r="15" spans="2:39" x14ac:dyDescent="0.35">
      <c r="B15" t="s">
        <v>8</v>
      </c>
    </row>
    <row r="17" spans="2:2" x14ac:dyDescent="0.35">
      <c r="B17"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0-000000000000}">
  <dimension ref="B2:AM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346</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5583</v>
      </c>
      <c r="D7" s="13">
        <v>2763</v>
      </c>
      <c r="E7" s="13">
        <v>2820</v>
      </c>
      <c r="G7" s="13">
        <v>794</v>
      </c>
      <c r="H7" s="13">
        <v>910</v>
      </c>
      <c r="I7" s="13">
        <v>969</v>
      </c>
      <c r="J7" s="13">
        <v>1020</v>
      </c>
      <c r="K7" s="13">
        <v>864</v>
      </c>
      <c r="L7" s="13">
        <v>1026</v>
      </c>
      <c r="N7" s="13">
        <v>465</v>
      </c>
      <c r="O7" s="13">
        <v>163</v>
      </c>
      <c r="P7" s="13">
        <v>289</v>
      </c>
      <c r="Q7" s="13">
        <v>244</v>
      </c>
      <c r="R7" s="13">
        <v>623</v>
      </c>
      <c r="S7" s="13">
        <v>477</v>
      </c>
      <c r="T7" s="13">
        <v>418</v>
      </c>
      <c r="U7" s="13">
        <v>510</v>
      </c>
      <c r="V7" s="13">
        <v>748</v>
      </c>
      <c r="W7" s="13">
        <v>730</v>
      </c>
      <c r="X7" s="13">
        <v>462</v>
      </c>
      <c r="Y7" s="13">
        <v>454</v>
      </c>
      <c r="AA7" s="13">
        <v>1519</v>
      </c>
      <c r="AB7" s="13">
        <v>1492</v>
      </c>
      <c r="AC7" s="13">
        <v>1158</v>
      </c>
      <c r="AD7" s="13">
        <v>1396</v>
      </c>
      <c r="AF7" s="13">
        <v>4950</v>
      </c>
      <c r="AH7" s="13">
        <v>515</v>
      </c>
      <c r="AI7" s="13">
        <v>2107</v>
      </c>
      <c r="AJ7" s="13">
        <v>2105</v>
      </c>
      <c r="AK7" s="13">
        <v>856</v>
      </c>
    </row>
    <row r="8" spans="2:39" x14ac:dyDescent="0.35">
      <c r="B8" s="7" t="s">
        <v>68</v>
      </c>
      <c r="C8" s="14">
        <v>5579</v>
      </c>
      <c r="D8" s="14">
        <v>2758</v>
      </c>
      <c r="E8" s="14">
        <v>2821</v>
      </c>
      <c r="G8" s="14">
        <v>771</v>
      </c>
      <c r="H8" s="14">
        <v>949</v>
      </c>
      <c r="I8" s="14">
        <v>949</v>
      </c>
      <c r="J8" s="14">
        <v>949</v>
      </c>
      <c r="K8" s="14">
        <v>787</v>
      </c>
      <c r="L8" s="14">
        <v>1172</v>
      </c>
      <c r="N8" s="14">
        <v>502</v>
      </c>
      <c r="O8" s="14">
        <v>168</v>
      </c>
      <c r="P8" s="14">
        <v>279</v>
      </c>
      <c r="Q8" s="14">
        <v>223</v>
      </c>
      <c r="R8" s="14">
        <v>612</v>
      </c>
      <c r="S8" s="14">
        <v>448</v>
      </c>
      <c r="T8" s="14">
        <v>390</v>
      </c>
      <c r="U8" s="14">
        <v>501</v>
      </c>
      <c r="V8" s="14">
        <v>783</v>
      </c>
      <c r="W8" s="14">
        <v>724</v>
      </c>
      <c r="X8" s="14">
        <v>446</v>
      </c>
      <c r="Y8" s="14">
        <v>502</v>
      </c>
      <c r="AA8" s="14">
        <v>1505</v>
      </c>
      <c r="AB8" s="14">
        <v>1448</v>
      </c>
      <c r="AC8" s="14">
        <v>1224</v>
      </c>
      <c r="AD8" s="14">
        <v>1395</v>
      </c>
      <c r="AF8" s="14">
        <v>4916</v>
      </c>
      <c r="AH8" s="14">
        <v>537</v>
      </c>
      <c r="AI8" s="14">
        <v>2109</v>
      </c>
      <c r="AJ8" s="14">
        <v>2088</v>
      </c>
      <c r="AK8" s="14">
        <v>844</v>
      </c>
    </row>
    <row r="9" spans="2:39" ht="19" customHeight="1" x14ac:dyDescent="0.35">
      <c r="B9" s="15" t="s">
        <v>341</v>
      </c>
      <c r="C9" s="16">
        <v>0.39772035312038978</v>
      </c>
      <c r="D9" s="16">
        <v>0.44354248885463587</v>
      </c>
      <c r="E9" s="16">
        <v>0.35292073203178809</v>
      </c>
      <c r="G9" s="16">
        <v>0.31149053916007868</v>
      </c>
      <c r="H9" s="16">
        <v>0.4736849255515802</v>
      </c>
      <c r="I9" s="16">
        <v>0.42091831224823412</v>
      </c>
      <c r="J9" s="16">
        <v>0.43409259830509722</v>
      </c>
      <c r="K9" s="16">
        <v>0.39434943312827009</v>
      </c>
      <c r="L9" s="16">
        <v>0.34696806678593028</v>
      </c>
      <c r="N9" s="16">
        <v>0.3573821148803184</v>
      </c>
      <c r="O9" s="16">
        <v>0.35893972182210498</v>
      </c>
      <c r="P9" s="16">
        <v>0.36664543640380448</v>
      </c>
      <c r="Q9" s="16">
        <v>0.38304242417155832</v>
      </c>
      <c r="R9" s="16">
        <v>0.42819758115678042</v>
      </c>
      <c r="S9" s="16">
        <v>0.3439499605205199</v>
      </c>
      <c r="T9" s="16">
        <v>0.42702755288317179</v>
      </c>
      <c r="U9" s="16">
        <v>0.41596697035951219</v>
      </c>
      <c r="V9" s="16">
        <v>0.47651317946521943</v>
      </c>
      <c r="W9" s="16">
        <v>0.38793174890292692</v>
      </c>
      <c r="X9" s="16">
        <v>0.35928501998202428</v>
      </c>
      <c r="Y9" s="16">
        <v>0.37000622244228321</v>
      </c>
      <c r="AA9" s="16">
        <v>0.47514661208770781</v>
      </c>
      <c r="AB9" s="16">
        <v>0.38203482437092018</v>
      </c>
      <c r="AC9" s="16">
        <v>0.40473726438946112</v>
      </c>
      <c r="AD9" s="16">
        <v>0.3242827804166078</v>
      </c>
      <c r="AF9" s="16">
        <v>0.43560429321248262</v>
      </c>
      <c r="AH9" s="16">
        <v>0.129066876293366</v>
      </c>
      <c r="AI9" s="16">
        <v>0.28445680390713501</v>
      </c>
      <c r="AJ9" s="16">
        <v>0.46002470898987757</v>
      </c>
      <c r="AK9" s="16">
        <v>0.69740245120092337</v>
      </c>
    </row>
    <row r="10" spans="2:39" ht="19" customHeight="1" x14ac:dyDescent="0.35">
      <c r="B10" s="15" t="s">
        <v>342</v>
      </c>
      <c r="C10" s="16">
        <v>0.1522325250484465</v>
      </c>
      <c r="D10" s="16">
        <v>0.1605190069551399</v>
      </c>
      <c r="E10" s="16">
        <v>0.14413095484380931</v>
      </c>
      <c r="G10" s="16">
        <v>0.1831757670640437</v>
      </c>
      <c r="H10" s="16">
        <v>0.18225047227044119</v>
      </c>
      <c r="I10" s="16">
        <v>0.19731941265075359</v>
      </c>
      <c r="J10" s="16">
        <v>0.1279079695951913</v>
      </c>
      <c r="K10" s="16">
        <v>0.13195876927085001</v>
      </c>
      <c r="L10" s="16">
        <v>0.1043606284178305</v>
      </c>
      <c r="N10" s="16">
        <v>0.16456368168216071</v>
      </c>
      <c r="O10" s="16">
        <v>0.17781255183564779</v>
      </c>
      <c r="P10" s="16">
        <v>0.14584488799586831</v>
      </c>
      <c r="Q10" s="16">
        <v>0.19815331477703901</v>
      </c>
      <c r="R10" s="16">
        <v>0.15600969172236059</v>
      </c>
      <c r="S10" s="16">
        <v>0.14362707226085769</v>
      </c>
      <c r="T10" s="16">
        <v>0.13785506629390509</v>
      </c>
      <c r="U10" s="16">
        <v>0.17348497047107411</v>
      </c>
      <c r="V10" s="16">
        <v>0.1493855251629555</v>
      </c>
      <c r="W10" s="16">
        <v>0.13451066907649689</v>
      </c>
      <c r="X10" s="16">
        <v>0.15068087812354469</v>
      </c>
      <c r="Y10" s="16">
        <v>0.13886869575715771</v>
      </c>
      <c r="AA10" s="16">
        <v>0.12257152521241341</v>
      </c>
      <c r="AB10" s="16">
        <v>0.13542897324395289</v>
      </c>
      <c r="AC10" s="16">
        <v>0.16683859303103471</v>
      </c>
      <c r="AD10" s="16">
        <v>0.18965034383929541</v>
      </c>
      <c r="AF10" s="16">
        <v>0.15912450740502071</v>
      </c>
      <c r="AH10" s="16">
        <v>8.729540607493666E-2</v>
      </c>
      <c r="AI10" s="16">
        <v>0.15558959940781389</v>
      </c>
      <c r="AJ10" s="16">
        <v>0.18435840937086259</v>
      </c>
      <c r="AK10" s="16">
        <v>0.1057061726970164</v>
      </c>
    </row>
    <row r="11" spans="2:39" ht="19" customHeight="1" x14ac:dyDescent="0.35">
      <c r="B11" s="15" t="s">
        <v>343</v>
      </c>
      <c r="C11" s="16">
        <v>0.3038910992867726</v>
      </c>
      <c r="D11" s="16">
        <v>0.26974894678886818</v>
      </c>
      <c r="E11" s="16">
        <v>0.3372713743557112</v>
      </c>
      <c r="G11" s="16">
        <v>0.40747875941818312</v>
      </c>
      <c r="H11" s="16">
        <v>0.26320282714794768</v>
      </c>
      <c r="I11" s="16">
        <v>0.25577666114199382</v>
      </c>
      <c r="J11" s="16">
        <v>0.28608317294956359</v>
      </c>
      <c r="K11" s="16">
        <v>0.30163936446272882</v>
      </c>
      <c r="L11" s="16">
        <v>0.32357128317410949</v>
      </c>
      <c r="N11" s="16">
        <v>0.32783475984068272</v>
      </c>
      <c r="O11" s="16">
        <v>0.27646293883451328</v>
      </c>
      <c r="P11" s="16">
        <v>0.35170453645136729</v>
      </c>
      <c r="Q11" s="16">
        <v>0.28729011511174601</v>
      </c>
      <c r="R11" s="16">
        <v>0.28779746060914241</v>
      </c>
      <c r="S11" s="16">
        <v>0.31799535627771303</v>
      </c>
      <c r="T11" s="16">
        <v>0.31327574545673392</v>
      </c>
      <c r="U11" s="16">
        <v>0.28208484988098143</v>
      </c>
      <c r="V11" s="16">
        <v>0.25168400500319599</v>
      </c>
      <c r="W11" s="16">
        <v>0.34005545866834502</v>
      </c>
      <c r="X11" s="16">
        <v>0.32927302495923999</v>
      </c>
      <c r="Y11" s="16">
        <v>0.29814368041608219</v>
      </c>
      <c r="AA11" s="16">
        <v>0.27598100631977679</v>
      </c>
      <c r="AB11" s="16">
        <v>0.32101851291479178</v>
      </c>
      <c r="AC11" s="16">
        <v>0.29592709476342771</v>
      </c>
      <c r="AD11" s="16">
        <v>0.32342823340317989</v>
      </c>
      <c r="AF11" s="16">
        <v>0.27662469917261662</v>
      </c>
      <c r="AH11" s="16">
        <v>0.50134721472680221</v>
      </c>
      <c r="AI11" s="16">
        <v>0.35787341124909922</v>
      </c>
      <c r="AJ11" s="16">
        <v>0.26504210654894722</v>
      </c>
      <c r="AK11" s="16">
        <v>0.1395570516783676</v>
      </c>
    </row>
    <row r="12" spans="2:39" ht="19" customHeight="1" x14ac:dyDescent="0.35">
      <c r="B12" s="15" t="s">
        <v>93</v>
      </c>
      <c r="C12" s="16">
        <v>0.146156022544391</v>
      </c>
      <c r="D12" s="16">
        <v>0.12618955740135601</v>
      </c>
      <c r="E12" s="16">
        <v>0.16567693876869141</v>
      </c>
      <c r="G12" s="16">
        <v>9.7854934357694365E-2</v>
      </c>
      <c r="H12" s="16">
        <v>8.0861775030030947E-2</v>
      </c>
      <c r="I12" s="16">
        <v>0.12598561395901861</v>
      </c>
      <c r="J12" s="16">
        <v>0.15191625915014789</v>
      </c>
      <c r="K12" s="16">
        <v>0.17205243313815111</v>
      </c>
      <c r="L12" s="16">
        <v>0.22510002162212969</v>
      </c>
      <c r="N12" s="16">
        <v>0.15021944359683809</v>
      </c>
      <c r="O12" s="16">
        <v>0.1867847875077342</v>
      </c>
      <c r="P12" s="16">
        <v>0.13580513914895989</v>
      </c>
      <c r="Q12" s="16">
        <v>0.13151414593965641</v>
      </c>
      <c r="R12" s="16">
        <v>0.12799526651171661</v>
      </c>
      <c r="S12" s="16">
        <v>0.19442761094090941</v>
      </c>
      <c r="T12" s="16">
        <v>0.1218416353661894</v>
      </c>
      <c r="U12" s="16">
        <v>0.12846320928843241</v>
      </c>
      <c r="V12" s="16">
        <v>0.1224172903686289</v>
      </c>
      <c r="W12" s="16">
        <v>0.13750212335223111</v>
      </c>
      <c r="X12" s="16">
        <v>0.16076107693519101</v>
      </c>
      <c r="Y12" s="16">
        <v>0.19298140138447681</v>
      </c>
      <c r="AA12" s="16">
        <v>0.12630085638010191</v>
      </c>
      <c r="AB12" s="16">
        <v>0.1615176894703351</v>
      </c>
      <c r="AC12" s="16">
        <v>0.13249704781607649</v>
      </c>
      <c r="AD12" s="16">
        <v>0.16263864234091691</v>
      </c>
      <c r="AF12" s="16">
        <v>0.12864650020988011</v>
      </c>
      <c r="AH12" s="16">
        <v>0.28229050290489532</v>
      </c>
      <c r="AI12" s="16">
        <v>0.20208018543595219</v>
      </c>
      <c r="AJ12" s="16">
        <v>9.0574775090312531E-2</v>
      </c>
      <c r="AK12" s="16">
        <v>5.7334324423692608E-2</v>
      </c>
    </row>
    <row r="14" spans="2:39" x14ac:dyDescent="0.35">
      <c r="B14" t="s">
        <v>443</v>
      </c>
    </row>
    <row r="15" spans="2:39" x14ac:dyDescent="0.35">
      <c r="B15" t="s">
        <v>8</v>
      </c>
    </row>
    <row r="17" spans="2:2" x14ac:dyDescent="0.35">
      <c r="B17"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0-000000000000}">
  <dimension ref="B2:AM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347</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5583</v>
      </c>
      <c r="D7" s="13">
        <v>2763</v>
      </c>
      <c r="E7" s="13">
        <v>2820</v>
      </c>
      <c r="G7" s="13">
        <v>794</v>
      </c>
      <c r="H7" s="13">
        <v>910</v>
      </c>
      <c r="I7" s="13">
        <v>969</v>
      </c>
      <c r="J7" s="13">
        <v>1020</v>
      </c>
      <c r="K7" s="13">
        <v>864</v>
      </c>
      <c r="L7" s="13">
        <v>1026</v>
      </c>
      <c r="N7" s="13">
        <v>465</v>
      </c>
      <c r="O7" s="13">
        <v>163</v>
      </c>
      <c r="P7" s="13">
        <v>289</v>
      </c>
      <c r="Q7" s="13">
        <v>244</v>
      </c>
      <c r="R7" s="13">
        <v>623</v>
      </c>
      <c r="S7" s="13">
        <v>477</v>
      </c>
      <c r="T7" s="13">
        <v>418</v>
      </c>
      <c r="U7" s="13">
        <v>510</v>
      </c>
      <c r="V7" s="13">
        <v>748</v>
      </c>
      <c r="W7" s="13">
        <v>730</v>
      </c>
      <c r="X7" s="13">
        <v>462</v>
      </c>
      <c r="Y7" s="13">
        <v>454</v>
      </c>
      <c r="AA7" s="13">
        <v>1519</v>
      </c>
      <c r="AB7" s="13">
        <v>1492</v>
      </c>
      <c r="AC7" s="13">
        <v>1158</v>
      </c>
      <c r="AD7" s="13">
        <v>1396</v>
      </c>
      <c r="AF7" s="13">
        <v>4950</v>
      </c>
      <c r="AH7" s="13">
        <v>515</v>
      </c>
      <c r="AI7" s="13">
        <v>2107</v>
      </c>
      <c r="AJ7" s="13">
        <v>2105</v>
      </c>
      <c r="AK7" s="13">
        <v>856</v>
      </c>
    </row>
    <row r="8" spans="2:39" x14ac:dyDescent="0.35">
      <c r="B8" s="7" t="s">
        <v>68</v>
      </c>
      <c r="C8" s="14">
        <v>5579</v>
      </c>
      <c r="D8" s="14">
        <v>2758</v>
      </c>
      <c r="E8" s="14">
        <v>2821</v>
      </c>
      <c r="G8" s="14">
        <v>771</v>
      </c>
      <c r="H8" s="14">
        <v>949</v>
      </c>
      <c r="I8" s="14">
        <v>949</v>
      </c>
      <c r="J8" s="14">
        <v>949</v>
      </c>
      <c r="K8" s="14">
        <v>787</v>
      </c>
      <c r="L8" s="14">
        <v>1172</v>
      </c>
      <c r="N8" s="14">
        <v>502</v>
      </c>
      <c r="O8" s="14">
        <v>168</v>
      </c>
      <c r="P8" s="14">
        <v>279</v>
      </c>
      <c r="Q8" s="14">
        <v>223</v>
      </c>
      <c r="R8" s="14">
        <v>612</v>
      </c>
      <c r="S8" s="14">
        <v>448</v>
      </c>
      <c r="T8" s="14">
        <v>390</v>
      </c>
      <c r="U8" s="14">
        <v>501</v>
      </c>
      <c r="V8" s="14">
        <v>783</v>
      </c>
      <c r="W8" s="14">
        <v>724</v>
      </c>
      <c r="X8" s="14">
        <v>446</v>
      </c>
      <c r="Y8" s="14">
        <v>502</v>
      </c>
      <c r="AA8" s="14">
        <v>1505</v>
      </c>
      <c r="AB8" s="14">
        <v>1448</v>
      </c>
      <c r="AC8" s="14">
        <v>1224</v>
      </c>
      <c r="AD8" s="14">
        <v>1395</v>
      </c>
      <c r="AF8" s="14">
        <v>4916</v>
      </c>
      <c r="AH8" s="14">
        <v>537</v>
      </c>
      <c r="AI8" s="14">
        <v>2109</v>
      </c>
      <c r="AJ8" s="14">
        <v>2088</v>
      </c>
      <c r="AK8" s="14">
        <v>844</v>
      </c>
    </row>
    <row r="9" spans="2:39" ht="19" customHeight="1" x14ac:dyDescent="0.35">
      <c r="B9" s="15" t="s">
        <v>341</v>
      </c>
      <c r="C9" s="16">
        <v>0.28921848703654202</v>
      </c>
      <c r="D9" s="16">
        <v>0.32521099968054978</v>
      </c>
      <c r="E9" s="16">
        <v>0.25402914235322199</v>
      </c>
      <c r="G9" s="16">
        <v>0.28475242835180858</v>
      </c>
      <c r="H9" s="16">
        <v>0.40618965238947791</v>
      </c>
      <c r="I9" s="16">
        <v>0.37455843964846153</v>
      </c>
      <c r="J9" s="16">
        <v>0.32227868543270671</v>
      </c>
      <c r="K9" s="16">
        <v>0.24478868480774069</v>
      </c>
      <c r="L9" s="16">
        <v>0.13138007663029011</v>
      </c>
      <c r="N9" s="16">
        <v>0.25702489352120222</v>
      </c>
      <c r="O9" s="16">
        <v>0.27971854314735528</v>
      </c>
      <c r="P9" s="16">
        <v>0.23094346516808739</v>
      </c>
      <c r="Q9" s="16">
        <v>0.29639919714177632</v>
      </c>
      <c r="R9" s="16">
        <v>0.31428446814464678</v>
      </c>
      <c r="S9" s="16">
        <v>0.25666740238060187</v>
      </c>
      <c r="T9" s="16">
        <v>0.28293639399993242</v>
      </c>
      <c r="U9" s="16">
        <v>0.30667577345789487</v>
      </c>
      <c r="V9" s="16">
        <v>0.39972971485923042</v>
      </c>
      <c r="W9" s="16">
        <v>0.26263488129559781</v>
      </c>
      <c r="X9" s="16">
        <v>0.2490587376389338</v>
      </c>
      <c r="Y9" s="16">
        <v>0.24136293510817161</v>
      </c>
      <c r="AA9" s="16">
        <v>0.38557702848329728</v>
      </c>
      <c r="AB9" s="16">
        <v>0.2794319463553539</v>
      </c>
      <c r="AC9" s="16">
        <v>0.28534731393758528</v>
      </c>
      <c r="AD9" s="16">
        <v>0.19866904732812299</v>
      </c>
      <c r="AF9" s="16">
        <v>0.32302274890900179</v>
      </c>
      <c r="AH9" s="16">
        <v>3.7208664300847592E-2</v>
      </c>
      <c r="AI9" s="16">
        <v>0.14293728237137959</v>
      </c>
      <c r="AJ9" s="16">
        <v>0.35641028697101629</v>
      </c>
      <c r="AK9" s="16">
        <v>0.6487036190259643</v>
      </c>
    </row>
    <row r="10" spans="2:39" ht="19" customHeight="1" x14ac:dyDescent="0.35">
      <c r="B10" s="15" t="s">
        <v>342</v>
      </c>
      <c r="C10" s="16">
        <v>0.34887998262407982</v>
      </c>
      <c r="D10" s="16">
        <v>0.35358923911268142</v>
      </c>
      <c r="E10" s="16">
        <v>0.34427581254519107</v>
      </c>
      <c r="G10" s="16">
        <v>0.33527486327306288</v>
      </c>
      <c r="H10" s="16">
        <v>0.33500391832505538</v>
      </c>
      <c r="I10" s="16">
        <v>0.32275861981602461</v>
      </c>
      <c r="J10" s="16">
        <v>0.34195715211470951</v>
      </c>
      <c r="K10" s="16">
        <v>0.39165196014789438</v>
      </c>
      <c r="L10" s="16">
        <v>0.36710087337506658</v>
      </c>
      <c r="N10" s="16">
        <v>0.33399979865160012</v>
      </c>
      <c r="O10" s="16">
        <v>0.40834610469366223</v>
      </c>
      <c r="P10" s="16">
        <v>0.37313297648845251</v>
      </c>
      <c r="Q10" s="16">
        <v>0.34362007791215099</v>
      </c>
      <c r="R10" s="16">
        <v>0.33458590188614939</v>
      </c>
      <c r="S10" s="16">
        <v>0.3856342822636169</v>
      </c>
      <c r="T10" s="16">
        <v>0.33391664258609988</v>
      </c>
      <c r="U10" s="16">
        <v>0.35960254770275019</v>
      </c>
      <c r="V10" s="16">
        <v>0.28184595284950048</v>
      </c>
      <c r="W10" s="16">
        <v>0.37734533140558552</v>
      </c>
      <c r="X10" s="16">
        <v>0.36806761928887199</v>
      </c>
      <c r="Y10" s="16">
        <v>0.36469894637932238</v>
      </c>
      <c r="AA10" s="16">
        <v>0.27644694812603499</v>
      </c>
      <c r="AB10" s="16">
        <v>0.32466992264434041</v>
      </c>
      <c r="AC10" s="16">
        <v>0.39980050034307901</v>
      </c>
      <c r="AD10" s="16">
        <v>0.40849319600329009</v>
      </c>
      <c r="AF10" s="16">
        <v>0.3473718077948959</v>
      </c>
      <c r="AH10" s="16">
        <v>0.40276094905705828</v>
      </c>
      <c r="AI10" s="16">
        <v>0.40043848834269252</v>
      </c>
      <c r="AJ10" s="16">
        <v>0.35271662638044371</v>
      </c>
      <c r="AK10" s="16">
        <v>0.17635220883924971</v>
      </c>
    </row>
    <row r="11" spans="2:39" ht="19" customHeight="1" x14ac:dyDescent="0.35">
      <c r="B11" s="15" t="s">
        <v>343</v>
      </c>
      <c r="C11" s="16">
        <v>0.19336912633397871</v>
      </c>
      <c r="D11" s="16">
        <v>0.18641044399254311</v>
      </c>
      <c r="E11" s="16">
        <v>0.2001725266377159</v>
      </c>
      <c r="G11" s="16">
        <v>0.27597930014382072</v>
      </c>
      <c r="H11" s="16">
        <v>0.1704285207581111</v>
      </c>
      <c r="I11" s="16">
        <v>0.17988880685174211</v>
      </c>
      <c r="J11" s="16">
        <v>0.1915834463172979</v>
      </c>
      <c r="K11" s="16">
        <v>0.19016642568248421</v>
      </c>
      <c r="L11" s="16">
        <v>0.17209456136113929</v>
      </c>
      <c r="N11" s="16">
        <v>0.2167058305114638</v>
      </c>
      <c r="O11" s="16">
        <v>0.18232059695625699</v>
      </c>
      <c r="P11" s="16">
        <v>0.23960803355877411</v>
      </c>
      <c r="Q11" s="16">
        <v>0.18840342996655179</v>
      </c>
      <c r="R11" s="16">
        <v>0.20122938034495369</v>
      </c>
      <c r="S11" s="16">
        <v>0.16484336205617769</v>
      </c>
      <c r="T11" s="16">
        <v>0.20602084115356861</v>
      </c>
      <c r="U11" s="16">
        <v>0.18236239665859741</v>
      </c>
      <c r="V11" s="16">
        <v>0.1880407689117331</v>
      </c>
      <c r="W11" s="16">
        <v>0.1771247102976832</v>
      </c>
      <c r="X11" s="16">
        <v>0.21245196061538429</v>
      </c>
      <c r="Y11" s="16">
        <v>0.18201103820880851</v>
      </c>
      <c r="AA11" s="16">
        <v>0.19067159064381209</v>
      </c>
      <c r="AB11" s="16">
        <v>0.22049380653037201</v>
      </c>
      <c r="AC11" s="16">
        <v>0.16510853744992299</v>
      </c>
      <c r="AD11" s="16">
        <v>0.19303967690840779</v>
      </c>
      <c r="AF11" s="16">
        <v>0.1872661747711977</v>
      </c>
      <c r="AH11" s="16">
        <v>0.22641412535369579</v>
      </c>
      <c r="AI11" s="16">
        <v>0.218136974231702</v>
      </c>
      <c r="AJ11" s="16">
        <v>0.19157346272095011</v>
      </c>
      <c r="AK11" s="16">
        <v>0.1149327953743768</v>
      </c>
    </row>
    <row r="12" spans="2:39" ht="19" customHeight="1" x14ac:dyDescent="0.35">
      <c r="B12" s="15" t="s">
        <v>93</v>
      </c>
      <c r="C12" s="16">
        <v>0.16853240400539959</v>
      </c>
      <c r="D12" s="16">
        <v>0.1347893172142256</v>
      </c>
      <c r="E12" s="16">
        <v>0.20152251846387101</v>
      </c>
      <c r="G12" s="16">
        <v>0.1039934082313078</v>
      </c>
      <c r="H12" s="16">
        <v>8.8377908527355692E-2</v>
      </c>
      <c r="I12" s="16">
        <v>0.1227941336837719</v>
      </c>
      <c r="J12" s="16">
        <v>0.14418071613528599</v>
      </c>
      <c r="K12" s="16">
        <v>0.17339292936188069</v>
      </c>
      <c r="L12" s="16">
        <v>0.32942448863350388</v>
      </c>
      <c r="N12" s="16">
        <v>0.19226947731573379</v>
      </c>
      <c r="O12" s="16">
        <v>0.12961475520272561</v>
      </c>
      <c r="P12" s="16">
        <v>0.15631552478468611</v>
      </c>
      <c r="Q12" s="16">
        <v>0.1715772949795209</v>
      </c>
      <c r="R12" s="16">
        <v>0.14990024962425011</v>
      </c>
      <c r="S12" s="16">
        <v>0.19285495329960359</v>
      </c>
      <c r="T12" s="16">
        <v>0.17712612226039939</v>
      </c>
      <c r="U12" s="16">
        <v>0.15135928218075759</v>
      </c>
      <c r="V12" s="16">
        <v>0.13038356337953591</v>
      </c>
      <c r="W12" s="16">
        <v>0.1828950770011335</v>
      </c>
      <c r="X12" s="16">
        <v>0.17042168245680989</v>
      </c>
      <c r="Y12" s="16">
        <v>0.21192708030369739</v>
      </c>
      <c r="AA12" s="16">
        <v>0.14730443274685551</v>
      </c>
      <c r="AB12" s="16">
        <v>0.17540432446993359</v>
      </c>
      <c r="AC12" s="16">
        <v>0.14974364826941261</v>
      </c>
      <c r="AD12" s="16">
        <v>0.1997980797601791</v>
      </c>
      <c r="AF12" s="16">
        <v>0.1423392685249045</v>
      </c>
      <c r="AH12" s="16">
        <v>0.33361626128839822</v>
      </c>
      <c r="AI12" s="16">
        <v>0.23848725505422619</v>
      </c>
      <c r="AJ12" s="16">
        <v>9.9299623927589897E-2</v>
      </c>
      <c r="AK12" s="16">
        <v>6.0011376760409303E-2</v>
      </c>
    </row>
    <row r="14" spans="2:39" x14ac:dyDescent="0.35">
      <c r="B14" t="s">
        <v>443</v>
      </c>
    </row>
    <row r="15" spans="2:39" x14ac:dyDescent="0.35">
      <c r="B15" t="s">
        <v>8</v>
      </c>
    </row>
    <row r="17" spans="2:2" x14ac:dyDescent="0.35">
      <c r="B17"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dimension ref="B2:K19"/>
  <sheetViews>
    <sheetView showGridLines="0" workbookViewId="0"/>
  </sheetViews>
  <sheetFormatPr defaultRowHeight="14.5" x14ac:dyDescent="0.35"/>
  <cols>
    <col min="1" max="1" width="5" customWidth="1"/>
    <col min="2" max="2" width="25" customWidth="1"/>
    <col min="3" max="11" width="20" customWidth="1"/>
  </cols>
  <sheetData>
    <row r="2" spans="2:11" ht="40" customHeight="1" x14ac:dyDescent="0.35">
      <c r="D2" s="17" t="s">
        <v>542</v>
      </c>
    </row>
    <row r="6" spans="2:11" ht="116" customHeight="1" x14ac:dyDescent="0.35">
      <c r="C6" s="18" t="s">
        <v>543</v>
      </c>
      <c r="D6" s="18" t="s">
        <v>544</v>
      </c>
      <c r="E6" s="18" t="s">
        <v>545</v>
      </c>
      <c r="F6" s="18" t="s">
        <v>546</v>
      </c>
      <c r="G6" s="18" t="s">
        <v>547</v>
      </c>
      <c r="H6" s="18" t="s">
        <v>548</v>
      </c>
      <c r="I6" s="18" t="s">
        <v>549</v>
      </c>
      <c r="J6" s="18" t="s">
        <v>550</v>
      </c>
      <c r="K6" s="18" t="s">
        <v>551</v>
      </c>
    </row>
    <row r="7" spans="2:11" x14ac:dyDescent="0.35">
      <c r="B7" s="15" t="s">
        <v>349</v>
      </c>
      <c r="C7" s="16">
        <v>0.1004739838264819</v>
      </c>
      <c r="D7" s="16">
        <v>9.9192571031098617E-2</v>
      </c>
      <c r="E7" s="16">
        <v>0.12557616480076361</v>
      </c>
      <c r="F7" s="16">
        <v>9.6023952974164162E-2</v>
      </c>
      <c r="G7" s="16">
        <v>9.8290845983121752E-2</v>
      </c>
      <c r="H7" s="16">
        <v>0.1134265300878661</v>
      </c>
      <c r="I7" s="16">
        <v>0.1387065123627988</v>
      </c>
      <c r="J7" s="16">
        <v>9.2796970749162308E-2</v>
      </c>
      <c r="K7" s="16">
        <v>8.697669459869864E-2</v>
      </c>
    </row>
    <row r="8" spans="2:11" x14ac:dyDescent="0.35">
      <c r="B8" s="15" t="s">
        <v>350</v>
      </c>
      <c r="C8" s="16">
        <v>0.17993539947777909</v>
      </c>
      <c r="D8" s="16">
        <v>0.159233441826865</v>
      </c>
      <c r="E8" s="16">
        <v>0.1971214810480951</v>
      </c>
      <c r="F8" s="16">
        <v>0.1508018490271309</v>
      </c>
      <c r="G8" s="16">
        <v>0.1658433501858517</v>
      </c>
      <c r="H8" s="16">
        <v>0.18400378293588271</v>
      </c>
      <c r="I8" s="16">
        <v>0.1935106912682458</v>
      </c>
      <c r="J8" s="16">
        <v>0.1551937893915501</v>
      </c>
      <c r="K8" s="16">
        <v>0.13591544914328391</v>
      </c>
    </row>
    <row r="9" spans="2:11" ht="29" x14ac:dyDescent="0.35">
      <c r="B9" s="15" t="s">
        <v>351</v>
      </c>
      <c r="C9" s="16">
        <v>0.1203742839568533</v>
      </c>
      <c r="D9" s="16">
        <v>0.1181030168459401</v>
      </c>
      <c r="E9" s="16">
        <v>0.14052951674914399</v>
      </c>
      <c r="F9" s="16">
        <v>0.1096960222235515</v>
      </c>
      <c r="G9" s="16">
        <v>0.1196623690517663</v>
      </c>
      <c r="H9" s="16">
        <v>0.15253277973400439</v>
      </c>
      <c r="I9" s="16">
        <v>0.14150112238253229</v>
      </c>
      <c r="J9" s="16">
        <v>0.1038746217356447</v>
      </c>
      <c r="K9" s="16">
        <v>0.1035664095834563</v>
      </c>
    </row>
    <row r="10" spans="2:11" ht="29" x14ac:dyDescent="0.35">
      <c r="B10" s="15" t="s">
        <v>352</v>
      </c>
      <c r="C10" s="16">
        <v>0.2100309329102496</v>
      </c>
      <c r="D10" s="16">
        <v>0.20933672315744661</v>
      </c>
      <c r="E10" s="16">
        <v>0.21082216716606331</v>
      </c>
      <c r="F10" s="16">
        <v>0.18255678164728609</v>
      </c>
      <c r="G10" s="16">
        <v>0.22961493331270669</v>
      </c>
      <c r="H10" s="16">
        <v>0.26917800759593391</v>
      </c>
      <c r="I10" s="16">
        <v>0.20748274923622789</v>
      </c>
      <c r="J10" s="16">
        <v>0.2291983016612695</v>
      </c>
      <c r="K10" s="16">
        <v>0.22021567765833089</v>
      </c>
    </row>
    <row r="11" spans="2:11" ht="29" x14ac:dyDescent="0.35">
      <c r="B11" s="15" t="s">
        <v>353</v>
      </c>
      <c r="C11" s="16">
        <v>0.19748944430156401</v>
      </c>
      <c r="D11" s="16">
        <v>0.2159781047867986</v>
      </c>
      <c r="E11" s="16">
        <v>0.1385276354374802</v>
      </c>
      <c r="F11" s="16">
        <v>0.25328216159175221</v>
      </c>
      <c r="G11" s="16">
        <v>0.1933391223615025</v>
      </c>
      <c r="H11" s="16">
        <v>0.11668415159649061</v>
      </c>
      <c r="I11" s="16">
        <v>0.1333128172053899</v>
      </c>
      <c r="J11" s="16">
        <v>0.20127148991694679</v>
      </c>
      <c r="K11" s="16">
        <v>0.2498522253056408</v>
      </c>
    </row>
    <row r="12" spans="2:11" x14ac:dyDescent="0.35">
      <c r="B12" s="15" t="s">
        <v>354</v>
      </c>
      <c r="C12" s="16">
        <v>0.19169595552707219</v>
      </c>
      <c r="D12" s="16">
        <v>0.19815614235185119</v>
      </c>
      <c r="E12" s="16">
        <v>0.18742303479845379</v>
      </c>
      <c r="F12" s="16">
        <v>0.2076392325361151</v>
      </c>
      <c r="G12" s="16">
        <v>0.19324937910505111</v>
      </c>
      <c r="H12" s="16">
        <v>0.16417474804982229</v>
      </c>
      <c r="I12" s="16">
        <v>0.1854861075448053</v>
      </c>
      <c r="J12" s="16">
        <v>0.2176648265454266</v>
      </c>
      <c r="K12" s="16">
        <v>0.20347354371058951</v>
      </c>
    </row>
    <row r="15" spans="2:11" x14ac:dyDescent="0.35">
      <c r="B15" t="s">
        <v>443</v>
      </c>
    </row>
    <row r="16" spans="2:11" x14ac:dyDescent="0.35">
      <c r="B16" t="s">
        <v>8</v>
      </c>
    </row>
    <row r="19" spans="2:2" x14ac:dyDescent="0.35">
      <c r="B19" t="str">
        <f>HYPERLINK("#Contents!A1", "Return to Contents")</f>
        <v>Return to Contents</v>
      </c>
    </row>
  </sheetData>
  <pageMargins left="0.75" right="0.75" top="1" bottom="1" header="0.5" footer="0.5"/>
  <drawing r:id="rId1"/>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0-000000000000}">
  <dimension ref="B2:AM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348</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5583</v>
      </c>
      <c r="D7" s="13">
        <v>2763</v>
      </c>
      <c r="E7" s="13">
        <v>2820</v>
      </c>
      <c r="G7" s="13">
        <v>794</v>
      </c>
      <c r="H7" s="13">
        <v>910</v>
      </c>
      <c r="I7" s="13">
        <v>969</v>
      </c>
      <c r="J7" s="13">
        <v>1020</v>
      </c>
      <c r="K7" s="13">
        <v>864</v>
      </c>
      <c r="L7" s="13">
        <v>1026</v>
      </c>
      <c r="N7" s="13">
        <v>465</v>
      </c>
      <c r="O7" s="13">
        <v>163</v>
      </c>
      <c r="P7" s="13">
        <v>289</v>
      </c>
      <c r="Q7" s="13">
        <v>244</v>
      </c>
      <c r="R7" s="13">
        <v>623</v>
      </c>
      <c r="S7" s="13">
        <v>477</v>
      </c>
      <c r="T7" s="13">
        <v>418</v>
      </c>
      <c r="U7" s="13">
        <v>510</v>
      </c>
      <c r="V7" s="13">
        <v>748</v>
      </c>
      <c r="W7" s="13">
        <v>730</v>
      </c>
      <c r="X7" s="13">
        <v>462</v>
      </c>
      <c r="Y7" s="13">
        <v>454</v>
      </c>
      <c r="AA7" s="13">
        <v>1519</v>
      </c>
      <c r="AB7" s="13">
        <v>1492</v>
      </c>
      <c r="AC7" s="13">
        <v>1158</v>
      </c>
      <c r="AD7" s="13">
        <v>1396</v>
      </c>
      <c r="AF7" s="13">
        <v>4950</v>
      </c>
      <c r="AH7" s="13">
        <v>515</v>
      </c>
      <c r="AI7" s="13">
        <v>2107</v>
      </c>
      <c r="AJ7" s="13">
        <v>2105</v>
      </c>
      <c r="AK7" s="13">
        <v>856</v>
      </c>
    </row>
    <row r="8" spans="2:39" x14ac:dyDescent="0.35">
      <c r="B8" s="7" t="s">
        <v>68</v>
      </c>
      <c r="C8" s="14">
        <v>5579</v>
      </c>
      <c r="D8" s="14">
        <v>2758</v>
      </c>
      <c r="E8" s="14">
        <v>2821</v>
      </c>
      <c r="G8" s="14">
        <v>771</v>
      </c>
      <c r="H8" s="14">
        <v>949</v>
      </c>
      <c r="I8" s="14">
        <v>949</v>
      </c>
      <c r="J8" s="14">
        <v>949</v>
      </c>
      <c r="K8" s="14">
        <v>787</v>
      </c>
      <c r="L8" s="14">
        <v>1172</v>
      </c>
      <c r="N8" s="14">
        <v>502</v>
      </c>
      <c r="O8" s="14">
        <v>168</v>
      </c>
      <c r="P8" s="14">
        <v>279</v>
      </c>
      <c r="Q8" s="14">
        <v>223</v>
      </c>
      <c r="R8" s="14">
        <v>612</v>
      </c>
      <c r="S8" s="14">
        <v>448</v>
      </c>
      <c r="T8" s="14">
        <v>390</v>
      </c>
      <c r="U8" s="14">
        <v>501</v>
      </c>
      <c r="V8" s="14">
        <v>783</v>
      </c>
      <c r="W8" s="14">
        <v>724</v>
      </c>
      <c r="X8" s="14">
        <v>446</v>
      </c>
      <c r="Y8" s="14">
        <v>502</v>
      </c>
      <c r="AA8" s="14">
        <v>1505</v>
      </c>
      <c r="AB8" s="14">
        <v>1448</v>
      </c>
      <c r="AC8" s="14">
        <v>1224</v>
      </c>
      <c r="AD8" s="14">
        <v>1395</v>
      </c>
      <c r="AF8" s="14">
        <v>4916</v>
      </c>
      <c r="AH8" s="14">
        <v>537</v>
      </c>
      <c r="AI8" s="14">
        <v>2109</v>
      </c>
      <c r="AJ8" s="14">
        <v>2088</v>
      </c>
      <c r="AK8" s="14">
        <v>844</v>
      </c>
    </row>
    <row r="9" spans="2:39" ht="19" customHeight="1" x14ac:dyDescent="0.35">
      <c r="B9" s="15" t="s">
        <v>349</v>
      </c>
      <c r="C9" s="16">
        <v>0.1134265300878661</v>
      </c>
      <c r="D9" s="16">
        <v>0.1336445201712575</v>
      </c>
      <c r="E9" s="16">
        <v>9.365970166759871E-2</v>
      </c>
      <c r="G9" s="16">
        <v>0.13328056988684131</v>
      </c>
      <c r="H9" s="16">
        <v>0.18148393547505881</v>
      </c>
      <c r="I9" s="16">
        <v>0.15139501045054249</v>
      </c>
      <c r="J9" s="16">
        <v>0.1127170355356928</v>
      </c>
      <c r="K9" s="16">
        <v>7.2067435752152589E-2</v>
      </c>
      <c r="L9" s="16">
        <v>4.2849400198686133E-2</v>
      </c>
      <c r="N9" s="16">
        <v>7.8005324876417093E-2</v>
      </c>
      <c r="O9" s="16">
        <v>0.1002306309872278</v>
      </c>
      <c r="P9" s="16">
        <v>9.082927346927494E-2</v>
      </c>
      <c r="Q9" s="16">
        <v>9.999098271934051E-2</v>
      </c>
      <c r="R9" s="16">
        <v>0.12745622959948871</v>
      </c>
      <c r="S9" s="16">
        <v>9.3915430967488722E-2</v>
      </c>
      <c r="T9" s="16">
        <v>0.1397485469071619</v>
      </c>
      <c r="U9" s="16">
        <v>0.1300630853985825</v>
      </c>
      <c r="V9" s="16">
        <v>0.16283635646684469</v>
      </c>
      <c r="W9" s="16">
        <v>9.6162211495490937E-2</v>
      </c>
      <c r="X9" s="16">
        <v>9.3030857387570082E-2</v>
      </c>
      <c r="Y9" s="16">
        <v>0.1009968267135557</v>
      </c>
      <c r="AA9" s="16">
        <v>0.15253404166477141</v>
      </c>
      <c r="AB9" s="16">
        <v>0.1016904261006822</v>
      </c>
      <c r="AC9" s="16">
        <v>0.10503960652828979</v>
      </c>
      <c r="AD9" s="16">
        <v>9.0488047541517069E-2</v>
      </c>
      <c r="AF9" s="16">
        <v>0.1284639016233414</v>
      </c>
      <c r="AH9" s="16">
        <v>3.87001544031902E-3</v>
      </c>
      <c r="AI9" s="16">
        <v>3.6488666219081999E-2</v>
      </c>
      <c r="AJ9" s="16">
        <v>0.14447535301941969</v>
      </c>
      <c r="AK9" s="16">
        <v>0.29849263046302188</v>
      </c>
    </row>
    <row r="10" spans="2:39" ht="19" customHeight="1" x14ac:dyDescent="0.35">
      <c r="B10" s="15" t="s">
        <v>350</v>
      </c>
      <c r="C10" s="16">
        <v>0.18400378293588271</v>
      </c>
      <c r="D10" s="16">
        <v>0.2012396009649563</v>
      </c>
      <c r="E10" s="16">
        <v>0.16715257981141771</v>
      </c>
      <c r="G10" s="16">
        <v>0.186061433580027</v>
      </c>
      <c r="H10" s="16">
        <v>0.25977240989937977</v>
      </c>
      <c r="I10" s="16">
        <v>0.23394498640610301</v>
      </c>
      <c r="J10" s="16">
        <v>0.19336561996574031</v>
      </c>
      <c r="K10" s="16">
        <v>0.1486483105571399</v>
      </c>
      <c r="L10" s="16">
        <v>9.7007566045301072E-2</v>
      </c>
      <c r="N10" s="16">
        <v>0.16755259544613371</v>
      </c>
      <c r="O10" s="16">
        <v>0.20404822330460839</v>
      </c>
      <c r="P10" s="16">
        <v>0.1801037207757975</v>
      </c>
      <c r="Q10" s="16">
        <v>0.1873490741667285</v>
      </c>
      <c r="R10" s="16">
        <v>0.19410181419415079</v>
      </c>
      <c r="S10" s="16">
        <v>0.15828739658916499</v>
      </c>
      <c r="T10" s="16">
        <v>0.16755286129600189</v>
      </c>
      <c r="U10" s="16">
        <v>0.1950586695008838</v>
      </c>
      <c r="V10" s="16">
        <v>0.24137783078839159</v>
      </c>
      <c r="W10" s="16">
        <v>0.15638672987814209</v>
      </c>
      <c r="X10" s="16">
        <v>0.161263610512109</v>
      </c>
      <c r="Y10" s="16">
        <v>0.1773336375688325</v>
      </c>
      <c r="AA10" s="16">
        <v>0.21163184339707411</v>
      </c>
      <c r="AB10" s="16">
        <v>0.1707009505276916</v>
      </c>
      <c r="AC10" s="16">
        <v>0.20877183245191491</v>
      </c>
      <c r="AD10" s="16">
        <v>0.14577851637011621</v>
      </c>
      <c r="AF10" s="16">
        <v>0.20559659267517391</v>
      </c>
      <c r="AH10" s="16">
        <v>2.65093029913278E-2</v>
      </c>
      <c r="AI10" s="16">
        <v>9.5475356007043849E-2</v>
      </c>
      <c r="AJ10" s="16">
        <v>0.26054888664107428</v>
      </c>
      <c r="AK10" s="16">
        <v>0.31601159884548791</v>
      </c>
    </row>
    <row r="11" spans="2:39" ht="32" customHeight="1" x14ac:dyDescent="0.35">
      <c r="B11" s="15" t="s">
        <v>351</v>
      </c>
      <c r="C11" s="16">
        <v>0.15253277973400439</v>
      </c>
      <c r="D11" s="16">
        <v>0.1620660371483057</v>
      </c>
      <c r="E11" s="16">
        <v>0.14321225564543369</v>
      </c>
      <c r="G11" s="16">
        <v>0.19665020359095051</v>
      </c>
      <c r="H11" s="16">
        <v>0.19218497383394539</v>
      </c>
      <c r="I11" s="16">
        <v>0.16060657522837399</v>
      </c>
      <c r="J11" s="16">
        <v>0.14347110407805519</v>
      </c>
      <c r="K11" s="16">
        <v>0.12970506658237471</v>
      </c>
      <c r="L11" s="16">
        <v>0.1075186934401311</v>
      </c>
      <c r="N11" s="16">
        <v>0.13235591222346241</v>
      </c>
      <c r="O11" s="16">
        <v>0.2035010800559314</v>
      </c>
      <c r="P11" s="16">
        <v>0.13538020832329609</v>
      </c>
      <c r="Q11" s="16">
        <v>0.1740885051449037</v>
      </c>
      <c r="R11" s="16">
        <v>0.15051167298410739</v>
      </c>
      <c r="S11" s="16">
        <v>0.14701238524227889</v>
      </c>
      <c r="T11" s="16">
        <v>0.16887510627477861</v>
      </c>
      <c r="U11" s="16">
        <v>0.19241056606097851</v>
      </c>
      <c r="V11" s="16">
        <v>0.16675760233337539</v>
      </c>
      <c r="W11" s="16">
        <v>0.1389140403285227</v>
      </c>
      <c r="X11" s="16">
        <v>0.12727625279335081</v>
      </c>
      <c r="Y11" s="16">
        <v>0.130365883326653</v>
      </c>
      <c r="AA11" s="16">
        <v>0.13869822479128571</v>
      </c>
      <c r="AB11" s="16">
        <v>0.13996681971503649</v>
      </c>
      <c r="AC11" s="16">
        <v>0.17082462098850459</v>
      </c>
      <c r="AD11" s="16">
        <v>0.1646954649995962</v>
      </c>
      <c r="AF11" s="16">
        <v>0.16825266328403601</v>
      </c>
      <c r="AH11" s="16">
        <v>6.9565657573516779E-2</v>
      </c>
      <c r="AI11" s="16">
        <v>0.12635032797750501</v>
      </c>
      <c r="AJ11" s="16">
        <v>0.20135978313084851</v>
      </c>
      <c r="AK11" s="16">
        <v>0.14995985408843299</v>
      </c>
    </row>
    <row r="12" spans="2:39" ht="32" customHeight="1" x14ac:dyDescent="0.35">
      <c r="B12" s="15" t="s">
        <v>352</v>
      </c>
      <c r="C12" s="16">
        <v>0.26917800759593391</v>
      </c>
      <c r="D12" s="16">
        <v>0.26609731678100512</v>
      </c>
      <c r="E12" s="16">
        <v>0.27218995321977779</v>
      </c>
      <c r="G12" s="16">
        <v>0.30080554036304152</v>
      </c>
      <c r="H12" s="16">
        <v>0.18774102055579411</v>
      </c>
      <c r="I12" s="16">
        <v>0.24732499510348979</v>
      </c>
      <c r="J12" s="16">
        <v>0.26772561088362568</v>
      </c>
      <c r="K12" s="16">
        <v>0.32105875708808151</v>
      </c>
      <c r="L12" s="16">
        <v>0.29833981309183583</v>
      </c>
      <c r="N12" s="16">
        <v>0.29267345301434228</v>
      </c>
      <c r="O12" s="16">
        <v>0.23807121215155369</v>
      </c>
      <c r="P12" s="16">
        <v>0.26879492620727602</v>
      </c>
      <c r="Q12" s="16">
        <v>0.2081404189563088</v>
      </c>
      <c r="R12" s="16">
        <v>0.28811397564215951</v>
      </c>
      <c r="S12" s="16">
        <v>0.27054446610925792</v>
      </c>
      <c r="T12" s="16">
        <v>0.24236153505180491</v>
      </c>
      <c r="U12" s="16">
        <v>0.24431593308997901</v>
      </c>
      <c r="V12" s="16">
        <v>0.23481674007616909</v>
      </c>
      <c r="W12" s="16">
        <v>0.30412479264712372</v>
      </c>
      <c r="X12" s="16">
        <v>0.2818534571090916</v>
      </c>
      <c r="Y12" s="16">
        <v>0.29672326834712959</v>
      </c>
      <c r="AA12" s="16">
        <v>0.271216420136078</v>
      </c>
      <c r="AB12" s="16">
        <v>0.30649611799089971</v>
      </c>
      <c r="AC12" s="16">
        <v>0.23251381348915531</v>
      </c>
      <c r="AD12" s="16">
        <v>0.26101866464791079</v>
      </c>
      <c r="AF12" s="16">
        <v>0.27694007960498662</v>
      </c>
      <c r="AH12" s="16">
        <v>0.28476455174252452</v>
      </c>
      <c r="AI12" s="16">
        <v>0.3173953336000786</v>
      </c>
      <c r="AJ12" s="16">
        <v>0.25425970883258542</v>
      </c>
      <c r="AK12" s="16">
        <v>0.17571746894952289</v>
      </c>
    </row>
    <row r="13" spans="2:39" ht="32" customHeight="1" x14ac:dyDescent="0.35">
      <c r="B13" s="15" t="s">
        <v>353</v>
      </c>
      <c r="C13" s="16">
        <v>0.11668415159649061</v>
      </c>
      <c r="D13" s="16">
        <v>9.8928576391626361E-2</v>
      </c>
      <c r="E13" s="16">
        <v>0.1340435135869795</v>
      </c>
      <c r="G13" s="16">
        <v>7.2534833637042551E-2</v>
      </c>
      <c r="H13" s="16">
        <v>8.8497018172415121E-2</v>
      </c>
      <c r="I13" s="16">
        <v>9.9622082548442847E-2</v>
      </c>
      <c r="J13" s="16">
        <v>0.1414582405989529</v>
      </c>
      <c r="K13" s="16">
        <v>0.1320355936785591</v>
      </c>
      <c r="L13" s="16">
        <v>0.15201039174122341</v>
      </c>
      <c r="N13" s="16">
        <v>0.13888970098643069</v>
      </c>
      <c r="O13" s="16">
        <v>0.118858729166048</v>
      </c>
      <c r="P13" s="16">
        <v>0.1118342488305025</v>
      </c>
      <c r="Q13" s="16">
        <v>0.14956992798613511</v>
      </c>
      <c r="R13" s="16">
        <v>0.1026697095272375</v>
      </c>
      <c r="S13" s="16">
        <v>0.13958650995060609</v>
      </c>
      <c r="T13" s="16">
        <v>0.13804288931077099</v>
      </c>
      <c r="U13" s="16">
        <v>0.11565776383608729</v>
      </c>
      <c r="V13" s="16">
        <v>7.684455565207024E-2</v>
      </c>
      <c r="W13" s="16">
        <v>0.125838640600172</v>
      </c>
      <c r="X13" s="16">
        <v>0.1166868405917614</v>
      </c>
      <c r="Y13" s="16">
        <v>0.11186742620658641</v>
      </c>
      <c r="AA13" s="16">
        <v>0.1099852059181339</v>
      </c>
      <c r="AB13" s="16">
        <v>0.1183615484993788</v>
      </c>
      <c r="AC13" s="16">
        <v>0.11405932211782439</v>
      </c>
      <c r="AD13" s="16">
        <v>0.1244083326318496</v>
      </c>
      <c r="AF13" s="16">
        <v>0.1125448582597533</v>
      </c>
      <c r="AH13" s="16">
        <v>0.1358034733562036</v>
      </c>
      <c r="AI13" s="16">
        <v>0.1748291982145016</v>
      </c>
      <c r="AJ13" s="16">
        <v>8.7848163777079227E-2</v>
      </c>
      <c r="AK13" s="16">
        <v>3.0591932287666709E-2</v>
      </c>
    </row>
    <row r="14" spans="2:39" ht="19" customHeight="1" x14ac:dyDescent="0.35">
      <c r="B14" s="15" t="s">
        <v>354</v>
      </c>
      <c r="C14" s="16">
        <v>0.16417474804982229</v>
      </c>
      <c r="D14" s="16">
        <v>0.13802394854284891</v>
      </c>
      <c r="E14" s="16">
        <v>0.18974199606879269</v>
      </c>
      <c r="G14" s="16">
        <v>0.110667418942097</v>
      </c>
      <c r="H14" s="16">
        <v>9.0320642063406717E-2</v>
      </c>
      <c r="I14" s="16">
        <v>0.10710635026304791</v>
      </c>
      <c r="J14" s="16">
        <v>0.14126238893793311</v>
      </c>
      <c r="K14" s="16">
        <v>0.1964848363416922</v>
      </c>
      <c r="L14" s="16">
        <v>0.30227413548282239</v>
      </c>
      <c r="N14" s="16">
        <v>0.19052301345321379</v>
      </c>
      <c r="O14" s="16">
        <v>0.13529012433463089</v>
      </c>
      <c r="P14" s="16">
        <v>0.21305762239385309</v>
      </c>
      <c r="Q14" s="16">
        <v>0.1808610910265834</v>
      </c>
      <c r="R14" s="16">
        <v>0.13714659805285581</v>
      </c>
      <c r="S14" s="16">
        <v>0.19065381114120339</v>
      </c>
      <c r="T14" s="16">
        <v>0.1434190611594818</v>
      </c>
      <c r="U14" s="16">
        <v>0.122493982113489</v>
      </c>
      <c r="V14" s="16">
        <v>0.117366914683149</v>
      </c>
      <c r="W14" s="16">
        <v>0.17857358505054849</v>
      </c>
      <c r="X14" s="16">
        <v>0.21988898160611711</v>
      </c>
      <c r="Y14" s="16">
        <v>0.18271295783724259</v>
      </c>
      <c r="AA14" s="16">
        <v>0.1159342640926567</v>
      </c>
      <c r="AB14" s="16">
        <v>0.16278413716631121</v>
      </c>
      <c r="AC14" s="16">
        <v>0.16879080442431099</v>
      </c>
      <c r="AD14" s="16">
        <v>0.21361097380901001</v>
      </c>
      <c r="AF14" s="16">
        <v>0.1082019045527086</v>
      </c>
      <c r="AH14" s="16">
        <v>0.47948699889610841</v>
      </c>
      <c r="AI14" s="16">
        <v>0.2494611179817891</v>
      </c>
      <c r="AJ14" s="16">
        <v>5.1508104598992903E-2</v>
      </c>
      <c r="AK14" s="16">
        <v>2.9226515365867772E-2</v>
      </c>
    </row>
    <row r="16" spans="2:39" x14ac:dyDescent="0.35">
      <c r="B16" t="s">
        <v>443</v>
      </c>
    </row>
    <row r="17" spans="2:2" x14ac:dyDescent="0.35">
      <c r="B17" t="s">
        <v>8</v>
      </c>
    </row>
    <row r="19" spans="2:2" x14ac:dyDescent="0.35">
      <c r="B19"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0-000000000000}">
  <dimension ref="B2:AM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355</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5583</v>
      </c>
      <c r="D7" s="13">
        <v>2763</v>
      </c>
      <c r="E7" s="13">
        <v>2820</v>
      </c>
      <c r="G7" s="13">
        <v>794</v>
      </c>
      <c r="H7" s="13">
        <v>910</v>
      </c>
      <c r="I7" s="13">
        <v>969</v>
      </c>
      <c r="J7" s="13">
        <v>1020</v>
      </c>
      <c r="K7" s="13">
        <v>864</v>
      </c>
      <c r="L7" s="13">
        <v>1026</v>
      </c>
      <c r="N7" s="13">
        <v>465</v>
      </c>
      <c r="O7" s="13">
        <v>163</v>
      </c>
      <c r="P7" s="13">
        <v>289</v>
      </c>
      <c r="Q7" s="13">
        <v>244</v>
      </c>
      <c r="R7" s="13">
        <v>623</v>
      </c>
      <c r="S7" s="13">
        <v>477</v>
      </c>
      <c r="T7" s="13">
        <v>418</v>
      </c>
      <c r="U7" s="13">
        <v>510</v>
      </c>
      <c r="V7" s="13">
        <v>748</v>
      </c>
      <c r="W7" s="13">
        <v>730</v>
      </c>
      <c r="X7" s="13">
        <v>462</v>
      </c>
      <c r="Y7" s="13">
        <v>454</v>
      </c>
      <c r="AA7" s="13">
        <v>1519</v>
      </c>
      <c r="AB7" s="13">
        <v>1492</v>
      </c>
      <c r="AC7" s="13">
        <v>1158</v>
      </c>
      <c r="AD7" s="13">
        <v>1396</v>
      </c>
      <c r="AF7" s="13">
        <v>4950</v>
      </c>
      <c r="AH7" s="13">
        <v>515</v>
      </c>
      <c r="AI7" s="13">
        <v>2107</v>
      </c>
      <c r="AJ7" s="13">
        <v>2105</v>
      </c>
      <c r="AK7" s="13">
        <v>856</v>
      </c>
    </row>
    <row r="8" spans="2:39" x14ac:dyDescent="0.35">
      <c r="B8" s="7" t="s">
        <v>68</v>
      </c>
      <c r="C8" s="14">
        <v>5579</v>
      </c>
      <c r="D8" s="14">
        <v>2758</v>
      </c>
      <c r="E8" s="14">
        <v>2821</v>
      </c>
      <c r="G8" s="14">
        <v>771</v>
      </c>
      <c r="H8" s="14">
        <v>949</v>
      </c>
      <c r="I8" s="14">
        <v>949</v>
      </c>
      <c r="J8" s="14">
        <v>949</v>
      </c>
      <c r="K8" s="14">
        <v>787</v>
      </c>
      <c r="L8" s="14">
        <v>1172</v>
      </c>
      <c r="N8" s="14">
        <v>502</v>
      </c>
      <c r="O8" s="14">
        <v>168</v>
      </c>
      <c r="P8" s="14">
        <v>279</v>
      </c>
      <c r="Q8" s="14">
        <v>223</v>
      </c>
      <c r="R8" s="14">
        <v>612</v>
      </c>
      <c r="S8" s="14">
        <v>448</v>
      </c>
      <c r="T8" s="14">
        <v>390</v>
      </c>
      <c r="U8" s="14">
        <v>501</v>
      </c>
      <c r="V8" s="14">
        <v>783</v>
      </c>
      <c r="W8" s="14">
        <v>724</v>
      </c>
      <c r="X8" s="14">
        <v>446</v>
      </c>
      <c r="Y8" s="14">
        <v>502</v>
      </c>
      <c r="AA8" s="14">
        <v>1505</v>
      </c>
      <c r="AB8" s="14">
        <v>1448</v>
      </c>
      <c r="AC8" s="14">
        <v>1224</v>
      </c>
      <c r="AD8" s="14">
        <v>1395</v>
      </c>
      <c r="AF8" s="14">
        <v>4916</v>
      </c>
      <c r="AH8" s="14">
        <v>537</v>
      </c>
      <c r="AI8" s="14">
        <v>2109</v>
      </c>
      <c r="AJ8" s="14">
        <v>2088</v>
      </c>
      <c r="AK8" s="14">
        <v>844</v>
      </c>
    </row>
    <row r="9" spans="2:39" ht="19" customHeight="1" x14ac:dyDescent="0.35">
      <c r="B9" s="15" t="s">
        <v>349</v>
      </c>
      <c r="C9" s="16">
        <v>0.1387065123627988</v>
      </c>
      <c r="D9" s="16">
        <v>0.1621644067747634</v>
      </c>
      <c r="E9" s="16">
        <v>0.11577207763266401</v>
      </c>
      <c r="G9" s="16">
        <v>0.21965269662925549</v>
      </c>
      <c r="H9" s="16">
        <v>0.22013095974845201</v>
      </c>
      <c r="I9" s="16">
        <v>0.2015902414614405</v>
      </c>
      <c r="J9" s="16">
        <v>0.13545733674415211</v>
      </c>
      <c r="K9" s="16">
        <v>6.2434569812260372E-2</v>
      </c>
      <c r="L9" s="16">
        <v>2.2428338797126239E-2</v>
      </c>
      <c r="N9" s="16">
        <v>0.1044525718716808</v>
      </c>
      <c r="O9" s="16">
        <v>0.136123750915707</v>
      </c>
      <c r="P9" s="16">
        <v>0.10895678540702031</v>
      </c>
      <c r="Q9" s="16">
        <v>0.13317931865907129</v>
      </c>
      <c r="R9" s="16">
        <v>0.14553695830472779</v>
      </c>
      <c r="S9" s="16">
        <v>0.10674058770457021</v>
      </c>
      <c r="T9" s="16">
        <v>0.1435447426041597</v>
      </c>
      <c r="U9" s="16">
        <v>0.1548122684046232</v>
      </c>
      <c r="V9" s="16">
        <v>0.23807318550104739</v>
      </c>
      <c r="W9" s="16">
        <v>0.1010054571002605</v>
      </c>
      <c r="X9" s="16">
        <v>9.4613986415345602E-2</v>
      </c>
      <c r="Y9" s="16">
        <v>0.13175352914720109</v>
      </c>
      <c r="AA9" s="16">
        <v>0.21307689676924901</v>
      </c>
      <c r="AB9" s="16">
        <v>0.12711630525523171</v>
      </c>
      <c r="AC9" s="16">
        <v>0.12557253496306001</v>
      </c>
      <c r="AD9" s="16">
        <v>8.2425854729746437E-2</v>
      </c>
      <c r="AF9" s="16">
        <v>0.1572341214824301</v>
      </c>
      <c r="AH9" s="16">
        <v>0</v>
      </c>
      <c r="AI9" s="16">
        <v>1.144189348454209E-2</v>
      </c>
      <c r="AJ9" s="16">
        <v>0.17143805869031931</v>
      </c>
      <c r="AK9" s="16">
        <v>0.46385165440185361</v>
      </c>
    </row>
    <row r="10" spans="2:39" ht="19" customHeight="1" x14ac:dyDescent="0.35">
      <c r="B10" s="15" t="s">
        <v>350</v>
      </c>
      <c r="C10" s="16">
        <v>0.1935106912682458</v>
      </c>
      <c r="D10" s="16">
        <v>0.2139826698368803</v>
      </c>
      <c r="E10" s="16">
        <v>0.17349554208078971</v>
      </c>
      <c r="G10" s="16">
        <v>0.2496696579676998</v>
      </c>
      <c r="H10" s="16">
        <v>0.29710334969882801</v>
      </c>
      <c r="I10" s="16">
        <v>0.24693523450162891</v>
      </c>
      <c r="J10" s="16">
        <v>0.20186791102655721</v>
      </c>
      <c r="K10" s="16">
        <v>0.13809582107554211</v>
      </c>
      <c r="L10" s="16">
        <v>5.9841793358499089E-2</v>
      </c>
      <c r="N10" s="16">
        <v>0.15668641685774121</v>
      </c>
      <c r="O10" s="16">
        <v>0.23460421254757829</v>
      </c>
      <c r="P10" s="16">
        <v>0.17956952708628349</v>
      </c>
      <c r="Q10" s="16">
        <v>0.25647251430193652</v>
      </c>
      <c r="R10" s="16">
        <v>0.20159208470161949</v>
      </c>
      <c r="S10" s="16">
        <v>0.1584007488220931</v>
      </c>
      <c r="T10" s="16">
        <v>0.20252244984974929</v>
      </c>
      <c r="U10" s="16">
        <v>0.2367220057430513</v>
      </c>
      <c r="V10" s="16">
        <v>0.23659569371242831</v>
      </c>
      <c r="W10" s="16">
        <v>0.14446935120925231</v>
      </c>
      <c r="X10" s="16">
        <v>0.1913282007352054</v>
      </c>
      <c r="Y10" s="16">
        <v>0.17310916644314739</v>
      </c>
      <c r="AA10" s="16">
        <v>0.2272044938752652</v>
      </c>
      <c r="AB10" s="16">
        <v>0.1848538703388129</v>
      </c>
      <c r="AC10" s="16">
        <v>0.19858983862129909</v>
      </c>
      <c r="AD10" s="16">
        <v>0.16208867904688401</v>
      </c>
      <c r="AF10" s="16">
        <v>0.21826438936540141</v>
      </c>
      <c r="AH10" s="16">
        <v>9.1185008820683054E-3</v>
      </c>
      <c r="AI10" s="16">
        <v>6.0968323546315498E-2</v>
      </c>
      <c r="AJ10" s="16">
        <v>0.30868306265271478</v>
      </c>
      <c r="AK10" s="16">
        <v>0.35705135951480887</v>
      </c>
    </row>
    <row r="11" spans="2:39" ht="32" customHeight="1" x14ac:dyDescent="0.35">
      <c r="B11" s="15" t="s">
        <v>351</v>
      </c>
      <c r="C11" s="16">
        <v>0.14150112238253229</v>
      </c>
      <c r="D11" s="16">
        <v>0.15542575298882161</v>
      </c>
      <c r="E11" s="16">
        <v>0.12788721798971969</v>
      </c>
      <c r="G11" s="16">
        <v>0.21174441274398689</v>
      </c>
      <c r="H11" s="16">
        <v>0.17387203719665881</v>
      </c>
      <c r="I11" s="16">
        <v>0.15891838250507201</v>
      </c>
      <c r="J11" s="16">
        <v>0.14304747689638009</v>
      </c>
      <c r="K11" s="16">
        <v>0.12598494843252811</v>
      </c>
      <c r="L11" s="16">
        <v>6.4119245759267515E-2</v>
      </c>
      <c r="N11" s="16">
        <v>0.13966990176583691</v>
      </c>
      <c r="O11" s="16">
        <v>0.11101514900332141</v>
      </c>
      <c r="P11" s="16">
        <v>0.13428557769525659</v>
      </c>
      <c r="Q11" s="16">
        <v>0.1146383637859545</v>
      </c>
      <c r="R11" s="16">
        <v>0.16327366057113021</v>
      </c>
      <c r="S11" s="16">
        <v>0.14175028247611449</v>
      </c>
      <c r="T11" s="16">
        <v>0.14273086773766641</v>
      </c>
      <c r="U11" s="16">
        <v>0.1623142009291027</v>
      </c>
      <c r="V11" s="16">
        <v>0.17076867579339289</v>
      </c>
      <c r="W11" s="16">
        <v>0.12732089147805731</v>
      </c>
      <c r="X11" s="16">
        <v>0.13880297216774651</v>
      </c>
      <c r="Y11" s="16">
        <v>9.8180293520505252E-2</v>
      </c>
      <c r="AA11" s="16">
        <v>0.13599747684507321</v>
      </c>
      <c r="AB11" s="16">
        <v>0.1347983653039207</v>
      </c>
      <c r="AC11" s="16">
        <v>0.15126235938392199</v>
      </c>
      <c r="AD11" s="16">
        <v>0.14578695239305689</v>
      </c>
      <c r="AF11" s="16">
        <v>0.159172247117466</v>
      </c>
      <c r="AH11" s="16">
        <v>1.2923477234864421E-2</v>
      </c>
      <c r="AI11" s="16">
        <v>0.11543237500183209</v>
      </c>
      <c r="AJ11" s="16">
        <v>0.2192627848691365</v>
      </c>
      <c r="AK11" s="16">
        <v>9.6104434200693062E-2</v>
      </c>
    </row>
    <row r="12" spans="2:39" ht="32" customHeight="1" x14ac:dyDescent="0.35">
      <c r="B12" s="15" t="s">
        <v>352</v>
      </c>
      <c r="C12" s="16">
        <v>0.20748274923622789</v>
      </c>
      <c r="D12" s="16">
        <v>0.20690134993470269</v>
      </c>
      <c r="E12" s="16">
        <v>0.20805117469244341</v>
      </c>
      <c r="G12" s="16">
        <v>0.16902475550952711</v>
      </c>
      <c r="H12" s="16">
        <v>0.15590222469793061</v>
      </c>
      <c r="I12" s="16">
        <v>0.17833942435703401</v>
      </c>
      <c r="J12" s="16">
        <v>0.21948400761840831</v>
      </c>
      <c r="K12" s="16">
        <v>0.26498949368823199</v>
      </c>
      <c r="L12" s="16">
        <v>0.2498192556071358</v>
      </c>
      <c r="N12" s="16">
        <v>0.22270850112890861</v>
      </c>
      <c r="O12" s="16">
        <v>0.22748837764654201</v>
      </c>
      <c r="P12" s="16">
        <v>0.23465628499453831</v>
      </c>
      <c r="Q12" s="16">
        <v>0.1450709878102675</v>
      </c>
      <c r="R12" s="16">
        <v>0.23284322508238489</v>
      </c>
      <c r="S12" s="16">
        <v>0.227284159871224</v>
      </c>
      <c r="T12" s="16">
        <v>0.18054877163159019</v>
      </c>
      <c r="U12" s="16">
        <v>0.19157083342753911</v>
      </c>
      <c r="V12" s="16">
        <v>0.16682155549897831</v>
      </c>
      <c r="W12" s="16">
        <v>0.24716387195911299</v>
      </c>
      <c r="X12" s="16">
        <v>0.19032643224881921</v>
      </c>
      <c r="Y12" s="16">
        <v>0.20781517241312941</v>
      </c>
      <c r="AA12" s="16">
        <v>0.19232774456643639</v>
      </c>
      <c r="AB12" s="16">
        <v>0.22066738631456859</v>
      </c>
      <c r="AC12" s="16">
        <v>0.2031281757960027</v>
      </c>
      <c r="AD12" s="16">
        <v>0.21451982308047879</v>
      </c>
      <c r="AF12" s="16">
        <v>0.21638265020627059</v>
      </c>
      <c r="AH12" s="16">
        <v>0.20455663137176081</v>
      </c>
      <c r="AI12" s="16">
        <v>0.28730560753937451</v>
      </c>
      <c r="AJ12" s="16">
        <v>0.19003649508384521</v>
      </c>
      <c r="AK12" s="16">
        <v>5.3100866018815973E-2</v>
      </c>
    </row>
    <row r="13" spans="2:39" ht="32" customHeight="1" x14ac:dyDescent="0.35">
      <c r="B13" s="15" t="s">
        <v>353</v>
      </c>
      <c r="C13" s="16">
        <v>0.1333128172053899</v>
      </c>
      <c r="D13" s="16">
        <v>0.11428035384367551</v>
      </c>
      <c r="E13" s="16">
        <v>0.1519205737694353</v>
      </c>
      <c r="G13" s="16">
        <v>6.7034850040207705E-2</v>
      </c>
      <c r="H13" s="16">
        <v>5.7936006125825328E-2</v>
      </c>
      <c r="I13" s="16">
        <v>9.5811345777905885E-2</v>
      </c>
      <c r="J13" s="16">
        <v>0.14116522163883921</v>
      </c>
      <c r="K13" s="16">
        <v>0.18596477907218131</v>
      </c>
      <c r="L13" s="16">
        <v>0.2266218374956554</v>
      </c>
      <c r="N13" s="16">
        <v>0.15686737187033639</v>
      </c>
      <c r="O13" s="16">
        <v>0.14292894450284849</v>
      </c>
      <c r="P13" s="16">
        <v>0.12845373160627971</v>
      </c>
      <c r="Q13" s="16">
        <v>0.133074018282618</v>
      </c>
      <c r="R13" s="16">
        <v>0.1145984148896782</v>
      </c>
      <c r="S13" s="16">
        <v>0.16978009523432691</v>
      </c>
      <c r="T13" s="16">
        <v>0.16146899697675701</v>
      </c>
      <c r="U13" s="16">
        <v>0.1146891944963648</v>
      </c>
      <c r="V13" s="16">
        <v>7.8233021030579233E-2</v>
      </c>
      <c r="W13" s="16">
        <v>0.1520795891512082</v>
      </c>
      <c r="X13" s="16">
        <v>0.14468145791946299</v>
      </c>
      <c r="Y13" s="16">
        <v>0.1451266044936671</v>
      </c>
      <c r="AA13" s="16">
        <v>0.10310820730455481</v>
      </c>
      <c r="AB13" s="16">
        <v>0.1554276489550013</v>
      </c>
      <c r="AC13" s="16">
        <v>0.1212438497099579</v>
      </c>
      <c r="AD13" s="16">
        <v>0.15269394599674571</v>
      </c>
      <c r="AF13" s="16">
        <v>0.12232194767307659</v>
      </c>
      <c r="AH13" s="16">
        <v>0.2392633900184491</v>
      </c>
      <c r="AI13" s="16">
        <v>0.2181428607646122</v>
      </c>
      <c r="AJ13" s="16">
        <v>6.716093776892211E-2</v>
      </c>
      <c r="AK13" s="16">
        <v>1.7619793292567389E-2</v>
      </c>
    </row>
    <row r="14" spans="2:39" ht="19" customHeight="1" x14ac:dyDescent="0.35">
      <c r="B14" s="15" t="s">
        <v>354</v>
      </c>
      <c r="C14" s="16">
        <v>0.1854861075448053</v>
      </c>
      <c r="D14" s="16">
        <v>0.1472454666211564</v>
      </c>
      <c r="E14" s="16">
        <v>0.2228734138349478</v>
      </c>
      <c r="G14" s="16">
        <v>8.2873627109323028E-2</v>
      </c>
      <c r="H14" s="16">
        <v>9.5055422532305409E-2</v>
      </c>
      <c r="I14" s="16">
        <v>0.1184053713969187</v>
      </c>
      <c r="J14" s="16">
        <v>0.15897804607566321</v>
      </c>
      <c r="K14" s="16">
        <v>0.22253038791925631</v>
      </c>
      <c r="L14" s="16">
        <v>0.37716952898231598</v>
      </c>
      <c r="N14" s="16">
        <v>0.2196152365054958</v>
      </c>
      <c r="O14" s="16">
        <v>0.147839565384003</v>
      </c>
      <c r="P14" s="16">
        <v>0.2140780932106216</v>
      </c>
      <c r="Q14" s="16">
        <v>0.21756479716015209</v>
      </c>
      <c r="R14" s="16">
        <v>0.1421556564504593</v>
      </c>
      <c r="S14" s="16">
        <v>0.19604412589167131</v>
      </c>
      <c r="T14" s="16">
        <v>0.1691841712000775</v>
      </c>
      <c r="U14" s="16">
        <v>0.13989149699931891</v>
      </c>
      <c r="V14" s="16">
        <v>0.10950786846357401</v>
      </c>
      <c r="W14" s="16">
        <v>0.22796083910210879</v>
      </c>
      <c r="X14" s="16">
        <v>0.24024695051342021</v>
      </c>
      <c r="Y14" s="16">
        <v>0.24401523398234939</v>
      </c>
      <c r="AA14" s="16">
        <v>0.12828518063942149</v>
      </c>
      <c r="AB14" s="16">
        <v>0.1771364238324647</v>
      </c>
      <c r="AC14" s="16">
        <v>0.20020324152575819</v>
      </c>
      <c r="AD14" s="16">
        <v>0.2424847447530882</v>
      </c>
      <c r="AF14" s="16">
        <v>0.1266246441553551</v>
      </c>
      <c r="AH14" s="16">
        <v>0.53413800049285731</v>
      </c>
      <c r="AI14" s="16">
        <v>0.30670893966332391</v>
      </c>
      <c r="AJ14" s="16">
        <v>4.3418660935062081E-2</v>
      </c>
      <c r="AK14" s="16">
        <v>1.2271892571261151E-2</v>
      </c>
    </row>
    <row r="16" spans="2:39" x14ac:dyDescent="0.35">
      <c r="B16" t="s">
        <v>443</v>
      </c>
    </row>
    <row r="17" spans="2:2" x14ac:dyDescent="0.35">
      <c r="B17" t="s">
        <v>8</v>
      </c>
    </row>
    <row r="19" spans="2:2" x14ac:dyDescent="0.35">
      <c r="B19"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0-000000000000}">
  <dimension ref="B2:AM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356</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5583</v>
      </c>
      <c r="D7" s="13">
        <v>2763</v>
      </c>
      <c r="E7" s="13">
        <v>2820</v>
      </c>
      <c r="G7" s="13">
        <v>794</v>
      </c>
      <c r="H7" s="13">
        <v>910</v>
      </c>
      <c r="I7" s="13">
        <v>969</v>
      </c>
      <c r="J7" s="13">
        <v>1020</v>
      </c>
      <c r="K7" s="13">
        <v>864</v>
      </c>
      <c r="L7" s="13">
        <v>1026</v>
      </c>
      <c r="N7" s="13">
        <v>465</v>
      </c>
      <c r="O7" s="13">
        <v>163</v>
      </c>
      <c r="P7" s="13">
        <v>289</v>
      </c>
      <c r="Q7" s="13">
        <v>244</v>
      </c>
      <c r="R7" s="13">
        <v>623</v>
      </c>
      <c r="S7" s="13">
        <v>477</v>
      </c>
      <c r="T7" s="13">
        <v>418</v>
      </c>
      <c r="U7" s="13">
        <v>510</v>
      </c>
      <c r="V7" s="13">
        <v>748</v>
      </c>
      <c r="W7" s="13">
        <v>730</v>
      </c>
      <c r="X7" s="13">
        <v>462</v>
      </c>
      <c r="Y7" s="13">
        <v>454</v>
      </c>
      <c r="AA7" s="13">
        <v>1519</v>
      </c>
      <c r="AB7" s="13">
        <v>1492</v>
      </c>
      <c r="AC7" s="13">
        <v>1158</v>
      </c>
      <c r="AD7" s="13">
        <v>1396</v>
      </c>
      <c r="AF7" s="13">
        <v>4950</v>
      </c>
      <c r="AH7" s="13">
        <v>515</v>
      </c>
      <c r="AI7" s="13">
        <v>2107</v>
      </c>
      <c r="AJ7" s="13">
        <v>2105</v>
      </c>
      <c r="AK7" s="13">
        <v>856</v>
      </c>
    </row>
    <row r="8" spans="2:39" x14ac:dyDescent="0.35">
      <c r="B8" s="7" t="s">
        <v>68</v>
      </c>
      <c r="C8" s="14">
        <v>5579</v>
      </c>
      <c r="D8" s="14">
        <v>2758</v>
      </c>
      <c r="E8" s="14">
        <v>2821</v>
      </c>
      <c r="G8" s="14">
        <v>771</v>
      </c>
      <c r="H8" s="14">
        <v>949</v>
      </c>
      <c r="I8" s="14">
        <v>949</v>
      </c>
      <c r="J8" s="14">
        <v>949</v>
      </c>
      <c r="K8" s="14">
        <v>787</v>
      </c>
      <c r="L8" s="14">
        <v>1172</v>
      </c>
      <c r="N8" s="14">
        <v>502</v>
      </c>
      <c r="O8" s="14">
        <v>168</v>
      </c>
      <c r="P8" s="14">
        <v>279</v>
      </c>
      <c r="Q8" s="14">
        <v>223</v>
      </c>
      <c r="R8" s="14">
        <v>612</v>
      </c>
      <c r="S8" s="14">
        <v>448</v>
      </c>
      <c r="T8" s="14">
        <v>390</v>
      </c>
      <c r="U8" s="14">
        <v>501</v>
      </c>
      <c r="V8" s="14">
        <v>783</v>
      </c>
      <c r="W8" s="14">
        <v>724</v>
      </c>
      <c r="X8" s="14">
        <v>446</v>
      </c>
      <c r="Y8" s="14">
        <v>502</v>
      </c>
      <c r="AA8" s="14">
        <v>1505</v>
      </c>
      <c r="AB8" s="14">
        <v>1448</v>
      </c>
      <c r="AC8" s="14">
        <v>1224</v>
      </c>
      <c r="AD8" s="14">
        <v>1395</v>
      </c>
      <c r="AF8" s="14">
        <v>4916</v>
      </c>
      <c r="AH8" s="14">
        <v>537</v>
      </c>
      <c r="AI8" s="14">
        <v>2109</v>
      </c>
      <c r="AJ8" s="14">
        <v>2088</v>
      </c>
      <c r="AK8" s="14">
        <v>844</v>
      </c>
    </row>
    <row r="9" spans="2:39" ht="19" customHeight="1" x14ac:dyDescent="0.35">
      <c r="B9" s="15" t="s">
        <v>349</v>
      </c>
      <c r="C9" s="16">
        <v>9.9192571031098617E-2</v>
      </c>
      <c r="D9" s="16">
        <v>0.1203793793175795</v>
      </c>
      <c r="E9" s="16">
        <v>7.8478543452462274E-2</v>
      </c>
      <c r="G9" s="16">
        <v>0.1585471247907648</v>
      </c>
      <c r="H9" s="16">
        <v>0.17110164819452331</v>
      </c>
      <c r="I9" s="16">
        <v>0.13592092037454179</v>
      </c>
      <c r="J9" s="16">
        <v>8.9517479539371086E-2</v>
      </c>
      <c r="K9" s="16">
        <v>4.8515456382287103E-2</v>
      </c>
      <c r="L9" s="16">
        <v>1.402427571889811E-2</v>
      </c>
      <c r="N9" s="16">
        <v>6.3760609231876056E-2</v>
      </c>
      <c r="O9" s="16">
        <v>8.0839810129801723E-2</v>
      </c>
      <c r="P9" s="16">
        <v>8.6732926932990589E-2</v>
      </c>
      <c r="Q9" s="16">
        <v>0.1121454409691952</v>
      </c>
      <c r="R9" s="16">
        <v>0.10484183005705371</v>
      </c>
      <c r="S9" s="16">
        <v>9.2768493949389019E-2</v>
      </c>
      <c r="T9" s="16">
        <v>0.11482109511930801</v>
      </c>
      <c r="U9" s="16">
        <v>0.14586781807828619</v>
      </c>
      <c r="V9" s="16">
        <v>0.16436885614272739</v>
      </c>
      <c r="W9" s="16">
        <v>5.4611259735422572E-2</v>
      </c>
      <c r="X9" s="16">
        <v>6.5849227345494699E-2</v>
      </c>
      <c r="Y9" s="16">
        <v>7.4328411058539573E-2</v>
      </c>
      <c r="AA9" s="16">
        <v>0.1502243131240262</v>
      </c>
      <c r="AB9" s="16">
        <v>8.5217414560034135E-2</v>
      </c>
      <c r="AC9" s="16">
        <v>0.1026834778588417</v>
      </c>
      <c r="AD9" s="16">
        <v>5.5794972433483019E-2</v>
      </c>
      <c r="AF9" s="16">
        <v>0.11220486739397111</v>
      </c>
      <c r="AH9" s="16">
        <v>1.703282505972817E-3</v>
      </c>
      <c r="AI9" s="16">
        <v>3.7361213634319818E-3</v>
      </c>
      <c r="AJ9" s="16">
        <v>0.12706295763739861</v>
      </c>
      <c r="AK9" s="16">
        <v>0.33069945231365427</v>
      </c>
    </row>
    <row r="10" spans="2:39" ht="19" customHeight="1" x14ac:dyDescent="0.35">
      <c r="B10" s="15" t="s">
        <v>350</v>
      </c>
      <c r="C10" s="16">
        <v>0.159233441826865</v>
      </c>
      <c r="D10" s="16">
        <v>0.19223405281988179</v>
      </c>
      <c r="E10" s="16">
        <v>0.12696923492141129</v>
      </c>
      <c r="G10" s="16">
        <v>0.20898830770853391</v>
      </c>
      <c r="H10" s="16">
        <v>0.2492183643361193</v>
      </c>
      <c r="I10" s="16">
        <v>0.21199215047450401</v>
      </c>
      <c r="J10" s="16">
        <v>0.16330719409753561</v>
      </c>
      <c r="K10" s="16">
        <v>9.8679099262810543E-2</v>
      </c>
      <c r="L10" s="16">
        <v>4.8261117043584503E-2</v>
      </c>
      <c r="N10" s="16">
        <v>0.12250933158744171</v>
      </c>
      <c r="O10" s="16">
        <v>0.183627192263177</v>
      </c>
      <c r="P10" s="16">
        <v>0.18152249412868809</v>
      </c>
      <c r="Q10" s="16">
        <v>0.18675606928966701</v>
      </c>
      <c r="R10" s="16">
        <v>0.18080374397410581</v>
      </c>
      <c r="S10" s="16">
        <v>0.1102735395000691</v>
      </c>
      <c r="T10" s="16">
        <v>0.15698064567625281</v>
      </c>
      <c r="U10" s="16">
        <v>0.19496132398634211</v>
      </c>
      <c r="V10" s="16">
        <v>0.21337921772966281</v>
      </c>
      <c r="W10" s="16">
        <v>0.1353060457205415</v>
      </c>
      <c r="X10" s="16">
        <v>0.1471008732677242</v>
      </c>
      <c r="Y10" s="16">
        <v>0.10737064947695681</v>
      </c>
      <c r="AA10" s="16">
        <v>0.21005572734493419</v>
      </c>
      <c r="AB10" s="16">
        <v>0.14294646656352941</v>
      </c>
      <c r="AC10" s="16">
        <v>0.1661117139535904</v>
      </c>
      <c r="AD10" s="16">
        <v>0.1160541156205043</v>
      </c>
      <c r="AF10" s="16">
        <v>0.1805166203436141</v>
      </c>
      <c r="AH10" s="16">
        <v>3.854472731162279E-3</v>
      </c>
      <c r="AI10" s="16">
        <v>3.3513579128766117E-2</v>
      </c>
      <c r="AJ10" s="16">
        <v>0.2487938645194547</v>
      </c>
      <c r="AK10" s="16">
        <v>0.35061089913296611</v>
      </c>
    </row>
    <row r="11" spans="2:39" ht="32" customHeight="1" x14ac:dyDescent="0.35">
      <c r="B11" s="15" t="s">
        <v>351</v>
      </c>
      <c r="C11" s="16">
        <v>0.1181030168459401</v>
      </c>
      <c r="D11" s="16">
        <v>0.1276251064538628</v>
      </c>
      <c r="E11" s="16">
        <v>0.10879341135568719</v>
      </c>
      <c r="G11" s="16">
        <v>0.15290632354537059</v>
      </c>
      <c r="H11" s="16">
        <v>0.14025286150961361</v>
      </c>
      <c r="I11" s="16">
        <v>0.13916977103589959</v>
      </c>
      <c r="J11" s="16">
        <v>0.1085441888384712</v>
      </c>
      <c r="K11" s="16">
        <v>9.9738117846630864E-2</v>
      </c>
      <c r="L11" s="16">
        <v>8.0275642791550791E-2</v>
      </c>
      <c r="N11" s="16">
        <v>0.10992064709828631</v>
      </c>
      <c r="O11" s="16">
        <v>0.11890661642593139</v>
      </c>
      <c r="P11" s="16">
        <v>0.1080766844684906</v>
      </c>
      <c r="Q11" s="16">
        <v>0.115494342654413</v>
      </c>
      <c r="R11" s="16">
        <v>0.1095664203061365</v>
      </c>
      <c r="S11" s="16">
        <v>0.13404017093793219</v>
      </c>
      <c r="T11" s="16">
        <v>0.10478283174272079</v>
      </c>
      <c r="U11" s="16">
        <v>0.1302798514887277</v>
      </c>
      <c r="V11" s="16">
        <v>0.1580353039644502</v>
      </c>
      <c r="W11" s="16">
        <v>8.4935124309347729E-2</v>
      </c>
      <c r="X11" s="16">
        <v>0.1178951633234004</v>
      </c>
      <c r="Y11" s="16">
        <v>0.1129091672481513</v>
      </c>
      <c r="AA11" s="16">
        <v>0.11752917568689419</v>
      </c>
      <c r="AB11" s="16">
        <v>0.1155032498217064</v>
      </c>
      <c r="AC11" s="16">
        <v>0.124327555965113</v>
      </c>
      <c r="AD11" s="16">
        <v>0.11655590867545081</v>
      </c>
      <c r="AF11" s="16">
        <v>0.13107841193167011</v>
      </c>
      <c r="AH11" s="16">
        <v>9.4410072634597744E-3</v>
      </c>
      <c r="AI11" s="16">
        <v>8.5623934763820755E-2</v>
      </c>
      <c r="AJ11" s="16">
        <v>0.1820557865426905</v>
      </c>
      <c r="AK11" s="16">
        <v>0.11019710323460299</v>
      </c>
    </row>
    <row r="12" spans="2:39" ht="32" customHeight="1" x14ac:dyDescent="0.35">
      <c r="B12" s="15" t="s">
        <v>352</v>
      </c>
      <c r="C12" s="16">
        <v>0.20933672315744661</v>
      </c>
      <c r="D12" s="16">
        <v>0.22142682701023511</v>
      </c>
      <c r="E12" s="16">
        <v>0.19751640830638709</v>
      </c>
      <c r="G12" s="16">
        <v>0.20918029360194271</v>
      </c>
      <c r="H12" s="16">
        <v>0.1879071399003093</v>
      </c>
      <c r="I12" s="16">
        <v>0.20308071450152099</v>
      </c>
      <c r="J12" s="16">
        <v>0.23109890925762111</v>
      </c>
      <c r="K12" s="16">
        <v>0.23362468730734781</v>
      </c>
      <c r="L12" s="16">
        <v>0.1979207216475341</v>
      </c>
      <c r="N12" s="16">
        <v>0.23155224672498309</v>
      </c>
      <c r="O12" s="16">
        <v>0.24829673920616979</v>
      </c>
      <c r="P12" s="16">
        <v>0.1902924093614293</v>
      </c>
      <c r="Q12" s="16">
        <v>0.1265226449300503</v>
      </c>
      <c r="R12" s="16">
        <v>0.22999242259788161</v>
      </c>
      <c r="S12" s="16">
        <v>0.24431512916670839</v>
      </c>
      <c r="T12" s="16">
        <v>0.18643252104959279</v>
      </c>
      <c r="U12" s="16">
        <v>0.16089797570109071</v>
      </c>
      <c r="V12" s="16">
        <v>0.18277192342770071</v>
      </c>
      <c r="W12" s="16">
        <v>0.2412832621811348</v>
      </c>
      <c r="X12" s="16">
        <v>0.19765427135585081</v>
      </c>
      <c r="Y12" s="16">
        <v>0.2369961302218776</v>
      </c>
      <c r="AA12" s="16">
        <v>0.1973382109141659</v>
      </c>
      <c r="AB12" s="16">
        <v>0.2247477070630006</v>
      </c>
      <c r="AC12" s="16">
        <v>0.19052512568862831</v>
      </c>
      <c r="AD12" s="16">
        <v>0.22256857189581039</v>
      </c>
      <c r="AF12" s="16">
        <v>0.21995242888148511</v>
      </c>
      <c r="AH12" s="16">
        <v>0.1870933201870052</v>
      </c>
      <c r="AI12" s="16">
        <v>0.2483214325579923</v>
      </c>
      <c r="AJ12" s="16">
        <v>0.2149117414765826</v>
      </c>
      <c r="AK12" s="16">
        <v>0.11232138434077001</v>
      </c>
    </row>
    <row r="13" spans="2:39" ht="32" customHeight="1" x14ac:dyDescent="0.35">
      <c r="B13" s="15" t="s">
        <v>353</v>
      </c>
      <c r="C13" s="16">
        <v>0.2159781047867986</v>
      </c>
      <c r="D13" s="16">
        <v>0.1748046484796798</v>
      </c>
      <c r="E13" s="16">
        <v>0.25623278108920527</v>
      </c>
      <c r="G13" s="16">
        <v>0.16612953922933721</v>
      </c>
      <c r="H13" s="16">
        <v>0.13447551724916831</v>
      </c>
      <c r="I13" s="16">
        <v>0.1747946388478511</v>
      </c>
      <c r="J13" s="16">
        <v>0.23187880089650609</v>
      </c>
      <c r="K13" s="16">
        <v>0.28561094352244831</v>
      </c>
      <c r="L13" s="16">
        <v>0.28849176487093992</v>
      </c>
      <c r="N13" s="16">
        <v>0.24512428145749129</v>
      </c>
      <c r="O13" s="16">
        <v>0.2298857952968337</v>
      </c>
      <c r="P13" s="16">
        <v>0.217636567015038</v>
      </c>
      <c r="Q13" s="16">
        <v>0.2333565880575037</v>
      </c>
      <c r="R13" s="16">
        <v>0.2086017127620004</v>
      </c>
      <c r="S13" s="16">
        <v>0.21549475884946659</v>
      </c>
      <c r="T13" s="16">
        <v>0.24213805329113161</v>
      </c>
      <c r="U13" s="16">
        <v>0.1958933011493143</v>
      </c>
      <c r="V13" s="16">
        <v>0.15399284495719701</v>
      </c>
      <c r="W13" s="16">
        <v>0.2469899409834328</v>
      </c>
      <c r="X13" s="16">
        <v>0.20929085099880551</v>
      </c>
      <c r="Y13" s="16">
        <v>0.24057777724645371</v>
      </c>
      <c r="AA13" s="16">
        <v>0.19430313708816069</v>
      </c>
      <c r="AB13" s="16">
        <v>0.24132540611512671</v>
      </c>
      <c r="AC13" s="16">
        <v>0.20790257385523769</v>
      </c>
      <c r="AD13" s="16">
        <v>0.21996747880942119</v>
      </c>
      <c r="AF13" s="16">
        <v>0.21559270083826421</v>
      </c>
      <c r="AH13" s="16">
        <v>0.26654981390104637</v>
      </c>
      <c r="AI13" s="16">
        <v>0.31620996315642158</v>
      </c>
      <c r="AJ13" s="16">
        <v>0.15900040653886929</v>
      </c>
      <c r="AK13" s="16">
        <v>7.4344671128386358E-2</v>
      </c>
    </row>
    <row r="14" spans="2:39" ht="19" customHeight="1" x14ac:dyDescent="0.35">
      <c r="B14" s="15" t="s">
        <v>354</v>
      </c>
      <c r="C14" s="16">
        <v>0.19815614235185119</v>
      </c>
      <c r="D14" s="16">
        <v>0.16352998591876089</v>
      </c>
      <c r="E14" s="16">
        <v>0.23200962087484681</v>
      </c>
      <c r="G14" s="16">
        <v>0.10424841112405089</v>
      </c>
      <c r="H14" s="16">
        <v>0.11704446881026639</v>
      </c>
      <c r="I14" s="16">
        <v>0.13504180476568259</v>
      </c>
      <c r="J14" s="16">
        <v>0.175653427370495</v>
      </c>
      <c r="K14" s="16">
        <v>0.23383169567847539</v>
      </c>
      <c r="L14" s="16">
        <v>0.37102647792749249</v>
      </c>
      <c r="N14" s="16">
        <v>0.2271328838999214</v>
      </c>
      <c r="O14" s="16">
        <v>0.1384438466780866</v>
      </c>
      <c r="P14" s="16">
        <v>0.2157389180933636</v>
      </c>
      <c r="Q14" s="16">
        <v>0.2257249140991707</v>
      </c>
      <c r="R14" s="16">
        <v>0.16619387030282201</v>
      </c>
      <c r="S14" s="16">
        <v>0.20310790759643479</v>
      </c>
      <c r="T14" s="16">
        <v>0.19484485312099409</v>
      </c>
      <c r="U14" s="16">
        <v>0.1720997295962392</v>
      </c>
      <c r="V14" s="16">
        <v>0.12745185377826199</v>
      </c>
      <c r="W14" s="16">
        <v>0.23687436707012061</v>
      </c>
      <c r="X14" s="16">
        <v>0.26220961370872448</v>
      </c>
      <c r="Y14" s="16">
        <v>0.22781786474802099</v>
      </c>
      <c r="AA14" s="16">
        <v>0.1305494358418188</v>
      </c>
      <c r="AB14" s="16">
        <v>0.19025975587660271</v>
      </c>
      <c r="AC14" s="16">
        <v>0.20844955267858889</v>
      </c>
      <c r="AD14" s="16">
        <v>0.26905895256533019</v>
      </c>
      <c r="AF14" s="16">
        <v>0.14065497061099519</v>
      </c>
      <c r="AH14" s="16">
        <v>0.53135810341135337</v>
      </c>
      <c r="AI14" s="16">
        <v>0.31259496902956752</v>
      </c>
      <c r="AJ14" s="16">
        <v>6.8175243285004225E-2</v>
      </c>
      <c r="AK14" s="16">
        <v>2.1826489849620288E-2</v>
      </c>
    </row>
    <row r="16" spans="2:39" x14ac:dyDescent="0.35">
      <c r="B16" t="s">
        <v>443</v>
      </c>
    </row>
    <row r="17" spans="2:2" x14ac:dyDescent="0.35">
      <c r="B17" t="s">
        <v>8</v>
      </c>
    </row>
    <row r="19" spans="2:2" x14ac:dyDescent="0.35">
      <c r="B19"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0-000000000000}">
  <dimension ref="B2:AM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357</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5583</v>
      </c>
      <c r="D7" s="13">
        <v>2763</v>
      </c>
      <c r="E7" s="13">
        <v>2820</v>
      </c>
      <c r="G7" s="13">
        <v>794</v>
      </c>
      <c r="H7" s="13">
        <v>910</v>
      </c>
      <c r="I7" s="13">
        <v>969</v>
      </c>
      <c r="J7" s="13">
        <v>1020</v>
      </c>
      <c r="K7" s="13">
        <v>864</v>
      </c>
      <c r="L7" s="13">
        <v>1026</v>
      </c>
      <c r="N7" s="13">
        <v>465</v>
      </c>
      <c r="O7" s="13">
        <v>163</v>
      </c>
      <c r="P7" s="13">
        <v>289</v>
      </c>
      <c r="Q7" s="13">
        <v>244</v>
      </c>
      <c r="R7" s="13">
        <v>623</v>
      </c>
      <c r="S7" s="13">
        <v>477</v>
      </c>
      <c r="T7" s="13">
        <v>418</v>
      </c>
      <c r="U7" s="13">
        <v>510</v>
      </c>
      <c r="V7" s="13">
        <v>748</v>
      </c>
      <c r="W7" s="13">
        <v>730</v>
      </c>
      <c r="X7" s="13">
        <v>462</v>
      </c>
      <c r="Y7" s="13">
        <v>454</v>
      </c>
      <c r="AA7" s="13">
        <v>1519</v>
      </c>
      <c r="AB7" s="13">
        <v>1492</v>
      </c>
      <c r="AC7" s="13">
        <v>1158</v>
      </c>
      <c r="AD7" s="13">
        <v>1396</v>
      </c>
      <c r="AF7" s="13">
        <v>4950</v>
      </c>
      <c r="AH7" s="13">
        <v>515</v>
      </c>
      <c r="AI7" s="13">
        <v>2107</v>
      </c>
      <c r="AJ7" s="13">
        <v>2105</v>
      </c>
      <c r="AK7" s="13">
        <v>856</v>
      </c>
    </row>
    <row r="8" spans="2:39" x14ac:dyDescent="0.35">
      <c r="B8" s="7" t="s">
        <v>68</v>
      </c>
      <c r="C8" s="14">
        <v>5579</v>
      </c>
      <c r="D8" s="14">
        <v>2758</v>
      </c>
      <c r="E8" s="14">
        <v>2821</v>
      </c>
      <c r="G8" s="14">
        <v>771</v>
      </c>
      <c r="H8" s="14">
        <v>949</v>
      </c>
      <c r="I8" s="14">
        <v>949</v>
      </c>
      <c r="J8" s="14">
        <v>949</v>
      </c>
      <c r="K8" s="14">
        <v>787</v>
      </c>
      <c r="L8" s="14">
        <v>1172</v>
      </c>
      <c r="N8" s="14">
        <v>502</v>
      </c>
      <c r="O8" s="14">
        <v>168</v>
      </c>
      <c r="P8" s="14">
        <v>279</v>
      </c>
      <c r="Q8" s="14">
        <v>223</v>
      </c>
      <c r="R8" s="14">
        <v>612</v>
      </c>
      <c r="S8" s="14">
        <v>448</v>
      </c>
      <c r="T8" s="14">
        <v>390</v>
      </c>
      <c r="U8" s="14">
        <v>501</v>
      </c>
      <c r="V8" s="14">
        <v>783</v>
      </c>
      <c r="W8" s="14">
        <v>724</v>
      </c>
      <c r="X8" s="14">
        <v>446</v>
      </c>
      <c r="Y8" s="14">
        <v>502</v>
      </c>
      <c r="AA8" s="14">
        <v>1505</v>
      </c>
      <c r="AB8" s="14">
        <v>1448</v>
      </c>
      <c r="AC8" s="14">
        <v>1224</v>
      </c>
      <c r="AD8" s="14">
        <v>1395</v>
      </c>
      <c r="AF8" s="14">
        <v>4916</v>
      </c>
      <c r="AH8" s="14">
        <v>537</v>
      </c>
      <c r="AI8" s="14">
        <v>2109</v>
      </c>
      <c r="AJ8" s="14">
        <v>2088</v>
      </c>
      <c r="AK8" s="14">
        <v>844</v>
      </c>
    </row>
    <row r="9" spans="2:39" ht="19" customHeight="1" x14ac:dyDescent="0.35">
      <c r="B9" s="15" t="s">
        <v>349</v>
      </c>
      <c r="C9" s="16">
        <v>9.2796970749162308E-2</v>
      </c>
      <c r="D9" s="16">
        <v>0.11012925023885629</v>
      </c>
      <c r="E9" s="16">
        <v>7.5851458688280429E-2</v>
      </c>
      <c r="G9" s="16">
        <v>0.15519733959790349</v>
      </c>
      <c r="H9" s="16">
        <v>0.17661760954709471</v>
      </c>
      <c r="I9" s="16">
        <v>0.12868159872663021</v>
      </c>
      <c r="J9" s="16">
        <v>7.5068728447242966E-2</v>
      </c>
      <c r="K9" s="16">
        <v>3.254609527614883E-2</v>
      </c>
      <c r="L9" s="16">
        <v>9.6140287465517147E-3</v>
      </c>
      <c r="N9" s="16">
        <v>5.7576287379528607E-2</v>
      </c>
      <c r="O9" s="16">
        <v>0.10637647000155161</v>
      </c>
      <c r="P9" s="16">
        <v>8.0006431251725352E-2</v>
      </c>
      <c r="Q9" s="16">
        <v>9.9527378400922434E-2</v>
      </c>
      <c r="R9" s="16">
        <v>0.1091398989591702</v>
      </c>
      <c r="S9" s="16">
        <v>7.1987563669261206E-2</v>
      </c>
      <c r="T9" s="16">
        <v>0.1034064826598101</v>
      </c>
      <c r="U9" s="16">
        <v>0.12466415219137569</v>
      </c>
      <c r="V9" s="16">
        <v>0.16311141373836199</v>
      </c>
      <c r="W9" s="16">
        <v>4.7117746630752938E-2</v>
      </c>
      <c r="X9" s="16">
        <v>6.7877041189312884E-2</v>
      </c>
      <c r="Y9" s="16">
        <v>6.4514027559176956E-2</v>
      </c>
      <c r="AA9" s="16">
        <v>0.13957233439051869</v>
      </c>
      <c r="AB9" s="16">
        <v>7.8841804548914957E-2</v>
      </c>
      <c r="AC9" s="16">
        <v>8.9914016108771311E-2</v>
      </c>
      <c r="AD9" s="16">
        <v>5.9794380509207469E-2</v>
      </c>
      <c r="AF9" s="16">
        <v>0.1051327470732968</v>
      </c>
      <c r="AH9" s="16">
        <v>0</v>
      </c>
      <c r="AI9" s="16">
        <v>3.6275831633717039E-3</v>
      </c>
      <c r="AJ9" s="16">
        <v>0.12529650010521279</v>
      </c>
      <c r="AK9" s="16">
        <v>0.29417095950094069</v>
      </c>
    </row>
    <row r="10" spans="2:39" ht="19" customHeight="1" x14ac:dyDescent="0.35">
      <c r="B10" s="15" t="s">
        <v>350</v>
      </c>
      <c r="C10" s="16">
        <v>0.1551937893915501</v>
      </c>
      <c r="D10" s="16">
        <v>0.18018826638379301</v>
      </c>
      <c r="E10" s="16">
        <v>0.1307570607097093</v>
      </c>
      <c r="G10" s="16">
        <v>0.19345233316933591</v>
      </c>
      <c r="H10" s="16">
        <v>0.2556519817830103</v>
      </c>
      <c r="I10" s="16">
        <v>0.205001258650375</v>
      </c>
      <c r="J10" s="16">
        <v>0.1490666984757229</v>
      </c>
      <c r="K10" s="16">
        <v>0.1035806604553345</v>
      </c>
      <c r="L10" s="16">
        <v>4.7950687657864477E-2</v>
      </c>
      <c r="N10" s="16">
        <v>0.12999476818351641</v>
      </c>
      <c r="O10" s="16">
        <v>0.1850944720176147</v>
      </c>
      <c r="P10" s="16">
        <v>0.149681742116759</v>
      </c>
      <c r="Q10" s="16">
        <v>0.1672376562514945</v>
      </c>
      <c r="R10" s="16">
        <v>0.18723394877320049</v>
      </c>
      <c r="S10" s="16">
        <v>0.1435111601915133</v>
      </c>
      <c r="T10" s="16">
        <v>0.1387249554866441</v>
      </c>
      <c r="U10" s="16">
        <v>0.16980046487917441</v>
      </c>
      <c r="V10" s="16">
        <v>0.21433758233155409</v>
      </c>
      <c r="W10" s="16">
        <v>0.12708535107255531</v>
      </c>
      <c r="X10" s="16">
        <v>0.13449865738189659</v>
      </c>
      <c r="Y10" s="16">
        <v>0.1042842832701709</v>
      </c>
      <c r="AA10" s="16">
        <v>0.2064784332836804</v>
      </c>
      <c r="AB10" s="16">
        <v>0.13311623489927599</v>
      </c>
      <c r="AC10" s="16">
        <v>0.14582681325650179</v>
      </c>
      <c r="AD10" s="16">
        <v>0.13122645408438999</v>
      </c>
      <c r="AF10" s="16">
        <v>0.17554582254897469</v>
      </c>
      <c r="AH10" s="16">
        <v>3.728630112692938E-3</v>
      </c>
      <c r="AI10" s="16">
        <v>4.0481188297646513E-2</v>
      </c>
      <c r="AJ10" s="16">
        <v>0.23704581690447449</v>
      </c>
      <c r="AK10" s="16">
        <v>0.33564824010322097</v>
      </c>
    </row>
    <row r="11" spans="2:39" ht="32" customHeight="1" x14ac:dyDescent="0.35">
      <c r="B11" s="15" t="s">
        <v>351</v>
      </c>
      <c r="C11" s="16">
        <v>0.1038746217356447</v>
      </c>
      <c r="D11" s="16">
        <v>0.1205913117060041</v>
      </c>
      <c r="E11" s="16">
        <v>8.7530962398787798E-2</v>
      </c>
      <c r="G11" s="16">
        <v>0.16025807436101719</v>
      </c>
      <c r="H11" s="16">
        <v>0.1579121624461223</v>
      </c>
      <c r="I11" s="16">
        <v>0.1219075100853875</v>
      </c>
      <c r="J11" s="16">
        <v>0.1087024824025634</v>
      </c>
      <c r="K11" s="16">
        <v>5.2634991209489133E-2</v>
      </c>
      <c r="L11" s="16">
        <v>3.8909047138106542E-2</v>
      </c>
      <c r="N11" s="16">
        <v>9.8357617425068003E-2</v>
      </c>
      <c r="O11" s="16">
        <v>0.10574014264834759</v>
      </c>
      <c r="P11" s="16">
        <v>8.7089337026435912E-2</v>
      </c>
      <c r="Q11" s="16">
        <v>0.12021709542425491</v>
      </c>
      <c r="R11" s="16">
        <v>7.9401366588161174E-2</v>
      </c>
      <c r="S11" s="16">
        <v>9.5396255575097816E-2</v>
      </c>
      <c r="T11" s="16">
        <v>0.1232096456749002</v>
      </c>
      <c r="U11" s="16">
        <v>0.1243755383607324</v>
      </c>
      <c r="V11" s="16">
        <v>0.14864364887813161</v>
      </c>
      <c r="W11" s="16">
        <v>8.8427109516086469E-2</v>
      </c>
      <c r="X11" s="16">
        <v>7.9383472913473072E-2</v>
      </c>
      <c r="Y11" s="16">
        <v>8.6986858046098708E-2</v>
      </c>
      <c r="AA11" s="16">
        <v>9.8265684639082196E-2</v>
      </c>
      <c r="AB11" s="16">
        <v>9.9869086418283154E-2</v>
      </c>
      <c r="AC11" s="16">
        <v>0.1202687636883973</v>
      </c>
      <c r="AD11" s="16">
        <v>9.963525075173689E-2</v>
      </c>
      <c r="AF11" s="16">
        <v>0.1161611793551682</v>
      </c>
      <c r="AH11" s="16">
        <v>7.7709172102209904E-3</v>
      </c>
      <c r="AI11" s="16">
        <v>5.6754153574887688E-2</v>
      </c>
      <c r="AJ11" s="16">
        <v>0.16588971297547739</v>
      </c>
      <c r="AK11" s="16">
        <v>0.12934510266504981</v>
      </c>
    </row>
    <row r="12" spans="2:39" ht="32" customHeight="1" x14ac:dyDescent="0.35">
      <c r="B12" s="15" t="s">
        <v>352</v>
      </c>
      <c r="C12" s="16">
        <v>0.2291983016612695</v>
      </c>
      <c r="D12" s="16">
        <v>0.23806617621573131</v>
      </c>
      <c r="E12" s="16">
        <v>0.22052831250569579</v>
      </c>
      <c r="G12" s="16">
        <v>0.25177103758227948</v>
      </c>
      <c r="H12" s="16">
        <v>0.18958604112635641</v>
      </c>
      <c r="I12" s="16">
        <v>0.21822420513521601</v>
      </c>
      <c r="J12" s="16">
        <v>0.25650260122573748</v>
      </c>
      <c r="K12" s="16">
        <v>0.26859627837613043</v>
      </c>
      <c r="L12" s="16">
        <v>0.20673122594049859</v>
      </c>
      <c r="N12" s="16">
        <v>0.23550877656442051</v>
      </c>
      <c r="O12" s="16">
        <v>0.21531091472059169</v>
      </c>
      <c r="P12" s="16">
        <v>0.26078843110205502</v>
      </c>
      <c r="Q12" s="16">
        <v>0.15952291456742321</v>
      </c>
      <c r="R12" s="16">
        <v>0.26217007930700731</v>
      </c>
      <c r="S12" s="16">
        <v>0.2292105148208857</v>
      </c>
      <c r="T12" s="16">
        <v>0.19113130659285729</v>
      </c>
      <c r="U12" s="16">
        <v>0.19993431457018751</v>
      </c>
      <c r="V12" s="16">
        <v>0.2103227934945669</v>
      </c>
      <c r="W12" s="16">
        <v>0.2490841553491327</v>
      </c>
      <c r="X12" s="16">
        <v>0.21806414267407909</v>
      </c>
      <c r="Y12" s="16">
        <v>0.27016375343979843</v>
      </c>
      <c r="AA12" s="16">
        <v>0.23526349371854349</v>
      </c>
      <c r="AB12" s="16">
        <v>0.2399950329558343</v>
      </c>
      <c r="AC12" s="16">
        <v>0.2065377216017501</v>
      </c>
      <c r="AD12" s="16">
        <v>0.23147273637405949</v>
      </c>
      <c r="AF12" s="16">
        <v>0.24369718301970081</v>
      </c>
      <c r="AH12" s="16">
        <v>0.14910106846551341</v>
      </c>
      <c r="AI12" s="16">
        <v>0.26035686786264439</v>
      </c>
      <c r="AJ12" s="16">
        <v>0.25277958410312928</v>
      </c>
      <c r="AK12" s="16">
        <v>0.14399674051104311</v>
      </c>
    </row>
    <row r="13" spans="2:39" ht="32" customHeight="1" x14ac:dyDescent="0.35">
      <c r="B13" s="15" t="s">
        <v>353</v>
      </c>
      <c r="C13" s="16">
        <v>0.20127148991694679</v>
      </c>
      <c r="D13" s="16">
        <v>0.17412199544114629</v>
      </c>
      <c r="E13" s="16">
        <v>0.22781514716411291</v>
      </c>
      <c r="G13" s="16">
        <v>0.14110661684396289</v>
      </c>
      <c r="H13" s="16">
        <v>0.1100380117173808</v>
      </c>
      <c r="I13" s="16">
        <v>0.184649204061962</v>
      </c>
      <c r="J13" s="16">
        <v>0.22123003202065941</v>
      </c>
      <c r="K13" s="16">
        <v>0.25753149462640967</v>
      </c>
      <c r="L13" s="16">
        <v>0.27426105597679068</v>
      </c>
      <c r="N13" s="16">
        <v>0.23902265490363611</v>
      </c>
      <c r="O13" s="16">
        <v>0.22639260799701219</v>
      </c>
      <c r="P13" s="16">
        <v>0.17761480360729259</v>
      </c>
      <c r="Q13" s="16">
        <v>0.2198397125756921</v>
      </c>
      <c r="R13" s="16">
        <v>0.18852940927253159</v>
      </c>
      <c r="S13" s="16">
        <v>0.21626838892766889</v>
      </c>
      <c r="T13" s="16">
        <v>0.229379668868951</v>
      </c>
      <c r="U13" s="16">
        <v>0.20962864959698529</v>
      </c>
      <c r="V13" s="16">
        <v>0.1219076370160817</v>
      </c>
      <c r="W13" s="16">
        <v>0.23590072925245589</v>
      </c>
      <c r="X13" s="16">
        <v>0.20292634607505919</v>
      </c>
      <c r="Y13" s="16">
        <v>0.2043726727876502</v>
      </c>
      <c r="AA13" s="16">
        <v>0.16670510083370299</v>
      </c>
      <c r="AB13" s="16">
        <v>0.23621264128446451</v>
      </c>
      <c r="AC13" s="16">
        <v>0.21602012812834029</v>
      </c>
      <c r="AD13" s="16">
        <v>0.1895407992515043</v>
      </c>
      <c r="AF13" s="16">
        <v>0.20092920940370379</v>
      </c>
      <c r="AH13" s="16">
        <v>0.24349652045226741</v>
      </c>
      <c r="AI13" s="16">
        <v>0.29473940769194967</v>
      </c>
      <c r="AJ13" s="16">
        <v>0.1464551710048437</v>
      </c>
      <c r="AK13" s="16">
        <v>7.6496026832255759E-2</v>
      </c>
    </row>
    <row r="14" spans="2:39" ht="19" customHeight="1" x14ac:dyDescent="0.35">
      <c r="B14" s="15" t="s">
        <v>354</v>
      </c>
      <c r="C14" s="16">
        <v>0.2176648265454266</v>
      </c>
      <c r="D14" s="16">
        <v>0.1769030000144689</v>
      </c>
      <c r="E14" s="16">
        <v>0.25751705853341389</v>
      </c>
      <c r="G14" s="16">
        <v>9.82145984455009E-2</v>
      </c>
      <c r="H14" s="16">
        <v>0.1101941933800355</v>
      </c>
      <c r="I14" s="16">
        <v>0.14153622334042931</v>
      </c>
      <c r="J14" s="16">
        <v>0.18942945742807379</v>
      </c>
      <c r="K14" s="16">
        <v>0.28511048005648759</v>
      </c>
      <c r="L14" s="16">
        <v>0.42253395454018788</v>
      </c>
      <c r="N14" s="16">
        <v>0.23953989554383029</v>
      </c>
      <c r="O14" s="16">
        <v>0.16108539261488239</v>
      </c>
      <c r="P14" s="16">
        <v>0.24481925489573239</v>
      </c>
      <c r="Q14" s="16">
        <v>0.23365524278021291</v>
      </c>
      <c r="R14" s="16">
        <v>0.17352529709992931</v>
      </c>
      <c r="S14" s="16">
        <v>0.24362611681557311</v>
      </c>
      <c r="T14" s="16">
        <v>0.2141479407168374</v>
      </c>
      <c r="U14" s="16">
        <v>0.17159688040154489</v>
      </c>
      <c r="V14" s="16">
        <v>0.14167692454130359</v>
      </c>
      <c r="W14" s="16">
        <v>0.2523849081790166</v>
      </c>
      <c r="X14" s="16">
        <v>0.29725033976617909</v>
      </c>
      <c r="Y14" s="16">
        <v>0.26967840489710482</v>
      </c>
      <c r="AA14" s="16">
        <v>0.1537149531344722</v>
      </c>
      <c r="AB14" s="16">
        <v>0.21196519989322701</v>
      </c>
      <c r="AC14" s="16">
        <v>0.22143255721623911</v>
      </c>
      <c r="AD14" s="16">
        <v>0.28833037902910169</v>
      </c>
      <c r="AF14" s="16">
        <v>0.1585338585991555</v>
      </c>
      <c r="AH14" s="16">
        <v>0.59590286375930535</v>
      </c>
      <c r="AI14" s="16">
        <v>0.34404079940950022</v>
      </c>
      <c r="AJ14" s="16">
        <v>7.2533214906862167E-2</v>
      </c>
      <c r="AK14" s="16">
        <v>2.034293038748955E-2</v>
      </c>
    </row>
    <row r="16" spans="2:39" x14ac:dyDescent="0.35">
      <c r="B16" t="s">
        <v>443</v>
      </c>
    </row>
    <row r="17" spans="2:2" x14ac:dyDescent="0.35">
      <c r="B17" t="s">
        <v>8</v>
      </c>
    </row>
    <row r="19" spans="2:2" x14ac:dyDescent="0.35">
      <c r="B19"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0-000000000000}">
  <dimension ref="B2:AM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358</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5583</v>
      </c>
      <c r="D7" s="13">
        <v>2763</v>
      </c>
      <c r="E7" s="13">
        <v>2820</v>
      </c>
      <c r="G7" s="13">
        <v>794</v>
      </c>
      <c r="H7" s="13">
        <v>910</v>
      </c>
      <c r="I7" s="13">
        <v>969</v>
      </c>
      <c r="J7" s="13">
        <v>1020</v>
      </c>
      <c r="K7" s="13">
        <v>864</v>
      </c>
      <c r="L7" s="13">
        <v>1026</v>
      </c>
      <c r="N7" s="13">
        <v>465</v>
      </c>
      <c r="O7" s="13">
        <v>163</v>
      </c>
      <c r="P7" s="13">
        <v>289</v>
      </c>
      <c r="Q7" s="13">
        <v>244</v>
      </c>
      <c r="R7" s="13">
        <v>623</v>
      </c>
      <c r="S7" s="13">
        <v>477</v>
      </c>
      <c r="T7" s="13">
        <v>418</v>
      </c>
      <c r="U7" s="13">
        <v>510</v>
      </c>
      <c r="V7" s="13">
        <v>748</v>
      </c>
      <c r="W7" s="13">
        <v>730</v>
      </c>
      <c r="X7" s="13">
        <v>462</v>
      </c>
      <c r="Y7" s="13">
        <v>454</v>
      </c>
      <c r="AA7" s="13">
        <v>1519</v>
      </c>
      <c r="AB7" s="13">
        <v>1492</v>
      </c>
      <c r="AC7" s="13">
        <v>1158</v>
      </c>
      <c r="AD7" s="13">
        <v>1396</v>
      </c>
      <c r="AF7" s="13">
        <v>4950</v>
      </c>
      <c r="AH7" s="13">
        <v>515</v>
      </c>
      <c r="AI7" s="13">
        <v>2107</v>
      </c>
      <c r="AJ7" s="13">
        <v>2105</v>
      </c>
      <c r="AK7" s="13">
        <v>856</v>
      </c>
    </row>
    <row r="8" spans="2:39" x14ac:dyDescent="0.35">
      <c r="B8" s="7" t="s">
        <v>68</v>
      </c>
      <c r="C8" s="14">
        <v>5579</v>
      </c>
      <c r="D8" s="14">
        <v>2758</v>
      </c>
      <c r="E8" s="14">
        <v>2821</v>
      </c>
      <c r="G8" s="14">
        <v>771</v>
      </c>
      <c r="H8" s="14">
        <v>949</v>
      </c>
      <c r="I8" s="14">
        <v>949</v>
      </c>
      <c r="J8" s="14">
        <v>949</v>
      </c>
      <c r="K8" s="14">
        <v>787</v>
      </c>
      <c r="L8" s="14">
        <v>1172</v>
      </c>
      <c r="N8" s="14">
        <v>502</v>
      </c>
      <c r="O8" s="14">
        <v>168</v>
      </c>
      <c r="P8" s="14">
        <v>279</v>
      </c>
      <c r="Q8" s="14">
        <v>223</v>
      </c>
      <c r="R8" s="14">
        <v>612</v>
      </c>
      <c r="S8" s="14">
        <v>448</v>
      </c>
      <c r="T8" s="14">
        <v>390</v>
      </c>
      <c r="U8" s="14">
        <v>501</v>
      </c>
      <c r="V8" s="14">
        <v>783</v>
      </c>
      <c r="W8" s="14">
        <v>724</v>
      </c>
      <c r="X8" s="14">
        <v>446</v>
      </c>
      <c r="Y8" s="14">
        <v>502</v>
      </c>
      <c r="AA8" s="14">
        <v>1505</v>
      </c>
      <c r="AB8" s="14">
        <v>1448</v>
      </c>
      <c r="AC8" s="14">
        <v>1224</v>
      </c>
      <c r="AD8" s="14">
        <v>1395</v>
      </c>
      <c r="AF8" s="14">
        <v>4916</v>
      </c>
      <c r="AH8" s="14">
        <v>537</v>
      </c>
      <c r="AI8" s="14">
        <v>2109</v>
      </c>
      <c r="AJ8" s="14">
        <v>2088</v>
      </c>
      <c r="AK8" s="14">
        <v>844</v>
      </c>
    </row>
    <row r="9" spans="2:39" ht="19" customHeight="1" x14ac:dyDescent="0.35">
      <c r="B9" s="15" t="s">
        <v>349</v>
      </c>
      <c r="C9" s="16">
        <v>8.697669459869864E-2</v>
      </c>
      <c r="D9" s="16">
        <v>0.1052282740479646</v>
      </c>
      <c r="E9" s="16">
        <v>6.913239663018371E-2</v>
      </c>
      <c r="G9" s="16">
        <v>0.1279327815507024</v>
      </c>
      <c r="H9" s="16">
        <v>0.1662718989518879</v>
      </c>
      <c r="I9" s="16">
        <v>0.1196034906537727</v>
      </c>
      <c r="J9" s="16">
        <v>8.2974674768472895E-2</v>
      </c>
      <c r="K9" s="16">
        <v>3.4699440985691832E-2</v>
      </c>
      <c r="L9" s="16">
        <v>7.7374372191384251E-3</v>
      </c>
      <c r="N9" s="16">
        <v>6.8665183805971711E-2</v>
      </c>
      <c r="O9" s="16">
        <v>6.9255368609577622E-2</v>
      </c>
      <c r="P9" s="16">
        <v>5.3869785856297217E-2</v>
      </c>
      <c r="Q9" s="16">
        <v>6.2851217548601887E-2</v>
      </c>
      <c r="R9" s="16">
        <v>9.2088019771923948E-2</v>
      </c>
      <c r="S9" s="16">
        <v>8.2755568707541305E-2</v>
      </c>
      <c r="T9" s="16">
        <v>9.3227445170787099E-2</v>
      </c>
      <c r="U9" s="16">
        <v>0.1213003520954289</v>
      </c>
      <c r="V9" s="16">
        <v>0.15512278346794409</v>
      </c>
      <c r="W9" s="16">
        <v>4.1786226845547683E-2</v>
      </c>
      <c r="X9" s="16">
        <v>6.9226509364172462E-2</v>
      </c>
      <c r="Y9" s="16">
        <v>7.3471643504535E-2</v>
      </c>
      <c r="AA9" s="16">
        <v>0.12120436335257551</v>
      </c>
      <c r="AB9" s="16">
        <v>7.4517693181456679E-2</v>
      </c>
      <c r="AC9" s="16">
        <v>9.7371332862669205E-2</v>
      </c>
      <c r="AD9" s="16">
        <v>5.3743563603431438E-2</v>
      </c>
      <c r="AF9" s="16">
        <v>9.8310347492780323E-2</v>
      </c>
      <c r="AH9" s="16">
        <v>0</v>
      </c>
      <c r="AI9" s="16">
        <v>6.4598477291591856E-3</v>
      </c>
      <c r="AJ9" s="16">
        <v>0.1129962236558794</v>
      </c>
      <c r="AK9" s="16">
        <v>0.27905974336059841</v>
      </c>
    </row>
    <row r="10" spans="2:39" ht="19" customHeight="1" x14ac:dyDescent="0.35">
      <c r="B10" s="15" t="s">
        <v>350</v>
      </c>
      <c r="C10" s="16">
        <v>0.13591544914328391</v>
      </c>
      <c r="D10" s="16">
        <v>0.16079981081239089</v>
      </c>
      <c r="E10" s="16">
        <v>0.1115863785763147</v>
      </c>
      <c r="G10" s="16">
        <v>0.1827046187382052</v>
      </c>
      <c r="H10" s="16">
        <v>0.22748153123092379</v>
      </c>
      <c r="I10" s="16">
        <v>0.1905137604902471</v>
      </c>
      <c r="J10" s="16">
        <v>0.12748559623345321</v>
      </c>
      <c r="K10" s="16">
        <v>7.3313248111473203E-2</v>
      </c>
      <c r="L10" s="16">
        <v>3.5626807867236057E-2</v>
      </c>
      <c r="N10" s="16">
        <v>0.1050153383109982</v>
      </c>
      <c r="O10" s="16">
        <v>0.15421948400038871</v>
      </c>
      <c r="P10" s="16">
        <v>0.13090569754889439</v>
      </c>
      <c r="Q10" s="16">
        <v>0.16958272372425559</v>
      </c>
      <c r="R10" s="16">
        <v>0.1417103998749539</v>
      </c>
      <c r="S10" s="16">
        <v>0.1163880540622991</v>
      </c>
      <c r="T10" s="16">
        <v>0.12454289751314419</v>
      </c>
      <c r="U10" s="16">
        <v>0.1726137602552337</v>
      </c>
      <c r="V10" s="16">
        <v>0.2023813493084754</v>
      </c>
      <c r="W10" s="16">
        <v>0.10247088849610821</v>
      </c>
      <c r="X10" s="16">
        <v>0.10999839744432929</v>
      </c>
      <c r="Y10" s="16">
        <v>9.8625591777062385E-2</v>
      </c>
      <c r="AA10" s="16">
        <v>0.18127417968126169</v>
      </c>
      <c r="AB10" s="16">
        <v>0.11559122281675641</v>
      </c>
      <c r="AC10" s="16">
        <v>0.1428397212713865</v>
      </c>
      <c r="AD10" s="16">
        <v>0.1026680581890681</v>
      </c>
      <c r="AF10" s="16">
        <v>0.1540469536183097</v>
      </c>
      <c r="AH10" s="16">
        <v>0</v>
      </c>
      <c r="AI10" s="16">
        <v>2.732471797388181E-2</v>
      </c>
      <c r="AJ10" s="16">
        <v>0.21171052727235429</v>
      </c>
      <c r="AK10" s="16">
        <v>0.30616744762886328</v>
      </c>
    </row>
    <row r="11" spans="2:39" ht="32" customHeight="1" x14ac:dyDescent="0.35">
      <c r="B11" s="15" t="s">
        <v>351</v>
      </c>
      <c r="C11" s="16">
        <v>0.1035664095834563</v>
      </c>
      <c r="D11" s="16">
        <v>0.1113733093384838</v>
      </c>
      <c r="E11" s="16">
        <v>9.5933719720845911E-2</v>
      </c>
      <c r="G11" s="16">
        <v>0.16610668370678061</v>
      </c>
      <c r="H11" s="16">
        <v>0.17009531308127271</v>
      </c>
      <c r="I11" s="16">
        <v>0.1071552350938226</v>
      </c>
      <c r="J11" s="16">
        <v>9.5777928465989814E-2</v>
      </c>
      <c r="K11" s="16">
        <v>6.2216447468803789E-2</v>
      </c>
      <c r="L11" s="16">
        <v>3.9704410465850562E-2</v>
      </c>
      <c r="N11" s="16">
        <v>7.8435403886629382E-2</v>
      </c>
      <c r="O11" s="16">
        <v>0.1053030492113807</v>
      </c>
      <c r="P11" s="16">
        <v>0.1020487577952252</v>
      </c>
      <c r="Q11" s="16">
        <v>0.1175926950620876</v>
      </c>
      <c r="R11" s="16">
        <v>0.1156040840645923</v>
      </c>
      <c r="S11" s="16">
        <v>9.4518555146525629E-2</v>
      </c>
      <c r="T11" s="16">
        <v>9.5625074913651062E-2</v>
      </c>
      <c r="U11" s="16">
        <v>0.1149656106428769</v>
      </c>
      <c r="V11" s="16">
        <v>0.1495985286863904</v>
      </c>
      <c r="W11" s="16">
        <v>8.0075629599572803E-2</v>
      </c>
      <c r="X11" s="16">
        <v>0.113061491489476</v>
      </c>
      <c r="Y11" s="16">
        <v>6.4518688083860368E-2</v>
      </c>
      <c r="AA11" s="16">
        <v>0.10039292876020341</v>
      </c>
      <c r="AB11" s="16">
        <v>8.8391553585393967E-2</v>
      </c>
      <c r="AC11" s="16">
        <v>0.112563973217641</v>
      </c>
      <c r="AD11" s="16">
        <v>0.1151210056124877</v>
      </c>
      <c r="AF11" s="16">
        <v>0.115728584842788</v>
      </c>
      <c r="AH11" s="16">
        <v>7.5353013324580337E-3</v>
      </c>
      <c r="AI11" s="16">
        <v>5.4665689408089892E-2</v>
      </c>
      <c r="AJ11" s="16">
        <v>0.17542617756879891</v>
      </c>
      <c r="AK11" s="16">
        <v>0.10909621711003691</v>
      </c>
    </row>
    <row r="12" spans="2:39" ht="32" customHeight="1" x14ac:dyDescent="0.35">
      <c r="B12" s="15" t="s">
        <v>352</v>
      </c>
      <c r="C12" s="16">
        <v>0.22021567765833089</v>
      </c>
      <c r="D12" s="16">
        <v>0.2331765767791312</v>
      </c>
      <c r="E12" s="16">
        <v>0.2075439992156892</v>
      </c>
      <c r="G12" s="16">
        <v>0.23901088520423669</v>
      </c>
      <c r="H12" s="16">
        <v>0.1831701790890029</v>
      </c>
      <c r="I12" s="16">
        <v>0.2276995888579097</v>
      </c>
      <c r="J12" s="16">
        <v>0.23778353071494959</v>
      </c>
      <c r="K12" s="16">
        <v>0.25462274069836949</v>
      </c>
      <c r="L12" s="16">
        <v>0.19444527080999049</v>
      </c>
      <c r="N12" s="16">
        <v>0.2198952368702598</v>
      </c>
      <c r="O12" s="16">
        <v>0.26789371767105252</v>
      </c>
      <c r="P12" s="16">
        <v>0.23446280351369789</v>
      </c>
      <c r="Q12" s="16">
        <v>0.16537404447545481</v>
      </c>
      <c r="R12" s="16">
        <v>0.23257857108641039</v>
      </c>
      <c r="S12" s="16">
        <v>0.20850834937004911</v>
      </c>
      <c r="T12" s="16">
        <v>0.23135459573816089</v>
      </c>
      <c r="U12" s="16">
        <v>0.21373594647268709</v>
      </c>
      <c r="V12" s="16">
        <v>0.1807101173176632</v>
      </c>
      <c r="W12" s="16">
        <v>0.24820229243203459</v>
      </c>
      <c r="X12" s="16">
        <v>0.19875451256530571</v>
      </c>
      <c r="Y12" s="16">
        <v>0.25452248074457601</v>
      </c>
      <c r="AA12" s="16">
        <v>0.20816966788690999</v>
      </c>
      <c r="AB12" s="16">
        <v>0.22127539902654189</v>
      </c>
      <c r="AC12" s="16">
        <v>0.21979827300965349</v>
      </c>
      <c r="AD12" s="16">
        <v>0.23284396980391081</v>
      </c>
      <c r="AF12" s="16">
        <v>0.2335619899942</v>
      </c>
      <c r="AH12" s="16">
        <v>0.1481999247447984</v>
      </c>
      <c r="AI12" s="16">
        <v>0.2376916659365533</v>
      </c>
      <c r="AJ12" s="16">
        <v>0.24086549304419511</v>
      </c>
      <c r="AK12" s="16">
        <v>0.17129941743172411</v>
      </c>
    </row>
    <row r="13" spans="2:39" ht="32" customHeight="1" x14ac:dyDescent="0.35">
      <c r="B13" s="15" t="s">
        <v>353</v>
      </c>
      <c r="C13" s="16">
        <v>0.2498522253056408</v>
      </c>
      <c r="D13" s="16">
        <v>0.2169941784742877</v>
      </c>
      <c r="E13" s="16">
        <v>0.28197704934905599</v>
      </c>
      <c r="G13" s="16">
        <v>0.1690482630407002</v>
      </c>
      <c r="H13" s="16">
        <v>0.13853870111041849</v>
      </c>
      <c r="I13" s="16">
        <v>0.21609911198985271</v>
      </c>
      <c r="J13" s="16">
        <v>0.27986416832336353</v>
      </c>
      <c r="K13" s="16">
        <v>0.32596322803484579</v>
      </c>
      <c r="L13" s="16">
        <v>0.34508423752170908</v>
      </c>
      <c r="N13" s="16">
        <v>0.3016965900473722</v>
      </c>
      <c r="O13" s="16">
        <v>0.2460504831098414</v>
      </c>
      <c r="P13" s="16">
        <v>0.26576581789238762</v>
      </c>
      <c r="Q13" s="16">
        <v>0.23694884118579981</v>
      </c>
      <c r="R13" s="16">
        <v>0.24368290087477221</v>
      </c>
      <c r="S13" s="16">
        <v>0.25423399944309311</v>
      </c>
      <c r="T13" s="16">
        <v>0.27965157840520222</v>
      </c>
      <c r="U13" s="16">
        <v>0.21190481638831421</v>
      </c>
      <c r="V13" s="16">
        <v>0.183653229742579</v>
      </c>
      <c r="W13" s="16">
        <v>0.27947894726621592</v>
      </c>
      <c r="X13" s="16">
        <v>0.25049239730220862</v>
      </c>
      <c r="Y13" s="16">
        <v>0.27448538783524629</v>
      </c>
      <c r="AA13" s="16">
        <v>0.23622521027793861</v>
      </c>
      <c r="AB13" s="16">
        <v>0.30282000235362161</v>
      </c>
      <c r="AC13" s="16">
        <v>0.21936262986714519</v>
      </c>
      <c r="AD13" s="16">
        <v>0.23579634776056921</v>
      </c>
      <c r="AF13" s="16">
        <v>0.25233152779325557</v>
      </c>
      <c r="AH13" s="16">
        <v>0.28432594841648579</v>
      </c>
      <c r="AI13" s="16">
        <v>0.35435470948575137</v>
      </c>
      <c r="AJ13" s="16">
        <v>0.196020411976468</v>
      </c>
      <c r="AK13" s="16">
        <v>0.10000952908073341</v>
      </c>
    </row>
    <row r="14" spans="2:39" ht="19" customHeight="1" x14ac:dyDescent="0.35">
      <c r="B14" s="15" t="s">
        <v>354</v>
      </c>
      <c r="C14" s="16">
        <v>0.20347354371058951</v>
      </c>
      <c r="D14" s="16">
        <v>0.17242785054774171</v>
      </c>
      <c r="E14" s="16">
        <v>0.23382645650791051</v>
      </c>
      <c r="G14" s="16">
        <v>0.11519676775937469</v>
      </c>
      <c r="H14" s="16">
        <v>0.1144423765364941</v>
      </c>
      <c r="I14" s="16">
        <v>0.1389288129143951</v>
      </c>
      <c r="J14" s="16">
        <v>0.17611410149377099</v>
      </c>
      <c r="K14" s="16">
        <v>0.2491848947008157</v>
      </c>
      <c r="L14" s="16">
        <v>0.37740183611607531</v>
      </c>
      <c r="N14" s="16">
        <v>0.22629224707876849</v>
      </c>
      <c r="O14" s="16">
        <v>0.15727789739775941</v>
      </c>
      <c r="P14" s="16">
        <v>0.2129471373934978</v>
      </c>
      <c r="Q14" s="16">
        <v>0.24765047800380019</v>
      </c>
      <c r="R14" s="16">
        <v>0.17433602432734721</v>
      </c>
      <c r="S14" s="16">
        <v>0.243595473270492</v>
      </c>
      <c r="T14" s="16">
        <v>0.17559840825905471</v>
      </c>
      <c r="U14" s="16">
        <v>0.16547951414545919</v>
      </c>
      <c r="V14" s="16">
        <v>0.1285339914769478</v>
      </c>
      <c r="W14" s="16">
        <v>0.24798601536052081</v>
      </c>
      <c r="X14" s="16">
        <v>0.25846669183450799</v>
      </c>
      <c r="Y14" s="16">
        <v>0.2343762080547199</v>
      </c>
      <c r="AA14" s="16">
        <v>0.15273365004111081</v>
      </c>
      <c r="AB14" s="16">
        <v>0.1974041290362295</v>
      </c>
      <c r="AC14" s="16">
        <v>0.2080640697715046</v>
      </c>
      <c r="AD14" s="16">
        <v>0.25982705503053272</v>
      </c>
      <c r="AF14" s="16">
        <v>0.14602059625866631</v>
      </c>
      <c r="AH14" s="16">
        <v>0.55993882550625784</v>
      </c>
      <c r="AI14" s="16">
        <v>0.3195033694665646</v>
      </c>
      <c r="AJ14" s="16">
        <v>6.2981166482304271E-2</v>
      </c>
      <c r="AK14" s="16">
        <v>3.4367645388043898E-2</v>
      </c>
    </row>
    <row r="16" spans="2:39" x14ac:dyDescent="0.35">
      <c r="B16" t="s">
        <v>443</v>
      </c>
    </row>
    <row r="17" spans="2:2" x14ac:dyDescent="0.35">
      <c r="B17" t="s">
        <v>8</v>
      </c>
    </row>
    <row r="19" spans="2:2" x14ac:dyDescent="0.35">
      <c r="B19"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0-000000000000}">
  <dimension ref="B2:AM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359</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5583</v>
      </c>
      <c r="D7" s="13">
        <v>2763</v>
      </c>
      <c r="E7" s="13">
        <v>2820</v>
      </c>
      <c r="G7" s="13">
        <v>794</v>
      </c>
      <c r="H7" s="13">
        <v>910</v>
      </c>
      <c r="I7" s="13">
        <v>969</v>
      </c>
      <c r="J7" s="13">
        <v>1020</v>
      </c>
      <c r="K7" s="13">
        <v>864</v>
      </c>
      <c r="L7" s="13">
        <v>1026</v>
      </c>
      <c r="N7" s="13">
        <v>465</v>
      </c>
      <c r="O7" s="13">
        <v>163</v>
      </c>
      <c r="P7" s="13">
        <v>289</v>
      </c>
      <c r="Q7" s="13">
        <v>244</v>
      </c>
      <c r="R7" s="13">
        <v>623</v>
      </c>
      <c r="S7" s="13">
        <v>477</v>
      </c>
      <c r="T7" s="13">
        <v>418</v>
      </c>
      <c r="U7" s="13">
        <v>510</v>
      </c>
      <c r="V7" s="13">
        <v>748</v>
      </c>
      <c r="W7" s="13">
        <v>730</v>
      </c>
      <c r="X7" s="13">
        <v>462</v>
      </c>
      <c r="Y7" s="13">
        <v>454</v>
      </c>
      <c r="AA7" s="13">
        <v>1519</v>
      </c>
      <c r="AB7" s="13">
        <v>1492</v>
      </c>
      <c r="AC7" s="13">
        <v>1158</v>
      </c>
      <c r="AD7" s="13">
        <v>1396</v>
      </c>
      <c r="AF7" s="13">
        <v>4950</v>
      </c>
      <c r="AH7" s="13">
        <v>515</v>
      </c>
      <c r="AI7" s="13">
        <v>2107</v>
      </c>
      <c r="AJ7" s="13">
        <v>2105</v>
      </c>
      <c r="AK7" s="13">
        <v>856</v>
      </c>
    </row>
    <row r="8" spans="2:39" x14ac:dyDescent="0.35">
      <c r="B8" s="7" t="s">
        <v>68</v>
      </c>
      <c r="C8" s="14">
        <v>5579</v>
      </c>
      <c r="D8" s="14">
        <v>2758</v>
      </c>
      <c r="E8" s="14">
        <v>2821</v>
      </c>
      <c r="G8" s="14">
        <v>771</v>
      </c>
      <c r="H8" s="14">
        <v>949</v>
      </c>
      <c r="I8" s="14">
        <v>949</v>
      </c>
      <c r="J8" s="14">
        <v>949</v>
      </c>
      <c r="K8" s="14">
        <v>787</v>
      </c>
      <c r="L8" s="14">
        <v>1172</v>
      </c>
      <c r="N8" s="14">
        <v>502</v>
      </c>
      <c r="O8" s="14">
        <v>168</v>
      </c>
      <c r="P8" s="14">
        <v>279</v>
      </c>
      <c r="Q8" s="14">
        <v>223</v>
      </c>
      <c r="R8" s="14">
        <v>612</v>
      </c>
      <c r="S8" s="14">
        <v>448</v>
      </c>
      <c r="T8" s="14">
        <v>390</v>
      </c>
      <c r="U8" s="14">
        <v>501</v>
      </c>
      <c r="V8" s="14">
        <v>783</v>
      </c>
      <c r="W8" s="14">
        <v>724</v>
      </c>
      <c r="X8" s="14">
        <v>446</v>
      </c>
      <c r="Y8" s="14">
        <v>502</v>
      </c>
      <c r="AA8" s="14">
        <v>1505</v>
      </c>
      <c r="AB8" s="14">
        <v>1448</v>
      </c>
      <c r="AC8" s="14">
        <v>1224</v>
      </c>
      <c r="AD8" s="14">
        <v>1395</v>
      </c>
      <c r="AF8" s="14">
        <v>4916</v>
      </c>
      <c r="AH8" s="14">
        <v>537</v>
      </c>
      <c r="AI8" s="14">
        <v>2109</v>
      </c>
      <c r="AJ8" s="14">
        <v>2088</v>
      </c>
      <c r="AK8" s="14">
        <v>844</v>
      </c>
    </row>
    <row r="9" spans="2:39" ht="19" customHeight="1" x14ac:dyDescent="0.35">
      <c r="B9" s="15" t="s">
        <v>349</v>
      </c>
      <c r="C9" s="16">
        <v>0.1004739838264819</v>
      </c>
      <c r="D9" s="16">
        <v>0.1240091563887917</v>
      </c>
      <c r="E9" s="16">
        <v>7.7463995397279758E-2</v>
      </c>
      <c r="G9" s="16">
        <v>0.12862536198860741</v>
      </c>
      <c r="H9" s="16">
        <v>0.18717922883013249</v>
      </c>
      <c r="I9" s="16">
        <v>0.14239932333812139</v>
      </c>
      <c r="J9" s="16">
        <v>9.0274800660431392E-2</v>
      </c>
      <c r="K9" s="16">
        <v>5.3428531988840122E-2</v>
      </c>
      <c r="L9" s="16">
        <v>1.763432581351905E-2</v>
      </c>
      <c r="N9" s="16">
        <v>6.8236963987524851E-2</v>
      </c>
      <c r="O9" s="16">
        <v>7.4822493547734265E-2</v>
      </c>
      <c r="P9" s="16">
        <v>6.9530822322005928E-2</v>
      </c>
      <c r="Q9" s="16">
        <v>8.2824787362364233E-2</v>
      </c>
      <c r="R9" s="16">
        <v>0.1114575664862142</v>
      </c>
      <c r="S9" s="16">
        <v>8.7122817334299496E-2</v>
      </c>
      <c r="T9" s="16">
        <v>0.1017669183130774</v>
      </c>
      <c r="U9" s="16">
        <v>0.1229464864119908</v>
      </c>
      <c r="V9" s="16">
        <v>0.18289664773573899</v>
      </c>
      <c r="W9" s="16">
        <v>6.5594404651958343E-2</v>
      </c>
      <c r="X9" s="16">
        <v>7.5164858484331909E-2</v>
      </c>
      <c r="Y9" s="16">
        <v>8.5686721977892913E-2</v>
      </c>
      <c r="AA9" s="16">
        <v>0.1506632347954949</v>
      </c>
      <c r="AB9" s="16">
        <v>9.2498435085856645E-2</v>
      </c>
      <c r="AC9" s="16">
        <v>9.6694023053462613E-2</v>
      </c>
      <c r="AD9" s="16">
        <v>5.8141789463596327E-2</v>
      </c>
      <c r="AF9" s="16">
        <v>0.1136523927120668</v>
      </c>
      <c r="AH9" s="16">
        <v>0</v>
      </c>
      <c r="AI9" s="16">
        <v>3.0633526216530598E-3</v>
      </c>
      <c r="AJ9" s="16">
        <v>0.12018608164477169</v>
      </c>
      <c r="AK9" s="16">
        <v>0.3589313241024305</v>
      </c>
    </row>
    <row r="10" spans="2:39" ht="19" customHeight="1" x14ac:dyDescent="0.35">
      <c r="B10" s="15" t="s">
        <v>350</v>
      </c>
      <c r="C10" s="16">
        <v>0.17993539947777909</v>
      </c>
      <c r="D10" s="16">
        <v>0.199526801512343</v>
      </c>
      <c r="E10" s="16">
        <v>0.16078117688035939</v>
      </c>
      <c r="G10" s="16">
        <v>0.25601877423019531</v>
      </c>
      <c r="H10" s="16">
        <v>0.28175955183081081</v>
      </c>
      <c r="I10" s="16">
        <v>0.22411443677206919</v>
      </c>
      <c r="J10" s="16">
        <v>0.18432111698479811</v>
      </c>
      <c r="K10" s="16">
        <v>0.1032823628732477</v>
      </c>
      <c r="L10" s="16">
        <v>5.9557461304053733E-2</v>
      </c>
      <c r="N10" s="16">
        <v>0.1545487219980981</v>
      </c>
      <c r="O10" s="16">
        <v>0.17042450890671659</v>
      </c>
      <c r="P10" s="16">
        <v>0.18165802103547959</v>
      </c>
      <c r="Q10" s="16">
        <v>0.20004248785708451</v>
      </c>
      <c r="R10" s="16">
        <v>0.1734389422417851</v>
      </c>
      <c r="S10" s="16">
        <v>0.15205481952673511</v>
      </c>
      <c r="T10" s="16">
        <v>0.19009843600993001</v>
      </c>
      <c r="U10" s="16">
        <v>0.2396244396353647</v>
      </c>
      <c r="V10" s="16">
        <v>0.24940469531189799</v>
      </c>
      <c r="W10" s="16">
        <v>0.14688751963018451</v>
      </c>
      <c r="X10" s="16">
        <v>0.13681719396637579</v>
      </c>
      <c r="Y10" s="16">
        <v>0.1415356262353947</v>
      </c>
      <c r="AA10" s="16">
        <v>0.2346065387998961</v>
      </c>
      <c r="AB10" s="16">
        <v>0.16103573852788039</v>
      </c>
      <c r="AC10" s="16">
        <v>0.1869945246601851</v>
      </c>
      <c r="AD10" s="16">
        <v>0.13477044553854889</v>
      </c>
      <c r="AF10" s="16">
        <v>0.20420333743572239</v>
      </c>
      <c r="AH10" s="16">
        <v>1.7480027989757859E-3</v>
      </c>
      <c r="AI10" s="16">
        <v>4.2842580243603753E-2</v>
      </c>
      <c r="AJ10" s="16">
        <v>0.27296402052904001</v>
      </c>
      <c r="AK10" s="16">
        <v>0.40564753249173918</v>
      </c>
    </row>
    <row r="11" spans="2:39" ht="32" customHeight="1" x14ac:dyDescent="0.35">
      <c r="B11" s="15" t="s">
        <v>351</v>
      </c>
      <c r="C11" s="16">
        <v>0.1203742839568533</v>
      </c>
      <c r="D11" s="16">
        <v>0.13606568063151811</v>
      </c>
      <c r="E11" s="16">
        <v>0.10503303863706009</v>
      </c>
      <c r="G11" s="16">
        <v>0.19270089338152721</v>
      </c>
      <c r="H11" s="16">
        <v>0.16884307503272211</v>
      </c>
      <c r="I11" s="16">
        <v>0.13752376988332229</v>
      </c>
      <c r="J11" s="16">
        <v>0.1045783851106806</v>
      </c>
      <c r="K11" s="16">
        <v>9.5192392577748391E-2</v>
      </c>
      <c r="L11" s="16">
        <v>4.9339250432849369E-2</v>
      </c>
      <c r="N11" s="16">
        <v>0.1017527893347641</v>
      </c>
      <c r="O11" s="16">
        <v>0.16917259716790331</v>
      </c>
      <c r="P11" s="16">
        <v>0.13504789061520839</v>
      </c>
      <c r="Q11" s="16">
        <v>0.1462263273024296</v>
      </c>
      <c r="R11" s="16">
        <v>0.1328577062663526</v>
      </c>
      <c r="S11" s="16">
        <v>0.103762499886647</v>
      </c>
      <c r="T11" s="16">
        <v>0.1179162162913064</v>
      </c>
      <c r="U11" s="16">
        <v>0.14211848487069689</v>
      </c>
      <c r="V11" s="16">
        <v>0.144373628082581</v>
      </c>
      <c r="W11" s="16">
        <v>9.7574176185146216E-2</v>
      </c>
      <c r="X11" s="16">
        <v>0.1065186246200938</v>
      </c>
      <c r="Y11" s="16">
        <v>9.0521179593773926E-2</v>
      </c>
      <c r="AA11" s="16">
        <v>0.1063699109690496</v>
      </c>
      <c r="AB11" s="16">
        <v>0.1060369088198987</v>
      </c>
      <c r="AC11" s="16">
        <v>0.1468749582644204</v>
      </c>
      <c r="AD11" s="16">
        <v>0.12747780629384819</v>
      </c>
      <c r="AF11" s="16">
        <v>0.13434106024366341</v>
      </c>
      <c r="AH11" s="16">
        <v>7.9162185056666778E-3</v>
      </c>
      <c r="AI11" s="16">
        <v>6.7879373863525341E-2</v>
      </c>
      <c r="AJ11" s="16">
        <v>0.21236071589172789</v>
      </c>
      <c r="AK11" s="16">
        <v>9.556314417522585E-2</v>
      </c>
    </row>
    <row r="12" spans="2:39" ht="32" customHeight="1" x14ac:dyDescent="0.35">
      <c r="B12" s="15" t="s">
        <v>352</v>
      </c>
      <c r="C12" s="16">
        <v>0.2100309329102496</v>
      </c>
      <c r="D12" s="16">
        <v>0.21826276777719139</v>
      </c>
      <c r="E12" s="16">
        <v>0.2019827903042008</v>
      </c>
      <c r="G12" s="16">
        <v>0.22513287470795901</v>
      </c>
      <c r="H12" s="16">
        <v>0.1617418197713188</v>
      </c>
      <c r="I12" s="16">
        <v>0.20900408533647899</v>
      </c>
      <c r="J12" s="16">
        <v>0.21927148603884111</v>
      </c>
      <c r="K12" s="16">
        <v>0.25343312224887787</v>
      </c>
      <c r="L12" s="16">
        <v>0.2033915238266869</v>
      </c>
      <c r="N12" s="16">
        <v>0.22374047102249969</v>
      </c>
      <c r="O12" s="16">
        <v>0.23120940599827489</v>
      </c>
      <c r="P12" s="16">
        <v>0.22332803888618219</v>
      </c>
      <c r="Q12" s="16">
        <v>0.11441264967651189</v>
      </c>
      <c r="R12" s="16">
        <v>0.21187415145813829</v>
      </c>
      <c r="S12" s="16">
        <v>0.24355161277667331</v>
      </c>
      <c r="T12" s="16">
        <v>0.19908501228097111</v>
      </c>
      <c r="U12" s="16">
        <v>0.17579959488262681</v>
      </c>
      <c r="V12" s="16">
        <v>0.18821787217463351</v>
      </c>
      <c r="W12" s="16">
        <v>0.23863151842126459</v>
      </c>
      <c r="X12" s="16">
        <v>0.2159072239634672</v>
      </c>
      <c r="Y12" s="16">
        <v>0.2224327185564936</v>
      </c>
      <c r="AA12" s="16">
        <v>0.19211515299739379</v>
      </c>
      <c r="AB12" s="16">
        <v>0.22228840650779219</v>
      </c>
      <c r="AC12" s="16">
        <v>0.21336461430845141</v>
      </c>
      <c r="AD12" s="16">
        <v>0.2141962235181219</v>
      </c>
      <c r="AF12" s="16">
        <v>0.2225779425240097</v>
      </c>
      <c r="AH12" s="16">
        <v>0.14897832779124809</v>
      </c>
      <c r="AI12" s="16">
        <v>0.25699802386157528</v>
      </c>
      <c r="AJ12" s="16">
        <v>0.22608232900145081</v>
      </c>
      <c r="AK12" s="16">
        <v>9.1851536180928811E-2</v>
      </c>
    </row>
    <row r="13" spans="2:39" ht="32" customHeight="1" x14ac:dyDescent="0.35">
      <c r="B13" s="15" t="s">
        <v>353</v>
      </c>
      <c r="C13" s="16">
        <v>0.19748944430156401</v>
      </c>
      <c r="D13" s="16">
        <v>0.16689896805182339</v>
      </c>
      <c r="E13" s="16">
        <v>0.22739729828847491</v>
      </c>
      <c r="G13" s="16">
        <v>0.1106394251260428</v>
      </c>
      <c r="H13" s="16">
        <v>0.1051594422425476</v>
      </c>
      <c r="I13" s="16">
        <v>0.161218352693898</v>
      </c>
      <c r="J13" s="16">
        <v>0.22812998267276749</v>
      </c>
      <c r="K13" s="16">
        <v>0.24771915956893231</v>
      </c>
      <c r="L13" s="16">
        <v>0.30024284913573362</v>
      </c>
      <c r="N13" s="16">
        <v>0.22082382796858391</v>
      </c>
      <c r="O13" s="16">
        <v>0.18746564089059431</v>
      </c>
      <c r="P13" s="16">
        <v>0.18829701201861751</v>
      </c>
      <c r="Q13" s="16">
        <v>0.23576829023495491</v>
      </c>
      <c r="R13" s="16">
        <v>0.20381339468099449</v>
      </c>
      <c r="S13" s="16">
        <v>0.20100220218165959</v>
      </c>
      <c r="T13" s="16">
        <v>0.2059987197381507</v>
      </c>
      <c r="U13" s="16">
        <v>0.17274827078597971</v>
      </c>
      <c r="V13" s="16">
        <v>0.1211399973706043</v>
      </c>
      <c r="W13" s="16">
        <v>0.23562560461465279</v>
      </c>
      <c r="X13" s="16">
        <v>0.21443416004591609</v>
      </c>
      <c r="Y13" s="16">
        <v>0.22186371675224489</v>
      </c>
      <c r="AA13" s="16">
        <v>0.17908318121120129</v>
      </c>
      <c r="AB13" s="16">
        <v>0.23325039208086551</v>
      </c>
      <c r="AC13" s="16">
        <v>0.16571096621405201</v>
      </c>
      <c r="AD13" s="16">
        <v>0.20736432127682591</v>
      </c>
      <c r="AF13" s="16">
        <v>0.19206513289130259</v>
      </c>
      <c r="AH13" s="16">
        <v>0.29543293106981988</v>
      </c>
      <c r="AI13" s="16">
        <v>0.31570111731161288</v>
      </c>
      <c r="AJ13" s="16">
        <v>0.1171991774733713</v>
      </c>
      <c r="AK13" s="16">
        <v>3.8465786817931669E-2</v>
      </c>
    </row>
    <row r="14" spans="2:39" ht="19" customHeight="1" x14ac:dyDescent="0.35">
      <c r="B14" s="15" t="s">
        <v>354</v>
      </c>
      <c r="C14" s="16">
        <v>0.19169595552707219</v>
      </c>
      <c r="D14" s="16">
        <v>0.15523662563833229</v>
      </c>
      <c r="E14" s="16">
        <v>0.22734170049262489</v>
      </c>
      <c r="G14" s="16">
        <v>8.6882670565668257E-2</v>
      </c>
      <c r="H14" s="16">
        <v>9.5316882292468166E-2</v>
      </c>
      <c r="I14" s="16">
        <v>0.12574003197611011</v>
      </c>
      <c r="J14" s="16">
        <v>0.17342422853248141</v>
      </c>
      <c r="K14" s="16">
        <v>0.2469444307423535</v>
      </c>
      <c r="L14" s="16">
        <v>0.36983458948715731</v>
      </c>
      <c r="N14" s="16">
        <v>0.23089722568852919</v>
      </c>
      <c r="O14" s="16">
        <v>0.16690535348877689</v>
      </c>
      <c r="P14" s="16">
        <v>0.20213821512250649</v>
      </c>
      <c r="Q14" s="16">
        <v>0.22072545756665471</v>
      </c>
      <c r="R14" s="16">
        <v>0.16655823886651519</v>
      </c>
      <c r="S14" s="16">
        <v>0.21250604829398559</v>
      </c>
      <c r="T14" s="16">
        <v>0.1851346973665646</v>
      </c>
      <c r="U14" s="16">
        <v>0.1467627234133411</v>
      </c>
      <c r="V14" s="16">
        <v>0.1139671593245441</v>
      </c>
      <c r="W14" s="16">
        <v>0.21568677649679349</v>
      </c>
      <c r="X14" s="16">
        <v>0.25115793891981519</v>
      </c>
      <c r="Y14" s="16">
        <v>0.23796003688419981</v>
      </c>
      <c r="AA14" s="16">
        <v>0.13716198122696449</v>
      </c>
      <c r="AB14" s="16">
        <v>0.18489011897770649</v>
      </c>
      <c r="AC14" s="16">
        <v>0.19036091349942841</v>
      </c>
      <c r="AD14" s="16">
        <v>0.25804941390905878</v>
      </c>
      <c r="AF14" s="16">
        <v>0.133160134193235</v>
      </c>
      <c r="AH14" s="16">
        <v>0.54592451983428969</v>
      </c>
      <c r="AI14" s="16">
        <v>0.31351555209802989</v>
      </c>
      <c r="AJ14" s="16">
        <v>5.1207675459638419E-2</v>
      </c>
      <c r="AK14" s="16">
        <v>9.5406762317440507E-3</v>
      </c>
    </row>
    <row r="16" spans="2:39" x14ac:dyDescent="0.35">
      <c r="B16" t="s">
        <v>443</v>
      </c>
    </row>
    <row r="17" spans="2:2" x14ac:dyDescent="0.35">
      <c r="B17" t="s">
        <v>8</v>
      </c>
    </row>
    <row r="19" spans="2:2" x14ac:dyDescent="0.35">
      <c r="B19"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0-000000000000}">
  <dimension ref="B2:AM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360</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5583</v>
      </c>
      <c r="D7" s="13">
        <v>2763</v>
      </c>
      <c r="E7" s="13">
        <v>2820</v>
      </c>
      <c r="G7" s="13">
        <v>794</v>
      </c>
      <c r="H7" s="13">
        <v>910</v>
      </c>
      <c r="I7" s="13">
        <v>969</v>
      </c>
      <c r="J7" s="13">
        <v>1020</v>
      </c>
      <c r="K7" s="13">
        <v>864</v>
      </c>
      <c r="L7" s="13">
        <v>1026</v>
      </c>
      <c r="N7" s="13">
        <v>465</v>
      </c>
      <c r="O7" s="13">
        <v>163</v>
      </c>
      <c r="P7" s="13">
        <v>289</v>
      </c>
      <c r="Q7" s="13">
        <v>244</v>
      </c>
      <c r="R7" s="13">
        <v>623</v>
      </c>
      <c r="S7" s="13">
        <v>477</v>
      </c>
      <c r="T7" s="13">
        <v>418</v>
      </c>
      <c r="U7" s="13">
        <v>510</v>
      </c>
      <c r="V7" s="13">
        <v>748</v>
      </c>
      <c r="W7" s="13">
        <v>730</v>
      </c>
      <c r="X7" s="13">
        <v>462</v>
      </c>
      <c r="Y7" s="13">
        <v>454</v>
      </c>
      <c r="AA7" s="13">
        <v>1519</v>
      </c>
      <c r="AB7" s="13">
        <v>1492</v>
      </c>
      <c r="AC7" s="13">
        <v>1158</v>
      </c>
      <c r="AD7" s="13">
        <v>1396</v>
      </c>
      <c r="AF7" s="13">
        <v>4950</v>
      </c>
      <c r="AH7" s="13">
        <v>515</v>
      </c>
      <c r="AI7" s="13">
        <v>2107</v>
      </c>
      <c r="AJ7" s="13">
        <v>2105</v>
      </c>
      <c r="AK7" s="13">
        <v>856</v>
      </c>
    </row>
    <row r="8" spans="2:39" x14ac:dyDescent="0.35">
      <c r="B8" s="7" t="s">
        <v>68</v>
      </c>
      <c r="C8" s="14">
        <v>5579</v>
      </c>
      <c r="D8" s="14">
        <v>2758</v>
      </c>
      <c r="E8" s="14">
        <v>2821</v>
      </c>
      <c r="G8" s="14">
        <v>771</v>
      </c>
      <c r="H8" s="14">
        <v>949</v>
      </c>
      <c r="I8" s="14">
        <v>949</v>
      </c>
      <c r="J8" s="14">
        <v>949</v>
      </c>
      <c r="K8" s="14">
        <v>787</v>
      </c>
      <c r="L8" s="14">
        <v>1172</v>
      </c>
      <c r="N8" s="14">
        <v>502</v>
      </c>
      <c r="O8" s="14">
        <v>168</v>
      </c>
      <c r="P8" s="14">
        <v>279</v>
      </c>
      <c r="Q8" s="14">
        <v>223</v>
      </c>
      <c r="R8" s="14">
        <v>612</v>
      </c>
      <c r="S8" s="14">
        <v>448</v>
      </c>
      <c r="T8" s="14">
        <v>390</v>
      </c>
      <c r="U8" s="14">
        <v>501</v>
      </c>
      <c r="V8" s="14">
        <v>783</v>
      </c>
      <c r="W8" s="14">
        <v>724</v>
      </c>
      <c r="X8" s="14">
        <v>446</v>
      </c>
      <c r="Y8" s="14">
        <v>502</v>
      </c>
      <c r="AA8" s="14">
        <v>1505</v>
      </c>
      <c r="AB8" s="14">
        <v>1448</v>
      </c>
      <c r="AC8" s="14">
        <v>1224</v>
      </c>
      <c r="AD8" s="14">
        <v>1395</v>
      </c>
      <c r="AF8" s="14">
        <v>4916</v>
      </c>
      <c r="AH8" s="14">
        <v>537</v>
      </c>
      <c r="AI8" s="14">
        <v>2109</v>
      </c>
      <c r="AJ8" s="14">
        <v>2088</v>
      </c>
      <c r="AK8" s="14">
        <v>844</v>
      </c>
    </row>
    <row r="9" spans="2:39" ht="19" customHeight="1" x14ac:dyDescent="0.35">
      <c r="B9" s="15" t="s">
        <v>349</v>
      </c>
      <c r="C9" s="16">
        <v>9.8290845983121752E-2</v>
      </c>
      <c r="D9" s="16">
        <v>0.1179517940194192</v>
      </c>
      <c r="E9" s="16">
        <v>7.906862929341546E-2</v>
      </c>
      <c r="G9" s="16">
        <v>0.13340951278882271</v>
      </c>
      <c r="H9" s="16">
        <v>0.18636973794677161</v>
      </c>
      <c r="I9" s="16">
        <v>0.1411402602862617</v>
      </c>
      <c r="J9" s="16">
        <v>7.9362952443072246E-2</v>
      </c>
      <c r="K9" s="16">
        <v>4.9921970320454513E-2</v>
      </c>
      <c r="L9" s="16">
        <v>1.6963179928915349E-2</v>
      </c>
      <c r="N9" s="16">
        <v>6.4619340255238231E-2</v>
      </c>
      <c r="O9" s="16">
        <v>8.4192378595941392E-2</v>
      </c>
      <c r="P9" s="16">
        <v>8.9042729002392879E-2</v>
      </c>
      <c r="Q9" s="16">
        <v>7.1202146725663856E-2</v>
      </c>
      <c r="R9" s="16">
        <v>9.8932434037233452E-2</v>
      </c>
      <c r="S9" s="16">
        <v>9.1059795813636227E-2</v>
      </c>
      <c r="T9" s="16">
        <v>0.10579656178966119</v>
      </c>
      <c r="U9" s="16">
        <v>0.13264212369294709</v>
      </c>
      <c r="V9" s="16">
        <v>0.17358887864487449</v>
      </c>
      <c r="W9" s="16">
        <v>5.4136972987923117E-2</v>
      </c>
      <c r="X9" s="16">
        <v>7.2691190929264668E-2</v>
      </c>
      <c r="Y9" s="16">
        <v>8.8426894666169667E-2</v>
      </c>
      <c r="AA9" s="16">
        <v>0.13658685214556951</v>
      </c>
      <c r="AB9" s="16">
        <v>8.4243016727646447E-2</v>
      </c>
      <c r="AC9" s="16">
        <v>9.9348672999525392E-2</v>
      </c>
      <c r="AD9" s="16">
        <v>7.0826326562795E-2</v>
      </c>
      <c r="AF9" s="16">
        <v>0.1113431222456871</v>
      </c>
      <c r="AH9" s="16">
        <v>0</v>
      </c>
      <c r="AI9" s="16">
        <v>8.0563991262642114E-3</v>
      </c>
      <c r="AJ9" s="16">
        <v>0.1153268730687691</v>
      </c>
      <c r="AK9" s="16">
        <v>0.34405224394799572</v>
      </c>
    </row>
    <row r="10" spans="2:39" ht="19" customHeight="1" x14ac:dyDescent="0.35">
      <c r="B10" s="15" t="s">
        <v>350</v>
      </c>
      <c r="C10" s="16">
        <v>0.1658433501858517</v>
      </c>
      <c r="D10" s="16">
        <v>0.18812742875661839</v>
      </c>
      <c r="E10" s="16">
        <v>0.14405653775814409</v>
      </c>
      <c r="G10" s="16">
        <v>0.24946867276342741</v>
      </c>
      <c r="H10" s="16">
        <v>0.26586026958420639</v>
      </c>
      <c r="I10" s="16">
        <v>0.20563219615316561</v>
      </c>
      <c r="J10" s="16">
        <v>0.1671507264452623</v>
      </c>
      <c r="K10" s="16">
        <v>9.4627081714381195E-2</v>
      </c>
      <c r="L10" s="16">
        <v>4.436176745160416E-2</v>
      </c>
      <c r="N10" s="16">
        <v>0.14588732103781329</v>
      </c>
      <c r="O10" s="16">
        <v>0.14308148528903211</v>
      </c>
      <c r="P10" s="16">
        <v>0.1702341952717856</v>
      </c>
      <c r="Q10" s="16">
        <v>0.20072106707247631</v>
      </c>
      <c r="R10" s="16">
        <v>0.18154019625107051</v>
      </c>
      <c r="S10" s="16">
        <v>0.1418924979967458</v>
      </c>
      <c r="T10" s="16">
        <v>0.17483581409734281</v>
      </c>
      <c r="U10" s="16">
        <v>0.20275087566524019</v>
      </c>
      <c r="V10" s="16">
        <v>0.22571730530509759</v>
      </c>
      <c r="W10" s="16">
        <v>0.13099850498792759</v>
      </c>
      <c r="X10" s="16">
        <v>0.12574188659725741</v>
      </c>
      <c r="Y10" s="16">
        <v>0.12634785373427451</v>
      </c>
      <c r="AA10" s="16">
        <v>0.19972250366600711</v>
      </c>
      <c r="AB10" s="16">
        <v>0.1552488125553951</v>
      </c>
      <c r="AC10" s="16">
        <v>0.17494882450315319</v>
      </c>
      <c r="AD10" s="16">
        <v>0.13233155573244459</v>
      </c>
      <c r="AF10" s="16">
        <v>0.18795019299703161</v>
      </c>
      <c r="AH10" s="16">
        <v>1.477727688524424E-3</v>
      </c>
      <c r="AI10" s="16">
        <v>3.2201740511135092E-2</v>
      </c>
      <c r="AJ10" s="16">
        <v>0.27018281330087363</v>
      </c>
      <c r="AK10" s="16">
        <v>0.34618021557673562</v>
      </c>
    </row>
    <row r="11" spans="2:39" ht="32" customHeight="1" x14ac:dyDescent="0.35">
      <c r="B11" s="15" t="s">
        <v>351</v>
      </c>
      <c r="C11" s="16">
        <v>0.1196623690517663</v>
      </c>
      <c r="D11" s="16">
        <v>0.13233616834402939</v>
      </c>
      <c r="E11" s="16">
        <v>0.1072713838445441</v>
      </c>
      <c r="G11" s="16">
        <v>0.18322738432845509</v>
      </c>
      <c r="H11" s="16">
        <v>0.16181313805308259</v>
      </c>
      <c r="I11" s="16">
        <v>0.13036507362488961</v>
      </c>
      <c r="J11" s="16">
        <v>0.1077895173284434</v>
      </c>
      <c r="K11" s="16">
        <v>9.7609299082651244E-2</v>
      </c>
      <c r="L11" s="16">
        <v>5.9452664416882607E-2</v>
      </c>
      <c r="N11" s="16">
        <v>0.107161682131883</v>
      </c>
      <c r="O11" s="16">
        <v>0.1298790953152717</v>
      </c>
      <c r="P11" s="16">
        <v>0.1210680514817765</v>
      </c>
      <c r="Q11" s="16">
        <v>0.1289938646522073</v>
      </c>
      <c r="R11" s="16">
        <v>0.1235727076283538</v>
      </c>
      <c r="S11" s="16">
        <v>0.1243474801587446</v>
      </c>
      <c r="T11" s="16">
        <v>0.11126849795039261</v>
      </c>
      <c r="U11" s="16">
        <v>0.1425735726194497</v>
      </c>
      <c r="V11" s="16">
        <v>0.13893515868278741</v>
      </c>
      <c r="W11" s="16">
        <v>0.1109476499073952</v>
      </c>
      <c r="X11" s="16">
        <v>0.10162703287755789</v>
      </c>
      <c r="Y11" s="16">
        <v>9.7033483907177698E-2</v>
      </c>
      <c r="AA11" s="16">
        <v>0.13349781579797421</v>
      </c>
      <c r="AB11" s="16">
        <v>0.10007796199104151</v>
      </c>
      <c r="AC11" s="16">
        <v>0.12706327273876311</v>
      </c>
      <c r="AD11" s="16">
        <v>0.11856933740140831</v>
      </c>
      <c r="AF11" s="16">
        <v>0.13335065487329939</v>
      </c>
      <c r="AH11" s="16">
        <v>1.3587488271611639E-2</v>
      </c>
      <c r="AI11" s="16">
        <v>6.7660910839823521E-2</v>
      </c>
      <c r="AJ11" s="16">
        <v>0.1958145820783406</v>
      </c>
      <c r="AK11" s="16">
        <v>0.12871033637913751</v>
      </c>
    </row>
    <row r="12" spans="2:39" ht="32" customHeight="1" x14ac:dyDescent="0.35">
      <c r="B12" s="15" t="s">
        <v>352</v>
      </c>
      <c r="C12" s="16">
        <v>0.22961493331270669</v>
      </c>
      <c r="D12" s="16">
        <v>0.23769929623159849</v>
      </c>
      <c r="E12" s="16">
        <v>0.22171097183850549</v>
      </c>
      <c r="G12" s="16">
        <v>0.2240356486776105</v>
      </c>
      <c r="H12" s="16">
        <v>0.18464910645825069</v>
      </c>
      <c r="I12" s="16">
        <v>0.2311903686884568</v>
      </c>
      <c r="J12" s="16">
        <v>0.24256678780906049</v>
      </c>
      <c r="K12" s="16">
        <v>0.25996115579125428</v>
      </c>
      <c r="L12" s="16">
        <v>0.23755266784242751</v>
      </c>
      <c r="N12" s="16">
        <v>0.25801302723925212</v>
      </c>
      <c r="O12" s="16">
        <v>0.26561777761262201</v>
      </c>
      <c r="P12" s="16">
        <v>0.21408687026518131</v>
      </c>
      <c r="Q12" s="16">
        <v>0.13649121145573631</v>
      </c>
      <c r="R12" s="16">
        <v>0.24038995262227239</v>
      </c>
      <c r="S12" s="16">
        <v>0.23990795799928261</v>
      </c>
      <c r="T12" s="16">
        <v>0.2146547156049817</v>
      </c>
      <c r="U12" s="16">
        <v>0.1827336426778966</v>
      </c>
      <c r="V12" s="16">
        <v>0.21726246835909269</v>
      </c>
      <c r="W12" s="16">
        <v>0.2439331557555087</v>
      </c>
      <c r="X12" s="16">
        <v>0.25655805615449118</v>
      </c>
      <c r="Y12" s="16">
        <v>0.24999266150386751</v>
      </c>
      <c r="AA12" s="16">
        <v>0.2300313830095421</v>
      </c>
      <c r="AB12" s="16">
        <v>0.24453931383551991</v>
      </c>
      <c r="AC12" s="16">
        <v>0.22415396475052771</v>
      </c>
      <c r="AD12" s="16">
        <v>0.21853469696041711</v>
      </c>
      <c r="AF12" s="16">
        <v>0.24147375635878099</v>
      </c>
      <c r="AH12" s="16">
        <v>0.18293900868298019</v>
      </c>
      <c r="AI12" s="16">
        <v>0.28644916615660238</v>
      </c>
      <c r="AJ12" s="16">
        <v>0.23360555216382051</v>
      </c>
      <c r="AK12" s="16">
        <v>0.1074687426069811</v>
      </c>
    </row>
    <row r="13" spans="2:39" ht="32" customHeight="1" x14ac:dyDescent="0.35">
      <c r="B13" s="15" t="s">
        <v>353</v>
      </c>
      <c r="C13" s="16">
        <v>0.1933391223615025</v>
      </c>
      <c r="D13" s="16">
        <v>0.15870035478000999</v>
      </c>
      <c r="E13" s="16">
        <v>0.22720493061686131</v>
      </c>
      <c r="G13" s="16">
        <v>0.1137481621426939</v>
      </c>
      <c r="H13" s="16">
        <v>9.8551509384985705E-2</v>
      </c>
      <c r="I13" s="16">
        <v>0.16300260709637771</v>
      </c>
      <c r="J13" s="16">
        <v>0.23195112703878909</v>
      </c>
      <c r="K13" s="16">
        <v>0.2676593725351909</v>
      </c>
      <c r="L13" s="16">
        <v>0.2658594571928819</v>
      </c>
      <c r="N13" s="16">
        <v>0.1879138091203387</v>
      </c>
      <c r="O13" s="16">
        <v>0.23169845987081461</v>
      </c>
      <c r="P13" s="16">
        <v>0.20079420767496939</v>
      </c>
      <c r="Q13" s="16">
        <v>0.2179082664433393</v>
      </c>
      <c r="R13" s="16">
        <v>0.19726751513872631</v>
      </c>
      <c r="S13" s="16">
        <v>0.19246632912918979</v>
      </c>
      <c r="T13" s="16">
        <v>0.20941620686831791</v>
      </c>
      <c r="U13" s="16">
        <v>0.1712634378790284</v>
      </c>
      <c r="V13" s="16">
        <v>0.13023352000625299</v>
      </c>
      <c r="W13" s="16">
        <v>0.23334481729796869</v>
      </c>
      <c r="X13" s="16">
        <v>0.21751424626661539</v>
      </c>
      <c r="Y13" s="16">
        <v>0.19558107755553419</v>
      </c>
      <c r="AA13" s="16">
        <v>0.17073061861156419</v>
      </c>
      <c r="AB13" s="16">
        <v>0.22028118321463491</v>
      </c>
      <c r="AC13" s="16">
        <v>0.17694704334071801</v>
      </c>
      <c r="AD13" s="16">
        <v>0.20427218023318469</v>
      </c>
      <c r="AF13" s="16">
        <v>0.18839863852567049</v>
      </c>
      <c r="AH13" s="16">
        <v>0.24831222231281119</v>
      </c>
      <c r="AI13" s="16">
        <v>0.29699728617207299</v>
      </c>
      <c r="AJ13" s="16">
        <v>0.12933119921525971</v>
      </c>
      <c r="AK13" s="16">
        <v>5.7731302825787312E-2</v>
      </c>
    </row>
    <row r="14" spans="2:39" ht="19" customHeight="1" x14ac:dyDescent="0.35">
      <c r="B14" s="15" t="s">
        <v>354</v>
      </c>
      <c r="C14" s="16">
        <v>0.19324937910505111</v>
      </c>
      <c r="D14" s="16">
        <v>0.16518495786832441</v>
      </c>
      <c r="E14" s="16">
        <v>0.2206875466485296</v>
      </c>
      <c r="G14" s="16">
        <v>9.6110619298990466E-2</v>
      </c>
      <c r="H14" s="16">
        <v>0.102756238572703</v>
      </c>
      <c r="I14" s="16">
        <v>0.1286694941508488</v>
      </c>
      <c r="J14" s="16">
        <v>0.1711788889353725</v>
      </c>
      <c r="K14" s="16">
        <v>0.2302211205560678</v>
      </c>
      <c r="L14" s="16">
        <v>0.37581026316728849</v>
      </c>
      <c r="N14" s="16">
        <v>0.2364048202154746</v>
      </c>
      <c r="O14" s="16">
        <v>0.14553080331631851</v>
      </c>
      <c r="P14" s="16">
        <v>0.20477394630389451</v>
      </c>
      <c r="Q14" s="16">
        <v>0.2446834436505769</v>
      </c>
      <c r="R14" s="16">
        <v>0.1582971943223436</v>
      </c>
      <c r="S14" s="16">
        <v>0.21032593890240101</v>
      </c>
      <c r="T14" s="16">
        <v>0.18402820368930389</v>
      </c>
      <c r="U14" s="16">
        <v>0.16803634746543811</v>
      </c>
      <c r="V14" s="16">
        <v>0.11426266900189461</v>
      </c>
      <c r="W14" s="16">
        <v>0.22663889906327661</v>
      </c>
      <c r="X14" s="16">
        <v>0.22586758717481351</v>
      </c>
      <c r="Y14" s="16">
        <v>0.24261802863297641</v>
      </c>
      <c r="AA14" s="16">
        <v>0.12943082676934289</v>
      </c>
      <c r="AB14" s="16">
        <v>0.19560971167576191</v>
      </c>
      <c r="AC14" s="16">
        <v>0.19753822166731269</v>
      </c>
      <c r="AD14" s="16">
        <v>0.25546590310975031</v>
      </c>
      <c r="AF14" s="16">
        <v>0.13748363499953031</v>
      </c>
      <c r="AH14" s="16">
        <v>0.55368355304407246</v>
      </c>
      <c r="AI14" s="16">
        <v>0.30863449719410202</v>
      </c>
      <c r="AJ14" s="16">
        <v>5.5738980172936319E-2</v>
      </c>
      <c r="AK14" s="16">
        <v>1.585715866336284E-2</v>
      </c>
    </row>
    <row r="16" spans="2:39" x14ac:dyDescent="0.35">
      <c r="B16" t="s">
        <v>443</v>
      </c>
    </row>
    <row r="17" spans="2:2" x14ac:dyDescent="0.35">
      <c r="B17" t="s">
        <v>8</v>
      </c>
    </row>
    <row r="19" spans="2:2" x14ac:dyDescent="0.35">
      <c r="B19"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0-000000000000}">
  <dimension ref="B2:AM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361</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5583</v>
      </c>
      <c r="D7" s="13">
        <v>2763</v>
      </c>
      <c r="E7" s="13">
        <v>2820</v>
      </c>
      <c r="G7" s="13">
        <v>794</v>
      </c>
      <c r="H7" s="13">
        <v>910</v>
      </c>
      <c r="I7" s="13">
        <v>969</v>
      </c>
      <c r="J7" s="13">
        <v>1020</v>
      </c>
      <c r="K7" s="13">
        <v>864</v>
      </c>
      <c r="L7" s="13">
        <v>1026</v>
      </c>
      <c r="N7" s="13">
        <v>465</v>
      </c>
      <c r="O7" s="13">
        <v>163</v>
      </c>
      <c r="P7" s="13">
        <v>289</v>
      </c>
      <c r="Q7" s="13">
        <v>244</v>
      </c>
      <c r="R7" s="13">
        <v>623</v>
      </c>
      <c r="S7" s="13">
        <v>477</v>
      </c>
      <c r="T7" s="13">
        <v>418</v>
      </c>
      <c r="U7" s="13">
        <v>510</v>
      </c>
      <c r="V7" s="13">
        <v>748</v>
      </c>
      <c r="W7" s="13">
        <v>730</v>
      </c>
      <c r="X7" s="13">
        <v>462</v>
      </c>
      <c r="Y7" s="13">
        <v>454</v>
      </c>
      <c r="AA7" s="13">
        <v>1519</v>
      </c>
      <c r="AB7" s="13">
        <v>1492</v>
      </c>
      <c r="AC7" s="13">
        <v>1158</v>
      </c>
      <c r="AD7" s="13">
        <v>1396</v>
      </c>
      <c r="AF7" s="13">
        <v>4950</v>
      </c>
      <c r="AH7" s="13">
        <v>515</v>
      </c>
      <c r="AI7" s="13">
        <v>2107</v>
      </c>
      <c r="AJ7" s="13">
        <v>2105</v>
      </c>
      <c r="AK7" s="13">
        <v>856</v>
      </c>
    </row>
    <row r="8" spans="2:39" x14ac:dyDescent="0.35">
      <c r="B8" s="7" t="s">
        <v>68</v>
      </c>
      <c r="C8" s="14">
        <v>5579</v>
      </c>
      <c r="D8" s="14">
        <v>2758</v>
      </c>
      <c r="E8" s="14">
        <v>2821</v>
      </c>
      <c r="G8" s="14">
        <v>771</v>
      </c>
      <c r="H8" s="14">
        <v>949</v>
      </c>
      <c r="I8" s="14">
        <v>949</v>
      </c>
      <c r="J8" s="14">
        <v>949</v>
      </c>
      <c r="K8" s="14">
        <v>787</v>
      </c>
      <c r="L8" s="14">
        <v>1172</v>
      </c>
      <c r="N8" s="14">
        <v>502</v>
      </c>
      <c r="O8" s="14">
        <v>168</v>
      </c>
      <c r="P8" s="14">
        <v>279</v>
      </c>
      <c r="Q8" s="14">
        <v>223</v>
      </c>
      <c r="R8" s="14">
        <v>612</v>
      </c>
      <c r="S8" s="14">
        <v>448</v>
      </c>
      <c r="T8" s="14">
        <v>390</v>
      </c>
      <c r="U8" s="14">
        <v>501</v>
      </c>
      <c r="V8" s="14">
        <v>783</v>
      </c>
      <c r="W8" s="14">
        <v>724</v>
      </c>
      <c r="X8" s="14">
        <v>446</v>
      </c>
      <c r="Y8" s="14">
        <v>502</v>
      </c>
      <c r="AA8" s="14">
        <v>1505</v>
      </c>
      <c r="AB8" s="14">
        <v>1448</v>
      </c>
      <c r="AC8" s="14">
        <v>1224</v>
      </c>
      <c r="AD8" s="14">
        <v>1395</v>
      </c>
      <c r="AF8" s="14">
        <v>4916</v>
      </c>
      <c r="AH8" s="14">
        <v>537</v>
      </c>
      <c r="AI8" s="14">
        <v>2109</v>
      </c>
      <c r="AJ8" s="14">
        <v>2088</v>
      </c>
      <c r="AK8" s="14">
        <v>844</v>
      </c>
    </row>
    <row r="9" spans="2:39" ht="19" customHeight="1" x14ac:dyDescent="0.35">
      <c r="B9" s="15" t="s">
        <v>349</v>
      </c>
      <c r="C9" s="16">
        <v>9.6023952974164162E-2</v>
      </c>
      <c r="D9" s="16">
        <v>0.1229403456985505</v>
      </c>
      <c r="E9" s="16">
        <v>6.9708195844945614E-2</v>
      </c>
      <c r="G9" s="16">
        <v>0.16757852419870339</v>
      </c>
      <c r="H9" s="16">
        <v>0.17816082647440651</v>
      </c>
      <c r="I9" s="16">
        <v>0.13361966138645251</v>
      </c>
      <c r="J9" s="16">
        <v>7.6302807781150034E-2</v>
      </c>
      <c r="K9" s="16">
        <v>3.5362431485651158E-2</v>
      </c>
      <c r="L9" s="16">
        <v>8.6840221826908863E-3</v>
      </c>
      <c r="N9" s="16">
        <v>7.2343657764729521E-2</v>
      </c>
      <c r="O9" s="16">
        <v>0.11255823815794951</v>
      </c>
      <c r="P9" s="16">
        <v>6.2232958816528718E-2</v>
      </c>
      <c r="Q9" s="16">
        <v>9.8058405207871083E-2</v>
      </c>
      <c r="R9" s="16">
        <v>9.4912556444630494E-2</v>
      </c>
      <c r="S9" s="16">
        <v>9.3486289750515719E-2</v>
      </c>
      <c r="T9" s="16">
        <v>8.941179909360833E-2</v>
      </c>
      <c r="U9" s="16">
        <v>0.11047364315613099</v>
      </c>
      <c r="V9" s="16">
        <v>0.1661349464256888</v>
      </c>
      <c r="W9" s="16">
        <v>6.0814717454139959E-2</v>
      </c>
      <c r="X9" s="16">
        <v>7.4647235090146868E-2</v>
      </c>
      <c r="Y9" s="16">
        <v>8.6827642936958965E-2</v>
      </c>
      <c r="AA9" s="16">
        <v>0.14261922564498539</v>
      </c>
      <c r="AB9" s="16">
        <v>8.1051739195896852E-2</v>
      </c>
      <c r="AC9" s="16">
        <v>9.3335094058964632E-2</v>
      </c>
      <c r="AD9" s="16">
        <v>6.3856794398224281E-2</v>
      </c>
      <c r="AF9" s="16">
        <v>0.1086175420192317</v>
      </c>
      <c r="AH9" s="16">
        <v>1.772723815748862E-3</v>
      </c>
      <c r="AI9" s="16">
        <v>5.0022236626584941E-3</v>
      </c>
      <c r="AJ9" s="16">
        <v>0.12420684675898711</v>
      </c>
      <c r="AK9" s="16">
        <v>0.31362232432400028</v>
      </c>
    </row>
    <row r="10" spans="2:39" ht="19" customHeight="1" x14ac:dyDescent="0.35">
      <c r="B10" s="15" t="s">
        <v>350</v>
      </c>
      <c r="C10" s="16">
        <v>0.1508018490271309</v>
      </c>
      <c r="D10" s="16">
        <v>0.17977743423567491</v>
      </c>
      <c r="E10" s="16">
        <v>0.1224728500103279</v>
      </c>
      <c r="G10" s="16">
        <v>0.2140781617999036</v>
      </c>
      <c r="H10" s="16">
        <v>0.27151981801760339</v>
      </c>
      <c r="I10" s="16">
        <v>0.19902492986556161</v>
      </c>
      <c r="J10" s="16">
        <v>0.1238989895719963</v>
      </c>
      <c r="K10" s="16">
        <v>8.952798254658044E-2</v>
      </c>
      <c r="L10" s="16">
        <v>3.5284527644097181E-2</v>
      </c>
      <c r="N10" s="16">
        <v>0.1237925191287178</v>
      </c>
      <c r="O10" s="16">
        <v>0.20956241099326359</v>
      </c>
      <c r="P10" s="16">
        <v>0.14333962936712741</v>
      </c>
      <c r="Q10" s="16">
        <v>0.1922018002702742</v>
      </c>
      <c r="R10" s="16">
        <v>0.16055385012074769</v>
      </c>
      <c r="S10" s="16">
        <v>0.12482230262428561</v>
      </c>
      <c r="T10" s="16">
        <v>0.16551286484208949</v>
      </c>
      <c r="U10" s="16">
        <v>0.18537002272069181</v>
      </c>
      <c r="V10" s="16">
        <v>0.1995311214849679</v>
      </c>
      <c r="W10" s="16">
        <v>0.1116111683760956</v>
      </c>
      <c r="X10" s="16">
        <v>0.1267640426350598</v>
      </c>
      <c r="Y10" s="16">
        <v>0.1110674296679966</v>
      </c>
      <c r="AA10" s="16">
        <v>0.18374605419174969</v>
      </c>
      <c r="AB10" s="16">
        <v>0.13718402087518891</v>
      </c>
      <c r="AC10" s="16">
        <v>0.15227545379141741</v>
      </c>
      <c r="AD10" s="16">
        <v>0.1285956809845876</v>
      </c>
      <c r="AF10" s="16">
        <v>0.17056098656486751</v>
      </c>
      <c r="AH10" s="16">
        <v>3.5380611942571341E-3</v>
      </c>
      <c r="AI10" s="16">
        <v>2.7762244612216509E-2</v>
      </c>
      <c r="AJ10" s="16">
        <v>0.22852357719520919</v>
      </c>
      <c r="AK10" s="16">
        <v>0.35959596900682672</v>
      </c>
    </row>
    <row r="11" spans="2:39" ht="32" customHeight="1" x14ac:dyDescent="0.35">
      <c r="B11" s="15" t="s">
        <v>351</v>
      </c>
      <c r="C11" s="16">
        <v>0.1096960222235515</v>
      </c>
      <c r="D11" s="16">
        <v>0.12191573388177041</v>
      </c>
      <c r="E11" s="16">
        <v>9.7748991747382885E-2</v>
      </c>
      <c r="G11" s="16">
        <v>0.18562945574464079</v>
      </c>
      <c r="H11" s="16">
        <v>0.13341147797540681</v>
      </c>
      <c r="I11" s="16">
        <v>0.13971188484207889</v>
      </c>
      <c r="J11" s="16">
        <v>0.1138814737664637</v>
      </c>
      <c r="K11" s="16">
        <v>6.3014051874049487E-2</v>
      </c>
      <c r="L11" s="16">
        <v>4.4174957748638291E-2</v>
      </c>
      <c r="N11" s="16">
        <v>8.7663566530114215E-2</v>
      </c>
      <c r="O11" s="16">
        <v>8.1831754556270911E-2</v>
      </c>
      <c r="P11" s="16">
        <v>9.5838310311260638E-2</v>
      </c>
      <c r="Q11" s="16">
        <v>0.1147005214555451</v>
      </c>
      <c r="R11" s="16">
        <v>0.1294028422039305</v>
      </c>
      <c r="S11" s="16">
        <v>9.6420504536945728E-2</v>
      </c>
      <c r="T11" s="16">
        <v>0.1037001873644563</v>
      </c>
      <c r="U11" s="16">
        <v>0.1545974579471833</v>
      </c>
      <c r="V11" s="16">
        <v>0.14119130837609151</v>
      </c>
      <c r="W11" s="16">
        <v>9.4047329172596505E-2</v>
      </c>
      <c r="X11" s="16">
        <v>9.5170555458548647E-2</v>
      </c>
      <c r="Y11" s="16">
        <v>8.0523008945567187E-2</v>
      </c>
      <c r="AA11" s="16">
        <v>0.1120745336194451</v>
      </c>
      <c r="AB11" s="16">
        <v>9.2979263340251389E-2</v>
      </c>
      <c r="AC11" s="16">
        <v>0.14261500381898631</v>
      </c>
      <c r="AD11" s="16">
        <v>9.6156799333371443E-2</v>
      </c>
      <c r="AF11" s="16">
        <v>0.1220113378262293</v>
      </c>
      <c r="AH11" s="16">
        <v>3.9477905663741703E-3</v>
      </c>
      <c r="AI11" s="16">
        <v>5.7679089634081852E-2</v>
      </c>
      <c r="AJ11" s="16">
        <v>0.18199695265577881</v>
      </c>
      <c r="AK11" s="16">
        <v>0.1280973129476376</v>
      </c>
    </row>
    <row r="12" spans="2:39" ht="32" customHeight="1" x14ac:dyDescent="0.35">
      <c r="B12" s="15" t="s">
        <v>352</v>
      </c>
      <c r="C12" s="16">
        <v>0.18255678164728609</v>
      </c>
      <c r="D12" s="16">
        <v>0.1988845675873972</v>
      </c>
      <c r="E12" s="16">
        <v>0.16659334800082501</v>
      </c>
      <c r="G12" s="16">
        <v>0.1757449390975778</v>
      </c>
      <c r="H12" s="16">
        <v>0.16641276361758231</v>
      </c>
      <c r="I12" s="16">
        <v>0.2005360951360606</v>
      </c>
      <c r="J12" s="16">
        <v>0.20149182263747931</v>
      </c>
      <c r="K12" s="16">
        <v>0.2086351769487591</v>
      </c>
      <c r="L12" s="16">
        <v>0.15269921529489791</v>
      </c>
      <c r="N12" s="16">
        <v>0.17730695086685019</v>
      </c>
      <c r="O12" s="16">
        <v>0.15342396062344549</v>
      </c>
      <c r="P12" s="16">
        <v>0.20569155929493979</v>
      </c>
      <c r="Q12" s="16">
        <v>0.14066589085539061</v>
      </c>
      <c r="R12" s="16">
        <v>0.20453931357759439</v>
      </c>
      <c r="S12" s="16">
        <v>0.18428124325334269</v>
      </c>
      <c r="T12" s="16">
        <v>0.1815216112486509</v>
      </c>
      <c r="U12" s="16">
        <v>0.1549506326600463</v>
      </c>
      <c r="V12" s="16">
        <v>0.18516723289156881</v>
      </c>
      <c r="W12" s="16">
        <v>0.1889579670514949</v>
      </c>
      <c r="X12" s="16">
        <v>0.18186852010535631</v>
      </c>
      <c r="Y12" s="16">
        <v>0.1906356142630968</v>
      </c>
      <c r="AA12" s="16">
        <v>0.1696278331178675</v>
      </c>
      <c r="AB12" s="16">
        <v>0.1931165732923508</v>
      </c>
      <c r="AC12" s="16">
        <v>0.16386458937190121</v>
      </c>
      <c r="AD12" s="16">
        <v>0.20237561719823549</v>
      </c>
      <c r="AF12" s="16">
        <v>0.19636969567362131</v>
      </c>
      <c r="AH12" s="16">
        <v>8.9359087583204683E-2</v>
      </c>
      <c r="AI12" s="16">
        <v>0.2015135192601954</v>
      </c>
      <c r="AJ12" s="16">
        <v>0.21511869694232369</v>
      </c>
      <c r="AK12" s="16">
        <v>0.1139577378287648</v>
      </c>
    </row>
    <row r="13" spans="2:39" ht="32" customHeight="1" x14ac:dyDescent="0.35">
      <c r="B13" s="15" t="s">
        <v>353</v>
      </c>
      <c r="C13" s="16">
        <v>0.25328216159175221</v>
      </c>
      <c r="D13" s="16">
        <v>0.20864493700113951</v>
      </c>
      <c r="E13" s="16">
        <v>0.29692331266563649</v>
      </c>
      <c r="G13" s="16">
        <v>0.1528995221259562</v>
      </c>
      <c r="H13" s="16">
        <v>0.13197433983001949</v>
      </c>
      <c r="I13" s="16">
        <v>0.20705640482422971</v>
      </c>
      <c r="J13" s="16">
        <v>0.28398672451834622</v>
      </c>
      <c r="K13" s="16">
        <v>0.33860504531505281</v>
      </c>
      <c r="L13" s="16">
        <v>0.37284614448728037</v>
      </c>
      <c r="N13" s="16">
        <v>0.29840787958924381</v>
      </c>
      <c r="O13" s="16">
        <v>0.26048506062174698</v>
      </c>
      <c r="P13" s="16">
        <v>0.27977173271676969</v>
      </c>
      <c r="Q13" s="16">
        <v>0.23992507692440809</v>
      </c>
      <c r="R13" s="16">
        <v>0.23849834882082979</v>
      </c>
      <c r="S13" s="16">
        <v>0.26688628749987142</v>
      </c>
      <c r="T13" s="16">
        <v>0.27210411959565201</v>
      </c>
      <c r="U13" s="16">
        <v>0.2181375410700927</v>
      </c>
      <c r="V13" s="16">
        <v>0.16776928872295779</v>
      </c>
      <c r="W13" s="16">
        <v>0.29593651492591089</v>
      </c>
      <c r="X13" s="16">
        <v>0.27461575312421033</v>
      </c>
      <c r="Y13" s="16">
        <v>0.27621119502512043</v>
      </c>
      <c r="AA13" s="16">
        <v>0.2423651833951847</v>
      </c>
      <c r="AB13" s="16">
        <v>0.29017613454651381</v>
      </c>
      <c r="AC13" s="16">
        <v>0.23196839373533201</v>
      </c>
      <c r="AD13" s="16">
        <v>0.24495836231815701</v>
      </c>
      <c r="AF13" s="16">
        <v>0.25246742855094428</v>
      </c>
      <c r="AH13" s="16">
        <v>0.32608466694326638</v>
      </c>
      <c r="AI13" s="16">
        <v>0.38214069508396631</v>
      </c>
      <c r="AJ13" s="16">
        <v>0.18073066587595021</v>
      </c>
      <c r="AK13" s="16">
        <v>6.4516958347556483E-2</v>
      </c>
    </row>
    <row r="14" spans="2:39" ht="19" customHeight="1" x14ac:dyDescent="0.35">
      <c r="B14" s="15" t="s">
        <v>354</v>
      </c>
      <c r="C14" s="16">
        <v>0.2076392325361151</v>
      </c>
      <c r="D14" s="16">
        <v>0.16783698159546731</v>
      </c>
      <c r="E14" s="16">
        <v>0.24655330173088211</v>
      </c>
      <c r="G14" s="16">
        <v>0.1040693970332181</v>
      </c>
      <c r="H14" s="16">
        <v>0.1185207740849815</v>
      </c>
      <c r="I14" s="16">
        <v>0.1200510239456168</v>
      </c>
      <c r="J14" s="16">
        <v>0.2004381817245646</v>
      </c>
      <c r="K14" s="16">
        <v>0.26485531182990701</v>
      </c>
      <c r="L14" s="16">
        <v>0.38631113264239542</v>
      </c>
      <c r="N14" s="16">
        <v>0.2404854261203444</v>
      </c>
      <c r="O14" s="16">
        <v>0.1821385750473237</v>
      </c>
      <c r="P14" s="16">
        <v>0.2131258094933739</v>
      </c>
      <c r="Q14" s="16">
        <v>0.21444830528651079</v>
      </c>
      <c r="R14" s="16">
        <v>0.17209308883226701</v>
      </c>
      <c r="S14" s="16">
        <v>0.23410337233503911</v>
      </c>
      <c r="T14" s="16">
        <v>0.18774941785554319</v>
      </c>
      <c r="U14" s="16">
        <v>0.17647070244585489</v>
      </c>
      <c r="V14" s="16">
        <v>0.14020610209872511</v>
      </c>
      <c r="W14" s="16">
        <v>0.24863230301976219</v>
      </c>
      <c r="X14" s="16">
        <v>0.246933893586678</v>
      </c>
      <c r="Y14" s="16">
        <v>0.25473510916126008</v>
      </c>
      <c r="AA14" s="16">
        <v>0.1495671700307675</v>
      </c>
      <c r="AB14" s="16">
        <v>0.2054922687497982</v>
      </c>
      <c r="AC14" s="16">
        <v>0.21594146522339841</v>
      </c>
      <c r="AD14" s="16">
        <v>0.26405674576742422</v>
      </c>
      <c r="AF14" s="16">
        <v>0.1499730093651058</v>
      </c>
      <c r="AH14" s="16">
        <v>0.5752976698971487</v>
      </c>
      <c r="AI14" s="16">
        <v>0.32590222774688182</v>
      </c>
      <c r="AJ14" s="16">
        <v>6.9423260571750911E-2</v>
      </c>
      <c r="AK14" s="16">
        <v>2.020969754521414E-2</v>
      </c>
    </row>
    <row r="16" spans="2:39" x14ac:dyDescent="0.35">
      <c r="B16" t="s">
        <v>443</v>
      </c>
    </row>
    <row r="17" spans="2:2" x14ac:dyDescent="0.35">
      <c r="B17" t="s">
        <v>8</v>
      </c>
    </row>
    <row r="19" spans="2:2" x14ac:dyDescent="0.35">
      <c r="B19"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900-000000000000}">
  <dimension ref="B2:AM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362</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5583</v>
      </c>
      <c r="D7" s="13">
        <v>2763</v>
      </c>
      <c r="E7" s="13">
        <v>2820</v>
      </c>
      <c r="G7" s="13">
        <v>794</v>
      </c>
      <c r="H7" s="13">
        <v>910</v>
      </c>
      <c r="I7" s="13">
        <v>969</v>
      </c>
      <c r="J7" s="13">
        <v>1020</v>
      </c>
      <c r="K7" s="13">
        <v>864</v>
      </c>
      <c r="L7" s="13">
        <v>1026</v>
      </c>
      <c r="N7" s="13">
        <v>465</v>
      </c>
      <c r="O7" s="13">
        <v>163</v>
      </c>
      <c r="P7" s="13">
        <v>289</v>
      </c>
      <c r="Q7" s="13">
        <v>244</v>
      </c>
      <c r="R7" s="13">
        <v>623</v>
      </c>
      <c r="S7" s="13">
        <v>477</v>
      </c>
      <c r="T7" s="13">
        <v>418</v>
      </c>
      <c r="U7" s="13">
        <v>510</v>
      </c>
      <c r="V7" s="13">
        <v>748</v>
      </c>
      <c r="W7" s="13">
        <v>730</v>
      </c>
      <c r="X7" s="13">
        <v>462</v>
      </c>
      <c r="Y7" s="13">
        <v>454</v>
      </c>
      <c r="AA7" s="13">
        <v>1519</v>
      </c>
      <c r="AB7" s="13">
        <v>1492</v>
      </c>
      <c r="AC7" s="13">
        <v>1158</v>
      </c>
      <c r="AD7" s="13">
        <v>1396</v>
      </c>
      <c r="AF7" s="13">
        <v>4950</v>
      </c>
      <c r="AH7" s="13">
        <v>515</v>
      </c>
      <c r="AI7" s="13">
        <v>2107</v>
      </c>
      <c r="AJ7" s="13">
        <v>2105</v>
      </c>
      <c r="AK7" s="13">
        <v>856</v>
      </c>
    </row>
    <row r="8" spans="2:39" x14ac:dyDescent="0.35">
      <c r="B8" s="7" t="s">
        <v>68</v>
      </c>
      <c r="C8" s="14">
        <v>5579</v>
      </c>
      <c r="D8" s="14">
        <v>2758</v>
      </c>
      <c r="E8" s="14">
        <v>2821</v>
      </c>
      <c r="G8" s="14">
        <v>771</v>
      </c>
      <c r="H8" s="14">
        <v>949</v>
      </c>
      <c r="I8" s="14">
        <v>949</v>
      </c>
      <c r="J8" s="14">
        <v>949</v>
      </c>
      <c r="K8" s="14">
        <v>787</v>
      </c>
      <c r="L8" s="14">
        <v>1172</v>
      </c>
      <c r="N8" s="14">
        <v>502</v>
      </c>
      <c r="O8" s="14">
        <v>168</v>
      </c>
      <c r="P8" s="14">
        <v>279</v>
      </c>
      <c r="Q8" s="14">
        <v>223</v>
      </c>
      <c r="R8" s="14">
        <v>612</v>
      </c>
      <c r="S8" s="14">
        <v>448</v>
      </c>
      <c r="T8" s="14">
        <v>390</v>
      </c>
      <c r="U8" s="14">
        <v>501</v>
      </c>
      <c r="V8" s="14">
        <v>783</v>
      </c>
      <c r="W8" s="14">
        <v>724</v>
      </c>
      <c r="X8" s="14">
        <v>446</v>
      </c>
      <c r="Y8" s="14">
        <v>502</v>
      </c>
      <c r="AA8" s="14">
        <v>1505</v>
      </c>
      <c r="AB8" s="14">
        <v>1448</v>
      </c>
      <c r="AC8" s="14">
        <v>1224</v>
      </c>
      <c r="AD8" s="14">
        <v>1395</v>
      </c>
      <c r="AF8" s="14">
        <v>4916</v>
      </c>
      <c r="AH8" s="14">
        <v>537</v>
      </c>
      <c r="AI8" s="14">
        <v>2109</v>
      </c>
      <c r="AJ8" s="14">
        <v>2088</v>
      </c>
      <c r="AK8" s="14">
        <v>844</v>
      </c>
    </row>
    <row r="9" spans="2:39" ht="19" customHeight="1" x14ac:dyDescent="0.35">
      <c r="B9" s="15" t="s">
        <v>349</v>
      </c>
      <c r="C9" s="16">
        <v>0.12557616480076361</v>
      </c>
      <c r="D9" s="16">
        <v>0.15195088599955259</v>
      </c>
      <c r="E9" s="16">
        <v>9.9789991871678918E-2</v>
      </c>
      <c r="G9" s="16">
        <v>0.19042026067585799</v>
      </c>
      <c r="H9" s="16">
        <v>0.2014947415353967</v>
      </c>
      <c r="I9" s="16">
        <v>0.18624335096892219</v>
      </c>
      <c r="J9" s="16">
        <v>0.11489927961898019</v>
      </c>
      <c r="K9" s="16">
        <v>6.2279684590050267E-2</v>
      </c>
      <c r="L9" s="16">
        <v>2.3448704245220209E-2</v>
      </c>
      <c r="N9" s="16">
        <v>9.3106931645463603E-2</v>
      </c>
      <c r="O9" s="16">
        <v>0.10335947188590131</v>
      </c>
      <c r="P9" s="16">
        <v>0.1056330370663691</v>
      </c>
      <c r="Q9" s="16">
        <v>0.1111216241671473</v>
      </c>
      <c r="R9" s="16">
        <v>0.12727080327832449</v>
      </c>
      <c r="S9" s="16">
        <v>9.0551676851028357E-2</v>
      </c>
      <c r="T9" s="16">
        <v>0.1247611981353217</v>
      </c>
      <c r="U9" s="16">
        <v>0.165713322730076</v>
      </c>
      <c r="V9" s="16">
        <v>0.21016079110047581</v>
      </c>
      <c r="W9" s="16">
        <v>9.5530372096036487E-2</v>
      </c>
      <c r="X9" s="16">
        <v>0.106090589392994</v>
      </c>
      <c r="Y9" s="16">
        <v>0.1014608054452196</v>
      </c>
      <c r="AA9" s="16">
        <v>0.19082540952625951</v>
      </c>
      <c r="AB9" s="16">
        <v>0.1075361882507375</v>
      </c>
      <c r="AC9" s="16">
        <v>0.12342563407132071</v>
      </c>
      <c r="AD9" s="16">
        <v>7.5608222989188012E-2</v>
      </c>
      <c r="AF9" s="16">
        <v>0.1421401118976228</v>
      </c>
      <c r="AH9" s="16">
        <v>0</v>
      </c>
      <c r="AI9" s="16">
        <v>9.0142127357205649E-3</v>
      </c>
      <c r="AJ9" s="16">
        <v>0.14681308931216541</v>
      </c>
      <c r="AK9" s="16">
        <v>0.44406022735892331</v>
      </c>
    </row>
    <row r="10" spans="2:39" ht="19" customHeight="1" x14ac:dyDescent="0.35">
      <c r="B10" s="15" t="s">
        <v>350</v>
      </c>
      <c r="C10" s="16">
        <v>0.1971214810480951</v>
      </c>
      <c r="D10" s="16">
        <v>0.23440091764172119</v>
      </c>
      <c r="E10" s="16">
        <v>0.16067392994578331</v>
      </c>
      <c r="G10" s="16">
        <v>0.28566764503830322</v>
      </c>
      <c r="H10" s="16">
        <v>0.30839750452746922</v>
      </c>
      <c r="I10" s="16">
        <v>0.23158700716245401</v>
      </c>
      <c r="J10" s="16">
        <v>0.18449385230426199</v>
      </c>
      <c r="K10" s="16">
        <v>0.120618356603534</v>
      </c>
      <c r="L10" s="16">
        <v>8.2431413768934023E-2</v>
      </c>
      <c r="N10" s="16">
        <v>0.1644627040731341</v>
      </c>
      <c r="O10" s="16">
        <v>0.24883611730346131</v>
      </c>
      <c r="P10" s="16">
        <v>0.2081287666413989</v>
      </c>
      <c r="Q10" s="16">
        <v>0.2473120806980538</v>
      </c>
      <c r="R10" s="16">
        <v>0.24108302955429639</v>
      </c>
      <c r="S10" s="16">
        <v>0.16075235359802001</v>
      </c>
      <c r="T10" s="16">
        <v>0.2183561886803031</v>
      </c>
      <c r="U10" s="16">
        <v>0.21006505613070789</v>
      </c>
      <c r="V10" s="16">
        <v>0.24146150791966631</v>
      </c>
      <c r="W10" s="16">
        <v>0.1500990981443695</v>
      </c>
      <c r="X10" s="16">
        <v>0.1767795346328232</v>
      </c>
      <c r="Y10" s="16">
        <v>0.15011068466727001</v>
      </c>
      <c r="AA10" s="16">
        <v>0.23866597029732109</v>
      </c>
      <c r="AB10" s="16">
        <v>0.1899280820186782</v>
      </c>
      <c r="AC10" s="16">
        <v>0.19201092768438011</v>
      </c>
      <c r="AD10" s="16">
        <v>0.16490430134971171</v>
      </c>
      <c r="AF10" s="16">
        <v>0.2225505928931899</v>
      </c>
      <c r="AH10" s="16">
        <v>5.2537745917537737E-3</v>
      </c>
      <c r="AI10" s="16">
        <v>7.274726310066916E-2</v>
      </c>
      <c r="AJ10" s="16">
        <v>0.30615099351363628</v>
      </c>
      <c r="AK10" s="16">
        <v>0.36020173871762479</v>
      </c>
    </row>
    <row r="11" spans="2:39" ht="32" customHeight="1" x14ac:dyDescent="0.35">
      <c r="B11" s="15" t="s">
        <v>351</v>
      </c>
      <c r="C11" s="16">
        <v>0.14052951674914399</v>
      </c>
      <c r="D11" s="16">
        <v>0.14257100344007309</v>
      </c>
      <c r="E11" s="16">
        <v>0.13853358555245179</v>
      </c>
      <c r="G11" s="16">
        <v>0.19946890898394801</v>
      </c>
      <c r="H11" s="16">
        <v>0.16421355479084121</v>
      </c>
      <c r="I11" s="16">
        <v>0.1665986930955918</v>
      </c>
      <c r="J11" s="16">
        <v>0.1484014328897908</v>
      </c>
      <c r="K11" s="16">
        <v>0.1195328061994876</v>
      </c>
      <c r="L11" s="16">
        <v>6.9174230846533694E-2</v>
      </c>
      <c r="N11" s="16">
        <v>0.14564773222316679</v>
      </c>
      <c r="O11" s="16">
        <v>0.11941214476445509</v>
      </c>
      <c r="P11" s="16">
        <v>0.15306635768519269</v>
      </c>
      <c r="Q11" s="16">
        <v>0.1246564651568187</v>
      </c>
      <c r="R11" s="16">
        <v>0.15552112451079961</v>
      </c>
      <c r="S11" s="16">
        <v>0.1322504564866705</v>
      </c>
      <c r="T11" s="16">
        <v>0.1152820394829555</v>
      </c>
      <c r="U11" s="16">
        <v>0.16104933557198059</v>
      </c>
      <c r="V11" s="16">
        <v>0.17664134446596799</v>
      </c>
      <c r="W11" s="16">
        <v>0.13317516250155381</v>
      </c>
      <c r="X11" s="16">
        <v>0.1117951383255191</v>
      </c>
      <c r="Y11" s="16">
        <v>0.1105987424391679</v>
      </c>
      <c r="AA11" s="16">
        <v>0.13917782693910771</v>
      </c>
      <c r="AB11" s="16">
        <v>0.1420007872106811</v>
      </c>
      <c r="AC11" s="16">
        <v>0.14438338987978611</v>
      </c>
      <c r="AD11" s="16">
        <v>0.13718315588237431</v>
      </c>
      <c r="AF11" s="16">
        <v>0.1574987153894318</v>
      </c>
      <c r="AH11" s="16">
        <v>2.30766265537828E-2</v>
      </c>
      <c r="AI11" s="16">
        <v>0.10368824384153839</v>
      </c>
      <c r="AJ11" s="16">
        <v>0.21981410208540739</v>
      </c>
      <c r="AK11" s="16">
        <v>0.1112008471979628</v>
      </c>
    </row>
    <row r="12" spans="2:39" ht="32" customHeight="1" x14ac:dyDescent="0.35">
      <c r="B12" s="15" t="s">
        <v>352</v>
      </c>
      <c r="C12" s="16">
        <v>0.21082216716606331</v>
      </c>
      <c r="D12" s="16">
        <v>0.20281013880073959</v>
      </c>
      <c r="E12" s="16">
        <v>0.2186554082222931</v>
      </c>
      <c r="G12" s="16">
        <v>0.17506795463380059</v>
      </c>
      <c r="H12" s="16">
        <v>0.1411526650775729</v>
      </c>
      <c r="I12" s="16">
        <v>0.18377858225749141</v>
      </c>
      <c r="J12" s="16">
        <v>0.23295540374782281</v>
      </c>
      <c r="K12" s="16">
        <v>0.27550870810163891</v>
      </c>
      <c r="L12" s="16">
        <v>0.25129965621971012</v>
      </c>
      <c r="N12" s="16">
        <v>0.217190564199021</v>
      </c>
      <c r="O12" s="16">
        <v>0.25365694663521787</v>
      </c>
      <c r="P12" s="16">
        <v>0.20660682230700381</v>
      </c>
      <c r="Q12" s="16">
        <v>0.14871656963247931</v>
      </c>
      <c r="R12" s="16">
        <v>0.201526087824075</v>
      </c>
      <c r="S12" s="16">
        <v>0.23520162649771209</v>
      </c>
      <c r="T12" s="16">
        <v>0.21911489960886249</v>
      </c>
      <c r="U12" s="16">
        <v>0.18391864204168451</v>
      </c>
      <c r="V12" s="16">
        <v>0.16855383129415949</v>
      </c>
      <c r="W12" s="16">
        <v>0.24864144110245859</v>
      </c>
      <c r="X12" s="16">
        <v>0.21113741891317131</v>
      </c>
      <c r="Y12" s="16">
        <v>0.24118208965278989</v>
      </c>
      <c r="AA12" s="16">
        <v>0.2062895279522648</v>
      </c>
      <c r="AB12" s="16">
        <v>0.21720786548959281</v>
      </c>
      <c r="AC12" s="16">
        <v>0.1931538955041654</v>
      </c>
      <c r="AD12" s="16">
        <v>0.2245050818629509</v>
      </c>
      <c r="AF12" s="16">
        <v>0.21795017630093291</v>
      </c>
      <c r="AH12" s="16">
        <v>0.2237323551895006</v>
      </c>
      <c r="AI12" s="16">
        <v>0.29144327340285259</v>
      </c>
      <c r="AJ12" s="16">
        <v>0.19115005485630571</v>
      </c>
      <c r="AK12" s="16">
        <v>4.9880300553225773E-2</v>
      </c>
    </row>
    <row r="13" spans="2:39" ht="32" customHeight="1" x14ac:dyDescent="0.35">
      <c r="B13" s="15" t="s">
        <v>353</v>
      </c>
      <c r="C13" s="16">
        <v>0.1385276354374802</v>
      </c>
      <c r="D13" s="16">
        <v>0.11278706169966431</v>
      </c>
      <c r="E13" s="16">
        <v>0.1636938118188119</v>
      </c>
      <c r="G13" s="16">
        <v>6.4551247462249328E-2</v>
      </c>
      <c r="H13" s="16">
        <v>8.2149672542583291E-2</v>
      </c>
      <c r="I13" s="16">
        <v>0.11433709679067799</v>
      </c>
      <c r="J13" s="16">
        <v>0.1473725019580534</v>
      </c>
      <c r="K13" s="16">
        <v>0.197924166318972</v>
      </c>
      <c r="L13" s="16">
        <v>0.2054012794892815</v>
      </c>
      <c r="N13" s="16">
        <v>0.15941727459127289</v>
      </c>
      <c r="O13" s="16">
        <v>0.1446169814108326</v>
      </c>
      <c r="P13" s="16">
        <v>0.1203796509410807</v>
      </c>
      <c r="Q13" s="16">
        <v>0.16714906849546449</v>
      </c>
      <c r="R13" s="16">
        <v>0.121982356629787</v>
      </c>
      <c r="S13" s="16">
        <v>0.16609322454640271</v>
      </c>
      <c r="T13" s="16">
        <v>0.14932662726523999</v>
      </c>
      <c r="U13" s="16">
        <v>0.12676237584040151</v>
      </c>
      <c r="V13" s="16">
        <v>9.619096385960238E-2</v>
      </c>
      <c r="W13" s="16">
        <v>0.1432911577809293</v>
      </c>
      <c r="X13" s="16">
        <v>0.1491503784472224</v>
      </c>
      <c r="Y13" s="16">
        <v>0.16167345322372451</v>
      </c>
      <c r="AA13" s="16">
        <v>0.1018511441658919</v>
      </c>
      <c r="AB13" s="16">
        <v>0.1592489822997899</v>
      </c>
      <c r="AC13" s="16">
        <v>0.13983568716468431</v>
      </c>
      <c r="AD13" s="16">
        <v>0.15539141551992669</v>
      </c>
      <c r="AF13" s="16">
        <v>0.13155325710159549</v>
      </c>
      <c r="AH13" s="16">
        <v>0.20233835487634841</v>
      </c>
      <c r="AI13" s="16">
        <v>0.22138214649530119</v>
      </c>
      <c r="AJ13" s="16">
        <v>8.5723194352011242E-2</v>
      </c>
      <c r="AK13" s="16">
        <v>2.156213949822983E-2</v>
      </c>
    </row>
    <row r="14" spans="2:39" ht="19" customHeight="1" x14ac:dyDescent="0.35">
      <c r="B14" s="15" t="s">
        <v>354</v>
      </c>
      <c r="C14" s="16">
        <v>0.18742303479845379</v>
      </c>
      <c r="D14" s="16">
        <v>0.155479992418249</v>
      </c>
      <c r="E14" s="16">
        <v>0.21865327258898101</v>
      </c>
      <c r="G14" s="16">
        <v>8.4823983205840878E-2</v>
      </c>
      <c r="H14" s="16">
        <v>0.10259186152613679</v>
      </c>
      <c r="I14" s="16">
        <v>0.1174552697248625</v>
      </c>
      <c r="J14" s="16">
        <v>0.1718775294810907</v>
      </c>
      <c r="K14" s="16">
        <v>0.22413627818631729</v>
      </c>
      <c r="L14" s="16">
        <v>0.36824471543032072</v>
      </c>
      <c r="N14" s="16">
        <v>0.2201747932679414</v>
      </c>
      <c r="O14" s="16">
        <v>0.13011833800013201</v>
      </c>
      <c r="P14" s="16">
        <v>0.20618536535895479</v>
      </c>
      <c r="Q14" s="16">
        <v>0.20104419185003641</v>
      </c>
      <c r="R14" s="16">
        <v>0.1526165982027175</v>
      </c>
      <c r="S14" s="16">
        <v>0.21515066202016631</v>
      </c>
      <c r="T14" s="16">
        <v>0.17315904682731731</v>
      </c>
      <c r="U14" s="16">
        <v>0.15249126768514959</v>
      </c>
      <c r="V14" s="16">
        <v>0.10699156136012811</v>
      </c>
      <c r="W14" s="16">
        <v>0.22926276837465229</v>
      </c>
      <c r="X14" s="16">
        <v>0.2450469402882699</v>
      </c>
      <c r="Y14" s="16">
        <v>0.2349742245718279</v>
      </c>
      <c r="AA14" s="16">
        <v>0.1231901211191551</v>
      </c>
      <c r="AB14" s="16">
        <v>0.18407809473052039</v>
      </c>
      <c r="AC14" s="16">
        <v>0.20719046569566349</v>
      </c>
      <c r="AD14" s="16">
        <v>0.24240782239584849</v>
      </c>
      <c r="AF14" s="16">
        <v>0.1283071464172271</v>
      </c>
      <c r="AH14" s="16">
        <v>0.5455988887886144</v>
      </c>
      <c r="AI14" s="16">
        <v>0.30172486042391827</v>
      </c>
      <c r="AJ14" s="16">
        <v>5.034856588047399E-2</v>
      </c>
      <c r="AK14" s="16">
        <v>1.3094746674033439E-2</v>
      </c>
    </row>
    <row r="16" spans="2:39" x14ac:dyDescent="0.35">
      <c r="B16" t="s">
        <v>443</v>
      </c>
    </row>
    <row r="17" spans="2:2" x14ac:dyDescent="0.35">
      <c r="B17" t="s">
        <v>8</v>
      </c>
    </row>
    <row r="19" spans="2:2" x14ac:dyDescent="0.35">
      <c r="B19"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A00-000000000000}">
  <dimension ref="B2:AM2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363</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5583</v>
      </c>
      <c r="D7" s="13">
        <v>2763</v>
      </c>
      <c r="E7" s="13">
        <v>2820</v>
      </c>
      <c r="G7" s="13">
        <v>794</v>
      </c>
      <c r="H7" s="13">
        <v>910</v>
      </c>
      <c r="I7" s="13">
        <v>969</v>
      </c>
      <c r="J7" s="13">
        <v>1020</v>
      </c>
      <c r="K7" s="13">
        <v>864</v>
      </c>
      <c r="L7" s="13">
        <v>1026</v>
      </c>
      <c r="N7" s="13">
        <v>465</v>
      </c>
      <c r="O7" s="13">
        <v>163</v>
      </c>
      <c r="P7" s="13">
        <v>289</v>
      </c>
      <c r="Q7" s="13">
        <v>244</v>
      </c>
      <c r="R7" s="13">
        <v>623</v>
      </c>
      <c r="S7" s="13">
        <v>477</v>
      </c>
      <c r="T7" s="13">
        <v>418</v>
      </c>
      <c r="U7" s="13">
        <v>510</v>
      </c>
      <c r="V7" s="13">
        <v>748</v>
      </c>
      <c r="W7" s="13">
        <v>730</v>
      </c>
      <c r="X7" s="13">
        <v>462</v>
      </c>
      <c r="Y7" s="13">
        <v>454</v>
      </c>
      <c r="AA7" s="13">
        <v>1519</v>
      </c>
      <c r="AB7" s="13">
        <v>1492</v>
      </c>
      <c r="AC7" s="13">
        <v>1158</v>
      </c>
      <c r="AD7" s="13">
        <v>1396</v>
      </c>
      <c r="AF7" s="13">
        <v>4950</v>
      </c>
      <c r="AH7" s="13">
        <v>515</v>
      </c>
      <c r="AI7" s="13">
        <v>2107</v>
      </c>
      <c r="AJ7" s="13">
        <v>2105</v>
      </c>
      <c r="AK7" s="13">
        <v>856</v>
      </c>
    </row>
    <row r="8" spans="2:39" x14ac:dyDescent="0.35">
      <c r="B8" s="7" t="s">
        <v>68</v>
      </c>
      <c r="C8" s="14">
        <v>5579</v>
      </c>
      <c r="D8" s="14">
        <v>2758</v>
      </c>
      <c r="E8" s="14">
        <v>2821</v>
      </c>
      <c r="G8" s="14">
        <v>771</v>
      </c>
      <c r="H8" s="14">
        <v>949</v>
      </c>
      <c r="I8" s="14">
        <v>949</v>
      </c>
      <c r="J8" s="14">
        <v>949</v>
      </c>
      <c r="K8" s="14">
        <v>787</v>
      </c>
      <c r="L8" s="14">
        <v>1172</v>
      </c>
      <c r="N8" s="14">
        <v>502</v>
      </c>
      <c r="O8" s="14">
        <v>168</v>
      </c>
      <c r="P8" s="14">
        <v>279</v>
      </c>
      <c r="Q8" s="14">
        <v>223</v>
      </c>
      <c r="R8" s="14">
        <v>612</v>
      </c>
      <c r="S8" s="14">
        <v>448</v>
      </c>
      <c r="T8" s="14">
        <v>390</v>
      </c>
      <c r="U8" s="14">
        <v>501</v>
      </c>
      <c r="V8" s="14">
        <v>783</v>
      </c>
      <c r="W8" s="14">
        <v>724</v>
      </c>
      <c r="X8" s="14">
        <v>446</v>
      </c>
      <c r="Y8" s="14">
        <v>502</v>
      </c>
      <c r="AA8" s="14">
        <v>1505</v>
      </c>
      <c r="AB8" s="14">
        <v>1448</v>
      </c>
      <c r="AC8" s="14">
        <v>1224</v>
      </c>
      <c r="AD8" s="14">
        <v>1395</v>
      </c>
      <c r="AF8" s="14">
        <v>4916</v>
      </c>
      <c r="AH8" s="14">
        <v>537</v>
      </c>
      <c r="AI8" s="14">
        <v>2109</v>
      </c>
      <c r="AJ8" s="14">
        <v>2088</v>
      </c>
      <c r="AK8" s="14">
        <v>844</v>
      </c>
    </row>
    <row r="9" spans="2:39" ht="46" customHeight="1" x14ac:dyDescent="0.35">
      <c r="B9" s="15" t="s">
        <v>364</v>
      </c>
      <c r="C9" s="16">
        <v>0.1940668693264454</v>
      </c>
      <c r="D9" s="16">
        <v>0.2165034624629692</v>
      </c>
      <c r="E9" s="16">
        <v>0.17213094567450241</v>
      </c>
      <c r="G9" s="16">
        <v>0.2392353670638061</v>
      </c>
      <c r="H9" s="16">
        <v>0.27089394651388948</v>
      </c>
      <c r="I9" s="16">
        <v>0.24666590972292471</v>
      </c>
      <c r="J9" s="16">
        <v>0.1971305419602348</v>
      </c>
      <c r="K9" s="16">
        <v>0.14885558477697111</v>
      </c>
      <c r="L9" s="16">
        <v>8.7409599535560295E-2</v>
      </c>
      <c r="N9" s="16">
        <v>0.17118169552799409</v>
      </c>
      <c r="O9" s="16">
        <v>0.18575836673528739</v>
      </c>
      <c r="P9" s="16">
        <v>0.14272753679031741</v>
      </c>
      <c r="Q9" s="16">
        <v>0.19214501352873239</v>
      </c>
      <c r="R9" s="16">
        <v>0.21532566042367471</v>
      </c>
      <c r="S9" s="16">
        <v>0.14828238324050499</v>
      </c>
      <c r="T9" s="16">
        <v>0.1673615914420972</v>
      </c>
      <c r="U9" s="16">
        <v>0.22015751245585391</v>
      </c>
      <c r="V9" s="16">
        <v>0.26399662181884997</v>
      </c>
      <c r="W9" s="16">
        <v>0.1959278998642395</v>
      </c>
      <c r="X9" s="16">
        <v>0.1764994994742369</v>
      </c>
      <c r="Y9" s="16">
        <v>0.16257095765074089</v>
      </c>
      <c r="AA9" s="16">
        <v>0.26629100484569829</v>
      </c>
      <c r="AB9" s="16">
        <v>0.19614640513155851</v>
      </c>
      <c r="AC9" s="16">
        <v>0.16179857273911599</v>
      </c>
      <c r="AD9" s="16">
        <v>0.14272322783582239</v>
      </c>
      <c r="AF9" s="16">
        <v>0.21884960873361881</v>
      </c>
      <c r="AH9" s="16">
        <v>1.051700778168287E-2</v>
      </c>
      <c r="AI9" s="16">
        <v>8.0931241475496934E-2</v>
      </c>
      <c r="AJ9" s="16">
        <v>0.24567354700267521</v>
      </c>
      <c r="AK9" s="16">
        <v>0.46576593811273598</v>
      </c>
    </row>
    <row r="10" spans="2:39" ht="60" customHeight="1" x14ac:dyDescent="0.35">
      <c r="B10" s="15" t="s">
        <v>365</v>
      </c>
      <c r="C10" s="16">
        <v>0.1339086524480394</v>
      </c>
      <c r="D10" s="16">
        <v>0.1417384618869425</v>
      </c>
      <c r="E10" s="16">
        <v>0.1262535641279928</v>
      </c>
      <c r="G10" s="16">
        <v>0.19516173354104491</v>
      </c>
      <c r="H10" s="16">
        <v>0.21218075141777279</v>
      </c>
      <c r="I10" s="16">
        <v>0.16851997663153601</v>
      </c>
      <c r="J10" s="16">
        <v>0.1118358314623681</v>
      </c>
      <c r="K10" s="16">
        <v>6.9520182854542339E-2</v>
      </c>
      <c r="L10" s="16">
        <v>6.3303928077209873E-2</v>
      </c>
      <c r="N10" s="16">
        <v>9.6515801693182482E-2</v>
      </c>
      <c r="O10" s="16">
        <v>0.11250979579592971</v>
      </c>
      <c r="P10" s="16">
        <v>7.5791247617807145E-2</v>
      </c>
      <c r="Q10" s="16">
        <v>0.16434346083696769</v>
      </c>
      <c r="R10" s="16">
        <v>0.15340534855635579</v>
      </c>
      <c r="S10" s="16">
        <v>0.10698994531062719</v>
      </c>
      <c r="T10" s="16">
        <v>0.1495743707939356</v>
      </c>
      <c r="U10" s="16">
        <v>0.17484276989382661</v>
      </c>
      <c r="V10" s="16">
        <v>0.1866736947386454</v>
      </c>
      <c r="W10" s="16">
        <v>0.1225076854887302</v>
      </c>
      <c r="X10" s="16">
        <v>9.8998990139907247E-2</v>
      </c>
      <c r="Y10" s="16">
        <v>0.1096086961340432</v>
      </c>
      <c r="AA10" s="16">
        <v>0.18062187065198521</v>
      </c>
      <c r="AB10" s="16">
        <v>0.11120497138121591</v>
      </c>
      <c r="AC10" s="16">
        <v>0.1283011895795601</v>
      </c>
      <c r="AD10" s="16">
        <v>0.1115953842830751</v>
      </c>
      <c r="AF10" s="16">
        <v>0.15134492846478639</v>
      </c>
      <c r="AH10" s="16">
        <v>2.0643667058238202E-3</v>
      </c>
      <c r="AI10" s="16">
        <v>4.1168667070747247E-2</v>
      </c>
      <c r="AJ10" s="16">
        <v>0.18591751617810151</v>
      </c>
      <c r="AK10" s="16">
        <v>0.32079244126100309</v>
      </c>
    </row>
    <row r="11" spans="2:39" ht="60" customHeight="1" x14ac:dyDescent="0.35">
      <c r="B11" s="15" t="s">
        <v>366</v>
      </c>
      <c r="C11" s="16">
        <v>0.19320493638034869</v>
      </c>
      <c r="D11" s="16">
        <v>0.21331773381294561</v>
      </c>
      <c r="E11" s="16">
        <v>0.17354095325136659</v>
      </c>
      <c r="G11" s="16">
        <v>0.21166426698628019</v>
      </c>
      <c r="H11" s="16">
        <v>0.25702723855244619</v>
      </c>
      <c r="I11" s="16">
        <v>0.22744736580262351</v>
      </c>
      <c r="J11" s="16">
        <v>0.20254730684346089</v>
      </c>
      <c r="K11" s="16">
        <v>0.16814048248214669</v>
      </c>
      <c r="L11" s="16">
        <v>0.11090601136221941</v>
      </c>
      <c r="N11" s="16">
        <v>0.1773836695489921</v>
      </c>
      <c r="O11" s="16">
        <v>0.19130916012343741</v>
      </c>
      <c r="P11" s="16">
        <v>0.2025822505867956</v>
      </c>
      <c r="Q11" s="16">
        <v>0.1889535167931744</v>
      </c>
      <c r="R11" s="16">
        <v>0.21321142354509731</v>
      </c>
      <c r="S11" s="16">
        <v>0.16024811855865609</v>
      </c>
      <c r="T11" s="16">
        <v>0.20679212204309891</v>
      </c>
      <c r="U11" s="16">
        <v>0.1966908636244418</v>
      </c>
      <c r="V11" s="16">
        <v>0.23425873213649251</v>
      </c>
      <c r="W11" s="16">
        <v>0.17090029594587619</v>
      </c>
      <c r="X11" s="16">
        <v>0.19252577714786329</v>
      </c>
      <c r="Y11" s="16">
        <v>0.16600884400215149</v>
      </c>
      <c r="AA11" s="16">
        <v>0.23368104696695291</v>
      </c>
      <c r="AB11" s="16">
        <v>0.18223520122799919</v>
      </c>
      <c r="AC11" s="16">
        <v>0.19811350501334879</v>
      </c>
      <c r="AD11" s="16">
        <v>0.1570559204251637</v>
      </c>
      <c r="AF11" s="16">
        <v>0.21743607135340501</v>
      </c>
      <c r="AH11" s="16">
        <v>2.3701336905284739E-2</v>
      </c>
      <c r="AI11" s="16">
        <v>9.0399038889100031E-2</v>
      </c>
      <c r="AJ11" s="16">
        <v>0.2395671088681984</v>
      </c>
      <c r="AK11" s="16">
        <v>0.44313850239696573</v>
      </c>
    </row>
    <row r="12" spans="2:39" ht="74" customHeight="1" x14ac:dyDescent="0.35">
      <c r="B12" s="15" t="s">
        <v>367</v>
      </c>
      <c r="C12" s="16">
        <v>0.1788398130902932</v>
      </c>
      <c r="D12" s="16">
        <v>0.19208198414019151</v>
      </c>
      <c r="E12" s="16">
        <v>0.16589313926289859</v>
      </c>
      <c r="G12" s="16">
        <v>0.1791083423878034</v>
      </c>
      <c r="H12" s="16">
        <v>0.23353249357359351</v>
      </c>
      <c r="I12" s="16">
        <v>0.19034090480301721</v>
      </c>
      <c r="J12" s="16">
        <v>0.18014398333351411</v>
      </c>
      <c r="K12" s="16">
        <v>0.14124438902496539</v>
      </c>
      <c r="L12" s="16">
        <v>0.14925313991428091</v>
      </c>
      <c r="N12" s="16">
        <v>0.15493102664595329</v>
      </c>
      <c r="O12" s="16">
        <v>0.17131428995753131</v>
      </c>
      <c r="P12" s="16">
        <v>0.13885454431171229</v>
      </c>
      <c r="Q12" s="16">
        <v>0.1628661217039509</v>
      </c>
      <c r="R12" s="16">
        <v>0.20807929449234969</v>
      </c>
      <c r="S12" s="16">
        <v>0.17881611501202971</v>
      </c>
      <c r="T12" s="16">
        <v>0.1798961125396438</v>
      </c>
      <c r="U12" s="16">
        <v>0.1968039891772386</v>
      </c>
      <c r="V12" s="16">
        <v>0.22741504026667239</v>
      </c>
      <c r="W12" s="16">
        <v>0.15000986335491709</v>
      </c>
      <c r="X12" s="16">
        <v>0.1503828511127431</v>
      </c>
      <c r="Y12" s="16">
        <v>0.17133629881819201</v>
      </c>
      <c r="AA12" s="16">
        <v>0.24630098841262391</v>
      </c>
      <c r="AB12" s="16">
        <v>0.1640122456857705</v>
      </c>
      <c r="AC12" s="16">
        <v>0.15845073411973259</v>
      </c>
      <c r="AD12" s="16">
        <v>0.13874474811311471</v>
      </c>
      <c r="AF12" s="16">
        <v>0.20178263843726599</v>
      </c>
      <c r="AH12" s="16">
        <v>3.185527789596241E-2</v>
      </c>
      <c r="AI12" s="16">
        <v>9.4901394252749988E-2</v>
      </c>
      <c r="AJ12" s="16">
        <v>0.2262627440936533</v>
      </c>
      <c r="AK12" s="16">
        <v>0.36470520907274812</v>
      </c>
    </row>
    <row r="13" spans="2:39" ht="46" customHeight="1" x14ac:dyDescent="0.35">
      <c r="B13" s="15" t="s">
        <v>368</v>
      </c>
      <c r="C13" s="16">
        <v>8.0497320400482852E-2</v>
      </c>
      <c r="D13" s="16">
        <v>8.5359876797801479E-2</v>
      </c>
      <c r="E13" s="16">
        <v>7.5743271279218857E-2</v>
      </c>
      <c r="G13" s="16">
        <v>9.501813854998073E-2</v>
      </c>
      <c r="H13" s="16">
        <v>0.14727084320205569</v>
      </c>
      <c r="I13" s="16">
        <v>0.10607602421247229</v>
      </c>
      <c r="J13" s="16">
        <v>8.4249857891488519E-2</v>
      </c>
      <c r="K13" s="16">
        <v>3.6675863331458669E-2</v>
      </c>
      <c r="L13" s="16">
        <v>2.254477940610326E-2</v>
      </c>
      <c r="N13" s="16">
        <v>5.849201636918655E-2</v>
      </c>
      <c r="O13" s="16">
        <v>6.5785542374025743E-2</v>
      </c>
      <c r="P13" s="16">
        <v>3.9230867883395852E-2</v>
      </c>
      <c r="Q13" s="16">
        <v>0.1222930639443176</v>
      </c>
      <c r="R13" s="16">
        <v>9.0943291049457364E-2</v>
      </c>
      <c r="S13" s="16">
        <v>7.9916421251428074E-2</v>
      </c>
      <c r="T13" s="16">
        <v>8.1366402720005837E-2</v>
      </c>
      <c r="U13" s="16">
        <v>7.9691267774080726E-2</v>
      </c>
      <c r="V13" s="16">
        <v>0.1102287683456885</v>
      </c>
      <c r="W13" s="16">
        <v>6.7457250701364935E-2</v>
      </c>
      <c r="X13" s="16">
        <v>7.9505283414092645E-2</v>
      </c>
      <c r="Y13" s="16">
        <v>7.3020613026138936E-2</v>
      </c>
      <c r="AA13" s="16">
        <v>9.9912919400724456E-2</v>
      </c>
      <c r="AB13" s="16">
        <v>6.1476751857453937E-2</v>
      </c>
      <c r="AC13" s="16">
        <v>8.2942833382611103E-2</v>
      </c>
      <c r="AD13" s="16">
        <v>7.7550484210751142E-2</v>
      </c>
      <c r="AF13" s="16">
        <v>9.0932158616499323E-2</v>
      </c>
      <c r="AH13" s="16">
        <v>2.3268853205416708E-3</v>
      </c>
      <c r="AI13" s="16">
        <v>2.0193574861231411E-2</v>
      </c>
      <c r="AJ13" s="16">
        <v>0.12223261646939081</v>
      </c>
      <c r="AK13" s="16">
        <v>0.17763572966993099</v>
      </c>
    </row>
    <row r="14" spans="2:39" ht="46" customHeight="1" x14ac:dyDescent="0.35">
      <c r="B14" s="15" t="s">
        <v>369</v>
      </c>
      <c r="C14" s="16">
        <v>0.1293519649707309</v>
      </c>
      <c r="D14" s="16">
        <v>0.15093473264874291</v>
      </c>
      <c r="E14" s="16">
        <v>0.1082508137798312</v>
      </c>
      <c r="G14" s="16">
        <v>0.16936292334809311</v>
      </c>
      <c r="H14" s="16">
        <v>0.17921460472116191</v>
      </c>
      <c r="I14" s="16">
        <v>0.1547863432911378</v>
      </c>
      <c r="J14" s="16">
        <v>0.1245240225049789</v>
      </c>
      <c r="K14" s="16">
        <v>9.720681404383455E-2</v>
      </c>
      <c r="L14" s="16">
        <v>6.7541446153299003E-2</v>
      </c>
      <c r="N14" s="16">
        <v>0.1159118554570516</v>
      </c>
      <c r="O14" s="16">
        <v>0.11569449824306099</v>
      </c>
      <c r="P14" s="16">
        <v>0.10626996793113409</v>
      </c>
      <c r="Q14" s="16">
        <v>0.14409861539316979</v>
      </c>
      <c r="R14" s="16">
        <v>0.12535644318083289</v>
      </c>
      <c r="S14" s="16">
        <v>0.1076701579161949</v>
      </c>
      <c r="T14" s="16">
        <v>0.15451849192927641</v>
      </c>
      <c r="U14" s="16">
        <v>0.13265120924129281</v>
      </c>
      <c r="V14" s="16">
        <v>0.17516349517129021</v>
      </c>
      <c r="W14" s="16">
        <v>0.115486092626747</v>
      </c>
      <c r="X14" s="16">
        <v>0.1096479961332546</v>
      </c>
      <c r="Y14" s="16">
        <v>0.12107148842071661</v>
      </c>
      <c r="AA14" s="16">
        <v>0.15814650026322749</v>
      </c>
      <c r="AB14" s="16">
        <v>0.1180694719880101</v>
      </c>
      <c r="AC14" s="16">
        <v>0.1371334480018204</v>
      </c>
      <c r="AD14" s="16">
        <v>0.1032762826528076</v>
      </c>
      <c r="AF14" s="16">
        <v>0.14534359451527171</v>
      </c>
      <c r="AH14" s="16">
        <v>5.7866158922400398E-3</v>
      </c>
      <c r="AI14" s="16">
        <v>5.3356299304791938E-2</v>
      </c>
      <c r="AJ14" s="16">
        <v>0.17497165182613131</v>
      </c>
      <c r="AK14" s="16">
        <v>0.284945536896547</v>
      </c>
    </row>
    <row r="15" spans="2:39" ht="60" customHeight="1" x14ac:dyDescent="0.35">
      <c r="B15" s="15" t="s">
        <v>370</v>
      </c>
      <c r="C15" s="16">
        <v>0.19870533744948679</v>
      </c>
      <c r="D15" s="16">
        <v>0.21736245334178361</v>
      </c>
      <c r="E15" s="16">
        <v>0.18046455252779331</v>
      </c>
      <c r="G15" s="16">
        <v>0.23394554118630881</v>
      </c>
      <c r="H15" s="16">
        <v>0.25022589037182308</v>
      </c>
      <c r="I15" s="16">
        <v>0.2397948493991636</v>
      </c>
      <c r="J15" s="16">
        <v>0.2053058863120524</v>
      </c>
      <c r="K15" s="16">
        <v>0.1658235099527583</v>
      </c>
      <c r="L15" s="16">
        <v>0.1172520403003085</v>
      </c>
      <c r="N15" s="16">
        <v>0.17851032122476759</v>
      </c>
      <c r="O15" s="16">
        <v>0.15960801867871169</v>
      </c>
      <c r="P15" s="16">
        <v>0.2023978715543584</v>
      </c>
      <c r="Q15" s="16">
        <v>0.18081080127042301</v>
      </c>
      <c r="R15" s="16">
        <v>0.2210440876006643</v>
      </c>
      <c r="S15" s="16">
        <v>0.18879474908502999</v>
      </c>
      <c r="T15" s="16">
        <v>0.2009878384645839</v>
      </c>
      <c r="U15" s="16">
        <v>0.20690267682510941</v>
      </c>
      <c r="V15" s="16">
        <v>0.2431914721334987</v>
      </c>
      <c r="W15" s="16">
        <v>0.18698202295572819</v>
      </c>
      <c r="X15" s="16">
        <v>0.1915938688054929</v>
      </c>
      <c r="Y15" s="16">
        <v>0.1633526884059123</v>
      </c>
      <c r="AA15" s="16">
        <v>0.2440642022060005</v>
      </c>
      <c r="AB15" s="16">
        <v>0.2041918349013607</v>
      </c>
      <c r="AC15" s="16">
        <v>0.18437862256175641</v>
      </c>
      <c r="AD15" s="16">
        <v>0.1561418269242518</v>
      </c>
      <c r="AF15" s="16">
        <v>0.22426748751562681</v>
      </c>
      <c r="AH15" s="16">
        <v>1.501424456715798E-2</v>
      </c>
      <c r="AI15" s="16">
        <v>9.7907392594164602E-2</v>
      </c>
      <c r="AJ15" s="16">
        <v>0.25820284912986619</v>
      </c>
      <c r="AK15" s="16">
        <v>0.42016733709721782</v>
      </c>
    </row>
    <row r="16" spans="2:39" ht="60" customHeight="1" x14ac:dyDescent="0.35">
      <c r="B16" s="15" t="s">
        <v>371</v>
      </c>
      <c r="C16" s="16">
        <v>0.139641274708106</v>
      </c>
      <c r="D16" s="16">
        <v>0.15670922582764429</v>
      </c>
      <c r="E16" s="16">
        <v>0.1229541925662183</v>
      </c>
      <c r="G16" s="16">
        <v>0.1807065591368677</v>
      </c>
      <c r="H16" s="16">
        <v>0.20702277394063781</v>
      </c>
      <c r="I16" s="16">
        <v>0.18711203083358069</v>
      </c>
      <c r="J16" s="16">
        <v>0.12910439630212839</v>
      </c>
      <c r="K16" s="16">
        <v>8.628612153431206E-2</v>
      </c>
      <c r="L16" s="16">
        <v>6.3973597285018197E-2</v>
      </c>
      <c r="N16" s="16">
        <v>0.11198092919229639</v>
      </c>
      <c r="O16" s="16">
        <v>0.1120764915505341</v>
      </c>
      <c r="P16" s="16">
        <v>0.1346025026076193</v>
      </c>
      <c r="Q16" s="16">
        <v>0.15074625383717241</v>
      </c>
      <c r="R16" s="16">
        <v>0.1529796504217921</v>
      </c>
      <c r="S16" s="16">
        <v>0.13877175257048399</v>
      </c>
      <c r="T16" s="16">
        <v>0.1364966756990203</v>
      </c>
      <c r="U16" s="16">
        <v>0.1494838016387634</v>
      </c>
      <c r="V16" s="16">
        <v>0.18588808500153209</v>
      </c>
      <c r="W16" s="16">
        <v>0.12820995907463301</v>
      </c>
      <c r="X16" s="16">
        <v>0.13399984313331209</v>
      </c>
      <c r="Y16" s="16">
        <v>0.1008630916100879</v>
      </c>
      <c r="AA16" s="16">
        <v>0.17009932727023849</v>
      </c>
      <c r="AB16" s="16">
        <v>0.13421075624238729</v>
      </c>
      <c r="AC16" s="16">
        <v>0.1430591761035713</v>
      </c>
      <c r="AD16" s="16">
        <v>0.1092502171789759</v>
      </c>
      <c r="AF16" s="16">
        <v>0.15805165357202139</v>
      </c>
      <c r="AH16" s="16">
        <v>3.5946924216991708E-3</v>
      </c>
      <c r="AI16" s="16">
        <v>4.983231427921879E-2</v>
      </c>
      <c r="AJ16" s="16">
        <v>0.18552998577508831</v>
      </c>
      <c r="AK16" s="16">
        <v>0.33700831527870379</v>
      </c>
    </row>
    <row r="17" spans="2:37" ht="60" customHeight="1" x14ac:dyDescent="0.35">
      <c r="B17" s="15" t="s">
        <v>372</v>
      </c>
      <c r="C17" s="16">
        <v>0.19662502862639311</v>
      </c>
      <c r="D17" s="16">
        <v>0.21067381197497531</v>
      </c>
      <c r="E17" s="16">
        <v>0.18288974194262639</v>
      </c>
      <c r="G17" s="16">
        <v>0.27890356745175288</v>
      </c>
      <c r="H17" s="16">
        <v>0.27956772889014891</v>
      </c>
      <c r="I17" s="16">
        <v>0.24296733957177399</v>
      </c>
      <c r="J17" s="16">
        <v>0.17513125416301789</v>
      </c>
      <c r="K17" s="16">
        <v>0.14116306126704031</v>
      </c>
      <c r="L17" s="16">
        <v>9.2433455106303172E-2</v>
      </c>
      <c r="N17" s="16">
        <v>0.16968037410134851</v>
      </c>
      <c r="O17" s="16">
        <v>0.18910562043662019</v>
      </c>
      <c r="P17" s="16">
        <v>0.15611058326958779</v>
      </c>
      <c r="Q17" s="16">
        <v>0.18963433014952011</v>
      </c>
      <c r="R17" s="16">
        <v>0.20074772526956139</v>
      </c>
      <c r="S17" s="16">
        <v>0.17455641725233639</v>
      </c>
      <c r="T17" s="16">
        <v>0.2092752287730443</v>
      </c>
      <c r="U17" s="16">
        <v>0.18144676143551841</v>
      </c>
      <c r="V17" s="16">
        <v>0.27476927340638552</v>
      </c>
      <c r="W17" s="16">
        <v>0.1854193045649781</v>
      </c>
      <c r="X17" s="16">
        <v>0.18612688009153339</v>
      </c>
      <c r="Y17" s="16">
        <v>0.1753026890904926</v>
      </c>
      <c r="AA17" s="16">
        <v>0.24881930155871071</v>
      </c>
      <c r="AB17" s="16">
        <v>0.19568149557894859</v>
      </c>
      <c r="AC17" s="16">
        <v>0.19549015833350741</v>
      </c>
      <c r="AD17" s="16">
        <v>0.14173869455373439</v>
      </c>
      <c r="AF17" s="16">
        <v>0.22251387054714111</v>
      </c>
      <c r="AH17" s="16">
        <v>0</v>
      </c>
      <c r="AI17" s="16">
        <v>8.3323373178198448E-2</v>
      </c>
      <c r="AJ17" s="16">
        <v>0.26271653886969892</v>
      </c>
      <c r="AK17" s="16">
        <v>0.4412386911602536</v>
      </c>
    </row>
    <row r="18" spans="2:37" ht="60" customHeight="1" x14ac:dyDescent="0.35">
      <c r="B18" s="15" t="s">
        <v>373</v>
      </c>
      <c r="C18" s="16">
        <v>0.16291181126111681</v>
      </c>
      <c r="D18" s="16">
        <v>0.18893272784969309</v>
      </c>
      <c r="E18" s="16">
        <v>0.13747154784111421</v>
      </c>
      <c r="G18" s="16">
        <v>0.2166710753827199</v>
      </c>
      <c r="H18" s="16">
        <v>0.23626785872241851</v>
      </c>
      <c r="I18" s="16">
        <v>0.1994806600341798</v>
      </c>
      <c r="J18" s="16">
        <v>0.14925443680545741</v>
      </c>
      <c r="K18" s="16">
        <v>0.13130399513192609</v>
      </c>
      <c r="L18" s="16">
        <v>7.079809972330868E-2</v>
      </c>
      <c r="N18" s="16">
        <v>0.12741606196964189</v>
      </c>
      <c r="O18" s="16">
        <v>0.1547735598249397</v>
      </c>
      <c r="P18" s="16">
        <v>0.14000460709900461</v>
      </c>
      <c r="Q18" s="16">
        <v>0.1113112383796083</v>
      </c>
      <c r="R18" s="16">
        <v>0.16877340236823471</v>
      </c>
      <c r="S18" s="16">
        <v>0.14729438566460859</v>
      </c>
      <c r="T18" s="16">
        <v>0.17337249406451971</v>
      </c>
      <c r="U18" s="16">
        <v>0.17725215655966051</v>
      </c>
      <c r="V18" s="16">
        <v>0.22859630097241429</v>
      </c>
      <c r="W18" s="16">
        <v>0.15731137604944101</v>
      </c>
      <c r="X18" s="16">
        <v>0.1620333456706167</v>
      </c>
      <c r="Y18" s="16">
        <v>0.1275407102990628</v>
      </c>
      <c r="AA18" s="16">
        <v>0.2154851109175111</v>
      </c>
      <c r="AB18" s="16">
        <v>0.1577564449539485</v>
      </c>
      <c r="AC18" s="16">
        <v>0.15196469096539761</v>
      </c>
      <c r="AD18" s="16">
        <v>0.12109789152221211</v>
      </c>
      <c r="AF18" s="16">
        <v>0.18446230306590139</v>
      </c>
      <c r="AH18" s="16">
        <v>6.025453859441747E-3</v>
      </c>
      <c r="AI18" s="16">
        <v>5.8925762980924723E-2</v>
      </c>
      <c r="AJ18" s="16">
        <v>0.2185660475364464</v>
      </c>
      <c r="AK18" s="16">
        <v>0.38479553706019698</v>
      </c>
    </row>
    <row r="19" spans="2:37" ht="46" customHeight="1" x14ac:dyDescent="0.35">
      <c r="B19" s="15" t="s">
        <v>374</v>
      </c>
      <c r="C19" s="16">
        <v>0.10142443659190099</v>
      </c>
      <c r="D19" s="16">
        <v>0.1274093915149376</v>
      </c>
      <c r="E19" s="16">
        <v>7.6019332357826361E-2</v>
      </c>
      <c r="G19" s="16">
        <v>0.13561467141985581</v>
      </c>
      <c r="H19" s="16">
        <v>0.1555307160632465</v>
      </c>
      <c r="I19" s="16">
        <v>0.1463056089192504</v>
      </c>
      <c r="J19" s="16">
        <v>8.9622791083846395E-2</v>
      </c>
      <c r="K19" s="16">
        <v>6.1358002140236977E-2</v>
      </c>
      <c r="L19" s="16">
        <v>3.5227454451732601E-2</v>
      </c>
      <c r="N19" s="16">
        <v>8.0611562787308536E-2</v>
      </c>
      <c r="O19" s="16">
        <v>9.9112728373081285E-2</v>
      </c>
      <c r="P19" s="16">
        <v>0.11587745218224681</v>
      </c>
      <c r="Q19" s="16">
        <v>9.5022076910707798E-2</v>
      </c>
      <c r="R19" s="16">
        <v>7.977419727202098E-2</v>
      </c>
      <c r="S19" s="16">
        <v>9.0085640529026192E-2</v>
      </c>
      <c r="T19" s="16">
        <v>0.12909608149293789</v>
      </c>
      <c r="U19" s="16">
        <v>0.1230952964551045</v>
      </c>
      <c r="V19" s="16">
        <v>0.1446715879180501</v>
      </c>
      <c r="W19" s="16">
        <v>7.6912925069754542E-2</v>
      </c>
      <c r="X19" s="16">
        <v>0.1001720390220248</v>
      </c>
      <c r="Y19" s="16">
        <v>8.0220728562090407E-2</v>
      </c>
      <c r="AA19" s="16">
        <v>0.12746021706701491</v>
      </c>
      <c r="AB19" s="16">
        <v>9.2260615730186332E-2</v>
      </c>
      <c r="AC19" s="16">
        <v>0.1041412880088939</v>
      </c>
      <c r="AD19" s="16">
        <v>8.0702950113181821E-2</v>
      </c>
      <c r="AF19" s="16">
        <v>0.11472115768398081</v>
      </c>
      <c r="AH19" s="16">
        <v>0</v>
      </c>
      <c r="AI19" s="16">
        <v>3.5551654530910803E-2</v>
      </c>
      <c r="AJ19" s="16">
        <v>0.13293920920314189</v>
      </c>
      <c r="AK19" s="16">
        <v>0.25252966011338418</v>
      </c>
    </row>
    <row r="20" spans="2:37" ht="46" customHeight="1" x14ac:dyDescent="0.35">
      <c r="B20" s="15" t="s">
        <v>375</v>
      </c>
      <c r="C20" s="16">
        <v>0.12911865305415041</v>
      </c>
      <c r="D20" s="16">
        <v>0.144927017561119</v>
      </c>
      <c r="E20" s="16">
        <v>0.1136630500231159</v>
      </c>
      <c r="G20" s="16">
        <v>0.184069246947829</v>
      </c>
      <c r="H20" s="16">
        <v>0.22238242482728829</v>
      </c>
      <c r="I20" s="16">
        <v>0.1804965991775912</v>
      </c>
      <c r="J20" s="16">
        <v>0.1141521187717514</v>
      </c>
      <c r="K20" s="16">
        <v>7.3927205824165801E-2</v>
      </c>
      <c r="L20" s="16">
        <v>2.5007423341136849E-2</v>
      </c>
      <c r="N20" s="16">
        <v>0.1156468516812633</v>
      </c>
      <c r="O20" s="16">
        <v>0.14588929157236399</v>
      </c>
      <c r="P20" s="16">
        <v>0.1286451681072534</v>
      </c>
      <c r="Q20" s="16">
        <v>0.1248915409574383</v>
      </c>
      <c r="R20" s="16">
        <v>0.1072198384572501</v>
      </c>
      <c r="S20" s="16">
        <v>9.9093984241693633E-2</v>
      </c>
      <c r="T20" s="16">
        <v>0.14873943853997931</v>
      </c>
      <c r="U20" s="16">
        <v>0.1406889150678392</v>
      </c>
      <c r="V20" s="16">
        <v>0.184980791716401</v>
      </c>
      <c r="W20" s="16">
        <v>0.13304344595179071</v>
      </c>
      <c r="X20" s="16">
        <v>9.9230487443802043E-2</v>
      </c>
      <c r="Y20" s="16">
        <v>9.9551651241414643E-2</v>
      </c>
      <c r="AA20" s="16">
        <v>0.18029892801158739</v>
      </c>
      <c r="AB20" s="16">
        <v>0.11339137283121251</v>
      </c>
      <c r="AC20" s="16">
        <v>0.12954289496174201</v>
      </c>
      <c r="AD20" s="16">
        <v>8.994396206454057E-2</v>
      </c>
      <c r="AF20" s="16">
        <v>0.1461678400457555</v>
      </c>
      <c r="AH20" s="16">
        <v>5.7669556089744211E-3</v>
      </c>
      <c r="AI20" s="16">
        <v>3.158155512171916E-2</v>
      </c>
      <c r="AJ20" s="16">
        <v>0.16627871183055271</v>
      </c>
      <c r="AK20" s="16">
        <v>0.35929839718536549</v>
      </c>
    </row>
    <row r="21" spans="2:37" ht="19" customHeight="1" x14ac:dyDescent="0.35">
      <c r="B21" s="15" t="s">
        <v>241</v>
      </c>
      <c r="C21" s="16">
        <v>1.418921112441403E-2</v>
      </c>
      <c r="D21" s="16">
        <v>1.251986174107091E-2</v>
      </c>
      <c r="E21" s="16">
        <v>1.582130920626685E-2</v>
      </c>
      <c r="G21" s="16">
        <v>1.547334214262106E-2</v>
      </c>
      <c r="H21" s="16">
        <v>3.3306787034452661E-3</v>
      </c>
      <c r="I21" s="16">
        <v>1.633312777703675E-2</v>
      </c>
      <c r="J21" s="16">
        <v>1.4883831986380869E-2</v>
      </c>
      <c r="K21" s="16">
        <v>1.2599950939829871E-2</v>
      </c>
      <c r="L21" s="16">
        <v>2.0907015356085589E-2</v>
      </c>
      <c r="N21" s="16">
        <v>2.0687397977426199E-2</v>
      </c>
      <c r="O21" s="16">
        <v>1.128008155273005E-2</v>
      </c>
      <c r="P21" s="16">
        <v>1.6026043085250269E-2</v>
      </c>
      <c r="Q21" s="16">
        <v>2.4025337625549811E-2</v>
      </c>
      <c r="R21" s="16">
        <v>7.3177962458733942E-3</v>
      </c>
      <c r="S21" s="16">
        <v>3.9738817294193993E-3</v>
      </c>
      <c r="T21" s="16">
        <v>1.9553035931720069E-2</v>
      </c>
      <c r="U21" s="16">
        <v>1.5424147723858431E-2</v>
      </c>
      <c r="V21" s="16">
        <v>1.4375447515086671E-2</v>
      </c>
      <c r="W21" s="16">
        <v>9.5746757643042288E-3</v>
      </c>
      <c r="X21" s="16">
        <v>1.110340776257698E-2</v>
      </c>
      <c r="Y21" s="16">
        <v>2.4480310273773401E-2</v>
      </c>
      <c r="AA21" s="16">
        <v>9.4789552792588893E-3</v>
      </c>
      <c r="AB21" s="16">
        <v>1.6665043549296672E-2</v>
      </c>
      <c r="AC21" s="16">
        <v>1.5924057562891721E-2</v>
      </c>
      <c r="AD21" s="16">
        <v>1.525207235907162E-2</v>
      </c>
      <c r="AF21" s="16">
        <v>1.475973108616341E-2</v>
      </c>
      <c r="AH21" s="16">
        <v>7.7294918658765586E-3</v>
      </c>
      <c r="AI21" s="16">
        <v>2.1826195978253669E-2</v>
      </c>
      <c r="AJ21" s="16">
        <v>9.3458095211150886E-3</v>
      </c>
      <c r="AK21" s="16">
        <v>1.119668922733417E-2</v>
      </c>
    </row>
    <row r="22" spans="2:37" ht="19" customHeight="1" x14ac:dyDescent="0.35">
      <c r="B22" s="15" t="s">
        <v>242</v>
      </c>
      <c r="C22" s="16">
        <v>0.31283430489791852</v>
      </c>
      <c r="D22" s="16">
        <v>0.27620729039359643</v>
      </c>
      <c r="E22" s="16">
        <v>0.34864399261995999</v>
      </c>
      <c r="G22" s="16">
        <v>0.14212125513060689</v>
      </c>
      <c r="H22" s="16">
        <v>0.13397935081222631</v>
      </c>
      <c r="I22" s="16">
        <v>0.2146161516074877</v>
      </c>
      <c r="J22" s="16">
        <v>0.32317819760639888</v>
      </c>
      <c r="K22" s="16">
        <v>0.42780405083980588</v>
      </c>
      <c r="L22" s="16">
        <v>0.56397431852059365</v>
      </c>
      <c r="N22" s="16">
        <v>0.37958057796350442</v>
      </c>
      <c r="O22" s="16">
        <v>0.29417831835191482</v>
      </c>
      <c r="P22" s="16">
        <v>0.34711811465741782</v>
      </c>
      <c r="Q22" s="16">
        <v>0.30720288394754119</v>
      </c>
      <c r="R22" s="16">
        <v>0.28615009900216409</v>
      </c>
      <c r="S22" s="16">
        <v>0.36724496871108858</v>
      </c>
      <c r="T22" s="16">
        <v>0.27442995800166847</v>
      </c>
      <c r="U22" s="16">
        <v>0.24351605770029039</v>
      </c>
      <c r="V22" s="16">
        <v>0.16779062770837039</v>
      </c>
      <c r="W22" s="16">
        <v>0.3947997936119928</v>
      </c>
      <c r="X22" s="16">
        <v>0.34726343539868448</v>
      </c>
      <c r="Y22" s="16">
        <v>0.39626680760918948</v>
      </c>
      <c r="AA22" s="16">
        <v>0.25449610493613928</v>
      </c>
      <c r="AB22" s="16">
        <v>0.34467087137788383</v>
      </c>
      <c r="AC22" s="16">
        <v>0.28508508264416049</v>
      </c>
      <c r="AD22" s="16">
        <v>0.36749556794674593</v>
      </c>
      <c r="AF22" s="16">
        <v>0.24132998913016221</v>
      </c>
      <c r="AH22" s="16">
        <v>0.83824598928778071</v>
      </c>
      <c r="AI22" s="16">
        <v>0.52236488611971343</v>
      </c>
      <c r="AJ22" s="16">
        <v>8.4265753897115186E-2</v>
      </c>
      <c r="AK22" s="16">
        <v>2.0529903490808691E-2</v>
      </c>
    </row>
    <row r="23" spans="2:37" ht="19" customHeight="1" x14ac:dyDescent="0.35">
      <c r="B23" s="15" t="s">
        <v>93</v>
      </c>
      <c r="C23" s="16">
        <v>4.4686874580906442E-2</v>
      </c>
      <c r="D23" s="16">
        <v>3.9284709762762382E-2</v>
      </c>
      <c r="E23" s="16">
        <v>4.9968490835431083E-2</v>
      </c>
      <c r="G23" s="16">
        <v>3.5411986941474419E-2</v>
      </c>
      <c r="H23" s="16">
        <v>2.7877645275871318E-2</v>
      </c>
      <c r="I23" s="16">
        <v>4.8239188464812108E-2</v>
      </c>
      <c r="J23" s="16">
        <v>5.3051842256386067E-2</v>
      </c>
      <c r="K23" s="16">
        <v>5.2585126250461967E-2</v>
      </c>
      <c r="L23" s="16">
        <v>4.9447082835893087E-2</v>
      </c>
      <c r="N23" s="16">
        <v>4.2161432154408422E-2</v>
      </c>
      <c r="O23" s="16">
        <v>2.4584923585078969E-2</v>
      </c>
      <c r="P23" s="16">
        <v>3.6782878382511167E-2</v>
      </c>
      <c r="Q23" s="16">
        <v>5.5027356607116877E-2</v>
      </c>
      <c r="R23" s="16">
        <v>3.6318051993657903E-2</v>
      </c>
      <c r="S23" s="16">
        <v>5.53333964225061E-2</v>
      </c>
      <c r="T23" s="16">
        <v>5.1817880655690783E-2</v>
      </c>
      <c r="U23" s="16">
        <v>5.1071770775563803E-2</v>
      </c>
      <c r="V23" s="16">
        <v>4.0210756446322278E-2</v>
      </c>
      <c r="W23" s="16">
        <v>4.1764824239643061E-2</v>
      </c>
      <c r="X23" s="16">
        <v>5.7294206645729519E-2</v>
      </c>
      <c r="Y23" s="16">
        <v>4.2544997721571803E-2</v>
      </c>
      <c r="AA23" s="16">
        <v>2.1610266292203809E-2</v>
      </c>
      <c r="AB23" s="16">
        <v>4.2803330645272572E-2</v>
      </c>
      <c r="AC23" s="16">
        <v>4.7308129774994753E-2</v>
      </c>
      <c r="AD23" s="16">
        <v>6.8940086892345057E-2</v>
      </c>
      <c r="AF23" s="16">
        <v>3.7399940929918593E-2</v>
      </c>
      <c r="AH23" s="16">
        <v>7.3033067897184903E-2</v>
      </c>
      <c r="AI23" s="16">
        <v>7.7162144975910674E-2</v>
      </c>
      <c r="AJ23" s="16">
        <v>2.0315780971816501E-2</v>
      </c>
      <c r="AK23" s="16">
        <v>5.8051950155259156E-3</v>
      </c>
    </row>
    <row r="25" spans="2:37" x14ac:dyDescent="0.35">
      <c r="B25" t="s">
        <v>443</v>
      </c>
    </row>
    <row r="26" spans="2:37" x14ac:dyDescent="0.35">
      <c r="B26" t="s">
        <v>8</v>
      </c>
    </row>
    <row r="28" spans="2:37" x14ac:dyDescent="0.35">
      <c r="B28"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B00-000000000000}">
  <dimension ref="B2:AM2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376</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3731</v>
      </c>
      <c r="D7" s="13">
        <v>1969</v>
      </c>
      <c r="E7" s="13">
        <v>1762</v>
      </c>
      <c r="G7" s="13">
        <v>463</v>
      </c>
      <c r="H7" s="13">
        <v>766</v>
      </c>
      <c r="I7" s="13">
        <v>817</v>
      </c>
      <c r="J7" s="13">
        <v>851</v>
      </c>
      <c r="K7" s="13">
        <v>593</v>
      </c>
      <c r="L7" s="13">
        <v>241</v>
      </c>
      <c r="N7" s="13">
        <v>289</v>
      </c>
      <c r="O7" s="13">
        <v>124</v>
      </c>
      <c r="P7" s="13">
        <v>185</v>
      </c>
      <c r="Q7" s="13">
        <v>150</v>
      </c>
      <c r="R7" s="13">
        <v>418</v>
      </c>
      <c r="S7" s="13">
        <v>302</v>
      </c>
      <c r="T7" s="13">
        <v>276</v>
      </c>
      <c r="U7" s="13">
        <v>336</v>
      </c>
      <c r="V7" s="13">
        <v>589</v>
      </c>
      <c r="W7" s="13">
        <v>495</v>
      </c>
      <c r="X7" s="13">
        <v>278</v>
      </c>
      <c r="Y7" s="13">
        <v>289</v>
      </c>
      <c r="AA7" s="13">
        <v>1130</v>
      </c>
      <c r="AB7" s="13">
        <v>1060</v>
      </c>
      <c r="AC7" s="13">
        <v>848</v>
      </c>
      <c r="AD7" s="13">
        <v>687</v>
      </c>
      <c r="AF7" s="13">
        <v>3501</v>
      </c>
      <c r="AH7" s="13">
        <v>194</v>
      </c>
      <c r="AI7" s="13">
        <v>1198</v>
      </c>
      <c r="AJ7" s="13">
        <v>1617</v>
      </c>
      <c r="AK7" s="13">
        <v>722</v>
      </c>
    </row>
    <row r="8" spans="2:39" x14ac:dyDescent="0.35">
      <c r="B8" s="7" t="s">
        <v>68</v>
      </c>
      <c r="C8" s="14">
        <v>3697</v>
      </c>
      <c r="D8" s="14">
        <v>1953</v>
      </c>
      <c r="E8" s="14">
        <v>1744</v>
      </c>
      <c r="G8" s="14">
        <v>456</v>
      </c>
      <c r="H8" s="14">
        <v>806</v>
      </c>
      <c r="I8" s="14">
        <v>807</v>
      </c>
      <c r="J8" s="14">
        <v>798</v>
      </c>
      <c r="K8" s="14">
        <v>546</v>
      </c>
      <c r="L8" s="14">
        <v>283</v>
      </c>
      <c r="N8" s="14">
        <v>308</v>
      </c>
      <c r="O8" s="14">
        <v>128</v>
      </c>
      <c r="P8" s="14">
        <v>176</v>
      </c>
      <c r="Q8" s="14">
        <v>136</v>
      </c>
      <c r="R8" s="14">
        <v>405</v>
      </c>
      <c r="S8" s="14">
        <v>280</v>
      </c>
      <c r="T8" s="14">
        <v>255</v>
      </c>
      <c r="U8" s="14">
        <v>328</v>
      </c>
      <c r="V8" s="14">
        <v>616</v>
      </c>
      <c r="W8" s="14">
        <v>487</v>
      </c>
      <c r="X8" s="14">
        <v>263</v>
      </c>
      <c r="Y8" s="14">
        <v>313</v>
      </c>
      <c r="AA8" s="14">
        <v>1093</v>
      </c>
      <c r="AB8" s="14">
        <v>1005</v>
      </c>
      <c r="AC8" s="14">
        <v>884</v>
      </c>
      <c r="AD8" s="14">
        <v>713</v>
      </c>
      <c r="AF8" s="14">
        <v>3464</v>
      </c>
      <c r="AH8" s="14">
        <v>195</v>
      </c>
      <c r="AI8" s="14">
        <v>1176</v>
      </c>
      <c r="AJ8" s="14">
        <v>1609</v>
      </c>
      <c r="AK8" s="14">
        <v>716</v>
      </c>
    </row>
    <row r="9" spans="2:39" ht="60" customHeight="1" x14ac:dyDescent="0.35">
      <c r="B9" s="15" t="s">
        <v>377</v>
      </c>
      <c r="C9" s="16">
        <v>0.24423310268508711</v>
      </c>
      <c r="D9" s="16">
        <v>0.25321578429640712</v>
      </c>
      <c r="E9" s="16">
        <v>0.23417562484599949</v>
      </c>
      <c r="G9" s="16">
        <v>0.22048291256099259</v>
      </c>
      <c r="H9" s="16">
        <v>0.28772844576643358</v>
      </c>
      <c r="I9" s="16">
        <v>0.26691895714269992</v>
      </c>
      <c r="J9" s="16">
        <v>0.24677337991579909</v>
      </c>
      <c r="K9" s="16">
        <v>0.21141020101184901</v>
      </c>
      <c r="L9" s="16">
        <v>0.1503209775413685</v>
      </c>
      <c r="N9" s="16">
        <v>0.21700464317698639</v>
      </c>
      <c r="O9" s="16">
        <v>0.2890932355201386</v>
      </c>
      <c r="P9" s="16">
        <v>0.1737095382216543</v>
      </c>
      <c r="Q9" s="16">
        <v>0.28029784952763098</v>
      </c>
      <c r="R9" s="16">
        <v>0.26610349082597878</v>
      </c>
      <c r="S9" s="16">
        <v>0.2057177102551917</v>
      </c>
      <c r="T9" s="16">
        <v>0.22111995093687711</v>
      </c>
      <c r="U9" s="16">
        <v>0.25532716393741822</v>
      </c>
      <c r="V9" s="16">
        <v>0.30089125876133732</v>
      </c>
      <c r="W9" s="16">
        <v>0.23979368315147609</v>
      </c>
      <c r="X9" s="16">
        <v>0.2178370331145941</v>
      </c>
      <c r="Y9" s="16">
        <v>0.20762427210282111</v>
      </c>
      <c r="AA9" s="16">
        <v>0.3307933982786197</v>
      </c>
      <c r="AB9" s="16">
        <v>0.25273546153129112</v>
      </c>
      <c r="AC9" s="16">
        <v>0.20575090217749931</v>
      </c>
      <c r="AD9" s="16">
        <v>0.14808318528760611</v>
      </c>
      <c r="AF9" s="16">
        <v>0.25978448953468958</v>
      </c>
      <c r="AH9" s="16">
        <v>1.060884532110268E-2</v>
      </c>
      <c r="AI9" s="16">
        <v>0.1165424973221286</v>
      </c>
      <c r="AJ9" s="16">
        <v>0.2836228033173393</v>
      </c>
      <c r="AK9" s="16">
        <v>0.42900463377845871</v>
      </c>
    </row>
    <row r="10" spans="2:39" ht="32" customHeight="1" x14ac:dyDescent="0.35">
      <c r="B10" s="15" t="s">
        <v>378</v>
      </c>
      <c r="C10" s="16">
        <v>0.19295153287547831</v>
      </c>
      <c r="D10" s="16">
        <v>0.2133374208579614</v>
      </c>
      <c r="E10" s="16">
        <v>0.17012643169905839</v>
      </c>
      <c r="G10" s="16">
        <v>0.1776755112916702</v>
      </c>
      <c r="H10" s="16">
        <v>0.22481142519388919</v>
      </c>
      <c r="I10" s="16">
        <v>0.24365165063909899</v>
      </c>
      <c r="J10" s="16">
        <v>0.18308956838085211</v>
      </c>
      <c r="K10" s="16">
        <v>0.1403128022810442</v>
      </c>
      <c r="L10" s="16">
        <v>0.1118541532572532</v>
      </c>
      <c r="N10" s="16">
        <v>0.13936558002877961</v>
      </c>
      <c r="O10" s="16">
        <v>0.2217150468746889</v>
      </c>
      <c r="P10" s="16">
        <v>0.1443924695035696</v>
      </c>
      <c r="Q10" s="16">
        <v>0.13988909607181649</v>
      </c>
      <c r="R10" s="16">
        <v>0.21842383946619159</v>
      </c>
      <c r="S10" s="16">
        <v>0.19066901892855281</v>
      </c>
      <c r="T10" s="16">
        <v>0.20562476414445771</v>
      </c>
      <c r="U10" s="16">
        <v>0.19706292285596669</v>
      </c>
      <c r="V10" s="16">
        <v>0.2493171867981944</v>
      </c>
      <c r="W10" s="16">
        <v>0.19174188777017309</v>
      </c>
      <c r="X10" s="16">
        <v>0.1326986047048152</v>
      </c>
      <c r="Y10" s="16">
        <v>0.18045904150120889</v>
      </c>
      <c r="AA10" s="16">
        <v>0.26074514325866638</v>
      </c>
      <c r="AB10" s="16">
        <v>0.1773187116896186</v>
      </c>
      <c r="AC10" s="16">
        <v>0.16955769269227611</v>
      </c>
      <c r="AD10" s="16">
        <v>0.14020858037180081</v>
      </c>
      <c r="AF10" s="16">
        <v>0.20591074327995451</v>
      </c>
      <c r="AH10" s="16">
        <v>4.3590738840616778E-3</v>
      </c>
      <c r="AI10" s="16">
        <v>5.5331885976879838E-2</v>
      </c>
      <c r="AJ10" s="16">
        <v>0.2102838523297676</v>
      </c>
      <c r="AK10" s="16">
        <v>0.43129790472663071</v>
      </c>
    </row>
    <row r="11" spans="2:39" ht="60" customHeight="1" x14ac:dyDescent="0.35">
      <c r="B11" s="15" t="s">
        <v>379</v>
      </c>
      <c r="C11" s="16">
        <v>0.2125677665584022</v>
      </c>
      <c r="D11" s="16">
        <v>0.22371349543846111</v>
      </c>
      <c r="E11" s="16">
        <v>0.2000884284206236</v>
      </c>
      <c r="G11" s="16">
        <v>0.21054424228480331</v>
      </c>
      <c r="H11" s="16">
        <v>0.26433812663539402</v>
      </c>
      <c r="I11" s="16">
        <v>0.23702225511947669</v>
      </c>
      <c r="J11" s="16">
        <v>0.19312414838229619</v>
      </c>
      <c r="K11" s="16">
        <v>0.17854917121659131</v>
      </c>
      <c r="L11" s="16">
        <v>0.1192803530508387</v>
      </c>
      <c r="N11" s="16">
        <v>0.17365127395163479</v>
      </c>
      <c r="O11" s="16">
        <v>0.16484378111488551</v>
      </c>
      <c r="P11" s="16">
        <v>0.15301316390472289</v>
      </c>
      <c r="Q11" s="16">
        <v>0.21602459671095209</v>
      </c>
      <c r="R11" s="16">
        <v>0.2220512309958779</v>
      </c>
      <c r="S11" s="16">
        <v>0.20214338009520949</v>
      </c>
      <c r="T11" s="16">
        <v>0.1921733609591629</v>
      </c>
      <c r="U11" s="16">
        <v>0.21141135260268951</v>
      </c>
      <c r="V11" s="16">
        <v>0.28767597716937171</v>
      </c>
      <c r="W11" s="16">
        <v>0.19980618594936189</v>
      </c>
      <c r="X11" s="16">
        <v>0.1937501825659679</v>
      </c>
      <c r="Y11" s="16">
        <v>0.20536602376367319</v>
      </c>
      <c r="AA11" s="16">
        <v>0.28607393115434632</v>
      </c>
      <c r="AB11" s="16">
        <v>0.2163733066232679</v>
      </c>
      <c r="AC11" s="16">
        <v>0.169933084698452</v>
      </c>
      <c r="AD11" s="16">
        <v>0.1475278687512864</v>
      </c>
      <c r="AF11" s="16">
        <v>0.2265710260728355</v>
      </c>
      <c r="AH11" s="16">
        <v>5.6678261143642966E-3</v>
      </c>
      <c r="AI11" s="16">
        <v>8.1698182891937199E-2</v>
      </c>
      <c r="AJ11" s="16">
        <v>0.24444849505574431</v>
      </c>
      <c r="AK11" s="16">
        <v>0.41214232645090138</v>
      </c>
    </row>
    <row r="12" spans="2:39" ht="46" customHeight="1" x14ac:dyDescent="0.35">
      <c r="B12" s="15" t="s">
        <v>380</v>
      </c>
      <c r="C12" s="16">
        <v>0.19705928235134909</v>
      </c>
      <c r="D12" s="16">
        <v>0.2180823750179991</v>
      </c>
      <c r="E12" s="16">
        <v>0.1735207336469779</v>
      </c>
      <c r="G12" s="16">
        <v>0.18858780900808769</v>
      </c>
      <c r="H12" s="16">
        <v>0.26018511119585519</v>
      </c>
      <c r="I12" s="16">
        <v>0.22935122938412569</v>
      </c>
      <c r="J12" s="16">
        <v>0.16615364462035159</v>
      </c>
      <c r="K12" s="16">
        <v>0.15413841417977081</v>
      </c>
      <c r="L12" s="16">
        <v>0.1089660125387464</v>
      </c>
      <c r="N12" s="16">
        <v>0.16421254362451099</v>
      </c>
      <c r="O12" s="16">
        <v>0.14667225534504319</v>
      </c>
      <c r="P12" s="16">
        <v>0.19632339261643711</v>
      </c>
      <c r="Q12" s="16">
        <v>0.2080794061657994</v>
      </c>
      <c r="R12" s="16">
        <v>0.21573190226650921</v>
      </c>
      <c r="S12" s="16">
        <v>0.1509909805146136</v>
      </c>
      <c r="T12" s="16">
        <v>0.18929655096639969</v>
      </c>
      <c r="U12" s="16">
        <v>0.2043874760282528</v>
      </c>
      <c r="V12" s="16">
        <v>0.26732230942285551</v>
      </c>
      <c r="W12" s="16">
        <v>0.18024072440742719</v>
      </c>
      <c r="X12" s="16">
        <v>0.17863261404773331</v>
      </c>
      <c r="Y12" s="16">
        <v>0.1648063177071443</v>
      </c>
      <c r="AA12" s="16">
        <v>0.24654114234517521</v>
      </c>
      <c r="AB12" s="16">
        <v>0.19276908250276381</v>
      </c>
      <c r="AC12" s="16">
        <v>0.18914794318695469</v>
      </c>
      <c r="AD12" s="16">
        <v>0.137710868661858</v>
      </c>
      <c r="AF12" s="16">
        <v>0.20879589804344981</v>
      </c>
      <c r="AH12" s="16">
        <v>1.6487876080681509E-2</v>
      </c>
      <c r="AI12" s="16">
        <v>7.0489716208105097E-2</v>
      </c>
      <c r="AJ12" s="16">
        <v>0.23364088679219791</v>
      </c>
      <c r="AK12" s="16">
        <v>0.37184055018622791</v>
      </c>
    </row>
    <row r="13" spans="2:39" ht="60" customHeight="1" x14ac:dyDescent="0.35">
      <c r="B13" s="15" t="s">
        <v>381</v>
      </c>
      <c r="C13" s="16">
        <v>0.18031131468500819</v>
      </c>
      <c r="D13" s="16">
        <v>0.18441339157931941</v>
      </c>
      <c r="E13" s="16">
        <v>0.17571841589999759</v>
      </c>
      <c r="G13" s="16">
        <v>0.2107519877555997</v>
      </c>
      <c r="H13" s="16">
        <v>0.2475757924467164</v>
      </c>
      <c r="I13" s="16">
        <v>0.21795620702976529</v>
      </c>
      <c r="J13" s="16">
        <v>0.13436341285063191</v>
      </c>
      <c r="K13" s="16">
        <v>0.1130362942605244</v>
      </c>
      <c r="L13" s="16">
        <v>9.1849126526833913E-2</v>
      </c>
      <c r="N13" s="16">
        <v>0.1448369448693114</v>
      </c>
      <c r="O13" s="16">
        <v>0.18216996638043709</v>
      </c>
      <c r="P13" s="16">
        <v>0.1512769765340625</v>
      </c>
      <c r="Q13" s="16">
        <v>0.21973319714616621</v>
      </c>
      <c r="R13" s="16">
        <v>0.1878661066823247</v>
      </c>
      <c r="S13" s="16">
        <v>0.15112569834881229</v>
      </c>
      <c r="T13" s="16">
        <v>0.16534311734146309</v>
      </c>
      <c r="U13" s="16">
        <v>0.145932252227049</v>
      </c>
      <c r="V13" s="16">
        <v>0.2325401937162086</v>
      </c>
      <c r="W13" s="16">
        <v>0.18791164791875961</v>
      </c>
      <c r="X13" s="16">
        <v>0.1704021426754955</v>
      </c>
      <c r="Y13" s="16">
        <v>0.1720471582001229</v>
      </c>
      <c r="AA13" s="16">
        <v>0.25407504915203227</v>
      </c>
      <c r="AB13" s="16">
        <v>0.16043597220890871</v>
      </c>
      <c r="AC13" s="16">
        <v>0.16140243803955101</v>
      </c>
      <c r="AD13" s="16">
        <v>0.1193028244936888</v>
      </c>
      <c r="AF13" s="16">
        <v>0.1915789530934503</v>
      </c>
      <c r="AH13" s="16">
        <v>9.9364420113040933E-3</v>
      </c>
      <c r="AI13" s="16">
        <v>5.1515184695993761E-2</v>
      </c>
      <c r="AJ13" s="16">
        <v>0.21188883251192731</v>
      </c>
      <c r="AK13" s="16">
        <v>0.36720961271031188</v>
      </c>
    </row>
    <row r="14" spans="2:39" ht="46" customHeight="1" x14ac:dyDescent="0.35">
      <c r="B14" s="15" t="s">
        <v>382</v>
      </c>
      <c r="C14" s="16">
        <v>0.23297658580353431</v>
      </c>
      <c r="D14" s="16">
        <v>0.25363652487858968</v>
      </c>
      <c r="E14" s="16">
        <v>0.20984464276077799</v>
      </c>
      <c r="G14" s="16">
        <v>0.25078679646412377</v>
      </c>
      <c r="H14" s="16">
        <v>0.27226274378005882</v>
      </c>
      <c r="I14" s="16">
        <v>0.26869330024261051</v>
      </c>
      <c r="J14" s="16">
        <v>0.2205505432388245</v>
      </c>
      <c r="K14" s="16">
        <v>0.1770008697699173</v>
      </c>
      <c r="L14" s="16">
        <v>0.13379051299354461</v>
      </c>
      <c r="N14" s="16">
        <v>0.2318157582962323</v>
      </c>
      <c r="O14" s="16">
        <v>0.20266983239808989</v>
      </c>
      <c r="P14" s="16">
        <v>0.25203681594780408</v>
      </c>
      <c r="Q14" s="16">
        <v>0.18885447782464679</v>
      </c>
      <c r="R14" s="16">
        <v>0.25537141995591878</v>
      </c>
      <c r="S14" s="16">
        <v>0.2084359199374598</v>
      </c>
      <c r="T14" s="16">
        <v>0.25006848743619031</v>
      </c>
      <c r="U14" s="16">
        <v>0.23314290668469159</v>
      </c>
      <c r="V14" s="16">
        <v>0.28106933734659162</v>
      </c>
      <c r="W14" s="16">
        <v>0.1869422777488125</v>
      </c>
      <c r="X14" s="16">
        <v>0.22269064395061769</v>
      </c>
      <c r="Y14" s="16">
        <v>0.2195767904260649</v>
      </c>
      <c r="AA14" s="16">
        <v>0.30017852949938528</v>
      </c>
      <c r="AB14" s="16">
        <v>0.2211709323002225</v>
      </c>
      <c r="AC14" s="16">
        <v>0.22274509423124489</v>
      </c>
      <c r="AD14" s="16">
        <v>0.16005760859833529</v>
      </c>
      <c r="AF14" s="16">
        <v>0.247178765062913</v>
      </c>
      <c r="AH14" s="16">
        <v>1.117670746176363E-2</v>
      </c>
      <c r="AI14" s="16">
        <v>7.8859330910413236E-2</v>
      </c>
      <c r="AJ14" s="16">
        <v>0.26814692109578131</v>
      </c>
      <c r="AK14" s="16">
        <v>0.46738009252115309</v>
      </c>
    </row>
    <row r="15" spans="2:39" ht="32" customHeight="1" x14ac:dyDescent="0.35">
      <c r="B15" s="15" t="s">
        <v>383</v>
      </c>
      <c r="C15" s="16">
        <v>0.19143833210993219</v>
      </c>
      <c r="D15" s="16">
        <v>0.21654616026237619</v>
      </c>
      <c r="E15" s="16">
        <v>0.1633263009640665</v>
      </c>
      <c r="G15" s="16">
        <v>0.2051417574278139</v>
      </c>
      <c r="H15" s="16">
        <v>0.24260064008894891</v>
      </c>
      <c r="I15" s="16">
        <v>0.22464222950449519</v>
      </c>
      <c r="J15" s="16">
        <v>0.1754597568186218</v>
      </c>
      <c r="K15" s="16">
        <v>0.1171208999656675</v>
      </c>
      <c r="L15" s="16">
        <v>0.1175960032083431</v>
      </c>
      <c r="N15" s="16">
        <v>0.1408850344186233</v>
      </c>
      <c r="O15" s="16">
        <v>0.2005064480014685</v>
      </c>
      <c r="P15" s="16">
        <v>0.146119784346675</v>
      </c>
      <c r="Q15" s="16">
        <v>0.20542387212883881</v>
      </c>
      <c r="R15" s="16">
        <v>0.184241607562069</v>
      </c>
      <c r="S15" s="16">
        <v>0.16446790238462969</v>
      </c>
      <c r="T15" s="16">
        <v>0.18295255752022899</v>
      </c>
      <c r="U15" s="16">
        <v>0.24798423799921701</v>
      </c>
      <c r="V15" s="16">
        <v>0.26823125445666163</v>
      </c>
      <c r="W15" s="16">
        <v>0.17532647345783031</v>
      </c>
      <c r="X15" s="16">
        <v>0.13853206894134731</v>
      </c>
      <c r="Y15" s="16">
        <v>0.15639787444222181</v>
      </c>
      <c r="AA15" s="16">
        <v>0.27002135716454823</v>
      </c>
      <c r="AB15" s="16">
        <v>0.18703015243293891</v>
      </c>
      <c r="AC15" s="16">
        <v>0.1521783705892317</v>
      </c>
      <c r="AD15" s="16">
        <v>0.1265060903231788</v>
      </c>
      <c r="AF15" s="16">
        <v>0.20373253581613701</v>
      </c>
      <c r="AH15" s="16">
        <v>0</v>
      </c>
      <c r="AI15" s="16">
        <v>4.8322744725242152E-2</v>
      </c>
      <c r="AJ15" s="16">
        <v>0.2074935724877312</v>
      </c>
      <c r="AK15" s="16">
        <v>0.44245002155607599</v>
      </c>
    </row>
    <row r="16" spans="2:39" ht="32" customHeight="1" x14ac:dyDescent="0.35">
      <c r="B16" s="15" t="s">
        <v>384</v>
      </c>
      <c r="C16" s="16">
        <v>0.1209121593170812</v>
      </c>
      <c r="D16" s="16">
        <v>0.14504792138907241</v>
      </c>
      <c r="E16" s="16">
        <v>9.3888503946436289E-2</v>
      </c>
      <c r="G16" s="16">
        <v>0.14167709270958781</v>
      </c>
      <c r="H16" s="16">
        <v>0.17946528842021839</v>
      </c>
      <c r="I16" s="16">
        <v>0.14603426192969321</v>
      </c>
      <c r="J16" s="16">
        <v>0.1025347913971614</v>
      </c>
      <c r="K16" s="16">
        <v>5.4796794997482648E-2</v>
      </c>
      <c r="L16" s="16">
        <v>2.8623673126985969E-2</v>
      </c>
      <c r="N16" s="16">
        <v>0.1025689299829054</v>
      </c>
      <c r="O16" s="16">
        <v>0.1132737505980821</v>
      </c>
      <c r="P16" s="16">
        <v>0.1000352991905426</v>
      </c>
      <c r="Q16" s="16">
        <v>0.12653977513121559</v>
      </c>
      <c r="R16" s="16">
        <v>0.13884300749577189</v>
      </c>
      <c r="S16" s="16">
        <v>9.2609330119637984E-2</v>
      </c>
      <c r="T16" s="16">
        <v>0.12590796352556841</v>
      </c>
      <c r="U16" s="16">
        <v>0.1654528852971007</v>
      </c>
      <c r="V16" s="16">
        <v>0.15882930626653821</v>
      </c>
      <c r="W16" s="16">
        <v>0.1032894858019382</v>
      </c>
      <c r="X16" s="16">
        <v>0.1125891295224382</v>
      </c>
      <c r="Y16" s="16">
        <v>6.2502674195769034E-2</v>
      </c>
      <c r="AA16" s="16">
        <v>0.17716429700420219</v>
      </c>
      <c r="AB16" s="16">
        <v>0.10917155180560539</v>
      </c>
      <c r="AC16" s="16">
        <v>9.6916668521590921E-2</v>
      </c>
      <c r="AD16" s="16">
        <v>8.1389233490796423E-2</v>
      </c>
      <c r="AF16" s="16">
        <v>0.12876037066046389</v>
      </c>
      <c r="AH16" s="16">
        <v>0</v>
      </c>
      <c r="AI16" s="16">
        <v>2.265243394244363E-2</v>
      </c>
      <c r="AJ16" s="16">
        <v>0.12695598535082789</v>
      </c>
      <c r="AK16" s="16">
        <v>0.30156805772684792</v>
      </c>
    </row>
    <row r="17" spans="2:37" ht="46" customHeight="1" x14ac:dyDescent="0.35">
      <c r="B17" s="15" t="s">
        <v>385</v>
      </c>
      <c r="C17" s="16">
        <v>8.3395158187223012E-2</v>
      </c>
      <c r="D17" s="16">
        <v>0.10065015440107419</v>
      </c>
      <c r="E17" s="16">
        <v>6.4075566383406959E-2</v>
      </c>
      <c r="G17" s="16">
        <v>0.117978782290211</v>
      </c>
      <c r="H17" s="16">
        <v>0.15246051641319919</v>
      </c>
      <c r="I17" s="16">
        <v>0.1030326067476079</v>
      </c>
      <c r="J17" s="16">
        <v>3.9682001440097453E-2</v>
      </c>
      <c r="K17" s="16">
        <v>2.0459888190891711E-2</v>
      </c>
      <c r="L17" s="16">
        <v>1.9741398725477428E-2</v>
      </c>
      <c r="N17" s="16">
        <v>6.6760595879973184E-2</v>
      </c>
      <c r="O17" s="16">
        <v>8.3775130727288566E-2</v>
      </c>
      <c r="P17" s="16">
        <v>5.0814900191179957E-2</v>
      </c>
      <c r="Q17" s="16">
        <v>9.3186020882655707E-2</v>
      </c>
      <c r="R17" s="16">
        <v>9.3485665257167463E-2</v>
      </c>
      <c r="S17" s="16">
        <v>7.8966761624036624E-2</v>
      </c>
      <c r="T17" s="16">
        <v>8.6427442805915841E-2</v>
      </c>
      <c r="U17" s="16">
        <v>9.0550874006047097E-2</v>
      </c>
      <c r="V17" s="16">
        <v>0.11297449851715</v>
      </c>
      <c r="W17" s="16">
        <v>7.1781837354346803E-2</v>
      </c>
      <c r="X17" s="16">
        <v>7.4352594953875875E-2</v>
      </c>
      <c r="Y17" s="16">
        <v>6.2102771733225128E-2</v>
      </c>
      <c r="AA17" s="16">
        <v>0.11788256545812879</v>
      </c>
      <c r="AB17" s="16">
        <v>6.0391915416217183E-2</v>
      </c>
      <c r="AC17" s="16">
        <v>6.3440031231158628E-2</v>
      </c>
      <c r="AD17" s="16">
        <v>8.6936819964904086E-2</v>
      </c>
      <c r="AF17" s="16">
        <v>8.8996230049970329E-2</v>
      </c>
      <c r="AH17" s="16">
        <v>0</v>
      </c>
      <c r="AI17" s="16">
        <v>1.7389715755755941E-2</v>
      </c>
      <c r="AJ17" s="16">
        <v>0.1055850737879927</v>
      </c>
      <c r="AK17" s="16">
        <v>0.16461453104222301</v>
      </c>
    </row>
    <row r="18" spans="2:37" ht="88" customHeight="1" x14ac:dyDescent="0.35">
      <c r="B18" s="15" t="s">
        <v>386</v>
      </c>
      <c r="C18" s="16">
        <v>0.1507231152969804</v>
      </c>
      <c r="D18" s="16">
        <v>0.16273460878350759</v>
      </c>
      <c r="E18" s="16">
        <v>0.13727442204675411</v>
      </c>
      <c r="G18" s="16">
        <v>0.18847718509133859</v>
      </c>
      <c r="H18" s="16">
        <v>0.19975851657884511</v>
      </c>
      <c r="I18" s="16">
        <v>0.18821537043018499</v>
      </c>
      <c r="J18" s="16">
        <v>0.12076238197240741</v>
      </c>
      <c r="K18" s="16">
        <v>8.7809922963898862E-2</v>
      </c>
      <c r="L18" s="16">
        <v>4.9367876444498512E-2</v>
      </c>
      <c r="N18" s="16">
        <v>0.11589047511475579</v>
      </c>
      <c r="O18" s="16">
        <v>0.1238638271584981</v>
      </c>
      <c r="P18" s="16">
        <v>0.110507828350597</v>
      </c>
      <c r="Q18" s="16">
        <v>0.19004715413844331</v>
      </c>
      <c r="R18" s="16">
        <v>0.16556968908132749</v>
      </c>
      <c r="S18" s="16">
        <v>0.1278885995158732</v>
      </c>
      <c r="T18" s="16">
        <v>0.1697714827676905</v>
      </c>
      <c r="U18" s="16">
        <v>0.1609213818596304</v>
      </c>
      <c r="V18" s="16">
        <v>0.19828881608777901</v>
      </c>
      <c r="W18" s="16">
        <v>0.15295018913913849</v>
      </c>
      <c r="X18" s="16">
        <v>0.1397540493184351</v>
      </c>
      <c r="Y18" s="16">
        <v>8.8699439635306979E-2</v>
      </c>
      <c r="AA18" s="16">
        <v>0.1977557325090272</v>
      </c>
      <c r="AB18" s="16">
        <v>0.1404649184413711</v>
      </c>
      <c r="AC18" s="16">
        <v>0.1245277108946924</v>
      </c>
      <c r="AD18" s="16">
        <v>0.12605645665433271</v>
      </c>
      <c r="AF18" s="16">
        <v>0.16024229055977501</v>
      </c>
      <c r="AH18" s="16">
        <v>0</v>
      </c>
      <c r="AI18" s="16">
        <v>4.3874432083771911E-2</v>
      </c>
      <c r="AJ18" s="16">
        <v>0.18312264679311191</v>
      </c>
      <c r="AK18" s="16">
        <v>0.29439522379569322</v>
      </c>
    </row>
    <row r="19" spans="2:37" ht="102" customHeight="1" x14ac:dyDescent="0.35">
      <c r="B19" s="15" t="s">
        <v>387</v>
      </c>
      <c r="C19" s="16">
        <v>0.15641271410362259</v>
      </c>
      <c r="D19" s="16">
        <v>0.16388329539156171</v>
      </c>
      <c r="E19" s="16">
        <v>0.14804826248442421</v>
      </c>
      <c r="G19" s="16">
        <v>0.20480746215472129</v>
      </c>
      <c r="H19" s="16">
        <v>0.23830032708241769</v>
      </c>
      <c r="I19" s="16">
        <v>0.16677016775795919</v>
      </c>
      <c r="J19" s="16">
        <v>0.12856616333686771</v>
      </c>
      <c r="K19" s="16">
        <v>7.7569503834049452E-2</v>
      </c>
      <c r="L19" s="16">
        <v>4.6488631492233257E-2</v>
      </c>
      <c r="N19" s="16">
        <v>0.1262025911829685</v>
      </c>
      <c r="O19" s="16">
        <v>0.1625785788671035</v>
      </c>
      <c r="P19" s="16">
        <v>0.1003153843235217</v>
      </c>
      <c r="Q19" s="16">
        <v>0.1489995541345131</v>
      </c>
      <c r="R19" s="16">
        <v>0.1420462495099169</v>
      </c>
      <c r="S19" s="16">
        <v>0.14173097730149839</v>
      </c>
      <c r="T19" s="16">
        <v>0.1733002169621434</v>
      </c>
      <c r="U19" s="16">
        <v>0.18175204475234491</v>
      </c>
      <c r="V19" s="16">
        <v>0.21136981187404791</v>
      </c>
      <c r="W19" s="16">
        <v>0.12936564796434011</v>
      </c>
      <c r="X19" s="16">
        <v>0.1473990655404081</v>
      </c>
      <c r="Y19" s="16">
        <v>0.15142644024465141</v>
      </c>
      <c r="AA19" s="16">
        <v>0.22097723646279041</v>
      </c>
      <c r="AB19" s="16">
        <v>0.12346009926538121</v>
      </c>
      <c r="AC19" s="16">
        <v>0.12866286835521701</v>
      </c>
      <c r="AD19" s="16">
        <v>0.13828292638322159</v>
      </c>
      <c r="AF19" s="16">
        <v>0.16664525042280809</v>
      </c>
      <c r="AH19" s="16">
        <v>0</v>
      </c>
      <c r="AI19" s="16">
        <v>3.115800473722706E-2</v>
      </c>
      <c r="AJ19" s="16">
        <v>0.19502495411873649</v>
      </c>
      <c r="AK19" s="16">
        <v>0.31789025731286891</v>
      </c>
    </row>
    <row r="20" spans="2:37" ht="19" customHeight="1" x14ac:dyDescent="0.35">
      <c r="B20" s="15" t="s">
        <v>241</v>
      </c>
      <c r="C20" s="16">
        <v>7.5047073282513213E-3</v>
      </c>
      <c r="D20" s="16">
        <v>7.0967669201164206E-3</v>
      </c>
      <c r="E20" s="16">
        <v>7.9614586406116187E-3</v>
      </c>
      <c r="G20" s="16">
        <v>6.7801392364437154E-3</v>
      </c>
      <c r="H20" s="16">
        <v>5.5779288866704604E-3</v>
      </c>
      <c r="I20" s="16">
        <v>6.247157088323122E-3</v>
      </c>
      <c r="J20" s="16">
        <v>7.8898144877393491E-3</v>
      </c>
      <c r="K20" s="16">
        <v>1.1918824881038631E-2</v>
      </c>
      <c r="L20" s="16">
        <v>8.1370924156094118E-3</v>
      </c>
      <c r="N20" s="16">
        <v>3.061117708514425E-3</v>
      </c>
      <c r="O20" s="16">
        <v>7.3399294865501069E-3</v>
      </c>
      <c r="P20" s="16">
        <v>2.086816086910015E-2</v>
      </c>
      <c r="Q20" s="16">
        <v>7.0788311425543406E-3</v>
      </c>
      <c r="R20" s="16">
        <v>2.747447571568873E-3</v>
      </c>
      <c r="S20" s="16">
        <v>5.8772855912397771E-3</v>
      </c>
      <c r="T20" s="16">
        <v>4.0354489308178096E-3</v>
      </c>
      <c r="U20" s="16">
        <v>6.2895251013856384E-3</v>
      </c>
      <c r="V20" s="16">
        <v>5.3232233642021929E-3</v>
      </c>
      <c r="W20" s="16">
        <v>7.7335773126383277E-3</v>
      </c>
      <c r="X20" s="16">
        <v>6.822520012900536E-3</v>
      </c>
      <c r="Y20" s="16">
        <v>2.0836299204847791E-2</v>
      </c>
      <c r="AA20" s="16">
        <v>5.441124051097871E-3</v>
      </c>
      <c r="AB20" s="16">
        <v>9.1943263608586963E-3</v>
      </c>
      <c r="AC20" s="16">
        <v>8.0130606435133735E-3</v>
      </c>
      <c r="AD20" s="16">
        <v>7.6784913725653266E-3</v>
      </c>
      <c r="AF20" s="16">
        <v>7.3677692500236404E-3</v>
      </c>
      <c r="AH20" s="16">
        <v>9.9301987839427834E-3</v>
      </c>
      <c r="AI20" s="16">
        <v>1.1348611949454499E-2</v>
      </c>
      <c r="AJ20" s="16">
        <v>5.3858214731380321E-3</v>
      </c>
      <c r="AK20" s="16">
        <v>5.2943016034833661E-3</v>
      </c>
    </row>
    <row r="21" spans="2:37" ht="19" customHeight="1" x14ac:dyDescent="0.35">
      <c r="B21" s="15" t="s">
        <v>242</v>
      </c>
      <c r="C21" s="16">
        <v>0.26598350979931529</v>
      </c>
      <c r="D21" s="16">
        <v>0.23035062918721519</v>
      </c>
      <c r="E21" s="16">
        <v>0.30587993745933839</v>
      </c>
      <c r="G21" s="16">
        <v>0.15241190865466819</v>
      </c>
      <c r="H21" s="16">
        <v>0.13453960923518021</v>
      </c>
      <c r="I21" s="16">
        <v>0.20613896758400499</v>
      </c>
      <c r="J21" s="16">
        <v>0.3182678106563025</v>
      </c>
      <c r="K21" s="16">
        <v>0.41910085416115322</v>
      </c>
      <c r="L21" s="16">
        <v>0.55067266796729453</v>
      </c>
      <c r="N21" s="16">
        <v>0.30777795306392602</v>
      </c>
      <c r="O21" s="16">
        <v>0.2167505332063778</v>
      </c>
      <c r="P21" s="16">
        <v>0.28185854939871419</v>
      </c>
      <c r="Q21" s="16">
        <v>0.30072540645344209</v>
      </c>
      <c r="R21" s="16">
        <v>0.23998531592754119</v>
      </c>
      <c r="S21" s="16">
        <v>0.33001648166664449</v>
      </c>
      <c r="T21" s="16">
        <v>0.25651202941245771</v>
      </c>
      <c r="U21" s="16">
        <v>0.20914446011418181</v>
      </c>
      <c r="V21" s="16">
        <v>0.15214980517646379</v>
      </c>
      <c r="W21" s="16">
        <v>0.33260032444503751</v>
      </c>
      <c r="X21" s="16">
        <v>0.32553428928897871</v>
      </c>
      <c r="Y21" s="16">
        <v>0.33496419847100523</v>
      </c>
      <c r="AA21" s="16">
        <v>0.14919278691162269</v>
      </c>
      <c r="AB21" s="16">
        <v>0.31162686534301581</v>
      </c>
      <c r="AC21" s="16">
        <v>0.27539866020477549</v>
      </c>
      <c r="AD21" s="16">
        <v>0.36926554968683739</v>
      </c>
      <c r="AF21" s="16">
        <v>0.22786049155286511</v>
      </c>
      <c r="AH21" s="16">
        <v>0.86935964901421137</v>
      </c>
      <c r="AI21" s="16">
        <v>0.55087435049256961</v>
      </c>
      <c r="AJ21" s="16">
        <v>9.4512655729495312E-2</v>
      </c>
      <c r="AK21" s="16">
        <v>1.9128828801303649E-2</v>
      </c>
    </row>
    <row r="22" spans="2:37" ht="19" customHeight="1" x14ac:dyDescent="0.35">
      <c r="B22" s="15" t="s">
        <v>93</v>
      </c>
      <c r="C22" s="16">
        <v>3.5919242281861781E-2</v>
      </c>
      <c r="D22" s="16">
        <v>3.4160319464158137E-2</v>
      </c>
      <c r="E22" s="16">
        <v>3.7888623812364478E-2</v>
      </c>
      <c r="G22" s="16">
        <v>3.5370771922020539E-2</v>
      </c>
      <c r="H22" s="16">
        <v>2.2030811882497021E-2</v>
      </c>
      <c r="I22" s="16">
        <v>3.2133853992007508E-2</v>
      </c>
      <c r="J22" s="16">
        <v>5.0986007657916152E-2</v>
      </c>
      <c r="K22" s="16">
        <v>4.4410824078816337E-2</v>
      </c>
      <c r="L22" s="16">
        <v>2.8306329283899239E-2</v>
      </c>
      <c r="N22" s="16">
        <v>4.794878507592782E-2</v>
      </c>
      <c r="O22" s="16">
        <v>3.2280580164712268E-2</v>
      </c>
      <c r="P22" s="16">
        <v>3.156041600832038E-2</v>
      </c>
      <c r="Q22" s="16">
        <v>2.1033410403530361E-2</v>
      </c>
      <c r="R22" s="16">
        <v>3.116893537472688E-2</v>
      </c>
      <c r="S22" s="16">
        <v>3.7976951537214462E-2</v>
      </c>
      <c r="T22" s="16">
        <v>5.2159682295701518E-2</v>
      </c>
      <c r="U22" s="16">
        <v>2.8761496145153581E-2</v>
      </c>
      <c r="V22" s="16">
        <v>3.294515195390791E-2</v>
      </c>
      <c r="W22" s="16">
        <v>3.4877236164381528E-2</v>
      </c>
      <c r="X22" s="16">
        <v>4.2254508779155993E-2</v>
      </c>
      <c r="Y22" s="16">
        <v>3.5251291319059908E-2</v>
      </c>
      <c r="AA22" s="16">
        <v>1.462867303779599E-2</v>
      </c>
      <c r="AB22" s="16">
        <v>3.9789435309087268E-2</v>
      </c>
      <c r="AC22" s="16">
        <v>4.7970864486587841E-2</v>
      </c>
      <c r="AD22" s="16">
        <v>4.7226247938041963E-2</v>
      </c>
      <c r="AF22" s="16">
        <v>3.1275194617428642E-2</v>
      </c>
      <c r="AH22" s="16">
        <v>7.8663220962364055E-2</v>
      </c>
      <c r="AI22" s="16">
        <v>6.7643809297865454E-2</v>
      </c>
      <c r="AJ22" s="16">
        <v>1.7863351994515501E-2</v>
      </c>
      <c r="AK22" s="16">
        <v>1.27594375112439E-2</v>
      </c>
    </row>
    <row r="24" spans="2:37" x14ac:dyDescent="0.35">
      <c r="B24" s="19" t="s">
        <v>17</v>
      </c>
    </row>
    <row r="25" spans="2:37" x14ac:dyDescent="0.35">
      <c r="B25" t="s">
        <v>443</v>
      </c>
    </row>
    <row r="26" spans="2:37" x14ac:dyDescent="0.35">
      <c r="B26" t="s">
        <v>8</v>
      </c>
    </row>
    <row r="27" spans="2:37" x14ac:dyDescent="0.35">
      <c r="B27"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C00-000000000000}">
  <dimension ref="B2:AM23"/>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388</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2953</v>
      </c>
      <c r="D7" s="13">
        <v>1590</v>
      </c>
      <c r="E7" s="13">
        <v>1363</v>
      </c>
      <c r="G7" s="13">
        <v>488</v>
      </c>
      <c r="H7" s="13">
        <v>645</v>
      </c>
      <c r="I7" s="13">
        <v>605</v>
      </c>
      <c r="J7" s="13">
        <v>543</v>
      </c>
      <c r="K7" s="13">
        <v>364</v>
      </c>
      <c r="L7" s="13">
        <v>308</v>
      </c>
      <c r="N7" s="13">
        <v>218</v>
      </c>
      <c r="O7" s="13">
        <v>93</v>
      </c>
      <c r="P7" s="13">
        <v>142</v>
      </c>
      <c r="Q7" s="13">
        <v>122</v>
      </c>
      <c r="R7" s="13">
        <v>349</v>
      </c>
      <c r="S7" s="13">
        <v>228</v>
      </c>
      <c r="T7" s="13">
        <v>234</v>
      </c>
      <c r="U7" s="13">
        <v>296</v>
      </c>
      <c r="V7" s="13">
        <v>497</v>
      </c>
      <c r="W7" s="13">
        <v>343</v>
      </c>
      <c r="X7" s="13">
        <v>221</v>
      </c>
      <c r="Y7" s="13">
        <v>210</v>
      </c>
      <c r="AA7" s="13">
        <v>962</v>
      </c>
      <c r="AB7" s="13">
        <v>770</v>
      </c>
      <c r="AC7" s="13">
        <v>625</v>
      </c>
      <c r="AD7" s="13">
        <v>587</v>
      </c>
      <c r="AF7" s="13">
        <v>2927</v>
      </c>
      <c r="AH7" s="13">
        <v>36</v>
      </c>
      <c r="AI7" s="13">
        <v>620</v>
      </c>
      <c r="AJ7" s="13">
        <v>1537</v>
      </c>
      <c r="AK7" s="13">
        <v>760</v>
      </c>
    </row>
    <row r="8" spans="2:39" x14ac:dyDescent="0.35">
      <c r="B8" s="7" t="s">
        <v>68</v>
      </c>
      <c r="C8" s="14">
        <v>2932</v>
      </c>
      <c r="D8" s="14">
        <v>1582</v>
      </c>
      <c r="E8" s="14">
        <v>1350</v>
      </c>
      <c r="G8" s="14">
        <v>477</v>
      </c>
      <c r="H8" s="14">
        <v>674</v>
      </c>
      <c r="I8" s="14">
        <v>593</v>
      </c>
      <c r="J8" s="14">
        <v>505</v>
      </c>
      <c r="K8" s="14">
        <v>332</v>
      </c>
      <c r="L8" s="14">
        <v>351</v>
      </c>
      <c r="N8" s="14">
        <v>234</v>
      </c>
      <c r="O8" s="14">
        <v>96</v>
      </c>
      <c r="P8" s="14">
        <v>135</v>
      </c>
      <c r="Q8" s="14">
        <v>110</v>
      </c>
      <c r="R8" s="14">
        <v>341</v>
      </c>
      <c r="S8" s="14">
        <v>211</v>
      </c>
      <c r="T8" s="14">
        <v>216</v>
      </c>
      <c r="U8" s="14">
        <v>291</v>
      </c>
      <c r="V8" s="14">
        <v>522</v>
      </c>
      <c r="W8" s="14">
        <v>339</v>
      </c>
      <c r="X8" s="14">
        <v>211</v>
      </c>
      <c r="Y8" s="14">
        <v>227</v>
      </c>
      <c r="AA8" s="14">
        <v>944</v>
      </c>
      <c r="AB8" s="14">
        <v>738</v>
      </c>
      <c r="AC8" s="14">
        <v>658</v>
      </c>
      <c r="AD8" s="14">
        <v>589</v>
      </c>
      <c r="AF8" s="14">
        <v>2906</v>
      </c>
      <c r="AH8" s="14">
        <v>37</v>
      </c>
      <c r="AI8" s="14">
        <v>616</v>
      </c>
      <c r="AJ8" s="14">
        <v>1530</v>
      </c>
      <c r="AK8" s="14">
        <v>750</v>
      </c>
    </row>
    <row r="9" spans="2:39" ht="19" customHeight="1" x14ac:dyDescent="0.35">
      <c r="B9" s="15" t="s">
        <v>389</v>
      </c>
      <c r="C9" s="16">
        <v>0.17329028521881321</v>
      </c>
      <c r="D9" s="16">
        <v>0.1379278668579402</v>
      </c>
      <c r="E9" s="16">
        <v>0.21472035322421931</v>
      </c>
      <c r="G9" s="16">
        <v>0.22115165536571321</v>
      </c>
      <c r="H9" s="16">
        <v>0.1221787242991106</v>
      </c>
      <c r="I9" s="16">
        <v>0.14369744306407201</v>
      </c>
      <c r="J9" s="16">
        <v>0.17160094773812221</v>
      </c>
      <c r="K9" s="16">
        <v>0.1990058950485841</v>
      </c>
      <c r="L9" s="16">
        <v>0.2344067068908357</v>
      </c>
      <c r="N9" s="16">
        <v>0.16939024641125131</v>
      </c>
      <c r="O9" s="16">
        <v>0.2230763890653244</v>
      </c>
      <c r="P9" s="16">
        <v>0.14702517007800489</v>
      </c>
      <c r="Q9" s="16">
        <v>0.22784361305834611</v>
      </c>
      <c r="R9" s="16">
        <v>0.18496116330725351</v>
      </c>
      <c r="S9" s="16">
        <v>0.20401778471276999</v>
      </c>
      <c r="T9" s="16">
        <v>0.15429985768089721</v>
      </c>
      <c r="U9" s="16">
        <v>0.2060017133660664</v>
      </c>
      <c r="V9" s="16">
        <v>0.1117673368289354</v>
      </c>
      <c r="W9" s="16">
        <v>0.17949276748578141</v>
      </c>
      <c r="X9" s="16">
        <v>0.1689937774440384</v>
      </c>
      <c r="Y9" s="16">
        <v>0.2115322860163481</v>
      </c>
      <c r="AA9" s="16">
        <v>0.13423572261822431</v>
      </c>
      <c r="AB9" s="16">
        <v>0.1754476159524358</v>
      </c>
      <c r="AC9" s="16">
        <v>0.20041703672154709</v>
      </c>
      <c r="AD9" s="16">
        <v>0.20200598252154539</v>
      </c>
      <c r="AF9" s="16">
        <v>0.17172301638492471</v>
      </c>
      <c r="AH9" s="16">
        <v>0.4959762215287809</v>
      </c>
      <c r="AI9" s="16">
        <v>0.3232016784804026</v>
      </c>
      <c r="AJ9" s="16">
        <v>0.15144896296299981</v>
      </c>
      <c r="AK9" s="16">
        <v>7.9024606331797365E-2</v>
      </c>
    </row>
    <row r="10" spans="2:39" ht="19" customHeight="1" x14ac:dyDescent="0.35">
      <c r="B10" s="15" t="s">
        <v>390</v>
      </c>
      <c r="C10" s="16">
        <v>4.4761661755288319E-2</v>
      </c>
      <c r="D10" s="16">
        <v>4.0549072939159221E-2</v>
      </c>
      <c r="E10" s="16">
        <v>4.9697066323776483E-2</v>
      </c>
      <c r="G10" s="16">
        <v>8.7988782302229201E-2</v>
      </c>
      <c r="H10" s="16">
        <v>3.0483728267585899E-2</v>
      </c>
      <c r="I10" s="16">
        <v>3.7649577354718328E-2</v>
      </c>
      <c r="J10" s="16">
        <v>3.7467592257617692E-2</v>
      </c>
      <c r="K10" s="16">
        <v>2.465452350387742E-2</v>
      </c>
      <c r="L10" s="16">
        <v>5.4919272025710869E-2</v>
      </c>
      <c r="N10" s="16">
        <v>4.5977712721195087E-2</v>
      </c>
      <c r="O10" s="16">
        <v>5.5327717550676843E-2</v>
      </c>
      <c r="P10" s="16">
        <v>2.694149062605233E-2</v>
      </c>
      <c r="Q10" s="16">
        <v>5.1017208547233767E-2</v>
      </c>
      <c r="R10" s="16">
        <v>4.3118296656926999E-2</v>
      </c>
      <c r="S10" s="16">
        <v>5.2371238365827293E-2</v>
      </c>
      <c r="T10" s="16">
        <v>4.9479086746834287E-2</v>
      </c>
      <c r="U10" s="16">
        <v>5.836426205741975E-2</v>
      </c>
      <c r="V10" s="16">
        <v>3.234442153814792E-2</v>
      </c>
      <c r="W10" s="16">
        <v>3.2258409727760992E-2</v>
      </c>
      <c r="X10" s="16">
        <v>4.5528583428026938E-2</v>
      </c>
      <c r="Y10" s="16">
        <v>6.6556753558436904E-2</v>
      </c>
      <c r="AA10" s="16">
        <v>2.4685000110792561E-2</v>
      </c>
      <c r="AB10" s="16">
        <v>4.7766158175713537E-2</v>
      </c>
      <c r="AC10" s="16">
        <v>4.6942009001125128E-2</v>
      </c>
      <c r="AD10" s="16">
        <v>7.0988962862233232E-2</v>
      </c>
      <c r="AF10" s="16">
        <v>4.5161484270046973E-2</v>
      </c>
      <c r="AH10" s="16">
        <v>9.3711771844109962E-2</v>
      </c>
      <c r="AI10" s="16">
        <v>4.7711021494420268E-2</v>
      </c>
      <c r="AJ10" s="16">
        <v>5.3214238293931689E-2</v>
      </c>
      <c r="AK10" s="16">
        <v>2.2705799856346319E-2</v>
      </c>
    </row>
    <row r="11" spans="2:39" ht="19" customHeight="1" x14ac:dyDescent="0.35">
      <c r="B11" s="15" t="s">
        <v>391</v>
      </c>
      <c r="C11" s="16">
        <v>6.68866734481951E-2</v>
      </c>
      <c r="D11" s="16">
        <v>5.8492067559803629E-2</v>
      </c>
      <c r="E11" s="16">
        <v>7.6721665198065239E-2</v>
      </c>
      <c r="G11" s="16">
        <v>0.11151289815816159</v>
      </c>
      <c r="H11" s="16">
        <v>8.7062418357073734E-2</v>
      </c>
      <c r="I11" s="16">
        <v>5.2926433375970777E-2</v>
      </c>
      <c r="J11" s="16">
        <v>5.1036913252288943E-2</v>
      </c>
      <c r="K11" s="16">
        <v>3.7002121962872579E-2</v>
      </c>
      <c r="L11" s="16">
        <v>4.2074134401391357E-2</v>
      </c>
      <c r="N11" s="16">
        <v>7.9438365078915121E-2</v>
      </c>
      <c r="O11" s="16">
        <v>5.5296243261522583E-2</v>
      </c>
      <c r="P11" s="16">
        <v>5.9811575845525163E-2</v>
      </c>
      <c r="Q11" s="16">
        <v>7.8577342438662698E-2</v>
      </c>
      <c r="R11" s="16">
        <v>6.2020803609183092E-2</v>
      </c>
      <c r="S11" s="16">
        <v>5.1565566871978413E-2</v>
      </c>
      <c r="T11" s="16">
        <v>6.2095752163393303E-2</v>
      </c>
      <c r="U11" s="16">
        <v>6.3017936276788519E-2</v>
      </c>
      <c r="V11" s="16">
        <v>7.7534158758113703E-2</v>
      </c>
      <c r="W11" s="16">
        <v>7.3476043841467137E-2</v>
      </c>
      <c r="X11" s="16">
        <v>7.3408112681622284E-2</v>
      </c>
      <c r="Y11" s="16">
        <v>4.8069418082903513E-2</v>
      </c>
      <c r="AA11" s="16">
        <v>5.9124395639418112E-2</v>
      </c>
      <c r="AB11" s="16">
        <v>5.741165987092961E-2</v>
      </c>
      <c r="AC11" s="16">
        <v>6.7074056064462081E-2</v>
      </c>
      <c r="AD11" s="16">
        <v>9.0182138226864064E-2</v>
      </c>
      <c r="AF11" s="16">
        <v>6.6833182089273038E-2</v>
      </c>
      <c r="AH11" s="16">
        <v>0</v>
      </c>
      <c r="AI11" s="16">
        <v>5.4494044546187198E-2</v>
      </c>
      <c r="AJ11" s="16">
        <v>7.9383844764586917E-2</v>
      </c>
      <c r="AK11" s="16">
        <v>5.4840383721648442E-2</v>
      </c>
    </row>
    <row r="12" spans="2:39" ht="19" customHeight="1" x14ac:dyDescent="0.35">
      <c r="B12" s="15" t="s">
        <v>392</v>
      </c>
      <c r="C12" s="16">
        <v>8.150561310612027E-2</v>
      </c>
      <c r="D12" s="16">
        <v>7.0879692520691082E-2</v>
      </c>
      <c r="E12" s="16">
        <v>9.3954778996920188E-2</v>
      </c>
      <c r="G12" s="16">
        <v>0.1185715128760063</v>
      </c>
      <c r="H12" s="16">
        <v>0.10415721580161839</v>
      </c>
      <c r="I12" s="16">
        <v>7.6828369514147482E-2</v>
      </c>
      <c r="J12" s="16">
        <v>6.8932190278950589E-2</v>
      </c>
      <c r="K12" s="16">
        <v>4.7510101134898799E-2</v>
      </c>
      <c r="L12" s="16">
        <v>4.5735244999589468E-2</v>
      </c>
      <c r="N12" s="16">
        <v>5.5964038230482363E-2</v>
      </c>
      <c r="O12" s="16">
        <v>8.7287538781638419E-2</v>
      </c>
      <c r="P12" s="16">
        <v>8.4875802630687197E-2</v>
      </c>
      <c r="Q12" s="16">
        <v>0.1070354851079616</v>
      </c>
      <c r="R12" s="16">
        <v>8.4555263876413989E-2</v>
      </c>
      <c r="S12" s="16">
        <v>4.4697142441078593E-2</v>
      </c>
      <c r="T12" s="16">
        <v>7.8278551527826382E-2</v>
      </c>
      <c r="U12" s="16">
        <v>0.11254788776749849</v>
      </c>
      <c r="V12" s="16">
        <v>8.945198405182625E-2</v>
      </c>
      <c r="W12" s="16">
        <v>7.0916888987201748E-2</v>
      </c>
      <c r="X12" s="16">
        <v>0.10169307448608871</v>
      </c>
      <c r="Y12" s="16">
        <v>6.2732964499323779E-2</v>
      </c>
      <c r="AA12" s="16">
        <v>6.3722551012945203E-2</v>
      </c>
      <c r="AB12" s="16">
        <v>7.5208013811103869E-2</v>
      </c>
      <c r="AC12" s="16">
        <v>0.1013857358598436</v>
      </c>
      <c r="AD12" s="16">
        <v>9.6173118356714188E-2</v>
      </c>
      <c r="AF12" s="16">
        <v>8.1518079154924053E-2</v>
      </c>
      <c r="AH12" s="16">
        <v>3.2539425925976799E-2</v>
      </c>
      <c r="AI12" s="16">
        <v>5.8588607949958182E-2</v>
      </c>
      <c r="AJ12" s="16">
        <v>9.5518805489414965E-2</v>
      </c>
      <c r="AK12" s="16">
        <v>7.4126838479064719E-2</v>
      </c>
    </row>
    <row r="13" spans="2:39" ht="19" customHeight="1" x14ac:dyDescent="0.35">
      <c r="B13" s="15" t="s">
        <v>393</v>
      </c>
      <c r="C13" s="16">
        <v>0.1185227793993628</v>
      </c>
      <c r="D13" s="16">
        <v>0.128754144429616</v>
      </c>
      <c r="E13" s="16">
        <v>0.10653586875694659</v>
      </c>
      <c r="G13" s="16">
        <v>0.1378629271942256</v>
      </c>
      <c r="H13" s="16">
        <v>0.15051002532088381</v>
      </c>
      <c r="I13" s="16">
        <v>0.15976615536989691</v>
      </c>
      <c r="J13" s="16">
        <v>8.0143993224087051E-2</v>
      </c>
      <c r="K13" s="16">
        <v>5.5592667120664997E-2</v>
      </c>
      <c r="L13" s="16">
        <v>7.5904491226738008E-2</v>
      </c>
      <c r="N13" s="16">
        <v>7.1116773933723815E-2</v>
      </c>
      <c r="O13" s="16">
        <v>0.1528846445927507</v>
      </c>
      <c r="P13" s="16">
        <v>0.137235542368292</v>
      </c>
      <c r="Q13" s="16">
        <v>0.13750011643156021</v>
      </c>
      <c r="R13" s="16">
        <v>9.2545288179844143E-2</v>
      </c>
      <c r="S13" s="16">
        <v>0.13423378227534849</v>
      </c>
      <c r="T13" s="16">
        <v>0.1580455078742749</v>
      </c>
      <c r="U13" s="16">
        <v>0.12918159688039399</v>
      </c>
      <c r="V13" s="16">
        <v>0.13161034617564221</v>
      </c>
      <c r="W13" s="16">
        <v>0.114054116190086</v>
      </c>
      <c r="X13" s="16">
        <v>0.1082427914801526</v>
      </c>
      <c r="Y13" s="16">
        <v>9.1721014966190062E-2</v>
      </c>
      <c r="AA13" s="16">
        <v>0.10138598899400871</v>
      </c>
      <c r="AB13" s="16">
        <v>0.122388607848186</v>
      </c>
      <c r="AC13" s="16">
        <v>0.12533800278426929</v>
      </c>
      <c r="AD13" s="16">
        <v>0.13360469419326251</v>
      </c>
      <c r="AF13" s="16">
        <v>0.1195814549234018</v>
      </c>
      <c r="AH13" s="16">
        <v>2.5597349344573559E-2</v>
      </c>
      <c r="AI13" s="16">
        <v>6.2427584221225713E-2</v>
      </c>
      <c r="AJ13" s="16">
        <v>0.14240872339019919</v>
      </c>
      <c r="AK13" s="16">
        <v>0.1203857234123774</v>
      </c>
    </row>
    <row r="14" spans="2:39" ht="19" customHeight="1" x14ac:dyDescent="0.35">
      <c r="B14" s="15" t="s">
        <v>394</v>
      </c>
      <c r="C14" s="16">
        <v>9.484976859643636E-2</v>
      </c>
      <c r="D14" s="16">
        <v>0.1096663845069256</v>
      </c>
      <c r="E14" s="16">
        <v>7.7490848216127936E-2</v>
      </c>
      <c r="G14" s="16">
        <v>8.3267310853350734E-2</v>
      </c>
      <c r="H14" s="16">
        <v>0.1365242663686613</v>
      </c>
      <c r="I14" s="16">
        <v>0.1123790625706277</v>
      </c>
      <c r="J14" s="16">
        <v>7.2144869266381362E-2</v>
      </c>
      <c r="K14" s="16">
        <v>7.166007748492581E-2</v>
      </c>
      <c r="L14" s="16">
        <v>5.5554310388497639E-2</v>
      </c>
      <c r="N14" s="16">
        <v>0.1054148010416032</v>
      </c>
      <c r="O14" s="16">
        <v>9.2110924297005584E-2</v>
      </c>
      <c r="P14" s="16">
        <v>9.8265954648842718E-2</v>
      </c>
      <c r="Q14" s="16">
        <v>8.4341966643380228E-2</v>
      </c>
      <c r="R14" s="16">
        <v>8.0427317592382461E-2</v>
      </c>
      <c r="S14" s="16">
        <v>0.12968691458405521</v>
      </c>
      <c r="T14" s="16">
        <v>8.5478857509945563E-2</v>
      </c>
      <c r="U14" s="16">
        <v>0.1163753366206528</v>
      </c>
      <c r="V14" s="16">
        <v>0.10201056268541241</v>
      </c>
      <c r="W14" s="16">
        <v>9.1259511990014655E-2</v>
      </c>
      <c r="X14" s="16">
        <v>6.1083531244872709E-2</v>
      </c>
      <c r="Y14" s="16">
        <v>7.9111114374327204E-2</v>
      </c>
      <c r="AA14" s="16">
        <v>0.1246163672157546</v>
      </c>
      <c r="AB14" s="16">
        <v>8.052826883505218E-2</v>
      </c>
      <c r="AC14" s="16">
        <v>8.4495480929649647E-2</v>
      </c>
      <c r="AD14" s="16">
        <v>7.7242095989640699E-2</v>
      </c>
      <c r="AF14" s="16">
        <v>9.529829177615011E-2</v>
      </c>
      <c r="AH14" s="16">
        <v>0</v>
      </c>
      <c r="AI14" s="16">
        <v>3.6211283129261959E-2</v>
      </c>
      <c r="AJ14" s="16">
        <v>9.6893997025246772E-2</v>
      </c>
      <c r="AK14" s="16">
        <v>0.1434426220062992</v>
      </c>
    </row>
    <row r="15" spans="2:39" ht="19" customHeight="1" x14ac:dyDescent="0.35">
      <c r="B15" s="15" t="s">
        <v>395</v>
      </c>
      <c r="C15" s="16">
        <v>7.1528492211923159E-2</v>
      </c>
      <c r="D15" s="16">
        <v>9.4217872020007198E-2</v>
      </c>
      <c r="E15" s="16">
        <v>4.4945962169534857E-2</v>
      </c>
      <c r="G15" s="16">
        <v>4.5614023481268397E-2</v>
      </c>
      <c r="H15" s="16">
        <v>0.106108014599336</v>
      </c>
      <c r="I15" s="16">
        <v>8.1692505274838859E-2</v>
      </c>
      <c r="J15" s="16">
        <v>7.9083326663065931E-2</v>
      </c>
      <c r="K15" s="16">
        <v>4.3682266461933239E-2</v>
      </c>
      <c r="L15" s="16">
        <v>3.8692682939409972E-2</v>
      </c>
      <c r="N15" s="16">
        <v>6.3378135225388793E-2</v>
      </c>
      <c r="O15" s="16">
        <v>7.6282425463674058E-2</v>
      </c>
      <c r="P15" s="16">
        <v>6.5177532639070487E-2</v>
      </c>
      <c r="Q15" s="16">
        <v>8.476857174902519E-2</v>
      </c>
      <c r="R15" s="16">
        <v>8.4506509866287174E-2</v>
      </c>
      <c r="S15" s="16">
        <v>5.721482268685401E-2</v>
      </c>
      <c r="T15" s="16">
        <v>6.4585052312192359E-2</v>
      </c>
      <c r="U15" s="16">
        <v>5.0340876966238408E-2</v>
      </c>
      <c r="V15" s="16">
        <v>0.1062871647801074</v>
      </c>
      <c r="W15" s="16">
        <v>6.9857415515438614E-2</v>
      </c>
      <c r="X15" s="16">
        <v>3.5500525541685313E-2</v>
      </c>
      <c r="Y15" s="16">
        <v>5.8914358038069152E-2</v>
      </c>
      <c r="AA15" s="16">
        <v>0.1051542280182083</v>
      </c>
      <c r="AB15" s="16">
        <v>5.0882336608178647E-2</v>
      </c>
      <c r="AC15" s="16">
        <v>7.1077955226921119E-2</v>
      </c>
      <c r="AD15" s="16">
        <v>4.4469609193036982E-2</v>
      </c>
      <c r="AF15" s="16">
        <v>7.2167402844629663E-2</v>
      </c>
      <c r="AH15" s="16">
        <v>0</v>
      </c>
      <c r="AI15" s="16">
        <v>2.3387203991380029E-2</v>
      </c>
      <c r="AJ15" s="16">
        <v>6.9742052591202502E-2</v>
      </c>
      <c r="AK15" s="16">
        <v>0.1181788034770475</v>
      </c>
    </row>
    <row r="16" spans="2:39" ht="19" customHeight="1" x14ac:dyDescent="0.35">
      <c r="B16" s="15" t="s">
        <v>396</v>
      </c>
      <c r="C16" s="16">
        <v>4.6541789377919571E-2</v>
      </c>
      <c r="D16" s="16">
        <v>5.9819104362802591E-2</v>
      </c>
      <c r="E16" s="16">
        <v>3.0986290397636569E-2</v>
      </c>
      <c r="G16" s="16">
        <v>4.3600709194342412E-2</v>
      </c>
      <c r="H16" s="16">
        <v>5.9434594201126192E-2</v>
      </c>
      <c r="I16" s="16">
        <v>6.1623486886125713E-2</v>
      </c>
      <c r="J16" s="16">
        <v>4.53102156523702E-2</v>
      </c>
      <c r="K16" s="16">
        <v>2.42554519403557E-2</v>
      </c>
      <c r="L16" s="16">
        <v>2.318946852694756E-2</v>
      </c>
      <c r="N16" s="16">
        <v>5.098741898645881E-2</v>
      </c>
      <c r="O16" s="16">
        <v>4.3205917108510038E-2</v>
      </c>
      <c r="P16" s="16">
        <v>4.1697440996068313E-2</v>
      </c>
      <c r="Q16" s="16">
        <v>1.54945370522168E-2</v>
      </c>
      <c r="R16" s="16">
        <v>5.1180567677450078E-2</v>
      </c>
      <c r="S16" s="16">
        <v>2.6461197859024881E-2</v>
      </c>
      <c r="T16" s="16">
        <v>6.6474016698965951E-2</v>
      </c>
      <c r="U16" s="16">
        <v>5.8360113486364683E-2</v>
      </c>
      <c r="V16" s="16">
        <v>5.6426723990076713E-2</v>
      </c>
      <c r="W16" s="16">
        <v>3.1810739195877832E-2</v>
      </c>
      <c r="X16" s="16">
        <v>4.6373356644374912E-2</v>
      </c>
      <c r="Y16" s="16">
        <v>3.8373795555371362E-2</v>
      </c>
      <c r="AA16" s="16">
        <v>6.8468525181847026E-2</v>
      </c>
      <c r="AB16" s="16">
        <v>3.8372421694280401E-2</v>
      </c>
      <c r="AC16" s="16">
        <v>4.1281950284586207E-2</v>
      </c>
      <c r="AD16" s="16">
        <v>2.780585711583786E-2</v>
      </c>
      <c r="AF16" s="16">
        <v>4.6957512444059962E-2</v>
      </c>
      <c r="AH16" s="16">
        <v>0</v>
      </c>
      <c r="AI16" s="16">
        <v>7.9167761845212493E-3</v>
      </c>
      <c r="AJ16" s="16">
        <v>4.648536761831875E-2</v>
      </c>
      <c r="AK16" s="16">
        <v>8.06313841823387E-2</v>
      </c>
    </row>
    <row r="17" spans="2:37" ht="19" customHeight="1" x14ac:dyDescent="0.35">
      <c r="B17" s="15" t="s">
        <v>397</v>
      </c>
      <c r="C17" s="16">
        <v>4.6030140174521512E-2</v>
      </c>
      <c r="D17" s="16">
        <v>6.0819796468230207E-2</v>
      </c>
      <c r="E17" s="16">
        <v>2.8702805268521418E-2</v>
      </c>
      <c r="G17" s="16">
        <v>3.3931806342994343E-2</v>
      </c>
      <c r="H17" s="16">
        <v>7.2027382361771197E-2</v>
      </c>
      <c r="I17" s="16">
        <v>5.8102524341670528E-2</v>
      </c>
      <c r="J17" s="16">
        <v>4.521956769054998E-2</v>
      </c>
      <c r="K17" s="16">
        <v>2.5443484410838491E-2</v>
      </c>
      <c r="L17" s="16">
        <v>1.282488219573995E-2</v>
      </c>
      <c r="N17" s="16">
        <v>3.2179738233251161E-2</v>
      </c>
      <c r="O17" s="16">
        <v>7.4362561842422972E-2</v>
      </c>
      <c r="P17" s="16">
        <v>2.1312722712767941E-2</v>
      </c>
      <c r="Q17" s="16">
        <v>2.339838592146623E-2</v>
      </c>
      <c r="R17" s="16">
        <v>6.1094419765655862E-2</v>
      </c>
      <c r="S17" s="16">
        <v>1.2459637555938159E-2</v>
      </c>
      <c r="T17" s="16">
        <v>4.8822770358656148E-2</v>
      </c>
      <c r="U17" s="16">
        <v>3.5528903157471391E-2</v>
      </c>
      <c r="V17" s="16">
        <v>7.0238039122799495E-2</v>
      </c>
      <c r="W17" s="16">
        <v>3.4384439923729193E-2</v>
      </c>
      <c r="X17" s="16">
        <v>4.4397718349809261E-2</v>
      </c>
      <c r="Y17" s="16">
        <v>5.6695345298912077E-2</v>
      </c>
      <c r="AA17" s="16">
        <v>7.9465225141456555E-2</v>
      </c>
      <c r="AB17" s="16">
        <v>3.3925524997766389E-2</v>
      </c>
      <c r="AC17" s="16">
        <v>3.4373656736834228E-2</v>
      </c>
      <c r="AD17" s="16">
        <v>2.0930886017054021E-2</v>
      </c>
      <c r="AF17" s="16">
        <v>4.6441293060218297E-2</v>
      </c>
      <c r="AH17" s="16">
        <v>2.825128966755211E-2</v>
      </c>
      <c r="AI17" s="16">
        <v>3.5774777769256049E-3</v>
      </c>
      <c r="AJ17" s="16">
        <v>3.3687623604335373E-2</v>
      </c>
      <c r="AK17" s="16">
        <v>0.1069120716268694</v>
      </c>
    </row>
    <row r="18" spans="2:37" ht="19" customHeight="1" x14ac:dyDescent="0.35">
      <c r="B18" s="15" t="s">
        <v>164</v>
      </c>
      <c r="C18" s="16">
        <v>0.25608279671141981</v>
      </c>
      <c r="D18" s="16">
        <v>0.23887399833482439</v>
      </c>
      <c r="E18" s="16">
        <v>0.27624436144825137</v>
      </c>
      <c r="G18" s="16">
        <v>0.1164983742317082</v>
      </c>
      <c r="H18" s="16">
        <v>0.1315136304228329</v>
      </c>
      <c r="I18" s="16">
        <v>0.21533444224793169</v>
      </c>
      <c r="J18" s="16">
        <v>0.34906038397656608</v>
      </c>
      <c r="K18" s="16">
        <v>0.47119341093104888</v>
      </c>
      <c r="L18" s="16">
        <v>0.41669880640513929</v>
      </c>
      <c r="N18" s="16">
        <v>0.32615277013773009</v>
      </c>
      <c r="O18" s="16">
        <v>0.1401656380364743</v>
      </c>
      <c r="P18" s="16">
        <v>0.31765676745468918</v>
      </c>
      <c r="Q18" s="16">
        <v>0.19002277305014709</v>
      </c>
      <c r="R18" s="16">
        <v>0.25559036946860259</v>
      </c>
      <c r="S18" s="16">
        <v>0.287291912647125</v>
      </c>
      <c r="T18" s="16">
        <v>0.23244054712701381</v>
      </c>
      <c r="U18" s="16">
        <v>0.17028137342110539</v>
      </c>
      <c r="V18" s="16">
        <v>0.22232926206893869</v>
      </c>
      <c r="W18" s="16">
        <v>0.3024896671426423</v>
      </c>
      <c r="X18" s="16">
        <v>0.31477852869932882</v>
      </c>
      <c r="Y18" s="16">
        <v>0.28629294961011792</v>
      </c>
      <c r="AA18" s="16">
        <v>0.2391419960673446</v>
      </c>
      <c r="AB18" s="16">
        <v>0.3180693922063535</v>
      </c>
      <c r="AC18" s="16">
        <v>0.22761411639076171</v>
      </c>
      <c r="AD18" s="16">
        <v>0.2365966555238109</v>
      </c>
      <c r="AF18" s="16">
        <v>0.25431828305237131</v>
      </c>
      <c r="AH18" s="16">
        <v>0.32392394168900701</v>
      </c>
      <c r="AI18" s="16">
        <v>0.3824843222257171</v>
      </c>
      <c r="AJ18" s="16">
        <v>0.2312163842597641</v>
      </c>
      <c r="AK18" s="16">
        <v>0.19975176690621091</v>
      </c>
    </row>
    <row r="20" spans="2:37" x14ac:dyDescent="0.35">
      <c r="B20" s="19" t="s">
        <v>30</v>
      </c>
    </row>
    <row r="21" spans="2:37" x14ac:dyDescent="0.35">
      <c r="B21" t="s">
        <v>443</v>
      </c>
    </row>
    <row r="22" spans="2:37" x14ac:dyDescent="0.35">
      <c r="B22" t="s">
        <v>8</v>
      </c>
    </row>
    <row r="23" spans="2:37" x14ac:dyDescent="0.35">
      <c r="B23"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D00-000000000000}">
  <dimension ref="B2:AM2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398</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5583</v>
      </c>
      <c r="D7" s="13">
        <v>2763</v>
      </c>
      <c r="E7" s="13">
        <v>2820</v>
      </c>
      <c r="G7" s="13">
        <v>794</v>
      </c>
      <c r="H7" s="13">
        <v>910</v>
      </c>
      <c r="I7" s="13">
        <v>969</v>
      </c>
      <c r="J7" s="13">
        <v>1020</v>
      </c>
      <c r="K7" s="13">
        <v>864</v>
      </c>
      <c r="L7" s="13">
        <v>1026</v>
      </c>
      <c r="N7" s="13">
        <v>465</v>
      </c>
      <c r="O7" s="13">
        <v>163</v>
      </c>
      <c r="P7" s="13">
        <v>289</v>
      </c>
      <c r="Q7" s="13">
        <v>244</v>
      </c>
      <c r="R7" s="13">
        <v>623</v>
      </c>
      <c r="S7" s="13">
        <v>477</v>
      </c>
      <c r="T7" s="13">
        <v>418</v>
      </c>
      <c r="U7" s="13">
        <v>510</v>
      </c>
      <c r="V7" s="13">
        <v>748</v>
      </c>
      <c r="W7" s="13">
        <v>730</v>
      </c>
      <c r="X7" s="13">
        <v>462</v>
      </c>
      <c r="Y7" s="13">
        <v>454</v>
      </c>
      <c r="AA7" s="13">
        <v>1519</v>
      </c>
      <c r="AB7" s="13">
        <v>1492</v>
      </c>
      <c r="AC7" s="13">
        <v>1158</v>
      </c>
      <c r="AD7" s="13">
        <v>1396</v>
      </c>
      <c r="AF7" s="13">
        <v>4950</v>
      </c>
      <c r="AH7" s="13">
        <v>515</v>
      </c>
      <c r="AI7" s="13">
        <v>2107</v>
      </c>
      <c r="AJ7" s="13">
        <v>2105</v>
      </c>
      <c r="AK7" s="13">
        <v>856</v>
      </c>
    </row>
    <row r="8" spans="2:39" x14ac:dyDescent="0.35">
      <c r="B8" s="7" t="s">
        <v>68</v>
      </c>
      <c r="C8" s="14">
        <v>5579</v>
      </c>
      <c r="D8" s="14">
        <v>2758</v>
      </c>
      <c r="E8" s="14">
        <v>2821</v>
      </c>
      <c r="G8" s="14">
        <v>771</v>
      </c>
      <c r="H8" s="14">
        <v>949</v>
      </c>
      <c r="I8" s="14">
        <v>949</v>
      </c>
      <c r="J8" s="14">
        <v>949</v>
      </c>
      <c r="K8" s="14">
        <v>787</v>
      </c>
      <c r="L8" s="14">
        <v>1172</v>
      </c>
      <c r="N8" s="14">
        <v>502</v>
      </c>
      <c r="O8" s="14">
        <v>168</v>
      </c>
      <c r="P8" s="14">
        <v>279</v>
      </c>
      <c r="Q8" s="14">
        <v>223</v>
      </c>
      <c r="R8" s="14">
        <v>612</v>
      </c>
      <c r="S8" s="14">
        <v>448</v>
      </c>
      <c r="T8" s="14">
        <v>390</v>
      </c>
      <c r="U8" s="14">
        <v>501</v>
      </c>
      <c r="V8" s="14">
        <v>783</v>
      </c>
      <c r="W8" s="14">
        <v>724</v>
      </c>
      <c r="X8" s="14">
        <v>446</v>
      </c>
      <c r="Y8" s="14">
        <v>502</v>
      </c>
      <c r="AA8" s="14">
        <v>1505</v>
      </c>
      <c r="AB8" s="14">
        <v>1448</v>
      </c>
      <c r="AC8" s="14">
        <v>1224</v>
      </c>
      <c r="AD8" s="14">
        <v>1395</v>
      </c>
      <c r="AF8" s="14">
        <v>4916</v>
      </c>
      <c r="AH8" s="14">
        <v>537</v>
      </c>
      <c r="AI8" s="14">
        <v>2109</v>
      </c>
      <c r="AJ8" s="14">
        <v>2088</v>
      </c>
      <c r="AK8" s="14">
        <v>844</v>
      </c>
    </row>
    <row r="9" spans="2:39" ht="46" customHeight="1" x14ac:dyDescent="0.35">
      <c r="B9" s="15" t="s">
        <v>399</v>
      </c>
      <c r="C9" s="16">
        <v>0.186920689910301</v>
      </c>
      <c r="D9" s="16">
        <v>0.2149724111269809</v>
      </c>
      <c r="E9" s="16">
        <v>0.15949493898767139</v>
      </c>
      <c r="G9" s="16">
        <v>0.19163095916895859</v>
      </c>
      <c r="H9" s="16">
        <v>0.22942954196660881</v>
      </c>
      <c r="I9" s="16">
        <v>0.22607276791948161</v>
      </c>
      <c r="J9" s="16">
        <v>0.184936512371911</v>
      </c>
      <c r="K9" s="16">
        <v>0.16354975893432849</v>
      </c>
      <c r="L9" s="16">
        <v>0.13499145663507109</v>
      </c>
      <c r="N9" s="16">
        <v>0.18631558602706619</v>
      </c>
      <c r="O9" s="16">
        <v>0.1896510385011036</v>
      </c>
      <c r="P9" s="16">
        <v>0.1478457426790836</v>
      </c>
      <c r="Q9" s="16">
        <v>0.18962367693988949</v>
      </c>
      <c r="R9" s="16">
        <v>0.19536889534691229</v>
      </c>
      <c r="S9" s="16">
        <v>0.17231398282871549</v>
      </c>
      <c r="T9" s="16">
        <v>0.17952638367761559</v>
      </c>
      <c r="U9" s="16">
        <v>0.1692319796055238</v>
      </c>
      <c r="V9" s="16">
        <v>0.24336616734085609</v>
      </c>
      <c r="W9" s="16">
        <v>0.17422722913394961</v>
      </c>
      <c r="X9" s="16">
        <v>0.1852312584956774</v>
      </c>
      <c r="Y9" s="16">
        <v>0.16503181011221479</v>
      </c>
      <c r="AA9" s="16">
        <v>0.25648870135752561</v>
      </c>
      <c r="AB9" s="16">
        <v>0.1887621217265866</v>
      </c>
      <c r="AC9" s="16">
        <v>0.17264845155613079</v>
      </c>
      <c r="AD9" s="16">
        <v>0.12286546800680161</v>
      </c>
      <c r="AF9" s="16">
        <v>0.20601112016143069</v>
      </c>
      <c r="AH9" s="16">
        <v>5.863751607267665E-2</v>
      </c>
      <c r="AI9" s="16">
        <v>0.1069307538393723</v>
      </c>
      <c r="AJ9" s="16">
        <v>0.23203943311960909</v>
      </c>
      <c r="AK9" s="16">
        <v>0.35672946387714671</v>
      </c>
    </row>
    <row r="10" spans="2:39" ht="60" customHeight="1" x14ac:dyDescent="0.35">
      <c r="B10" s="15" t="s">
        <v>400</v>
      </c>
      <c r="C10" s="16">
        <v>0.21205298297148781</v>
      </c>
      <c r="D10" s="16">
        <v>0.21857567377698631</v>
      </c>
      <c r="E10" s="16">
        <v>0.20567584511263301</v>
      </c>
      <c r="G10" s="16">
        <v>0.18764728217184379</v>
      </c>
      <c r="H10" s="16">
        <v>0.25784798534691877</v>
      </c>
      <c r="I10" s="16">
        <v>0.23961660533039519</v>
      </c>
      <c r="J10" s="16">
        <v>0.22907555301575919</v>
      </c>
      <c r="K10" s="16">
        <v>0.1929834548726799</v>
      </c>
      <c r="L10" s="16">
        <v>0.1677271443865723</v>
      </c>
      <c r="N10" s="16">
        <v>0.21281338655621951</v>
      </c>
      <c r="O10" s="16">
        <v>0.25501571871610862</v>
      </c>
      <c r="P10" s="16">
        <v>0.22285248422193979</v>
      </c>
      <c r="Q10" s="16">
        <v>0.18888151902226361</v>
      </c>
      <c r="R10" s="16">
        <v>0.20166369082668359</v>
      </c>
      <c r="S10" s="16">
        <v>0.17921203437005701</v>
      </c>
      <c r="T10" s="16">
        <v>0.19403641660720591</v>
      </c>
      <c r="U10" s="16">
        <v>0.20526020514846249</v>
      </c>
      <c r="V10" s="16">
        <v>0.24205559745040989</v>
      </c>
      <c r="W10" s="16">
        <v>0.2182416146371908</v>
      </c>
      <c r="X10" s="16">
        <v>0.21550222752795539</v>
      </c>
      <c r="Y10" s="16">
        <v>0.2051257947248985</v>
      </c>
      <c r="AA10" s="16">
        <v>0.2625159071025524</v>
      </c>
      <c r="AB10" s="16">
        <v>0.21475185390790069</v>
      </c>
      <c r="AC10" s="16">
        <v>0.19365549868579679</v>
      </c>
      <c r="AD10" s="16">
        <v>0.17084074859256629</v>
      </c>
      <c r="AF10" s="16">
        <v>0.22973430371805109</v>
      </c>
      <c r="AH10" s="16">
        <v>7.5991602950560511E-2</v>
      </c>
      <c r="AI10" s="16">
        <v>0.1512923936311075</v>
      </c>
      <c r="AJ10" s="16">
        <v>0.2477742432143171</v>
      </c>
      <c r="AK10" s="16">
        <v>0.36201267405324572</v>
      </c>
    </row>
    <row r="11" spans="2:39" ht="32" customHeight="1" x14ac:dyDescent="0.35">
      <c r="B11" s="15" t="s">
        <v>401</v>
      </c>
      <c r="C11" s="16">
        <v>0.25409504938782912</v>
      </c>
      <c r="D11" s="16">
        <v>0.28029843494917323</v>
      </c>
      <c r="E11" s="16">
        <v>0.22847638876504581</v>
      </c>
      <c r="G11" s="16">
        <v>0.26617815381809129</v>
      </c>
      <c r="H11" s="16">
        <v>0.28321400345358122</v>
      </c>
      <c r="I11" s="16">
        <v>0.31976109061389801</v>
      </c>
      <c r="J11" s="16">
        <v>0.24906032863689029</v>
      </c>
      <c r="K11" s="16">
        <v>0.23677892678929441</v>
      </c>
      <c r="L11" s="16">
        <v>0.18508748055782179</v>
      </c>
      <c r="N11" s="16">
        <v>0.23335378693722891</v>
      </c>
      <c r="O11" s="16">
        <v>0.19875505073388741</v>
      </c>
      <c r="P11" s="16">
        <v>0.27416307006412211</v>
      </c>
      <c r="Q11" s="16">
        <v>0.25614179802355858</v>
      </c>
      <c r="R11" s="16">
        <v>0.24057259363233269</v>
      </c>
      <c r="S11" s="16">
        <v>0.2191702139807529</v>
      </c>
      <c r="T11" s="16">
        <v>0.25641787365117658</v>
      </c>
      <c r="U11" s="16">
        <v>0.25674848328325311</v>
      </c>
      <c r="V11" s="16">
        <v>0.31528464992011718</v>
      </c>
      <c r="W11" s="16">
        <v>0.24906304376706809</v>
      </c>
      <c r="X11" s="16">
        <v>0.24276957779998931</v>
      </c>
      <c r="Y11" s="16">
        <v>0.24635563200059959</v>
      </c>
      <c r="AA11" s="16">
        <v>0.29333683307863279</v>
      </c>
      <c r="AB11" s="16">
        <v>0.26854967722618112</v>
      </c>
      <c r="AC11" s="16">
        <v>0.24241054832144429</v>
      </c>
      <c r="AD11" s="16">
        <v>0.20681948200006511</v>
      </c>
      <c r="AF11" s="16">
        <v>0.28068500699558219</v>
      </c>
      <c r="AH11" s="16">
        <v>8.8498982295536571E-2</v>
      </c>
      <c r="AI11" s="16">
        <v>0.16914814909376799</v>
      </c>
      <c r="AJ11" s="16">
        <v>0.28693162812065492</v>
      </c>
      <c r="AK11" s="16">
        <v>0.49037872049502668</v>
      </c>
    </row>
    <row r="12" spans="2:39" ht="46" customHeight="1" x14ac:dyDescent="0.35">
      <c r="B12" s="15" t="s">
        <v>402</v>
      </c>
      <c r="C12" s="16">
        <v>0.17777091121742999</v>
      </c>
      <c r="D12" s="16">
        <v>0.18970928708145759</v>
      </c>
      <c r="E12" s="16">
        <v>0.166098938565967</v>
      </c>
      <c r="G12" s="16">
        <v>0.19476645761802111</v>
      </c>
      <c r="H12" s="16">
        <v>0.23366679809619709</v>
      </c>
      <c r="I12" s="16">
        <v>0.23501990859617139</v>
      </c>
      <c r="J12" s="16">
        <v>0.1831691448745893</v>
      </c>
      <c r="K12" s="16">
        <v>0.1174717676495465</v>
      </c>
      <c r="L12" s="16">
        <v>0.1110864591376501</v>
      </c>
      <c r="N12" s="16">
        <v>0.1530745259034651</v>
      </c>
      <c r="O12" s="16">
        <v>0.15883263997645239</v>
      </c>
      <c r="P12" s="16">
        <v>0.17568296005309639</v>
      </c>
      <c r="Q12" s="16">
        <v>0.16160580084572729</v>
      </c>
      <c r="R12" s="16">
        <v>0.17816961699998191</v>
      </c>
      <c r="S12" s="16">
        <v>0.1658187565929653</v>
      </c>
      <c r="T12" s="16">
        <v>0.1910926175221114</v>
      </c>
      <c r="U12" s="16">
        <v>0.19752670585971771</v>
      </c>
      <c r="V12" s="16">
        <v>0.21419112151867831</v>
      </c>
      <c r="W12" s="16">
        <v>0.15101743470605081</v>
      </c>
      <c r="X12" s="16">
        <v>0.17155275374532589</v>
      </c>
      <c r="Y12" s="16">
        <v>0.18458769347718779</v>
      </c>
      <c r="AA12" s="16">
        <v>0.20407142514195231</v>
      </c>
      <c r="AB12" s="16">
        <v>0.17494447616513051</v>
      </c>
      <c r="AC12" s="16">
        <v>0.1690547112026082</v>
      </c>
      <c r="AD12" s="16">
        <v>0.1596365865598445</v>
      </c>
      <c r="AF12" s="16">
        <v>0.19909090982464819</v>
      </c>
      <c r="AH12" s="16">
        <v>3.2382545214640047E-2</v>
      </c>
      <c r="AI12" s="16">
        <v>8.7495191600950956E-2</v>
      </c>
      <c r="AJ12" s="16">
        <v>0.2321739606905191</v>
      </c>
      <c r="AK12" s="16">
        <v>0.36119197160718719</v>
      </c>
    </row>
    <row r="13" spans="2:39" ht="60" customHeight="1" x14ac:dyDescent="0.35">
      <c r="B13" s="15" t="s">
        <v>403</v>
      </c>
      <c r="C13" s="16">
        <v>0.121961555073878</v>
      </c>
      <c r="D13" s="16">
        <v>0.12510612678326261</v>
      </c>
      <c r="E13" s="16">
        <v>0.1188871540489367</v>
      </c>
      <c r="G13" s="16">
        <v>0.15553950636697639</v>
      </c>
      <c r="H13" s="16">
        <v>0.18568461725854221</v>
      </c>
      <c r="I13" s="16">
        <v>0.14982803262666949</v>
      </c>
      <c r="J13" s="16">
        <v>0.11799146741124231</v>
      </c>
      <c r="K13" s="16">
        <v>9.8052684459030537E-2</v>
      </c>
      <c r="L13" s="16">
        <v>4.4961966814720977E-2</v>
      </c>
      <c r="N13" s="16">
        <v>0.1019460664371209</v>
      </c>
      <c r="O13" s="16">
        <v>0.11479251369348931</v>
      </c>
      <c r="P13" s="16">
        <v>9.4510433004389022E-2</v>
      </c>
      <c r="Q13" s="16">
        <v>9.8724278293794182E-2</v>
      </c>
      <c r="R13" s="16">
        <v>0.14811757592122499</v>
      </c>
      <c r="S13" s="16">
        <v>8.8365591707295119E-2</v>
      </c>
      <c r="T13" s="16">
        <v>0.15006619876054239</v>
      </c>
      <c r="U13" s="16">
        <v>0.14620803460107901</v>
      </c>
      <c r="V13" s="16">
        <v>0.1508967524071809</v>
      </c>
      <c r="W13" s="16">
        <v>9.4528917763800513E-2</v>
      </c>
      <c r="X13" s="16">
        <v>0.11785514462457081</v>
      </c>
      <c r="Y13" s="16">
        <v>0.1200975337047378</v>
      </c>
      <c r="AA13" s="16">
        <v>0.13707270145518491</v>
      </c>
      <c r="AB13" s="16">
        <v>0.1079918219528065</v>
      </c>
      <c r="AC13" s="16">
        <v>0.12842885552060959</v>
      </c>
      <c r="AD13" s="16">
        <v>0.1137221510880476</v>
      </c>
      <c r="AF13" s="16">
        <v>0.13647589444954511</v>
      </c>
      <c r="AH13" s="16">
        <v>1.8520104420650631E-2</v>
      </c>
      <c r="AI13" s="16">
        <v>5.6128155207740567E-2</v>
      </c>
      <c r="AJ13" s="16">
        <v>0.1670668743012847</v>
      </c>
      <c r="AK13" s="16">
        <v>0.24064804211400731</v>
      </c>
    </row>
    <row r="14" spans="2:39" ht="46" customHeight="1" x14ac:dyDescent="0.35">
      <c r="B14" s="15" t="s">
        <v>404</v>
      </c>
      <c r="C14" s="16">
        <v>0.191993936165261</v>
      </c>
      <c r="D14" s="16">
        <v>0.2196623226471634</v>
      </c>
      <c r="E14" s="16">
        <v>0.16494296591561741</v>
      </c>
      <c r="G14" s="16">
        <v>0.23336677372180559</v>
      </c>
      <c r="H14" s="16">
        <v>0.241745172466829</v>
      </c>
      <c r="I14" s="16">
        <v>0.2123645617583578</v>
      </c>
      <c r="J14" s="16">
        <v>0.22015417028320439</v>
      </c>
      <c r="K14" s="16">
        <v>0.1618612205537934</v>
      </c>
      <c r="L14" s="16">
        <v>0.105409663027819</v>
      </c>
      <c r="N14" s="16">
        <v>0.15200398655995001</v>
      </c>
      <c r="O14" s="16">
        <v>0.18902938954415241</v>
      </c>
      <c r="P14" s="16">
        <v>0.186129582204481</v>
      </c>
      <c r="Q14" s="16">
        <v>0.20996936326222909</v>
      </c>
      <c r="R14" s="16">
        <v>0.19812881321771991</v>
      </c>
      <c r="S14" s="16">
        <v>0.1872689724955901</v>
      </c>
      <c r="T14" s="16">
        <v>0.1954618493538948</v>
      </c>
      <c r="U14" s="16">
        <v>0.19354171128041731</v>
      </c>
      <c r="V14" s="16">
        <v>0.2080403538215298</v>
      </c>
      <c r="W14" s="16">
        <v>0.216412581490214</v>
      </c>
      <c r="X14" s="16">
        <v>0.18399944648947791</v>
      </c>
      <c r="Y14" s="16">
        <v>0.16754144474029639</v>
      </c>
      <c r="AA14" s="16">
        <v>0.2397733347570927</v>
      </c>
      <c r="AB14" s="16">
        <v>0.16996923326455809</v>
      </c>
      <c r="AC14" s="16">
        <v>0.20261470517345909</v>
      </c>
      <c r="AD14" s="16">
        <v>0.1545888269430335</v>
      </c>
      <c r="AF14" s="16">
        <v>0.213592914696147</v>
      </c>
      <c r="AH14" s="16">
        <v>4.0272377555631032E-2</v>
      </c>
      <c r="AI14" s="16">
        <v>0.110424363971022</v>
      </c>
      <c r="AJ14" s="16">
        <v>0.24631642273192869</v>
      </c>
      <c r="AK14" s="16">
        <v>0.35789529046548962</v>
      </c>
    </row>
    <row r="15" spans="2:39" ht="60" customHeight="1" x14ac:dyDescent="0.35">
      <c r="B15" s="15" t="s">
        <v>405</v>
      </c>
      <c r="C15" s="16">
        <v>0.16269654064067671</v>
      </c>
      <c r="D15" s="16">
        <v>0.18639677987303571</v>
      </c>
      <c r="E15" s="16">
        <v>0.13952516898142481</v>
      </c>
      <c r="G15" s="16">
        <v>0.19448094046304409</v>
      </c>
      <c r="H15" s="16">
        <v>0.208399229412322</v>
      </c>
      <c r="I15" s="16">
        <v>0.2117020021013048</v>
      </c>
      <c r="J15" s="16">
        <v>0.16667193675333419</v>
      </c>
      <c r="K15" s="16">
        <v>0.12591547870114261</v>
      </c>
      <c r="L15" s="16">
        <v>8.6563956522713939E-2</v>
      </c>
      <c r="N15" s="16">
        <v>0.13411750917174181</v>
      </c>
      <c r="O15" s="16">
        <v>0.1846858531815444</v>
      </c>
      <c r="P15" s="16">
        <v>0.14204095557426211</v>
      </c>
      <c r="Q15" s="16">
        <v>0.13241729884523629</v>
      </c>
      <c r="R15" s="16">
        <v>0.16443629249923811</v>
      </c>
      <c r="S15" s="16">
        <v>0.13530580934716041</v>
      </c>
      <c r="T15" s="16">
        <v>0.17712561379249009</v>
      </c>
      <c r="U15" s="16">
        <v>0.1512582008006654</v>
      </c>
      <c r="V15" s="16">
        <v>0.23260792532249419</v>
      </c>
      <c r="W15" s="16">
        <v>0.15938114864185501</v>
      </c>
      <c r="X15" s="16">
        <v>0.15732403655165969</v>
      </c>
      <c r="Y15" s="16">
        <v>0.13185897700901111</v>
      </c>
      <c r="AA15" s="16">
        <v>0.20041502282183479</v>
      </c>
      <c r="AB15" s="16">
        <v>0.15761486420947551</v>
      </c>
      <c r="AC15" s="16">
        <v>0.15389532533491621</v>
      </c>
      <c r="AD15" s="16">
        <v>0.1352117178331132</v>
      </c>
      <c r="AF15" s="16">
        <v>0.1815434592878003</v>
      </c>
      <c r="AH15" s="16">
        <v>3.8110634715458939E-2</v>
      </c>
      <c r="AI15" s="16">
        <v>7.0718778100371318E-2</v>
      </c>
      <c r="AJ15" s="16">
        <v>0.21440695523978689</v>
      </c>
      <c r="AK15" s="16">
        <v>0.34379910558926369</v>
      </c>
    </row>
    <row r="16" spans="2:39" ht="46" customHeight="1" x14ac:dyDescent="0.35">
      <c r="B16" s="15" t="s">
        <v>406</v>
      </c>
      <c r="C16" s="16">
        <v>0.18169096062941401</v>
      </c>
      <c r="D16" s="16">
        <v>0.20520634380789879</v>
      </c>
      <c r="E16" s="16">
        <v>0.15870031998666331</v>
      </c>
      <c r="G16" s="16">
        <v>0.19572390401719161</v>
      </c>
      <c r="H16" s="16">
        <v>0.2351440171096304</v>
      </c>
      <c r="I16" s="16">
        <v>0.22148935142547729</v>
      </c>
      <c r="J16" s="16">
        <v>0.2224077600040798</v>
      </c>
      <c r="K16" s="16">
        <v>0.1390358252680218</v>
      </c>
      <c r="L16" s="16">
        <v>9.2610689026761325E-2</v>
      </c>
      <c r="N16" s="16">
        <v>0.16674653269514411</v>
      </c>
      <c r="O16" s="16">
        <v>0.17094452410299249</v>
      </c>
      <c r="P16" s="16">
        <v>0.18966369840730021</v>
      </c>
      <c r="Q16" s="16">
        <v>0.15615484198395249</v>
      </c>
      <c r="R16" s="16">
        <v>0.16514375712445339</v>
      </c>
      <c r="S16" s="16">
        <v>0.17349654964933039</v>
      </c>
      <c r="T16" s="16">
        <v>0.18936428373320269</v>
      </c>
      <c r="U16" s="16">
        <v>0.1778386070421909</v>
      </c>
      <c r="V16" s="16">
        <v>0.22717234041154399</v>
      </c>
      <c r="W16" s="16">
        <v>0.17896998077151891</v>
      </c>
      <c r="X16" s="16">
        <v>0.1608708488838175</v>
      </c>
      <c r="Y16" s="16">
        <v>0.18401931792933299</v>
      </c>
      <c r="AA16" s="16">
        <v>0.20300491132535581</v>
      </c>
      <c r="AB16" s="16">
        <v>0.1850053710222922</v>
      </c>
      <c r="AC16" s="16">
        <v>0.1907097901156645</v>
      </c>
      <c r="AD16" s="16">
        <v>0.14773113861550721</v>
      </c>
      <c r="AF16" s="16">
        <v>0.20100240822116791</v>
      </c>
      <c r="AH16" s="16">
        <v>5.1291449759986348E-2</v>
      </c>
      <c r="AI16" s="16">
        <v>0.10991383318243669</v>
      </c>
      <c r="AJ16" s="16">
        <v>0.22940654374862279</v>
      </c>
      <c r="AK16" s="16">
        <v>0.32591102235229769</v>
      </c>
    </row>
    <row r="17" spans="2:37" ht="74" customHeight="1" x14ac:dyDescent="0.35">
      <c r="B17" s="15" t="s">
        <v>407</v>
      </c>
      <c r="C17" s="16">
        <v>0.21672851275097971</v>
      </c>
      <c r="D17" s="16">
        <v>0.22968013781849361</v>
      </c>
      <c r="E17" s="16">
        <v>0.20406590141240299</v>
      </c>
      <c r="G17" s="16">
        <v>0.21292435943049079</v>
      </c>
      <c r="H17" s="16">
        <v>0.25976203026549338</v>
      </c>
      <c r="I17" s="16">
        <v>0.24332067477049801</v>
      </c>
      <c r="J17" s="16">
        <v>0.21447121209498021</v>
      </c>
      <c r="K17" s="16">
        <v>0.19276882526270189</v>
      </c>
      <c r="L17" s="16">
        <v>0.18076692510554371</v>
      </c>
      <c r="N17" s="16">
        <v>0.2006910973574022</v>
      </c>
      <c r="O17" s="16">
        <v>0.19683991070761189</v>
      </c>
      <c r="P17" s="16">
        <v>0.17080405434217999</v>
      </c>
      <c r="Q17" s="16">
        <v>0.2012713008175353</v>
      </c>
      <c r="R17" s="16">
        <v>0.20090035128691611</v>
      </c>
      <c r="S17" s="16">
        <v>0.19865952678887899</v>
      </c>
      <c r="T17" s="16">
        <v>0.23569874951091091</v>
      </c>
      <c r="U17" s="16">
        <v>0.19353180519327351</v>
      </c>
      <c r="V17" s="16">
        <v>0.28657340400067682</v>
      </c>
      <c r="W17" s="16">
        <v>0.2160696614485717</v>
      </c>
      <c r="X17" s="16">
        <v>0.21629879703881269</v>
      </c>
      <c r="Y17" s="16">
        <v>0.208078520366766</v>
      </c>
      <c r="AA17" s="16">
        <v>0.2813132348023839</v>
      </c>
      <c r="AB17" s="16">
        <v>0.20694234313449941</v>
      </c>
      <c r="AC17" s="16">
        <v>0.20086223900535119</v>
      </c>
      <c r="AD17" s="16">
        <v>0.1712318064097321</v>
      </c>
      <c r="AF17" s="16">
        <v>0.2379530586894209</v>
      </c>
      <c r="AH17" s="16">
        <v>7.0652456030932065E-2</v>
      </c>
      <c r="AI17" s="16">
        <v>0.13053106734673409</v>
      </c>
      <c r="AJ17" s="16">
        <v>0.2726130404870386</v>
      </c>
      <c r="AK17" s="16">
        <v>0.38673729306823529</v>
      </c>
    </row>
    <row r="18" spans="2:37" ht="46" customHeight="1" x14ac:dyDescent="0.35">
      <c r="B18" s="15" t="s">
        <v>408</v>
      </c>
      <c r="C18" s="16">
        <v>0.2006322988392043</v>
      </c>
      <c r="D18" s="16">
        <v>0.20872264125882681</v>
      </c>
      <c r="E18" s="16">
        <v>0.19272249129600741</v>
      </c>
      <c r="G18" s="16">
        <v>0.24377267200428701</v>
      </c>
      <c r="H18" s="16">
        <v>0.28228793660810031</v>
      </c>
      <c r="I18" s="16">
        <v>0.2380322241839091</v>
      </c>
      <c r="J18" s="16">
        <v>0.201652776727864</v>
      </c>
      <c r="K18" s="16">
        <v>0.1659924745670773</v>
      </c>
      <c r="L18" s="16">
        <v>9.8261879481770648E-2</v>
      </c>
      <c r="N18" s="16">
        <v>0.1654527759774474</v>
      </c>
      <c r="O18" s="16">
        <v>0.1907820263016507</v>
      </c>
      <c r="P18" s="16">
        <v>0.17329423904516611</v>
      </c>
      <c r="Q18" s="16">
        <v>0.2005814671786097</v>
      </c>
      <c r="R18" s="16">
        <v>0.18393943484094291</v>
      </c>
      <c r="S18" s="16">
        <v>0.171518936552738</v>
      </c>
      <c r="T18" s="16">
        <v>0.21569879543431619</v>
      </c>
      <c r="U18" s="16">
        <v>0.2203358291483809</v>
      </c>
      <c r="V18" s="16">
        <v>0.26728679756784152</v>
      </c>
      <c r="W18" s="16">
        <v>0.18842744204030459</v>
      </c>
      <c r="X18" s="16">
        <v>0.1842709917338452</v>
      </c>
      <c r="Y18" s="16">
        <v>0.19747020276885249</v>
      </c>
      <c r="AA18" s="16">
        <v>0.2436605556700201</v>
      </c>
      <c r="AB18" s="16">
        <v>0.18167740129678889</v>
      </c>
      <c r="AC18" s="16">
        <v>0.19961277064063929</v>
      </c>
      <c r="AD18" s="16">
        <v>0.17437843889785021</v>
      </c>
      <c r="AF18" s="16">
        <v>0.2216964774667918</v>
      </c>
      <c r="AH18" s="16">
        <v>5.420205875056186E-2</v>
      </c>
      <c r="AI18" s="16">
        <v>9.9396417509979032E-2</v>
      </c>
      <c r="AJ18" s="16">
        <v>0.2521878923365376</v>
      </c>
      <c r="AK18" s="16">
        <v>0.41913213643182001</v>
      </c>
    </row>
    <row r="19" spans="2:37" ht="19" customHeight="1" x14ac:dyDescent="0.35">
      <c r="B19" s="15" t="s">
        <v>241</v>
      </c>
      <c r="C19" s="16">
        <v>4.8484509925704831E-3</v>
      </c>
      <c r="D19" s="16">
        <v>2.924982338095866E-3</v>
      </c>
      <c r="E19" s="16">
        <v>6.7289977090314521E-3</v>
      </c>
      <c r="G19" s="16">
        <v>4.7858307444014351E-3</v>
      </c>
      <c r="H19" s="16">
        <v>3.040337890233326E-3</v>
      </c>
      <c r="I19" s="16">
        <v>9.2263660641492002E-4</v>
      </c>
      <c r="J19" s="16">
        <v>3.7954843575396121E-3</v>
      </c>
      <c r="K19" s="16">
        <v>8.9485885542248608E-3</v>
      </c>
      <c r="L19" s="16">
        <v>7.631902279266631E-3</v>
      </c>
      <c r="N19" s="16">
        <v>0</v>
      </c>
      <c r="O19" s="16">
        <v>0</v>
      </c>
      <c r="P19" s="16">
        <v>2.925182309247599E-3</v>
      </c>
      <c r="Q19" s="16">
        <v>1.3357196728682999E-2</v>
      </c>
      <c r="R19" s="16">
        <v>2.9069974218290098E-3</v>
      </c>
      <c r="S19" s="16">
        <v>8.0644531745251401E-3</v>
      </c>
      <c r="T19" s="16">
        <v>8.6460235201467235E-3</v>
      </c>
      <c r="U19" s="16">
        <v>7.5752816162875424E-3</v>
      </c>
      <c r="V19" s="16">
        <v>5.4037560501960574E-3</v>
      </c>
      <c r="W19" s="16">
        <v>2.598234072666919E-3</v>
      </c>
      <c r="X19" s="16">
        <v>4.8251201079576441E-3</v>
      </c>
      <c r="Y19" s="16">
        <v>4.8365355171083747E-3</v>
      </c>
      <c r="AA19" s="16">
        <v>2.7510771075765902E-3</v>
      </c>
      <c r="AB19" s="16">
        <v>8.3917402994829124E-3</v>
      </c>
      <c r="AC19" s="16">
        <v>2.5139845260975322E-3</v>
      </c>
      <c r="AD19" s="16">
        <v>5.5057975845763159E-3</v>
      </c>
      <c r="AF19" s="16">
        <v>4.821091072173293E-3</v>
      </c>
      <c r="AH19" s="16">
        <v>6.2368112013628596E-3</v>
      </c>
      <c r="AI19" s="16">
        <v>6.9441971092974271E-3</v>
      </c>
      <c r="AJ19" s="16">
        <v>2.4739011960624772E-3</v>
      </c>
      <c r="AK19" s="16">
        <v>4.6020947457387088E-3</v>
      </c>
    </row>
    <row r="20" spans="2:37" ht="19" customHeight="1" x14ac:dyDescent="0.35">
      <c r="B20" s="15" t="s">
        <v>242</v>
      </c>
      <c r="C20" s="16">
        <v>0.23100033797438799</v>
      </c>
      <c r="D20" s="16">
        <v>0.207056758148288</v>
      </c>
      <c r="E20" s="16">
        <v>0.2544096201155584</v>
      </c>
      <c r="G20" s="16">
        <v>0.12984100129065551</v>
      </c>
      <c r="H20" s="16">
        <v>0.11642772380378601</v>
      </c>
      <c r="I20" s="16">
        <v>0.15623644643842979</v>
      </c>
      <c r="J20" s="16">
        <v>0.21429511529724471</v>
      </c>
      <c r="K20" s="16">
        <v>0.30182598794681831</v>
      </c>
      <c r="L20" s="16">
        <v>0.41686923014331662</v>
      </c>
      <c r="N20" s="16">
        <v>0.2636180154820032</v>
      </c>
      <c r="O20" s="16">
        <v>0.21878157245850219</v>
      </c>
      <c r="P20" s="16">
        <v>0.26269886634367712</v>
      </c>
      <c r="Q20" s="16">
        <v>0.21956590790307071</v>
      </c>
      <c r="R20" s="16">
        <v>0.22046980101828831</v>
      </c>
      <c r="S20" s="16">
        <v>0.28184224030239141</v>
      </c>
      <c r="T20" s="16">
        <v>0.225744499041585</v>
      </c>
      <c r="U20" s="16">
        <v>0.18563105268750071</v>
      </c>
      <c r="V20" s="16">
        <v>0.13200234578281769</v>
      </c>
      <c r="W20" s="16">
        <v>0.27499457801302851</v>
      </c>
      <c r="X20" s="16">
        <v>0.25229430863184932</v>
      </c>
      <c r="Y20" s="16">
        <v>0.27885584974334282</v>
      </c>
      <c r="AA20" s="16">
        <v>0.18509909057312871</v>
      </c>
      <c r="AB20" s="16">
        <v>0.24214298630200909</v>
      </c>
      <c r="AC20" s="16">
        <v>0.23246613974456279</v>
      </c>
      <c r="AD20" s="16">
        <v>0.26716626498947671</v>
      </c>
      <c r="AF20" s="16">
        <v>0.17529184689536101</v>
      </c>
      <c r="AH20" s="16">
        <v>0.61990437083925098</v>
      </c>
      <c r="AI20" s="16">
        <v>0.38062329966540109</v>
      </c>
      <c r="AJ20" s="16">
        <v>6.8518058323401687E-2</v>
      </c>
      <c r="AK20" s="16">
        <v>1.1730770021812109E-2</v>
      </c>
    </row>
    <row r="21" spans="2:37" ht="19" customHeight="1" x14ac:dyDescent="0.35">
      <c r="B21" s="15" t="s">
        <v>93</v>
      </c>
      <c r="C21" s="16">
        <v>7.3487817684632098E-2</v>
      </c>
      <c r="D21" s="16">
        <v>6.2490794672245803E-2</v>
      </c>
      <c r="E21" s="16">
        <v>8.4239443643640749E-2</v>
      </c>
      <c r="G21" s="16">
        <v>6.0495323483768952E-2</v>
      </c>
      <c r="H21" s="16">
        <v>3.5677769626563327E-2</v>
      </c>
      <c r="I21" s="16">
        <v>5.7020916507415309E-2</v>
      </c>
      <c r="J21" s="16">
        <v>9.0940075892318867E-2</v>
      </c>
      <c r="K21" s="16">
        <v>9.2984710513210514E-2</v>
      </c>
      <c r="L21" s="16">
        <v>9.8764967051852448E-2</v>
      </c>
      <c r="N21" s="16">
        <v>8.8830167264121032E-2</v>
      </c>
      <c r="O21" s="16">
        <v>5.3362783449806557E-2</v>
      </c>
      <c r="P21" s="16">
        <v>4.9207398991233532E-2</v>
      </c>
      <c r="Q21" s="16">
        <v>9.8815022151411372E-2</v>
      </c>
      <c r="R21" s="16">
        <v>6.9058956318079692E-2</v>
      </c>
      <c r="S21" s="16">
        <v>7.8087870732842152E-2</v>
      </c>
      <c r="T21" s="16">
        <v>6.7516954950071789E-2</v>
      </c>
      <c r="U21" s="16">
        <v>7.5571283454244867E-2</v>
      </c>
      <c r="V21" s="16">
        <v>6.7129481534753455E-2</v>
      </c>
      <c r="W21" s="16">
        <v>6.9227875076712936E-2</v>
      </c>
      <c r="X21" s="16">
        <v>7.638565392445433E-2</v>
      </c>
      <c r="Y21" s="16">
        <v>8.4498829146939167E-2</v>
      </c>
      <c r="AA21" s="16">
        <v>5.0143676153866792E-2</v>
      </c>
      <c r="AB21" s="16">
        <v>7.884204503281618E-2</v>
      </c>
      <c r="AC21" s="16">
        <v>5.3265475083753698E-2</v>
      </c>
      <c r="AD21" s="16">
        <v>0.11066868306372959</v>
      </c>
      <c r="AF21" s="16">
        <v>6.3128773221573162E-2</v>
      </c>
      <c r="AH21" s="16">
        <v>0.1132896683692034</v>
      </c>
      <c r="AI21" s="16">
        <v>0.12650866460689511</v>
      </c>
      <c r="AJ21" s="16">
        <v>3.478496902739913E-2</v>
      </c>
      <c r="AK21" s="16">
        <v>1.1439522310073461E-2</v>
      </c>
    </row>
    <row r="23" spans="2:37" x14ac:dyDescent="0.35">
      <c r="B23" t="s">
        <v>443</v>
      </c>
    </row>
    <row r="24" spans="2:37" x14ac:dyDescent="0.35">
      <c r="B24" t="s">
        <v>8</v>
      </c>
    </row>
    <row r="26" spans="2:37" x14ac:dyDescent="0.35">
      <c r="B26"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E00-000000000000}">
  <dimension ref="B2:AM2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409</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3731</v>
      </c>
      <c r="D7" s="13">
        <v>1969</v>
      </c>
      <c r="E7" s="13">
        <v>1762</v>
      </c>
      <c r="G7" s="13">
        <v>463</v>
      </c>
      <c r="H7" s="13">
        <v>766</v>
      </c>
      <c r="I7" s="13">
        <v>817</v>
      </c>
      <c r="J7" s="13">
        <v>851</v>
      </c>
      <c r="K7" s="13">
        <v>593</v>
      </c>
      <c r="L7" s="13">
        <v>241</v>
      </c>
      <c r="N7" s="13">
        <v>289</v>
      </c>
      <c r="O7" s="13">
        <v>124</v>
      </c>
      <c r="P7" s="13">
        <v>185</v>
      </c>
      <c r="Q7" s="13">
        <v>150</v>
      </c>
      <c r="R7" s="13">
        <v>418</v>
      </c>
      <c r="S7" s="13">
        <v>302</v>
      </c>
      <c r="T7" s="13">
        <v>276</v>
      </c>
      <c r="U7" s="13">
        <v>336</v>
      </c>
      <c r="V7" s="13">
        <v>589</v>
      </c>
      <c r="W7" s="13">
        <v>495</v>
      </c>
      <c r="X7" s="13">
        <v>278</v>
      </c>
      <c r="Y7" s="13">
        <v>289</v>
      </c>
      <c r="AA7" s="13">
        <v>1130</v>
      </c>
      <c r="AB7" s="13">
        <v>1060</v>
      </c>
      <c r="AC7" s="13">
        <v>848</v>
      </c>
      <c r="AD7" s="13">
        <v>687</v>
      </c>
      <c r="AF7" s="13">
        <v>3501</v>
      </c>
      <c r="AH7" s="13">
        <v>194</v>
      </c>
      <c r="AI7" s="13">
        <v>1198</v>
      </c>
      <c r="AJ7" s="13">
        <v>1617</v>
      </c>
      <c r="AK7" s="13">
        <v>722</v>
      </c>
    </row>
    <row r="8" spans="2:39" x14ac:dyDescent="0.35">
      <c r="B8" s="7" t="s">
        <v>68</v>
      </c>
      <c r="C8" s="14">
        <v>3697</v>
      </c>
      <c r="D8" s="14">
        <v>1953</v>
      </c>
      <c r="E8" s="14">
        <v>1744</v>
      </c>
      <c r="G8" s="14">
        <v>456</v>
      </c>
      <c r="H8" s="14">
        <v>806</v>
      </c>
      <c r="I8" s="14">
        <v>807</v>
      </c>
      <c r="J8" s="14">
        <v>798</v>
      </c>
      <c r="K8" s="14">
        <v>546</v>
      </c>
      <c r="L8" s="14">
        <v>283</v>
      </c>
      <c r="N8" s="14">
        <v>308</v>
      </c>
      <c r="O8" s="14">
        <v>128</v>
      </c>
      <c r="P8" s="14">
        <v>176</v>
      </c>
      <c r="Q8" s="14">
        <v>136</v>
      </c>
      <c r="R8" s="14">
        <v>405</v>
      </c>
      <c r="S8" s="14">
        <v>280</v>
      </c>
      <c r="T8" s="14">
        <v>255</v>
      </c>
      <c r="U8" s="14">
        <v>328</v>
      </c>
      <c r="V8" s="14">
        <v>616</v>
      </c>
      <c r="W8" s="14">
        <v>487</v>
      </c>
      <c r="X8" s="14">
        <v>263</v>
      </c>
      <c r="Y8" s="14">
        <v>313</v>
      </c>
      <c r="AA8" s="14">
        <v>1093</v>
      </c>
      <c r="AB8" s="14">
        <v>1005</v>
      </c>
      <c r="AC8" s="14">
        <v>884</v>
      </c>
      <c r="AD8" s="14">
        <v>713</v>
      </c>
      <c r="AF8" s="14">
        <v>3464</v>
      </c>
      <c r="AH8" s="14">
        <v>195</v>
      </c>
      <c r="AI8" s="14">
        <v>1176</v>
      </c>
      <c r="AJ8" s="14">
        <v>1609</v>
      </c>
      <c r="AK8" s="14">
        <v>716</v>
      </c>
    </row>
    <row r="9" spans="2:39" ht="46" customHeight="1" x14ac:dyDescent="0.35">
      <c r="B9" s="15" t="s">
        <v>410</v>
      </c>
      <c r="C9" s="16">
        <v>0.20883336504229499</v>
      </c>
      <c r="D9" s="16">
        <v>0.24199477697345351</v>
      </c>
      <c r="E9" s="16">
        <v>0.17170412234597421</v>
      </c>
      <c r="G9" s="16">
        <v>0.1743862245035665</v>
      </c>
      <c r="H9" s="16">
        <v>0.21519562598671491</v>
      </c>
      <c r="I9" s="16">
        <v>0.21531066454194001</v>
      </c>
      <c r="J9" s="16">
        <v>0.21655585138979061</v>
      </c>
      <c r="K9" s="16">
        <v>0.2145797853915194</v>
      </c>
      <c r="L9" s="16">
        <v>0.19494735192639759</v>
      </c>
      <c r="N9" s="16">
        <v>0.17361105568741361</v>
      </c>
      <c r="O9" s="16">
        <v>0.23344374860063</v>
      </c>
      <c r="P9" s="16">
        <v>0.16187621368127481</v>
      </c>
      <c r="Q9" s="16">
        <v>0.18484979061925291</v>
      </c>
      <c r="R9" s="16">
        <v>0.23757098516834951</v>
      </c>
      <c r="S9" s="16">
        <v>0.18756123223625421</v>
      </c>
      <c r="T9" s="16">
        <v>0.18511615938360329</v>
      </c>
      <c r="U9" s="16">
        <v>0.20968910563607049</v>
      </c>
      <c r="V9" s="16">
        <v>0.22785547280138529</v>
      </c>
      <c r="W9" s="16">
        <v>0.21664251235459761</v>
      </c>
      <c r="X9" s="16">
        <v>0.2144946383283968</v>
      </c>
      <c r="Y9" s="16">
        <v>0.21630868820749791</v>
      </c>
      <c r="AA9" s="16">
        <v>0.28037752423086132</v>
      </c>
      <c r="AB9" s="16">
        <v>0.21312392192373719</v>
      </c>
      <c r="AC9" s="16">
        <v>0.18036623263224791</v>
      </c>
      <c r="AD9" s="16">
        <v>0.12910310892616819</v>
      </c>
      <c r="AF9" s="16">
        <v>0.21849308976071999</v>
      </c>
      <c r="AH9" s="16">
        <v>7.5553717929970191E-2</v>
      </c>
      <c r="AI9" s="16">
        <v>0.12738459368350369</v>
      </c>
      <c r="AJ9" s="16">
        <v>0.22186181763850771</v>
      </c>
      <c r="AK9" s="16">
        <v>0.3495763329546771</v>
      </c>
    </row>
    <row r="10" spans="2:39" ht="46" customHeight="1" x14ac:dyDescent="0.35">
      <c r="B10" s="15" t="s">
        <v>411</v>
      </c>
      <c r="C10" s="16">
        <v>0.19825018388275459</v>
      </c>
      <c r="D10" s="16">
        <v>0.21257060927009289</v>
      </c>
      <c r="E10" s="16">
        <v>0.1822162903071482</v>
      </c>
      <c r="G10" s="16">
        <v>0.18896475541427329</v>
      </c>
      <c r="H10" s="16">
        <v>0.2480894036899578</v>
      </c>
      <c r="I10" s="16">
        <v>0.247992736650819</v>
      </c>
      <c r="J10" s="16">
        <v>0.19178329548174231</v>
      </c>
      <c r="K10" s="16">
        <v>0.1271401512714268</v>
      </c>
      <c r="L10" s="16">
        <v>8.5155150639077234E-2</v>
      </c>
      <c r="N10" s="16">
        <v>0.17265304211557481</v>
      </c>
      <c r="O10" s="16">
        <v>0.1832857830556231</v>
      </c>
      <c r="P10" s="16">
        <v>0.15349960608594021</v>
      </c>
      <c r="Q10" s="16">
        <v>0.19508474608923701</v>
      </c>
      <c r="R10" s="16">
        <v>0.20349855763005159</v>
      </c>
      <c r="S10" s="16">
        <v>0.16011065615672321</v>
      </c>
      <c r="T10" s="16">
        <v>0.20841571331907771</v>
      </c>
      <c r="U10" s="16">
        <v>0.2330866823027139</v>
      </c>
      <c r="V10" s="16">
        <v>0.2448475449288682</v>
      </c>
      <c r="W10" s="16">
        <v>0.1686450226021621</v>
      </c>
      <c r="X10" s="16">
        <v>0.1902475633195414</v>
      </c>
      <c r="Y10" s="16">
        <v>0.19983916780198949</v>
      </c>
      <c r="AA10" s="16">
        <v>0.26574287842675032</v>
      </c>
      <c r="AB10" s="16">
        <v>0.1856942625149941</v>
      </c>
      <c r="AC10" s="16">
        <v>0.16754166487340219</v>
      </c>
      <c r="AD10" s="16">
        <v>0.1506565539126109</v>
      </c>
      <c r="AF10" s="16">
        <v>0.20955383978460021</v>
      </c>
      <c r="AH10" s="16">
        <v>1.6026227349083291E-2</v>
      </c>
      <c r="AI10" s="16">
        <v>7.4536386837010901E-2</v>
      </c>
      <c r="AJ10" s="16">
        <v>0.2282434125914049</v>
      </c>
      <c r="AK10" s="16">
        <v>0.38359464206063082</v>
      </c>
    </row>
    <row r="11" spans="2:39" ht="46" customHeight="1" x14ac:dyDescent="0.35">
      <c r="B11" s="15" t="s">
        <v>412</v>
      </c>
      <c r="C11" s="16">
        <v>0.2213117788283763</v>
      </c>
      <c r="D11" s="16">
        <v>0.23974483165588781</v>
      </c>
      <c r="E11" s="16">
        <v>0.2006731735275053</v>
      </c>
      <c r="G11" s="16">
        <v>0.2186815867607117</v>
      </c>
      <c r="H11" s="16">
        <v>0.25620946531095162</v>
      </c>
      <c r="I11" s="16">
        <v>0.22058443377822901</v>
      </c>
      <c r="J11" s="16">
        <v>0.2189653455363853</v>
      </c>
      <c r="K11" s="16">
        <v>0.1917651284466477</v>
      </c>
      <c r="L11" s="16">
        <v>0.1919287549120588</v>
      </c>
      <c r="N11" s="16">
        <v>0.23235079302118769</v>
      </c>
      <c r="O11" s="16">
        <v>0.17347878099281841</v>
      </c>
      <c r="P11" s="16">
        <v>0.20401579581277909</v>
      </c>
      <c r="Q11" s="16">
        <v>0.21372056252426899</v>
      </c>
      <c r="R11" s="16">
        <v>0.23627674567642659</v>
      </c>
      <c r="S11" s="16">
        <v>0.21642183749087271</v>
      </c>
      <c r="T11" s="16">
        <v>0.16985416827749991</v>
      </c>
      <c r="U11" s="16">
        <v>0.23853287760974071</v>
      </c>
      <c r="V11" s="16">
        <v>0.26510528652752152</v>
      </c>
      <c r="W11" s="16">
        <v>0.1900755598124525</v>
      </c>
      <c r="X11" s="16">
        <v>0.22336849452546589</v>
      </c>
      <c r="Y11" s="16">
        <v>0.21273621746647589</v>
      </c>
      <c r="AA11" s="16">
        <v>0.28043982020634167</v>
      </c>
      <c r="AB11" s="16">
        <v>0.20003906179527339</v>
      </c>
      <c r="AC11" s="16">
        <v>0.2106954335934178</v>
      </c>
      <c r="AD11" s="16">
        <v>0.17398775030615871</v>
      </c>
      <c r="AF11" s="16">
        <v>0.2314422398598526</v>
      </c>
      <c r="AH11" s="16">
        <v>6.0657687853218553E-2</v>
      </c>
      <c r="AI11" s="16">
        <v>0.1065661304135426</v>
      </c>
      <c r="AJ11" s="16">
        <v>0.24787657306071409</v>
      </c>
      <c r="AK11" s="16">
        <v>0.39375944942515539</v>
      </c>
    </row>
    <row r="12" spans="2:39" ht="60" customHeight="1" x14ac:dyDescent="0.35">
      <c r="B12" s="15" t="s">
        <v>413</v>
      </c>
      <c r="C12" s="16">
        <v>0.17179208627805989</v>
      </c>
      <c r="D12" s="16">
        <v>0.17429388860718889</v>
      </c>
      <c r="E12" s="16">
        <v>0.168990938183121</v>
      </c>
      <c r="G12" s="16">
        <v>0.215685157784403</v>
      </c>
      <c r="H12" s="16">
        <v>0.25133317364348151</v>
      </c>
      <c r="I12" s="16">
        <v>0.1948141416111327</v>
      </c>
      <c r="J12" s="16">
        <v>0.1507696813276686</v>
      </c>
      <c r="K12" s="16">
        <v>8.5185722950016418E-2</v>
      </c>
      <c r="L12" s="16">
        <v>3.5503242728950127E-2</v>
      </c>
      <c r="N12" s="16">
        <v>0.1119738700705043</v>
      </c>
      <c r="O12" s="16">
        <v>0.18232014150773729</v>
      </c>
      <c r="P12" s="16">
        <v>0.15299745011053101</v>
      </c>
      <c r="Q12" s="16">
        <v>0.19691734370686911</v>
      </c>
      <c r="R12" s="16">
        <v>0.17062818698603291</v>
      </c>
      <c r="S12" s="16">
        <v>0.15484768218197359</v>
      </c>
      <c r="T12" s="16">
        <v>0.1685435902467485</v>
      </c>
      <c r="U12" s="16">
        <v>0.1802709072649957</v>
      </c>
      <c r="V12" s="16">
        <v>0.2372727626130233</v>
      </c>
      <c r="W12" s="16">
        <v>0.15641415436354569</v>
      </c>
      <c r="X12" s="16">
        <v>0.14728975709453479</v>
      </c>
      <c r="Y12" s="16">
        <v>0.15212566115401441</v>
      </c>
      <c r="AA12" s="16">
        <v>0.22442934939289891</v>
      </c>
      <c r="AB12" s="16">
        <v>0.15122729360001511</v>
      </c>
      <c r="AC12" s="16">
        <v>0.15000027726867821</v>
      </c>
      <c r="AD12" s="16">
        <v>0.1461074143019023</v>
      </c>
      <c r="AF12" s="16">
        <v>0.18108924440140831</v>
      </c>
      <c r="AH12" s="16">
        <v>0</v>
      </c>
      <c r="AI12" s="16">
        <v>6.94694006704107E-2</v>
      </c>
      <c r="AJ12" s="16">
        <v>0.2062237336868471</v>
      </c>
      <c r="AK12" s="16">
        <v>0.30921224463529129</v>
      </c>
    </row>
    <row r="13" spans="2:39" ht="32" customHeight="1" x14ac:dyDescent="0.35">
      <c r="B13" s="15" t="s">
        <v>414</v>
      </c>
      <c r="C13" s="16">
        <v>0.19800862579223191</v>
      </c>
      <c r="D13" s="16">
        <v>0.20778855033339011</v>
      </c>
      <c r="E13" s="16">
        <v>0.18705851327608849</v>
      </c>
      <c r="G13" s="16">
        <v>0.21239660765411261</v>
      </c>
      <c r="H13" s="16">
        <v>0.24324766367062439</v>
      </c>
      <c r="I13" s="16">
        <v>0.2299018844212283</v>
      </c>
      <c r="J13" s="16">
        <v>0.17736156211460291</v>
      </c>
      <c r="K13" s="16">
        <v>0.1401850693259814</v>
      </c>
      <c r="L13" s="16">
        <v>0.1249814597569056</v>
      </c>
      <c r="N13" s="16">
        <v>0.17028776428612</v>
      </c>
      <c r="O13" s="16">
        <v>0.19808815626980331</v>
      </c>
      <c r="P13" s="16">
        <v>0.18477874398902719</v>
      </c>
      <c r="Q13" s="16">
        <v>0.2254722963980515</v>
      </c>
      <c r="R13" s="16">
        <v>0.22319054092955221</v>
      </c>
      <c r="S13" s="16">
        <v>0.1690133611819753</v>
      </c>
      <c r="T13" s="16">
        <v>0.2006984080907003</v>
      </c>
      <c r="U13" s="16">
        <v>0.21394414091455699</v>
      </c>
      <c r="V13" s="16">
        <v>0.2483600876208048</v>
      </c>
      <c r="W13" s="16">
        <v>0.18167543931271091</v>
      </c>
      <c r="X13" s="16">
        <v>0.15894138374844821</v>
      </c>
      <c r="Y13" s="16">
        <v>0.1543345448890979</v>
      </c>
      <c r="AA13" s="16">
        <v>0.27293845163308827</v>
      </c>
      <c r="AB13" s="16">
        <v>0.20261276281720769</v>
      </c>
      <c r="AC13" s="16">
        <v>0.14438033360766919</v>
      </c>
      <c r="AD13" s="16">
        <v>0.14330076522334051</v>
      </c>
      <c r="AF13" s="16">
        <v>0.20818188146778269</v>
      </c>
      <c r="AH13" s="16">
        <v>2.1912826251193548E-2</v>
      </c>
      <c r="AI13" s="16">
        <v>8.3029021375462711E-2</v>
      </c>
      <c r="AJ13" s="16">
        <v>0.22788421751602689</v>
      </c>
      <c r="AK13" s="16">
        <v>0.36761117918107128</v>
      </c>
    </row>
    <row r="14" spans="2:39" ht="46" customHeight="1" x14ac:dyDescent="0.35">
      <c r="B14" s="15" t="s">
        <v>415</v>
      </c>
      <c r="C14" s="16">
        <v>0.1756576838820551</v>
      </c>
      <c r="D14" s="16">
        <v>0.19521662600653461</v>
      </c>
      <c r="E14" s="16">
        <v>0.15375847432696529</v>
      </c>
      <c r="G14" s="16">
        <v>0.17192977727830711</v>
      </c>
      <c r="H14" s="16">
        <v>0.24401327149392041</v>
      </c>
      <c r="I14" s="16">
        <v>0.2130487818447592</v>
      </c>
      <c r="J14" s="16">
        <v>0.14097990780710939</v>
      </c>
      <c r="K14" s="16">
        <v>0.1091418899619486</v>
      </c>
      <c r="L14" s="16">
        <v>0.10664219121272139</v>
      </c>
      <c r="N14" s="16">
        <v>0.1527031800700569</v>
      </c>
      <c r="O14" s="16">
        <v>0.19249333390537021</v>
      </c>
      <c r="P14" s="16">
        <v>0.12936948702502879</v>
      </c>
      <c r="Q14" s="16">
        <v>0.22306523135257789</v>
      </c>
      <c r="R14" s="16">
        <v>0.15176830584650691</v>
      </c>
      <c r="S14" s="16">
        <v>0.1735575880787229</v>
      </c>
      <c r="T14" s="16">
        <v>0.14667496525295781</v>
      </c>
      <c r="U14" s="16">
        <v>0.19391553269009071</v>
      </c>
      <c r="V14" s="16">
        <v>0.23682011527951349</v>
      </c>
      <c r="W14" s="16">
        <v>0.15450693044078109</v>
      </c>
      <c r="X14" s="16">
        <v>0.17397368542767369</v>
      </c>
      <c r="Y14" s="16">
        <v>0.14803812997129551</v>
      </c>
      <c r="AA14" s="16">
        <v>0.2335086698930344</v>
      </c>
      <c r="AB14" s="16">
        <v>0.14587855062754351</v>
      </c>
      <c r="AC14" s="16">
        <v>0.17114759487556619</v>
      </c>
      <c r="AD14" s="16">
        <v>0.13403791095737241</v>
      </c>
      <c r="AF14" s="16">
        <v>0.18536789369923179</v>
      </c>
      <c r="AH14" s="16">
        <v>2.6455814837487081E-2</v>
      </c>
      <c r="AI14" s="16">
        <v>6.006828662237626E-2</v>
      </c>
      <c r="AJ14" s="16">
        <v>0.20676572706472429</v>
      </c>
      <c r="AK14" s="16">
        <v>0.33616320510854919</v>
      </c>
    </row>
    <row r="15" spans="2:39" ht="32" customHeight="1" x14ac:dyDescent="0.35">
      <c r="B15" s="15" t="s">
        <v>416</v>
      </c>
      <c r="C15" s="16">
        <v>0.23275906146103051</v>
      </c>
      <c r="D15" s="16">
        <v>0.2390434882083329</v>
      </c>
      <c r="E15" s="16">
        <v>0.22572269019938951</v>
      </c>
      <c r="G15" s="16">
        <v>0.2800967911332512</v>
      </c>
      <c r="H15" s="16">
        <v>0.28603007457685098</v>
      </c>
      <c r="I15" s="16">
        <v>0.26766686260640071</v>
      </c>
      <c r="J15" s="16">
        <v>0.21056484943238291</v>
      </c>
      <c r="K15" s="16">
        <v>0.15033700883777051</v>
      </c>
      <c r="L15" s="16">
        <v>0.1270388420113977</v>
      </c>
      <c r="N15" s="16">
        <v>0.2057503352696137</v>
      </c>
      <c r="O15" s="16">
        <v>0.25805062141956181</v>
      </c>
      <c r="P15" s="16">
        <v>0.2218628582884038</v>
      </c>
      <c r="Q15" s="16">
        <v>0.25321351764574918</v>
      </c>
      <c r="R15" s="16">
        <v>0.23126545987931491</v>
      </c>
      <c r="S15" s="16">
        <v>0.2213300582009127</v>
      </c>
      <c r="T15" s="16">
        <v>0.22933654351007671</v>
      </c>
      <c r="U15" s="16">
        <v>0.26237844281654321</v>
      </c>
      <c r="V15" s="16">
        <v>0.26940188275469062</v>
      </c>
      <c r="W15" s="16">
        <v>0.20837163184260421</v>
      </c>
      <c r="X15" s="16">
        <v>0.23922450424955069</v>
      </c>
      <c r="Y15" s="16">
        <v>0.1904616438548937</v>
      </c>
      <c r="AA15" s="16">
        <v>0.29695796378457451</v>
      </c>
      <c r="AB15" s="16">
        <v>0.21436639575413771</v>
      </c>
      <c r="AC15" s="16">
        <v>0.2128758558814034</v>
      </c>
      <c r="AD15" s="16">
        <v>0.18512815858675649</v>
      </c>
      <c r="AF15" s="16">
        <v>0.24455908963562989</v>
      </c>
      <c r="AH15" s="16">
        <v>6.1528073024012357E-2</v>
      </c>
      <c r="AI15" s="16">
        <v>0.1121481374330062</v>
      </c>
      <c r="AJ15" s="16">
        <v>0.26131536100653402</v>
      </c>
      <c r="AK15" s="16">
        <v>0.41324259468587049</v>
      </c>
    </row>
    <row r="16" spans="2:39" ht="46" customHeight="1" x14ac:dyDescent="0.35">
      <c r="B16" s="15" t="s">
        <v>417</v>
      </c>
      <c r="C16" s="16">
        <v>0.19488050159086481</v>
      </c>
      <c r="D16" s="16">
        <v>0.2139366705125865</v>
      </c>
      <c r="E16" s="16">
        <v>0.1735442230806036</v>
      </c>
      <c r="G16" s="16">
        <v>0.21184362884256411</v>
      </c>
      <c r="H16" s="16">
        <v>0.27583692238095248</v>
      </c>
      <c r="I16" s="16">
        <v>0.23561527092737219</v>
      </c>
      <c r="J16" s="16">
        <v>0.17159770372101629</v>
      </c>
      <c r="K16" s="16">
        <v>0.1126990324164905</v>
      </c>
      <c r="L16" s="16">
        <v>4.5334458053274691E-2</v>
      </c>
      <c r="N16" s="16">
        <v>0.15992492544736431</v>
      </c>
      <c r="O16" s="16">
        <v>0.2364073066786358</v>
      </c>
      <c r="P16" s="16">
        <v>0.16295839933311621</v>
      </c>
      <c r="Q16" s="16">
        <v>0.2058752073543979</v>
      </c>
      <c r="R16" s="16">
        <v>0.21798574393859579</v>
      </c>
      <c r="S16" s="16">
        <v>0.13143589576450751</v>
      </c>
      <c r="T16" s="16">
        <v>0.2032466832364421</v>
      </c>
      <c r="U16" s="16">
        <v>0.18675500820222279</v>
      </c>
      <c r="V16" s="16">
        <v>0.27544712342929878</v>
      </c>
      <c r="W16" s="16">
        <v>0.16235938711666001</v>
      </c>
      <c r="X16" s="16">
        <v>0.154026766135719</v>
      </c>
      <c r="Y16" s="16">
        <v>0.18047186765885109</v>
      </c>
      <c r="AA16" s="16">
        <v>0.23382819929409621</v>
      </c>
      <c r="AB16" s="16">
        <v>0.2020075689525119</v>
      </c>
      <c r="AC16" s="16">
        <v>0.1802570778227453</v>
      </c>
      <c r="AD16" s="16">
        <v>0.14230380093206879</v>
      </c>
      <c r="AF16" s="16">
        <v>0.20676659354866009</v>
      </c>
      <c r="AH16" s="16">
        <v>1.5613031485131721E-2</v>
      </c>
      <c r="AI16" s="16">
        <v>7.3650644892201703E-2</v>
      </c>
      <c r="AJ16" s="16">
        <v>0.22854229423406661</v>
      </c>
      <c r="AK16" s="16">
        <v>0.36710105359973738</v>
      </c>
    </row>
    <row r="17" spans="2:37" ht="46" customHeight="1" x14ac:dyDescent="0.35">
      <c r="B17" s="15" t="s">
        <v>418</v>
      </c>
      <c r="C17" s="16">
        <v>0.2102691154400981</v>
      </c>
      <c r="D17" s="16">
        <v>0.2339797065059632</v>
      </c>
      <c r="E17" s="16">
        <v>0.18372150365609749</v>
      </c>
      <c r="G17" s="16">
        <v>0.21885196413189781</v>
      </c>
      <c r="H17" s="16">
        <v>0.26765891077750931</v>
      </c>
      <c r="I17" s="16">
        <v>0.23328237551666181</v>
      </c>
      <c r="J17" s="16">
        <v>0.1921219674723984</v>
      </c>
      <c r="K17" s="16">
        <v>0.15779969054974791</v>
      </c>
      <c r="L17" s="16">
        <v>0.1199484263226745</v>
      </c>
      <c r="N17" s="16">
        <v>0.1513493663123153</v>
      </c>
      <c r="O17" s="16">
        <v>0.18974766216999059</v>
      </c>
      <c r="P17" s="16">
        <v>0.15957516983048839</v>
      </c>
      <c r="Q17" s="16">
        <v>0.2106600037481863</v>
      </c>
      <c r="R17" s="16">
        <v>0.25036648182392768</v>
      </c>
      <c r="S17" s="16">
        <v>0.17318944996629809</v>
      </c>
      <c r="T17" s="16">
        <v>0.2239345993719434</v>
      </c>
      <c r="U17" s="16">
        <v>0.19439628531360589</v>
      </c>
      <c r="V17" s="16">
        <v>0.25012591793332761</v>
      </c>
      <c r="W17" s="16">
        <v>0.18992762885902079</v>
      </c>
      <c r="X17" s="16">
        <v>0.23223203622380451</v>
      </c>
      <c r="Y17" s="16">
        <v>0.22675179315358859</v>
      </c>
      <c r="AA17" s="16">
        <v>0.28049672331375147</v>
      </c>
      <c r="AB17" s="16">
        <v>0.2128439284527345</v>
      </c>
      <c r="AC17" s="16">
        <v>0.16939106230626541</v>
      </c>
      <c r="AD17" s="16">
        <v>0.14986068637432701</v>
      </c>
      <c r="AF17" s="16">
        <v>0.22156210962850509</v>
      </c>
      <c r="AH17" s="16">
        <v>4.1504495699108093E-2</v>
      </c>
      <c r="AI17" s="16">
        <v>9.1068572707327933E-2</v>
      </c>
      <c r="AJ17" s="16">
        <v>0.2363532753256668</v>
      </c>
      <c r="AK17" s="16">
        <v>0.39331897786365888</v>
      </c>
    </row>
    <row r="18" spans="2:37" ht="46" customHeight="1" x14ac:dyDescent="0.35">
      <c r="B18" s="15" t="s">
        <v>419</v>
      </c>
      <c r="C18" s="16">
        <v>0.18199991019152981</v>
      </c>
      <c r="D18" s="16">
        <v>0.19930127696784089</v>
      </c>
      <c r="E18" s="16">
        <v>0.16262839949261021</v>
      </c>
      <c r="G18" s="16">
        <v>0.1762173553608142</v>
      </c>
      <c r="H18" s="16">
        <v>0.23686576156432801</v>
      </c>
      <c r="I18" s="16">
        <v>0.21015084269100931</v>
      </c>
      <c r="J18" s="16">
        <v>0.1655844969178949</v>
      </c>
      <c r="K18" s="16">
        <v>0.1146399952781242</v>
      </c>
      <c r="L18" s="16">
        <v>0.13119301963387839</v>
      </c>
      <c r="N18" s="16">
        <v>0.143317468298095</v>
      </c>
      <c r="O18" s="16">
        <v>0.2409590649930147</v>
      </c>
      <c r="P18" s="16">
        <v>0.21594516723811119</v>
      </c>
      <c r="Q18" s="16">
        <v>0.15732430996941901</v>
      </c>
      <c r="R18" s="16">
        <v>0.185268969463417</v>
      </c>
      <c r="S18" s="16">
        <v>0.12889573501727261</v>
      </c>
      <c r="T18" s="16">
        <v>0.1655179910377737</v>
      </c>
      <c r="U18" s="16">
        <v>0.15990081717333449</v>
      </c>
      <c r="V18" s="16">
        <v>0.25034078716967012</v>
      </c>
      <c r="W18" s="16">
        <v>0.16400115210604629</v>
      </c>
      <c r="X18" s="16">
        <v>0.18067853705576761</v>
      </c>
      <c r="Y18" s="16">
        <v>0.16210903408745719</v>
      </c>
      <c r="AA18" s="16">
        <v>0.25784440991956947</v>
      </c>
      <c r="AB18" s="16">
        <v>0.16052273534643041</v>
      </c>
      <c r="AC18" s="16">
        <v>0.16525642557107301</v>
      </c>
      <c r="AD18" s="16">
        <v>0.1173822295517782</v>
      </c>
      <c r="AF18" s="16">
        <v>0.19373317539879059</v>
      </c>
      <c r="AH18" s="16">
        <v>1.6398994121225731E-2</v>
      </c>
      <c r="AI18" s="16">
        <v>7.5390042821909767E-2</v>
      </c>
      <c r="AJ18" s="16">
        <v>0.19799924360599361</v>
      </c>
      <c r="AK18" s="16">
        <v>0.36617625208678128</v>
      </c>
    </row>
    <row r="19" spans="2:37" ht="19" customHeight="1" x14ac:dyDescent="0.35">
      <c r="B19" s="15" t="s">
        <v>241</v>
      </c>
      <c r="C19" s="16">
        <v>2.876971818104139E-3</v>
      </c>
      <c r="D19" s="16">
        <v>3.1306705383719181E-3</v>
      </c>
      <c r="E19" s="16">
        <v>2.5929175270467159E-3</v>
      </c>
      <c r="G19" s="16">
        <v>2.255043187573955E-3</v>
      </c>
      <c r="H19" s="16">
        <v>0</v>
      </c>
      <c r="I19" s="16">
        <v>1.1565517816625979E-3</v>
      </c>
      <c r="J19" s="16">
        <v>4.768818727086328E-3</v>
      </c>
      <c r="K19" s="16">
        <v>5.107945674289174E-3</v>
      </c>
      <c r="L19" s="16">
        <v>7.3325462130871899E-3</v>
      </c>
      <c r="N19" s="16">
        <v>0</v>
      </c>
      <c r="O19" s="16">
        <v>0</v>
      </c>
      <c r="P19" s="16">
        <v>5.8772114250143417E-3</v>
      </c>
      <c r="Q19" s="16">
        <v>0</v>
      </c>
      <c r="R19" s="16">
        <v>0</v>
      </c>
      <c r="S19" s="16">
        <v>3.3028894669153521E-3</v>
      </c>
      <c r="T19" s="16">
        <v>0</v>
      </c>
      <c r="U19" s="16">
        <v>5.5209200412864772E-3</v>
      </c>
      <c r="V19" s="16">
        <v>4.8827969671090717E-3</v>
      </c>
      <c r="W19" s="16">
        <v>5.7750396314896323E-3</v>
      </c>
      <c r="X19" s="16">
        <v>3.9607728839052203E-3</v>
      </c>
      <c r="Y19" s="16">
        <v>0</v>
      </c>
      <c r="AA19" s="16">
        <v>3.5192296639391819E-3</v>
      </c>
      <c r="AB19" s="16">
        <v>2.7607033766880551E-3</v>
      </c>
      <c r="AC19" s="16">
        <v>3.3845118973943218E-3</v>
      </c>
      <c r="AD19" s="16">
        <v>1.4366746593410869E-3</v>
      </c>
      <c r="AF19" s="16">
        <v>2.7707554055342799E-3</v>
      </c>
      <c r="AH19" s="16">
        <v>1.005271771423182E-2</v>
      </c>
      <c r="AI19" s="16">
        <v>1.623988530039987E-3</v>
      </c>
      <c r="AJ19" s="16">
        <v>1.224242071794369E-3</v>
      </c>
      <c r="AK19" s="16">
        <v>6.6907102961283032E-3</v>
      </c>
    </row>
    <row r="20" spans="2:37" ht="19" customHeight="1" x14ac:dyDescent="0.35">
      <c r="B20" s="15" t="s">
        <v>242</v>
      </c>
      <c r="C20" s="16">
        <v>0.20542187822638561</v>
      </c>
      <c r="D20" s="16">
        <v>0.18886141723635619</v>
      </c>
      <c r="E20" s="16">
        <v>0.22396383224626321</v>
      </c>
      <c r="G20" s="16">
        <v>0.13993595649094759</v>
      </c>
      <c r="H20" s="16">
        <v>0.12554167046008441</v>
      </c>
      <c r="I20" s="16">
        <v>0.15740006226971209</v>
      </c>
      <c r="J20" s="16">
        <v>0.2181796729723634</v>
      </c>
      <c r="K20" s="16">
        <v>0.31597548774175782</v>
      </c>
      <c r="L20" s="16">
        <v>0.42568559573838938</v>
      </c>
      <c r="N20" s="16">
        <v>0.2481437212951286</v>
      </c>
      <c r="O20" s="16">
        <v>0.16705233977089831</v>
      </c>
      <c r="P20" s="16">
        <v>0.22900056983758421</v>
      </c>
      <c r="Q20" s="16">
        <v>0.2269848900706378</v>
      </c>
      <c r="R20" s="16">
        <v>0.1708044059263451</v>
      </c>
      <c r="S20" s="16">
        <v>0.23477166449226711</v>
      </c>
      <c r="T20" s="16">
        <v>0.23596552516535249</v>
      </c>
      <c r="U20" s="16">
        <v>0.14016561288062629</v>
      </c>
      <c r="V20" s="16">
        <v>0.1259290693617118</v>
      </c>
      <c r="W20" s="16">
        <v>0.28346907812963013</v>
      </c>
      <c r="X20" s="16">
        <v>0.22811248867545211</v>
      </c>
      <c r="Y20" s="16">
        <v>0.23444733098832371</v>
      </c>
      <c r="AA20" s="16">
        <v>0.1222225484298055</v>
      </c>
      <c r="AB20" s="16">
        <v>0.22585377226548589</v>
      </c>
      <c r="AC20" s="16">
        <v>0.22569995711424609</v>
      </c>
      <c r="AD20" s="16">
        <v>0.27960800407198411</v>
      </c>
      <c r="AF20" s="16">
        <v>0.1768289500848399</v>
      </c>
      <c r="AH20" s="16">
        <v>0.65121710474173544</v>
      </c>
      <c r="AI20" s="16">
        <v>0.4096132137276976</v>
      </c>
      <c r="AJ20" s="16">
        <v>8.3788903744696844E-2</v>
      </c>
      <c r="AK20" s="16">
        <v>2.201394673278748E-2</v>
      </c>
    </row>
    <row r="21" spans="2:37" ht="19" customHeight="1" x14ac:dyDescent="0.35">
      <c r="B21" s="15" t="s">
        <v>93</v>
      </c>
      <c r="C21" s="16">
        <v>7.1823517116083022E-2</v>
      </c>
      <c r="D21" s="16">
        <v>6.0860564341539809E-2</v>
      </c>
      <c r="E21" s="16">
        <v>8.4098209613475125E-2</v>
      </c>
      <c r="G21" s="16">
        <v>4.2204914924706377E-2</v>
      </c>
      <c r="H21" s="16">
        <v>3.4175747208101931E-2</v>
      </c>
      <c r="I21" s="16">
        <v>7.1062298292167037E-2</v>
      </c>
      <c r="J21" s="16">
        <v>0.10092627098807889</v>
      </c>
      <c r="K21" s="16">
        <v>0.104302244332054</v>
      </c>
      <c r="L21" s="16">
        <v>8.4233010448927684E-2</v>
      </c>
      <c r="N21" s="16">
        <v>7.8269580154871815E-2</v>
      </c>
      <c r="O21" s="16">
        <v>6.3865164217434572E-2</v>
      </c>
      <c r="P21" s="16">
        <v>5.1983703932993112E-2</v>
      </c>
      <c r="Q21" s="16">
        <v>6.100039339287306E-2</v>
      </c>
      <c r="R21" s="16">
        <v>6.289996597632673E-2</v>
      </c>
      <c r="S21" s="16">
        <v>9.3664783034888704E-2</v>
      </c>
      <c r="T21" s="16">
        <v>7.1741751488245256E-2</v>
      </c>
      <c r="U21" s="16">
        <v>7.131119229345248E-2</v>
      </c>
      <c r="V21" s="16">
        <v>6.1660540584514562E-2</v>
      </c>
      <c r="W21" s="16">
        <v>6.6612866779413721E-2</v>
      </c>
      <c r="X21" s="16">
        <v>9.1069461435935722E-2</v>
      </c>
      <c r="Y21" s="16">
        <v>8.9207156190490022E-2</v>
      </c>
      <c r="AA21" s="16">
        <v>4.0983759977488689E-2</v>
      </c>
      <c r="AB21" s="16">
        <v>8.2728784064552627E-2</v>
      </c>
      <c r="AC21" s="16">
        <v>7.0016087207829383E-2</v>
      </c>
      <c r="AD21" s="16">
        <v>0.1051183534833392</v>
      </c>
      <c r="AF21" s="16">
        <v>6.6529815956855545E-2</v>
      </c>
      <c r="AH21" s="16">
        <v>0.1106708678061845</v>
      </c>
      <c r="AI21" s="16">
        <v>0.14439524176812721</v>
      </c>
      <c r="AJ21" s="16">
        <v>3.9469878922279857E-2</v>
      </c>
      <c r="AK21" s="16">
        <v>1.479883696929883E-2</v>
      </c>
    </row>
    <row r="23" spans="2:37" x14ac:dyDescent="0.35">
      <c r="B23" s="19" t="s">
        <v>17</v>
      </c>
    </row>
    <row r="24" spans="2:37" x14ac:dyDescent="0.35">
      <c r="B24" t="s">
        <v>443</v>
      </c>
    </row>
    <row r="25" spans="2:37" x14ac:dyDescent="0.35">
      <c r="B25" t="s">
        <v>8</v>
      </c>
    </row>
    <row r="26" spans="2:37" x14ac:dyDescent="0.35">
      <c r="B26"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F00-000000000000}">
  <dimension ref="B2:I19"/>
  <sheetViews>
    <sheetView showGridLines="0" workbookViewId="0"/>
  </sheetViews>
  <sheetFormatPr defaultRowHeight="14.5" x14ac:dyDescent="0.35"/>
  <cols>
    <col min="1" max="1" width="5" customWidth="1"/>
    <col min="2" max="2" width="25" customWidth="1"/>
    <col min="3" max="9" width="20" customWidth="1"/>
  </cols>
  <sheetData>
    <row r="2" spans="2:9" ht="40" customHeight="1" x14ac:dyDescent="0.35">
      <c r="D2" s="17" t="s">
        <v>552</v>
      </c>
    </row>
    <row r="6" spans="2:9" ht="88" customHeight="1" x14ac:dyDescent="0.35">
      <c r="C6" s="18" t="s">
        <v>553</v>
      </c>
      <c r="D6" s="18" t="s">
        <v>554</v>
      </c>
      <c r="E6" s="18" t="s">
        <v>555</v>
      </c>
      <c r="F6" s="18" t="s">
        <v>556</v>
      </c>
      <c r="G6" s="18" t="s">
        <v>557</v>
      </c>
      <c r="H6" s="18" t="s">
        <v>558</v>
      </c>
      <c r="I6" s="18" t="s">
        <v>559</v>
      </c>
    </row>
    <row r="7" spans="2:9" x14ac:dyDescent="0.35">
      <c r="B7" s="15" t="s">
        <v>421</v>
      </c>
      <c r="C7" s="16">
        <v>0.1248053660114643</v>
      </c>
      <c r="D7" s="16">
        <v>0.16612560858980571</v>
      </c>
      <c r="E7" s="16">
        <v>0.19271788300393849</v>
      </c>
      <c r="F7" s="16">
        <v>0.1362246433762784</v>
      </c>
      <c r="G7" s="16">
        <v>0.15489532150417201</v>
      </c>
      <c r="H7" s="16">
        <v>0.13310106265167199</v>
      </c>
      <c r="I7" s="16">
        <v>0.14389091187775679</v>
      </c>
    </row>
    <row r="8" spans="2:9" x14ac:dyDescent="0.35">
      <c r="B8" s="15" t="s">
        <v>422</v>
      </c>
      <c r="C8" s="16">
        <v>0.20935347355065109</v>
      </c>
      <c r="D8" s="16">
        <v>0.28275050719031752</v>
      </c>
      <c r="E8" s="16">
        <v>0.3252026695609278</v>
      </c>
      <c r="F8" s="16">
        <v>0.24581638543621759</v>
      </c>
      <c r="G8" s="16">
        <v>0.22502990045489449</v>
      </c>
      <c r="H8" s="16">
        <v>0.26800450339553938</v>
      </c>
      <c r="I8" s="16">
        <v>0.24983747706170931</v>
      </c>
    </row>
    <row r="9" spans="2:9" x14ac:dyDescent="0.35">
      <c r="B9" s="15" t="s">
        <v>423</v>
      </c>
      <c r="C9" s="16">
        <v>0.24206829764630061</v>
      </c>
      <c r="D9" s="16">
        <v>0.20637383801629541</v>
      </c>
      <c r="E9" s="16">
        <v>0.20354700969800951</v>
      </c>
      <c r="F9" s="16">
        <v>0.24216857391077359</v>
      </c>
      <c r="G9" s="16">
        <v>0.22262724623742641</v>
      </c>
      <c r="H9" s="16">
        <v>0.2242616309177472</v>
      </c>
      <c r="I9" s="16">
        <v>0.2285614279887212</v>
      </c>
    </row>
    <row r="10" spans="2:9" x14ac:dyDescent="0.35">
      <c r="B10" s="15" t="s">
        <v>424</v>
      </c>
      <c r="C10" s="16">
        <v>0.15109467187975931</v>
      </c>
      <c r="D10" s="16">
        <v>0.1091121193808733</v>
      </c>
      <c r="E10" s="16">
        <v>8.6678232653615434E-2</v>
      </c>
      <c r="F10" s="16">
        <v>0.1071369253175041</v>
      </c>
      <c r="G10" s="16">
        <v>0.12417635307983931</v>
      </c>
      <c r="H10" s="16">
        <v>0.11698842500237119</v>
      </c>
      <c r="I10" s="16">
        <v>0.1078937211907247</v>
      </c>
    </row>
    <row r="11" spans="2:9" x14ac:dyDescent="0.35">
      <c r="B11" s="15" t="s">
        <v>425</v>
      </c>
      <c r="C11" s="16">
        <v>0.20088561015214121</v>
      </c>
      <c r="D11" s="16">
        <v>0.1583874290283972</v>
      </c>
      <c r="E11" s="16">
        <v>0.11559480616885411</v>
      </c>
      <c r="F11" s="16">
        <v>0.20744916833676269</v>
      </c>
      <c r="G11" s="16">
        <v>0.1727096575875996</v>
      </c>
      <c r="H11" s="16">
        <v>0.19069602167899491</v>
      </c>
      <c r="I11" s="16">
        <v>0.1879957299670339</v>
      </c>
    </row>
    <row r="12" spans="2:9" x14ac:dyDescent="0.35">
      <c r="B12" s="15" t="s">
        <v>164</v>
      </c>
      <c r="C12" s="16">
        <v>7.1792580759683366E-2</v>
      </c>
      <c r="D12" s="16">
        <v>7.7250497794310882E-2</v>
      </c>
      <c r="E12" s="16">
        <v>7.6259398914654733E-2</v>
      </c>
      <c r="F12" s="16">
        <v>6.120430362246352E-2</v>
      </c>
      <c r="G12" s="16">
        <v>0.1005615211360683</v>
      </c>
      <c r="H12" s="16">
        <v>6.6948356353675284E-2</v>
      </c>
      <c r="I12" s="16">
        <v>8.1820731914054118E-2</v>
      </c>
    </row>
    <row r="15" spans="2:9" x14ac:dyDescent="0.35">
      <c r="B15" t="s">
        <v>443</v>
      </c>
    </row>
    <row r="16" spans="2:9" x14ac:dyDescent="0.35">
      <c r="B16" t="s">
        <v>8</v>
      </c>
    </row>
    <row r="19" spans="2:2" x14ac:dyDescent="0.35">
      <c r="B19" t="str">
        <f>HYPERLINK("#Contents!A1", "Return to Contents")</f>
        <v>Return to Contents</v>
      </c>
    </row>
  </sheetData>
  <pageMargins left="0.75" right="0.75" top="1" bottom="1" header="0.5" footer="0.5"/>
  <drawing r:id="rId1"/>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000-000000000000}">
  <dimension ref="B2:AM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420</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3731</v>
      </c>
      <c r="D7" s="13">
        <v>1969</v>
      </c>
      <c r="E7" s="13">
        <v>1762</v>
      </c>
      <c r="G7" s="13">
        <v>463</v>
      </c>
      <c r="H7" s="13">
        <v>766</v>
      </c>
      <c r="I7" s="13">
        <v>817</v>
      </c>
      <c r="J7" s="13">
        <v>851</v>
      </c>
      <c r="K7" s="13">
        <v>593</v>
      </c>
      <c r="L7" s="13">
        <v>241</v>
      </c>
      <c r="N7" s="13">
        <v>289</v>
      </c>
      <c r="O7" s="13">
        <v>124</v>
      </c>
      <c r="P7" s="13">
        <v>185</v>
      </c>
      <c r="Q7" s="13">
        <v>150</v>
      </c>
      <c r="R7" s="13">
        <v>418</v>
      </c>
      <c r="S7" s="13">
        <v>302</v>
      </c>
      <c r="T7" s="13">
        <v>276</v>
      </c>
      <c r="U7" s="13">
        <v>336</v>
      </c>
      <c r="V7" s="13">
        <v>589</v>
      </c>
      <c r="W7" s="13">
        <v>495</v>
      </c>
      <c r="X7" s="13">
        <v>278</v>
      </c>
      <c r="Y7" s="13">
        <v>289</v>
      </c>
      <c r="AA7" s="13">
        <v>1130</v>
      </c>
      <c r="AB7" s="13">
        <v>1060</v>
      </c>
      <c r="AC7" s="13">
        <v>848</v>
      </c>
      <c r="AD7" s="13">
        <v>687</v>
      </c>
      <c r="AF7" s="13">
        <v>3501</v>
      </c>
      <c r="AH7" s="13">
        <v>194</v>
      </c>
      <c r="AI7" s="13">
        <v>1198</v>
      </c>
      <c r="AJ7" s="13">
        <v>1617</v>
      </c>
      <c r="AK7" s="13">
        <v>722</v>
      </c>
    </row>
    <row r="8" spans="2:39" x14ac:dyDescent="0.35">
      <c r="B8" s="7" t="s">
        <v>68</v>
      </c>
      <c r="C8" s="14">
        <v>3697</v>
      </c>
      <c r="D8" s="14">
        <v>1953</v>
      </c>
      <c r="E8" s="14">
        <v>1744</v>
      </c>
      <c r="G8" s="14">
        <v>456</v>
      </c>
      <c r="H8" s="14">
        <v>806</v>
      </c>
      <c r="I8" s="14">
        <v>807</v>
      </c>
      <c r="J8" s="14">
        <v>798</v>
      </c>
      <c r="K8" s="14">
        <v>546</v>
      </c>
      <c r="L8" s="14">
        <v>283</v>
      </c>
      <c r="N8" s="14">
        <v>308</v>
      </c>
      <c r="O8" s="14">
        <v>128</v>
      </c>
      <c r="P8" s="14">
        <v>176</v>
      </c>
      <c r="Q8" s="14">
        <v>136</v>
      </c>
      <c r="R8" s="14">
        <v>405</v>
      </c>
      <c r="S8" s="14">
        <v>280</v>
      </c>
      <c r="T8" s="14">
        <v>255</v>
      </c>
      <c r="U8" s="14">
        <v>328</v>
      </c>
      <c r="V8" s="14">
        <v>616</v>
      </c>
      <c r="W8" s="14">
        <v>487</v>
      </c>
      <c r="X8" s="14">
        <v>263</v>
      </c>
      <c r="Y8" s="14">
        <v>313</v>
      </c>
      <c r="AA8" s="14">
        <v>1093</v>
      </c>
      <c r="AB8" s="14">
        <v>1005</v>
      </c>
      <c r="AC8" s="14">
        <v>884</v>
      </c>
      <c r="AD8" s="14">
        <v>713</v>
      </c>
      <c r="AF8" s="14">
        <v>3464</v>
      </c>
      <c r="AH8" s="14">
        <v>195</v>
      </c>
      <c r="AI8" s="14">
        <v>1176</v>
      </c>
      <c r="AJ8" s="14">
        <v>1609</v>
      </c>
      <c r="AK8" s="14">
        <v>716</v>
      </c>
    </row>
    <row r="9" spans="2:39" ht="19" customHeight="1" x14ac:dyDescent="0.35">
      <c r="B9" s="15" t="s">
        <v>421</v>
      </c>
      <c r="C9" s="16">
        <v>0.15489532150417201</v>
      </c>
      <c r="D9" s="16">
        <v>0.17868137053061231</v>
      </c>
      <c r="E9" s="16">
        <v>0.1282632230602733</v>
      </c>
      <c r="G9" s="16">
        <v>0.16455191705682051</v>
      </c>
      <c r="H9" s="16">
        <v>0.21817335936197571</v>
      </c>
      <c r="I9" s="16">
        <v>0.1833472889726275</v>
      </c>
      <c r="J9" s="16">
        <v>0.1192691633401214</v>
      </c>
      <c r="K9" s="16">
        <v>9.9095546948528637E-2</v>
      </c>
      <c r="L9" s="16">
        <v>8.6227496707739562E-2</v>
      </c>
      <c r="N9" s="16">
        <v>0.1442904678112534</v>
      </c>
      <c r="O9" s="16">
        <v>0.1708917690063404</v>
      </c>
      <c r="P9" s="16">
        <v>0.10323154759113159</v>
      </c>
      <c r="Q9" s="16">
        <v>0.17881414969155529</v>
      </c>
      <c r="R9" s="16">
        <v>0.17491150203215761</v>
      </c>
      <c r="S9" s="16">
        <v>0.14316641497199761</v>
      </c>
      <c r="T9" s="16">
        <v>0.1570250315896152</v>
      </c>
      <c r="U9" s="16">
        <v>0.18569555700076709</v>
      </c>
      <c r="V9" s="16">
        <v>0.22826193148910359</v>
      </c>
      <c r="W9" s="16">
        <v>9.4502193088163572E-2</v>
      </c>
      <c r="X9" s="16">
        <v>9.5305706335417073E-2</v>
      </c>
      <c r="Y9" s="16">
        <v>0.12766967097181339</v>
      </c>
      <c r="AA9" s="16">
        <v>0.21415047751946181</v>
      </c>
      <c r="AB9" s="16">
        <v>0.14135760430186239</v>
      </c>
      <c r="AC9" s="16">
        <v>0.13998628833845209</v>
      </c>
      <c r="AD9" s="16">
        <v>0.1016548518192676</v>
      </c>
      <c r="AF9" s="16">
        <v>0.16294783759948689</v>
      </c>
      <c r="AH9" s="16">
        <v>5.3147930253918153E-2</v>
      </c>
      <c r="AI9" s="16">
        <v>4.5433644015672292E-2</v>
      </c>
      <c r="AJ9" s="16">
        <v>0.15360453791376699</v>
      </c>
      <c r="AK9" s="16">
        <v>0.36519144231744438</v>
      </c>
    </row>
    <row r="10" spans="2:39" ht="19" customHeight="1" x14ac:dyDescent="0.35">
      <c r="B10" s="15" t="s">
        <v>422</v>
      </c>
      <c r="C10" s="16">
        <v>0.22502990045489449</v>
      </c>
      <c r="D10" s="16">
        <v>0.24580568679647499</v>
      </c>
      <c r="E10" s="16">
        <v>0.201768248783222</v>
      </c>
      <c r="G10" s="16">
        <v>0.24756603613142669</v>
      </c>
      <c r="H10" s="16">
        <v>0.31842679569496068</v>
      </c>
      <c r="I10" s="16">
        <v>0.23085810916440219</v>
      </c>
      <c r="J10" s="16">
        <v>0.20213999962500209</v>
      </c>
      <c r="K10" s="16">
        <v>0.1397604989758795</v>
      </c>
      <c r="L10" s="16">
        <v>0.1353330163407731</v>
      </c>
      <c r="N10" s="16">
        <v>0.1762463576359668</v>
      </c>
      <c r="O10" s="16">
        <v>0.22645528317101729</v>
      </c>
      <c r="P10" s="16">
        <v>0.2312485691233627</v>
      </c>
      <c r="Q10" s="16">
        <v>0.22103044806718089</v>
      </c>
      <c r="R10" s="16">
        <v>0.2447364546455843</v>
      </c>
      <c r="S10" s="16">
        <v>0.19338649992508461</v>
      </c>
      <c r="T10" s="16">
        <v>0.22316169922254819</v>
      </c>
      <c r="U10" s="16">
        <v>0.2280284304597629</v>
      </c>
      <c r="V10" s="16">
        <v>0.27181814582751962</v>
      </c>
      <c r="W10" s="16">
        <v>0.20973618777755371</v>
      </c>
      <c r="X10" s="16">
        <v>0.225296236978341</v>
      </c>
      <c r="Y10" s="16">
        <v>0.203428452098907</v>
      </c>
      <c r="AA10" s="16">
        <v>0.27421911897720552</v>
      </c>
      <c r="AB10" s="16">
        <v>0.22467032661968889</v>
      </c>
      <c r="AC10" s="16">
        <v>0.2085881165616966</v>
      </c>
      <c r="AD10" s="16">
        <v>0.17072023395401451</v>
      </c>
      <c r="AF10" s="16">
        <v>0.23895291081177769</v>
      </c>
      <c r="AH10" s="16">
        <v>2.1690436078179821E-2</v>
      </c>
      <c r="AI10" s="16">
        <v>0.10185410841237461</v>
      </c>
      <c r="AJ10" s="16">
        <v>0.29900187811445211</v>
      </c>
      <c r="AK10" s="16">
        <v>0.31645143787802499</v>
      </c>
    </row>
    <row r="11" spans="2:39" ht="32" customHeight="1" x14ac:dyDescent="0.35">
      <c r="B11" s="15" t="s">
        <v>423</v>
      </c>
      <c r="C11" s="16">
        <v>0.22262724623742641</v>
      </c>
      <c r="D11" s="16">
        <v>0.2213381023743583</v>
      </c>
      <c r="E11" s="16">
        <v>0.22407063880049621</v>
      </c>
      <c r="G11" s="16">
        <v>0.23913898028287769</v>
      </c>
      <c r="H11" s="16">
        <v>0.2036611403437211</v>
      </c>
      <c r="I11" s="16">
        <v>0.21155412637649201</v>
      </c>
      <c r="J11" s="16">
        <v>0.22915617723737919</v>
      </c>
      <c r="K11" s="16">
        <v>0.24730731418364019</v>
      </c>
      <c r="L11" s="16">
        <v>0.215552307838283</v>
      </c>
      <c r="N11" s="16">
        <v>0.24994496016129561</v>
      </c>
      <c r="O11" s="16">
        <v>0.21930583638641549</v>
      </c>
      <c r="P11" s="16">
        <v>0.19350980572208579</v>
      </c>
      <c r="Q11" s="16">
        <v>0.2192200686057654</v>
      </c>
      <c r="R11" s="16">
        <v>0.20944982673351439</v>
      </c>
      <c r="S11" s="16">
        <v>0.24903199853129851</v>
      </c>
      <c r="T11" s="16">
        <v>0.20697373761086121</v>
      </c>
      <c r="U11" s="16">
        <v>0.26312801955510162</v>
      </c>
      <c r="V11" s="16">
        <v>0.18672955056671231</v>
      </c>
      <c r="W11" s="16">
        <v>0.2402169398140204</v>
      </c>
      <c r="X11" s="16">
        <v>0.2323210499233255</v>
      </c>
      <c r="Y11" s="16">
        <v>0.213762956649106</v>
      </c>
      <c r="AA11" s="16">
        <v>0.19717126493324949</v>
      </c>
      <c r="AB11" s="16">
        <v>0.21013556655081561</v>
      </c>
      <c r="AC11" s="16">
        <v>0.23426899846757421</v>
      </c>
      <c r="AD11" s="16">
        <v>0.26444015971111429</v>
      </c>
      <c r="AF11" s="16">
        <v>0.22363457566931871</v>
      </c>
      <c r="AH11" s="16">
        <v>0.1627095005777987</v>
      </c>
      <c r="AI11" s="16">
        <v>0.24557856233419489</v>
      </c>
      <c r="AJ11" s="16">
        <v>0.24986675617684559</v>
      </c>
      <c r="AK11" s="16">
        <v>0.14009361706760931</v>
      </c>
    </row>
    <row r="12" spans="2:39" ht="19" customHeight="1" x14ac:dyDescent="0.35">
      <c r="B12" s="15" t="s">
        <v>424</v>
      </c>
      <c r="C12" s="16">
        <v>0.12417635307983931</v>
      </c>
      <c r="D12" s="16">
        <v>0.11917567939506681</v>
      </c>
      <c r="E12" s="16">
        <v>0.12977536759925939</v>
      </c>
      <c r="G12" s="16">
        <v>9.8554476996270068E-2</v>
      </c>
      <c r="H12" s="16">
        <v>0.10528843121265059</v>
      </c>
      <c r="I12" s="16">
        <v>0.12651868164499661</v>
      </c>
      <c r="J12" s="16">
        <v>0.13065167100314221</v>
      </c>
      <c r="K12" s="16">
        <v>0.1525588850697478</v>
      </c>
      <c r="L12" s="16">
        <v>0.13953682563394329</v>
      </c>
      <c r="N12" s="16">
        <v>0.14495618966422799</v>
      </c>
      <c r="O12" s="16">
        <v>9.6513724825041627E-2</v>
      </c>
      <c r="P12" s="16">
        <v>0.1303138868877724</v>
      </c>
      <c r="Q12" s="16">
        <v>0.1143956467377136</v>
      </c>
      <c r="R12" s="16">
        <v>0.1293727543453829</v>
      </c>
      <c r="S12" s="16">
        <v>0.13851413633503629</v>
      </c>
      <c r="T12" s="16">
        <v>0.1159545329084153</v>
      </c>
      <c r="U12" s="16">
        <v>0.10347438818607919</v>
      </c>
      <c r="V12" s="16">
        <v>0.1071761014696329</v>
      </c>
      <c r="W12" s="16">
        <v>0.15842386116147181</v>
      </c>
      <c r="X12" s="16">
        <v>0.1363111486442343</v>
      </c>
      <c r="Y12" s="16">
        <v>9.4681040187149734E-2</v>
      </c>
      <c r="AA12" s="16">
        <v>0.12616367457887351</v>
      </c>
      <c r="AB12" s="16">
        <v>0.12521845220743599</v>
      </c>
      <c r="AC12" s="16">
        <v>0.12666920975856699</v>
      </c>
      <c r="AD12" s="16">
        <v>0.1169599231548837</v>
      </c>
      <c r="AF12" s="16">
        <v>0.12764148766063699</v>
      </c>
      <c r="AH12" s="16">
        <v>9.4193100026612894E-2</v>
      </c>
      <c r="AI12" s="16">
        <v>0.1487260103083855</v>
      </c>
      <c r="AJ12" s="16">
        <v>0.12818254370147111</v>
      </c>
      <c r="AK12" s="16">
        <v>8.3052894375730671E-2</v>
      </c>
    </row>
    <row r="13" spans="2:39" ht="19" customHeight="1" x14ac:dyDescent="0.35">
      <c r="B13" s="15" t="s">
        <v>425</v>
      </c>
      <c r="C13" s="16">
        <v>0.1727096575875996</v>
      </c>
      <c r="D13" s="16">
        <v>0.152686788893306</v>
      </c>
      <c r="E13" s="16">
        <v>0.19512830347548671</v>
      </c>
      <c r="G13" s="16">
        <v>0.14165869751147619</v>
      </c>
      <c r="H13" s="16">
        <v>9.9993444061360168E-2</v>
      </c>
      <c r="I13" s="16">
        <v>0.1606333064157377</v>
      </c>
      <c r="J13" s="16">
        <v>0.1997006453788932</v>
      </c>
      <c r="K13" s="16">
        <v>0.23168878977046559</v>
      </c>
      <c r="L13" s="16">
        <v>0.27422307453109213</v>
      </c>
      <c r="N13" s="16">
        <v>0.19261420662993251</v>
      </c>
      <c r="O13" s="16">
        <v>0.21438363468297431</v>
      </c>
      <c r="P13" s="16">
        <v>0.18453760523738019</v>
      </c>
      <c r="Q13" s="16">
        <v>0.16079660577220201</v>
      </c>
      <c r="R13" s="16">
        <v>0.1601931980808286</v>
      </c>
      <c r="S13" s="16">
        <v>0.14637148495501939</v>
      </c>
      <c r="T13" s="16">
        <v>0.18107116832951009</v>
      </c>
      <c r="U13" s="16">
        <v>0.1230841959888692</v>
      </c>
      <c r="V13" s="16">
        <v>0.14032887545456649</v>
      </c>
      <c r="W13" s="16">
        <v>0.1947301392176935</v>
      </c>
      <c r="X13" s="16">
        <v>0.2176043821856361</v>
      </c>
      <c r="Y13" s="16">
        <v>0.21134004738623549</v>
      </c>
      <c r="AA13" s="16">
        <v>0.13350099781697611</v>
      </c>
      <c r="AB13" s="16">
        <v>0.18544450833279991</v>
      </c>
      <c r="AC13" s="16">
        <v>0.18161278426963251</v>
      </c>
      <c r="AD13" s="16">
        <v>0.20386437443707481</v>
      </c>
      <c r="AF13" s="16">
        <v>0.15836521339867979</v>
      </c>
      <c r="AH13" s="16">
        <v>0.41316427203634948</v>
      </c>
      <c r="AI13" s="16">
        <v>0.27636282408544888</v>
      </c>
      <c r="AJ13" s="16">
        <v>0.1150609861731782</v>
      </c>
      <c r="AK13" s="16">
        <v>6.6548267527269056E-2</v>
      </c>
    </row>
    <row r="14" spans="2:39" ht="19" customHeight="1" x14ac:dyDescent="0.35">
      <c r="B14" s="15" t="s">
        <v>164</v>
      </c>
      <c r="C14" s="16">
        <v>0.1005615211360683</v>
      </c>
      <c r="D14" s="16">
        <v>8.2312372010181808E-2</v>
      </c>
      <c r="E14" s="16">
        <v>0.12099421828126269</v>
      </c>
      <c r="G14" s="16">
        <v>0.1085298920211287</v>
      </c>
      <c r="H14" s="16">
        <v>5.44568293253316E-2</v>
      </c>
      <c r="I14" s="16">
        <v>8.7088487425744154E-2</v>
      </c>
      <c r="J14" s="16">
        <v>0.11908234341546189</v>
      </c>
      <c r="K14" s="16">
        <v>0.12958896505173809</v>
      </c>
      <c r="L14" s="16">
        <v>0.14912727894816899</v>
      </c>
      <c r="N14" s="16">
        <v>9.1947818097323636E-2</v>
      </c>
      <c r="O14" s="16">
        <v>7.2449751928211112E-2</v>
      </c>
      <c r="P14" s="16">
        <v>0.15715858543826741</v>
      </c>
      <c r="Q14" s="16">
        <v>0.1057430811255828</v>
      </c>
      <c r="R14" s="16">
        <v>8.1336264162532215E-2</v>
      </c>
      <c r="S14" s="16">
        <v>0.1295294652815637</v>
      </c>
      <c r="T14" s="16">
        <v>0.11581383033905</v>
      </c>
      <c r="U14" s="16">
        <v>9.6589408809420102E-2</v>
      </c>
      <c r="V14" s="16">
        <v>6.5685395192465107E-2</v>
      </c>
      <c r="W14" s="16">
        <v>0.102390678941097</v>
      </c>
      <c r="X14" s="16">
        <v>9.3161475933046148E-2</v>
      </c>
      <c r="Y14" s="16">
        <v>0.14911783270678849</v>
      </c>
      <c r="AA14" s="16">
        <v>5.4794466174233662E-2</v>
      </c>
      <c r="AB14" s="16">
        <v>0.11317354198739719</v>
      </c>
      <c r="AC14" s="16">
        <v>0.1088746026040773</v>
      </c>
      <c r="AD14" s="16">
        <v>0.14236045692364521</v>
      </c>
      <c r="AF14" s="16">
        <v>8.8457974860099903E-2</v>
      </c>
      <c r="AH14" s="16">
        <v>0.25509476102714113</v>
      </c>
      <c r="AI14" s="16">
        <v>0.18204485084392399</v>
      </c>
      <c r="AJ14" s="16">
        <v>5.4283297920285821E-2</v>
      </c>
      <c r="AK14" s="16">
        <v>2.8662340833921308E-2</v>
      </c>
    </row>
    <row r="16" spans="2:39" x14ac:dyDescent="0.35">
      <c r="B16" s="19" t="s">
        <v>17</v>
      </c>
    </row>
    <row r="17" spans="2:2" x14ac:dyDescent="0.35">
      <c r="B17" t="s">
        <v>443</v>
      </c>
    </row>
    <row r="18" spans="2:2" x14ac:dyDescent="0.35">
      <c r="B18" t="s">
        <v>8</v>
      </c>
    </row>
    <row r="19" spans="2:2" x14ac:dyDescent="0.35">
      <c r="B19"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100-000000000000}">
  <dimension ref="B2:AM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426</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3731</v>
      </c>
      <c r="D7" s="13">
        <v>1969</v>
      </c>
      <c r="E7" s="13">
        <v>1762</v>
      </c>
      <c r="G7" s="13">
        <v>463</v>
      </c>
      <c r="H7" s="13">
        <v>766</v>
      </c>
      <c r="I7" s="13">
        <v>817</v>
      </c>
      <c r="J7" s="13">
        <v>851</v>
      </c>
      <c r="K7" s="13">
        <v>593</v>
      </c>
      <c r="L7" s="13">
        <v>241</v>
      </c>
      <c r="N7" s="13">
        <v>289</v>
      </c>
      <c r="O7" s="13">
        <v>124</v>
      </c>
      <c r="P7" s="13">
        <v>185</v>
      </c>
      <c r="Q7" s="13">
        <v>150</v>
      </c>
      <c r="R7" s="13">
        <v>418</v>
      </c>
      <c r="S7" s="13">
        <v>302</v>
      </c>
      <c r="T7" s="13">
        <v>276</v>
      </c>
      <c r="U7" s="13">
        <v>336</v>
      </c>
      <c r="V7" s="13">
        <v>589</v>
      </c>
      <c r="W7" s="13">
        <v>495</v>
      </c>
      <c r="X7" s="13">
        <v>278</v>
      </c>
      <c r="Y7" s="13">
        <v>289</v>
      </c>
      <c r="AA7" s="13">
        <v>1130</v>
      </c>
      <c r="AB7" s="13">
        <v>1060</v>
      </c>
      <c r="AC7" s="13">
        <v>848</v>
      </c>
      <c r="AD7" s="13">
        <v>687</v>
      </c>
      <c r="AF7" s="13">
        <v>3501</v>
      </c>
      <c r="AH7" s="13">
        <v>194</v>
      </c>
      <c r="AI7" s="13">
        <v>1198</v>
      </c>
      <c r="AJ7" s="13">
        <v>1617</v>
      </c>
      <c r="AK7" s="13">
        <v>722</v>
      </c>
    </row>
    <row r="8" spans="2:39" x14ac:dyDescent="0.35">
      <c r="B8" s="7" t="s">
        <v>68</v>
      </c>
      <c r="C8" s="14">
        <v>3697</v>
      </c>
      <c r="D8" s="14">
        <v>1953</v>
      </c>
      <c r="E8" s="14">
        <v>1744</v>
      </c>
      <c r="G8" s="14">
        <v>456</v>
      </c>
      <c r="H8" s="14">
        <v>806</v>
      </c>
      <c r="I8" s="14">
        <v>807</v>
      </c>
      <c r="J8" s="14">
        <v>798</v>
      </c>
      <c r="K8" s="14">
        <v>546</v>
      </c>
      <c r="L8" s="14">
        <v>283</v>
      </c>
      <c r="N8" s="14">
        <v>308</v>
      </c>
      <c r="O8" s="14">
        <v>128</v>
      </c>
      <c r="P8" s="14">
        <v>176</v>
      </c>
      <c r="Q8" s="14">
        <v>136</v>
      </c>
      <c r="R8" s="14">
        <v>405</v>
      </c>
      <c r="S8" s="14">
        <v>280</v>
      </c>
      <c r="T8" s="14">
        <v>255</v>
      </c>
      <c r="U8" s="14">
        <v>328</v>
      </c>
      <c r="V8" s="14">
        <v>616</v>
      </c>
      <c r="W8" s="14">
        <v>487</v>
      </c>
      <c r="X8" s="14">
        <v>263</v>
      </c>
      <c r="Y8" s="14">
        <v>313</v>
      </c>
      <c r="AA8" s="14">
        <v>1093</v>
      </c>
      <c r="AB8" s="14">
        <v>1005</v>
      </c>
      <c r="AC8" s="14">
        <v>884</v>
      </c>
      <c r="AD8" s="14">
        <v>713</v>
      </c>
      <c r="AF8" s="14">
        <v>3464</v>
      </c>
      <c r="AH8" s="14">
        <v>195</v>
      </c>
      <c r="AI8" s="14">
        <v>1176</v>
      </c>
      <c r="AJ8" s="14">
        <v>1609</v>
      </c>
      <c r="AK8" s="14">
        <v>716</v>
      </c>
    </row>
    <row r="9" spans="2:39" ht="19" customHeight="1" x14ac:dyDescent="0.35">
      <c r="B9" s="15" t="s">
        <v>421</v>
      </c>
      <c r="C9" s="16">
        <v>0.19271788300393849</v>
      </c>
      <c r="D9" s="16">
        <v>0.20879706927907901</v>
      </c>
      <c r="E9" s="16">
        <v>0.1747147892029747</v>
      </c>
      <c r="G9" s="16">
        <v>0.20643832867549669</v>
      </c>
      <c r="H9" s="16">
        <v>0.26844674173484501</v>
      </c>
      <c r="I9" s="16">
        <v>0.2052100637974543</v>
      </c>
      <c r="J9" s="16">
        <v>0.16681206855487671</v>
      </c>
      <c r="K9" s="16">
        <v>0.1236191931998664</v>
      </c>
      <c r="L9" s="16">
        <v>0.12580719713750849</v>
      </c>
      <c r="N9" s="16">
        <v>0.12388764010828</v>
      </c>
      <c r="O9" s="16">
        <v>0.16432548025982979</v>
      </c>
      <c r="P9" s="16">
        <v>0.1396866797952154</v>
      </c>
      <c r="Q9" s="16">
        <v>0.19376975492165999</v>
      </c>
      <c r="R9" s="16">
        <v>0.21125201284132161</v>
      </c>
      <c r="S9" s="16">
        <v>0.12205724697271</v>
      </c>
      <c r="T9" s="16">
        <v>0.183829559108834</v>
      </c>
      <c r="U9" s="16">
        <v>0.21370783486091791</v>
      </c>
      <c r="V9" s="16">
        <v>0.29313226395815017</v>
      </c>
      <c r="W9" s="16">
        <v>0.1468313210045688</v>
      </c>
      <c r="X9" s="16">
        <v>0.20239162054036169</v>
      </c>
      <c r="Y9" s="16">
        <v>0.19182425772038331</v>
      </c>
      <c r="AA9" s="16">
        <v>0.27567165334554738</v>
      </c>
      <c r="AB9" s="16">
        <v>0.17697392144634669</v>
      </c>
      <c r="AC9" s="16">
        <v>0.15696404964096311</v>
      </c>
      <c r="AD9" s="16">
        <v>0.13272340736007779</v>
      </c>
      <c r="AF9" s="16">
        <v>0.20254977631001639</v>
      </c>
      <c r="AH9" s="16">
        <v>6.6103354052438792E-2</v>
      </c>
      <c r="AI9" s="16">
        <v>5.6118445024183693E-2</v>
      </c>
      <c r="AJ9" s="16">
        <v>0.19332504559816679</v>
      </c>
      <c r="AK9" s="16">
        <v>0.45007062096074701</v>
      </c>
    </row>
    <row r="10" spans="2:39" ht="19" customHeight="1" x14ac:dyDescent="0.35">
      <c r="B10" s="15" t="s">
        <v>422</v>
      </c>
      <c r="C10" s="16">
        <v>0.3252026695609278</v>
      </c>
      <c r="D10" s="16">
        <v>0.3518116833536149</v>
      </c>
      <c r="E10" s="16">
        <v>0.29540983284247269</v>
      </c>
      <c r="G10" s="16">
        <v>0.36603119874412138</v>
      </c>
      <c r="H10" s="16">
        <v>0.36785380751874941</v>
      </c>
      <c r="I10" s="16">
        <v>0.33628930294284992</v>
      </c>
      <c r="J10" s="16">
        <v>0.31215596610845009</v>
      </c>
      <c r="K10" s="16">
        <v>0.28238193355154628</v>
      </c>
      <c r="L10" s="16">
        <v>0.22588143791030879</v>
      </c>
      <c r="N10" s="16">
        <v>0.31811815579332692</v>
      </c>
      <c r="O10" s="16">
        <v>0.36066827682675312</v>
      </c>
      <c r="P10" s="16">
        <v>0.32275510617958342</v>
      </c>
      <c r="Q10" s="16">
        <v>0.28404236443660041</v>
      </c>
      <c r="R10" s="16">
        <v>0.36263482282219139</v>
      </c>
      <c r="S10" s="16">
        <v>0.32975972369621942</v>
      </c>
      <c r="T10" s="16">
        <v>0.34319887570650348</v>
      </c>
      <c r="U10" s="16">
        <v>0.36616294456573129</v>
      </c>
      <c r="V10" s="16">
        <v>0.32700454418728858</v>
      </c>
      <c r="W10" s="16">
        <v>0.3184316689646991</v>
      </c>
      <c r="X10" s="16">
        <v>0.25883157221171849</v>
      </c>
      <c r="Y10" s="16">
        <v>0.28944765986130211</v>
      </c>
      <c r="AA10" s="16">
        <v>0.37073486605597927</v>
      </c>
      <c r="AB10" s="16">
        <v>0.32545570848621419</v>
      </c>
      <c r="AC10" s="16">
        <v>0.32620002351236049</v>
      </c>
      <c r="AD10" s="16">
        <v>0.25432982395951959</v>
      </c>
      <c r="AF10" s="16">
        <v>0.34435198153235902</v>
      </c>
      <c r="AH10" s="16">
        <v>7.5256366637659763E-2</v>
      </c>
      <c r="AI10" s="16">
        <v>0.187097590737274</v>
      </c>
      <c r="AJ10" s="16">
        <v>0.41698085960031023</v>
      </c>
      <c r="AK10" s="16">
        <v>0.41383029453838882</v>
      </c>
    </row>
    <row r="11" spans="2:39" ht="32" customHeight="1" x14ac:dyDescent="0.35">
      <c r="B11" s="15" t="s">
        <v>423</v>
      </c>
      <c r="C11" s="16">
        <v>0.20354700969800951</v>
      </c>
      <c r="D11" s="16">
        <v>0.20286556232095579</v>
      </c>
      <c r="E11" s="16">
        <v>0.2043099936475446</v>
      </c>
      <c r="G11" s="16">
        <v>0.19011541737606871</v>
      </c>
      <c r="H11" s="16">
        <v>0.1826558343063229</v>
      </c>
      <c r="I11" s="16">
        <v>0.20491976695883121</v>
      </c>
      <c r="J11" s="16">
        <v>0.20064939307770199</v>
      </c>
      <c r="K11" s="16">
        <v>0.24056603247102179</v>
      </c>
      <c r="L11" s="16">
        <v>0.21746691978982199</v>
      </c>
      <c r="N11" s="16">
        <v>0.23372754490113429</v>
      </c>
      <c r="O11" s="16">
        <v>0.1950926111551006</v>
      </c>
      <c r="P11" s="16">
        <v>0.2150700900428561</v>
      </c>
      <c r="Q11" s="16">
        <v>0.19745824732212411</v>
      </c>
      <c r="R11" s="16">
        <v>0.18618060518117369</v>
      </c>
      <c r="S11" s="16">
        <v>0.22374924255105871</v>
      </c>
      <c r="T11" s="16">
        <v>0.20121926987224051</v>
      </c>
      <c r="U11" s="16">
        <v>0.1841298451021858</v>
      </c>
      <c r="V11" s="16">
        <v>0.18529933827072759</v>
      </c>
      <c r="W11" s="16">
        <v>0.2332956027175323</v>
      </c>
      <c r="X11" s="16">
        <v>0.18556160292757209</v>
      </c>
      <c r="Y11" s="16">
        <v>0.20484740552940511</v>
      </c>
      <c r="AA11" s="16">
        <v>0.18051092941303401</v>
      </c>
      <c r="AB11" s="16">
        <v>0.20678841219835431</v>
      </c>
      <c r="AC11" s="16">
        <v>0.21125000558150109</v>
      </c>
      <c r="AD11" s="16">
        <v>0.22430911948911519</v>
      </c>
      <c r="AF11" s="16">
        <v>0.20367190170828531</v>
      </c>
      <c r="AH11" s="16">
        <v>0.16559685335344521</v>
      </c>
      <c r="AI11" s="16">
        <v>0.27345899942636109</v>
      </c>
      <c r="AJ11" s="16">
        <v>0.20898985432517339</v>
      </c>
      <c r="AK11" s="16">
        <v>8.6910891334556414E-2</v>
      </c>
    </row>
    <row r="12" spans="2:39" ht="19" customHeight="1" x14ac:dyDescent="0.35">
      <c r="B12" s="15" t="s">
        <v>424</v>
      </c>
      <c r="C12" s="16">
        <v>8.6678232653615434E-2</v>
      </c>
      <c r="D12" s="16">
        <v>8.3269811748424516E-2</v>
      </c>
      <c r="E12" s="16">
        <v>9.0494478091619215E-2</v>
      </c>
      <c r="G12" s="16">
        <v>7.7727911537629979E-2</v>
      </c>
      <c r="H12" s="16">
        <v>6.8667929984203263E-2</v>
      </c>
      <c r="I12" s="16">
        <v>8.4892579657226949E-2</v>
      </c>
      <c r="J12" s="16">
        <v>8.6713854289477477E-2</v>
      </c>
      <c r="K12" s="16">
        <v>0.1071290746461759</v>
      </c>
      <c r="L12" s="16">
        <v>0.1178662319485697</v>
      </c>
      <c r="N12" s="16">
        <v>0.1191239017648424</v>
      </c>
      <c r="O12" s="16">
        <v>9.6012432814792353E-2</v>
      </c>
      <c r="P12" s="16">
        <v>0.10333846887044899</v>
      </c>
      <c r="Q12" s="16">
        <v>8.1996638827214932E-2</v>
      </c>
      <c r="R12" s="16">
        <v>8.2931077847664653E-2</v>
      </c>
      <c r="S12" s="16">
        <v>8.9608512017383707E-2</v>
      </c>
      <c r="T12" s="16">
        <v>9.2431928976191596E-2</v>
      </c>
      <c r="U12" s="16">
        <v>9.562922257908206E-2</v>
      </c>
      <c r="V12" s="16">
        <v>5.7884749544086851E-2</v>
      </c>
      <c r="W12" s="16">
        <v>7.8664390120378902E-2</v>
      </c>
      <c r="X12" s="16">
        <v>0.10682268299997361</v>
      </c>
      <c r="Y12" s="16">
        <v>8.3870454082168019E-2</v>
      </c>
      <c r="AA12" s="16">
        <v>7.3552444016438415E-2</v>
      </c>
      <c r="AB12" s="16">
        <v>8.5584230866501812E-2</v>
      </c>
      <c r="AC12" s="16">
        <v>8.7263775789481482E-2</v>
      </c>
      <c r="AD12" s="16">
        <v>0.10689974617021079</v>
      </c>
      <c r="AF12" s="16">
        <v>8.627321923937846E-2</v>
      </c>
      <c r="AH12" s="16">
        <v>9.5238964648854785E-2</v>
      </c>
      <c r="AI12" s="16">
        <v>0.12961449207671291</v>
      </c>
      <c r="AJ12" s="16">
        <v>8.5668712232177244E-2</v>
      </c>
      <c r="AK12" s="16">
        <v>1.6138547208370591E-2</v>
      </c>
    </row>
    <row r="13" spans="2:39" ht="19" customHeight="1" x14ac:dyDescent="0.35">
      <c r="B13" s="15" t="s">
        <v>425</v>
      </c>
      <c r="C13" s="16">
        <v>0.11559480616885411</v>
      </c>
      <c r="D13" s="16">
        <v>9.5909686893949991E-2</v>
      </c>
      <c r="E13" s="16">
        <v>0.13763529022849669</v>
      </c>
      <c r="G13" s="16">
        <v>7.922871669435097E-2</v>
      </c>
      <c r="H13" s="16">
        <v>6.2645164067463163E-2</v>
      </c>
      <c r="I13" s="16">
        <v>9.2647039303906123E-2</v>
      </c>
      <c r="J13" s="16">
        <v>0.14973987610430561</v>
      </c>
      <c r="K13" s="16">
        <v>0.1651395773329811</v>
      </c>
      <c r="L13" s="16">
        <v>0.19844630984780651</v>
      </c>
      <c r="N13" s="16">
        <v>0.1474944435183842</v>
      </c>
      <c r="O13" s="16">
        <v>0.12616406665142019</v>
      </c>
      <c r="P13" s="16">
        <v>0.13100221329602929</v>
      </c>
      <c r="Q13" s="16">
        <v>0.16480211553933599</v>
      </c>
      <c r="R13" s="16">
        <v>9.3415408851936499E-2</v>
      </c>
      <c r="S13" s="16">
        <v>0.14038018528144089</v>
      </c>
      <c r="T13" s="16">
        <v>8.0680073115499004E-2</v>
      </c>
      <c r="U13" s="16">
        <v>7.5628847757912648E-2</v>
      </c>
      <c r="V13" s="16">
        <v>8.2886002203548498E-2</v>
      </c>
      <c r="W13" s="16">
        <v>0.12484250108147479</v>
      </c>
      <c r="X13" s="16">
        <v>0.15365455034456549</v>
      </c>
      <c r="Y13" s="16">
        <v>0.14464088016610571</v>
      </c>
      <c r="AA13" s="16">
        <v>5.9748537876971583E-2</v>
      </c>
      <c r="AB13" s="16">
        <v>0.12707139508900461</v>
      </c>
      <c r="AC13" s="16">
        <v>0.13127042013200341</v>
      </c>
      <c r="AD13" s="16">
        <v>0.16591721107456811</v>
      </c>
      <c r="AF13" s="16">
        <v>9.9068743870918283E-2</v>
      </c>
      <c r="AH13" s="16">
        <v>0.37906545836856709</v>
      </c>
      <c r="AI13" s="16">
        <v>0.2103831233014721</v>
      </c>
      <c r="AJ13" s="16">
        <v>5.7859333455330578E-2</v>
      </c>
      <c r="AK13" s="16">
        <v>1.7906435435979019E-2</v>
      </c>
    </row>
    <row r="14" spans="2:39" ht="19" customHeight="1" x14ac:dyDescent="0.35">
      <c r="B14" s="15" t="s">
        <v>164</v>
      </c>
      <c r="C14" s="16">
        <v>7.6259398914654733E-2</v>
      </c>
      <c r="D14" s="16">
        <v>5.7346186403975763E-2</v>
      </c>
      <c r="E14" s="16">
        <v>9.7435615986892071E-2</v>
      </c>
      <c r="G14" s="16">
        <v>8.04584269723322E-2</v>
      </c>
      <c r="H14" s="16">
        <v>4.9730522388416173E-2</v>
      </c>
      <c r="I14" s="16">
        <v>7.6041247339731693E-2</v>
      </c>
      <c r="J14" s="16">
        <v>8.3928841865188036E-2</v>
      </c>
      <c r="K14" s="16">
        <v>8.1164188798408421E-2</v>
      </c>
      <c r="L14" s="16">
        <v>0.1145319033659844</v>
      </c>
      <c r="N14" s="16">
        <v>5.7648313914032148E-2</v>
      </c>
      <c r="O14" s="16">
        <v>5.7737132292104122E-2</v>
      </c>
      <c r="P14" s="16">
        <v>8.8147441815866923E-2</v>
      </c>
      <c r="Q14" s="16">
        <v>7.7930878953064622E-2</v>
      </c>
      <c r="R14" s="16">
        <v>6.3586072455712059E-2</v>
      </c>
      <c r="S14" s="16">
        <v>9.4445089481187364E-2</v>
      </c>
      <c r="T14" s="16">
        <v>9.8640293220731326E-2</v>
      </c>
      <c r="U14" s="16">
        <v>6.4741305134170313E-2</v>
      </c>
      <c r="V14" s="16">
        <v>5.3793101836198287E-2</v>
      </c>
      <c r="W14" s="16">
        <v>9.7934516111346043E-2</v>
      </c>
      <c r="X14" s="16">
        <v>9.2737970975808631E-2</v>
      </c>
      <c r="Y14" s="16">
        <v>8.5369342640635809E-2</v>
      </c>
      <c r="AA14" s="16">
        <v>3.9781569292029369E-2</v>
      </c>
      <c r="AB14" s="16">
        <v>7.812633191357847E-2</v>
      </c>
      <c r="AC14" s="16">
        <v>8.7051725343690461E-2</v>
      </c>
      <c r="AD14" s="16">
        <v>0.11582069194650869</v>
      </c>
      <c r="AF14" s="16">
        <v>6.4084377339042542E-2</v>
      </c>
      <c r="AH14" s="16">
        <v>0.2187390029390345</v>
      </c>
      <c r="AI14" s="16">
        <v>0.14332734943399639</v>
      </c>
      <c r="AJ14" s="16">
        <v>3.7176194788841543E-2</v>
      </c>
      <c r="AK14" s="16">
        <v>1.5143210521958109E-2</v>
      </c>
    </row>
    <row r="16" spans="2:39" x14ac:dyDescent="0.35">
      <c r="B16" s="19" t="s">
        <v>17</v>
      </c>
    </row>
    <row r="17" spans="2:2" x14ac:dyDescent="0.35">
      <c r="B17" t="s">
        <v>443</v>
      </c>
    </row>
    <row r="18" spans="2:2" x14ac:dyDescent="0.35">
      <c r="B18" t="s">
        <v>8</v>
      </c>
    </row>
    <row r="19" spans="2:2" x14ac:dyDescent="0.35">
      <c r="B19"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200-000000000000}">
  <dimension ref="B2:AM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427</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3731</v>
      </c>
      <c r="D7" s="13">
        <v>1969</v>
      </c>
      <c r="E7" s="13">
        <v>1762</v>
      </c>
      <c r="G7" s="13">
        <v>463</v>
      </c>
      <c r="H7" s="13">
        <v>766</v>
      </c>
      <c r="I7" s="13">
        <v>817</v>
      </c>
      <c r="J7" s="13">
        <v>851</v>
      </c>
      <c r="K7" s="13">
        <v>593</v>
      </c>
      <c r="L7" s="13">
        <v>241</v>
      </c>
      <c r="N7" s="13">
        <v>289</v>
      </c>
      <c r="O7" s="13">
        <v>124</v>
      </c>
      <c r="P7" s="13">
        <v>185</v>
      </c>
      <c r="Q7" s="13">
        <v>150</v>
      </c>
      <c r="R7" s="13">
        <v>418</v>
      </c>
      <c r="S7" s="13">
        <v>302</v>
      </c>
      <c r="T7" s="13">
        <v>276</v>
      </c>
      <c r="U7" s="13">
        <v>336</v>
      </c>
      <c r="V7" s="13">
        <v>589</v>
      </c>
      <c r="W7" s="13">
        <v>495</v>
      </c>
      <c r="X7" s="13">
        <v>278</v>
      </c>
      <c r="Y7" s="13">
        <v>289</v>
      </c>
      <c r="AA7" s="13">
        <v>1130</v>
      </c>
      <c r="AB7" s="13">
        <v>1060</v>
      </c>
      <c r="AC7" s="13">
        <v>848</v>
      </c>
      <c r="AD7" s="13">
        <v>687</v>
      </c>
      <c r="AF7" s="13">
        <v>3501</v>
      </c>
      <c r="AH7" s="13">
        <v>194</v>
      </c>
      <c r="AI7" s="13">
        <v>1198</v>
      </c>
      <c r="AJ7" s="13">
        <v>1617</v>
      </c>
      <c r="AK7" s="13">
        <v>722</v>
      </c>
    </row>
    <row r="8" spans="2:39" x14ac:dyDescent="0.35">
      <c r="B8" s="7" t="s">
        <v>68</v>
      </c>
      <c r="C8" s="14">
        <v>3697</v>
      </c>
      <c r="D8" s="14">
        <v>1953</v>
      </c>
      <c r="E8" s="14">
        <v>1744</v>
      </c>
      <c r="G8" s="14">
        <v>456</v>
      </c>
      <c r="H8" s="14">
        <v>806</v>
      </c>
      <c r="I8" s="14">
        <v>807</v>
      </c>
      <c r="J8" s="14">
        <v>798</v>
      </c>
      <c r="K8" s="14">
        <v>546</v>
      </c>
      <c r="L8" s="14">
        <v>283</v>
      </c>
      <c r="N8" s="14">
        <v>308</v>
      </c>
      <c r="O8" s="14">
        <v>128</v>
      </c>
      <c r="P8" s="14">
        <v>176</v>
      </c>
      <c r="Q8" s="14">
        <v>136</v>
      </c>
      <c r="R8" s="14">
        <v>405</v>
      </c>
      <c r="S8" s="14">
        <v>280</v>
      </c>
      <c r="T8" s="14">
        <v>255</v>
      </c>
      <c r="U8" s="14">
        <v>328</v>
      </c>
      <c r="V8" s="14">
        <v>616</v>
      </c>
      <c r="W8" s="14">
        <v>487</v>
      </c>
      <c r="X8" s="14">
        <v>263</v>
      </c>
      <c r="Y8" s="14">
        <v>313</v>
      </c>
      <c r="AA8" s="14">
        <v>1093</v>
      </c>
      <c r="AB8" s="14">
        <v>1005</v>
      </c>
      <c r="AC8" s="14">
        <v>884</v>
      </c>
      <c r="AD8" s="14">
        <v>713</v>
      </c>
      <c r="AF8" s="14">
        <v>3464</v>
      </c>
      <c r="AH8" s="14">
        <v>195</v>
      </c>
      <c r="AI8" s="14">
        <v>1176</v>
      </c>
      <c r="AJ8" s="14">
        <v>1609</v>
      </c>
      <c r="AK8" s="14">
        <v>716</v>
      </c>
    </row>
    <row r="9" spans="2:39" ht="19" customHeight="1" x14ac:dyDescent="0.35">
      <c r="B9" s="15" t="s">
        <v>421</v>
      </c>
      <c r="C9" s="16">
        <v>0.1362246433762784</v>
      </c>
      <c r="D9" s="16">
        <v>0.15749483355523969</v>
      </c>
      <c r="E9" s="16">
        <v>0.1124094314368403</v>
      </c>
      <c r="G9" s="16">
        <v>0.12079743071598829</v>
      </c>
      <c r="H9" s="16">
        <v>0.1956695860976804</v>
      </c>
      <c r="I9" s="16">
        <v>0.16518475430872981</v>
      </c>
      <c r="J9" s="16">
        <v>0.1177969589295443</v>
      </c>
      <c r="K9" s="16">
        <v>8.2452108082219158E-2</v>
      </c>
      <c r="L9" s="16">
        <v>6.5086791181318798E-2</v>
      </c>
      <c r="N9" s="16">
        <v>8.8691313505056171E-2</v>
      </c>
      <c r="O9" s="16">
        <v>0.1049211154507602</v>
      </c>
      <c r="P9" s="16">
        <v>0.12979226163032909</v>
      </c>
      <c r="Q9" s="16">
        <v>0.15980355328928661</v>
      </c>
      <c r="R9" s="16">
        <v>0.14286511884156131</v>
      </c>
      <c r="S9" s="16">
        <v>0.1052404846739465</v>
      </c>
      <c r="T9" s="16">
        <v>0.15974100873375771</v>
      </c>
      <c r="U9" s="16">
        <v>0.1592100134797052</v>
      </c>
      <c r="V9" s="16">
        <v>0.20097374264171811</v>
      </c>
      <c r="W9" s="16">
        <v>8.8195504254569096E-2</v>
      </c>
      <c r="X9" s="16">
        <v>0.11577600459095271</v>
      </c>
      <c r="Y9" s="16">
        <v>0.12960677181249089</v>
      </c>
      <c r="AA9" s="16">
        <v>0.20263860031382169</v>
      </c>
      <c r="AB9" s="16">
        <v>0.1207650192628395</v>
      </c>
      <c r="AC9" s="16">
        <v>0.10847161669152031</v>
      </c>
      <c r="AD9" s="16">
        <v>9.1078537974869089E-2</v>
      </c>
      <c r="AF9" s="16">
        <v>0.14537390376037301</v>
      </c>
      <c r="AH9" s="16">
        <v>0</v>
      </c>
      <c r="AI9" s="16">
        <v>1.9817799329125019E-2</v>
      </c>
      <c r="AJ9" s="16">
        <v>0.1410095208366888</v>
      </c>
      <c r="AK9" s="16">
        <v>0.35366793714930622</v>
      </c>
    </row>
    <row r="10" spans="2:39" ht="19" customHeight="1" x14ac:dyDescent="0.35">
      <c r="B10" s="15" t="s">
        <v>422</v>
      </c>
      <c r="C10" s="16">
        <v>0.24581638543621759</v>
      </c>
      <c r="D10" s="16">
        <v>0.26684589049361451</v>
      </c>
      <c r="E10" s="16">
        <v>0.22227065708543081</v>
      </c>
      <c r="G10" s="16">
        <v>0.27447038901249332</v>
      </c>
      <c r="H10" s="16">
        <v>0.3138464125584457</v>
      </c>
      <c r="I10" s="16">
        <v>0.27911445536967822</v>
      </c>
      <c r="J10" s="16">
        <v>0.21705624828339939</v>
      </c>
      <c r="K10" s="16">
        <v>0.15768354547957419</v>
      </c>
      <c r="L10" s="16">
        <v>0.1622672210874665</v>
      </c>
      <c r="N10" s="16">
        <v>0.21420917185630639</v>
      </c>
      <c r="O10" s="16">
        <v>0.27220557883374019</v>
      </c>
      <c r="P10" s="16">
        <v>0.17836548054051449</v>
      </c>
      <c r="Q10" s="16">
        <v>0.25343931154669691</v>
      </c>
      <c r="R10" s="16">
        <v>0.283985278503121</v>
      </c>
      <c r="S10" s="16">
        <v>0.22916933840248149</v>
      </c>
      <c r="T10" s="16">
        <v>0.25940824234336118</v>
      </c>
      <c r="U10" s="16">
        <v>0.27687138212004958</v>
      </c>
      <c r="V10" s="16">
        <v>0.28700927871403048</v>
      </c>
      <c r="W10" s="16">
        <v>0.21488477231737749</v>
      </c>
      <c r="X10" s="16">
        <v>0.19373658426548979</v>
      </c>
      <c r="Y10" s="16">
        <v>0.23345848418779269</v>
      </c>
      <c r="AA10" s="16">
        <v>0.32216076360311208</v>
      </c>
      <c r="AB10" s="16">
        <v>0.23608689716533179</v>
      </c>
      <c r="AC10" s="16">
        <v>0.22887602265398799</v>
      </c>
      <c r="AD10" s="16">
        <v>0.1637886621998349</v>
      </c>
      <c r="AF10" s="16">
        <v>0.26054815091051481</v>
      </c>
      <c r="AH10" s="16">
        <v>2.286237535096276E-2</v>
      </c>
      <c r="AI10" s="16">
        <v>9.6616082269621026E-2</v>
      </c>
      <c r="AJ10" s="16">
        <v>0.33781548806663092</v>
      </c>
      <c r="AK10" s="16">
        <v>0.34480301751167231</v>
      </c>
    </row>
    <row r="11" spans="2:39" ht="32" customHeight="1" x14ac:dyDescent="0.35">
      <c r="B11" s="15" t="s">
        <v>423</v>
      </c>
      <c r="C11" s="16">
        <v>0.24216857391077359</v>
      </c>
      <c r="D11" s="16">
        <v>0.2477025350436631</v>
      </c>
      <c r="E11" s="16">
        <v>0.2359724630092955</v>
      </c>
      <c r="G11" s="16">
        <v>0.2179839004477197</v>
      </c>
      <c r="H11" s="16">
        <v>0.22192323460766711</v>
      </c>
      <c r="I11" s="16">
        <v>0.24057019271219979</v>
      </c>
      <c r="J11" s="16">
        <v>0.25751469374144709</v>
      </c>
      <c r="K11" s="16">
        <v>0.26453627224589982</v>
      </c>
      <c r="L11" s="16">
        <v>0.25692443210447319</v>
      </c>
      <c r="N11" s="16">
        <v>0.26820666770923463</v>
      </c>
      <c r="O11" s="16">
        <v>0.21703284176202681</v>
      </c>
      <c r="P11" s="16">
        <v>0.23984373477484569</v>
      </c>
      <c r="Q11" s="16">
        <v>0.2141569271878587</v>
      </c>
      <c r="R11" s="16">
        <v>0.23160466281443801</v>
      </c>
      <c r="S11" s="16">
        <v>0.26184256683686158</v>
      </c>
      <c r="T11" s="16">
        <v>0.1954630205285465</v>
      </c>
      <c r="U11" s="16">
        <v>0.2394463115334913</v>
      </c>
      <c r="V11" s="16">
        <v>0.21702536101532671</v>
      </c>
      <c r="W11" s="16">
        <v>0.28073049407379902</v>
      </c>
      <c r="X11" s="16">
        <v>0.25305729903539331</v>
      </c>
      <c r="Y11" s="16">
        <v>0.2576944558071429</v>
      </c>
      <c r="AA11" s="16">
        <v>0.22400634679881259</v>
      </c>
      <c r="AB11" s="16">
        <v>0.23297605068685839</v>
      </c>
      <c r="AC11" s="16">
        <v>0.26281919022568462</v>
      </c>
      <c r="AD11" s="16">
        <v>0.25705122716359341</v>
      </c>
      <c r="AF11" s="16">
        <v>0.24717835168659419</v>
      </c>
      <c r="AH11" s="16">
        <v>0.1306543207082517</v>
      </c>
      <c r="AI11" s="16">
        <v>0.28403213421122231</v>
      </c>
      <c r="AJ11" s="16">
        <v>0.25479613643154098</v>
      </c>
      <c r="AK11" s="16">
        <v>0.17547881172250029</v>
      </c>
    </row>
    <row r="12" spans="2:39" ht="19" customHeight="1" x14ac:dyDescent="0.35">
      <c r="B12" s="15" t="s">
        <v>424</v>
      </c>
      <c r="C12" s="16">
        <v>0.1071369253175041</v>
      </c>
      <c r="D12" s="16">
        <v>0.1018308133847905</v>
      </c>
      <c r="E12" s="16">
        <v>0.11307792439596789</v>
      </c>
      <c r="G12" s="16">
        <v>0.14330992237691639</v>
      </c>
      <c r="H12" s="16">
        <v>8.3276690731126535E-2</v>
      </c>
      <c r="I12" s="16">
        <v>9.6764436986002303E-2</v>
      </c>
      <c r="J12" s="16">
        <v>9.492908482037915E-2</v>
      </c>
      <c r="K12" s="16">
        <v>0.13471843144425699</v>
      </c>
      <c r="L12" s="16">
        <v>0.12746909002315721</v>
      </c>
      <c r="N12" s="16">
        <v>0.1194442421627999</v>
      </c>
      <c r="O12" s="16">
        <v>0.1126808757628459</v>
      </c>
      <c r="P12" s="16">
        <v>0.1176007444203075</v>
      </c>
      <c r="Q12" s="16">
        <v>6.1368521476476687E-2</v>
      </c>
      <c r="R12" s="16">
        <v>0.1240547288413652</v>
      </c>
      <c r="S12" s="16">
        <v>0.1161324682818787</v>
      </c>
      <c r="T12" s="16">
        <v>9.6035612982896534E-2</v>
      </c>
      <c r="U12" s="16">
        <v>0.1087246055665534</v>
      </c>
      <c r="V12" s="16">
        <v>9.3433230810404513E-2</v>
      </c>
      <c r="W12" s="16">
        <v>0.1061627306372008</v>
      </c>
      <c r="X12" s="16">
        <v>0.1038343044222524</v>
      </c>
      <c r="Y12" s="16">
        <v>0.1154796999986013</v>
      </c>
      <c r="AA12" s="16">
        <v>9.2821282045736267E-2</v>
      </c>
      <c r="AB12" s="16">
        <v>0.1190377284661684</v>
      </c>
      <c r="AC12" s="16">
        <v>0.1080671557919262</v>
      </c>
      <c r="AD12" s="16">
        <v>0.1114793242138222</v>
      </c>
      <c r="AF12" s="16">
        <v>0.1090120011985939</v>
      </c>
      <c r="AH12" s="16">
        <v>0.11761713856191131</v>
      </c>
      <c r="AI12" s="16">
        <v>0.13207980331019911</v>
      </c>
      <c r="AJ12" s="16">
        <v>0.1106563087501</v>
      </c>
      <c r="AK12" s="16">
        <v>5.543420654907618E-2</v>
      </c>
    </row>
    <row r="13" spans="2:39" ht="19" customHeight="1" x14ac:dyDescent="0.35">
      <c r="B13" s="15" t="s">
        <v>425</v>
      </c>
      <c r="C13" s="16">
        <v>0.20744916833676269</v>
      </c>
      <c r="D13" s="16">
        <v>0.18072055659491701</v>
      </c>
      <c r="E13" s="16">
        <v>0.237375913143616</v>
      </c>
      <c r="G13" s="16">
        <v>0.16065549976085361</v>
      </c>
      <c r="H13" s="16">
        <v>0.13706799574223011</v>
      </c>
      <c r="I13" s="16">
        <v>0.1549421103836548</v>
      </c>
      <c r="J13" s="16">
        <v>0.24700176723359629</v>
      </c>
      <c r="K13" s="16">
        <v>0.29961343993587952</v>
      </c>
      <c r="L13" s="16">
        <v>0.34341916085812202</v>
      </c>
      <c r="N13" s="16">
        <v>0.2528852528319912</v>
      </c>
      <c r="O13" s="16">
        <v>0.25154808847485188</v>
      </c>
      <c r="P13" s="16">
        <v>0.24167455264929219</v>
      </c>
      <c r="Q13" s="16">
        <v>0.2193371388892956</v>
      </c>
      <c r="R13" s="16">
        <v>0.15978533751171251</v>
      </c>
      <c r="S13" s="16">
        <v>0.22417705090291881</v>
      </c>
      <c r="T13" s="16">
        <v>0.20163966392715649</v>
      </c>
      <c r="U13" s="16">
        <v>0.15634343589490091</v>
      </c>
      <c r="V13" s="16">
        <v>0.15275226499633529</v>
      </c>
      <c r="W13" s="16">
        <v>0.2536311209478595</v>
      </c>
      <c r="X13" s="16">
        <v>0.26317487434563502</v>
      </c>
      <c r="Y13" s="16">
        <v>0.21416894029741401</v>
      </c>
      <c r="AA13" s="16">
        <v>0.12304338315708439</v>
      </c>
      <c r="AB13" s="16">
        <v>0.22939177066374941</v>
      </c>
      <c r="AC13" s="16">
        <v>0.21948933802773821</v>
      </c>
      <c r="AD13" s="16">
        <v>0.29109667966968078</v>
      </c>
      <c r="AF13" s="16">
        <v>0.18246250510170681</v>
      </c>
      <c r="AH13" s="16">
        <v>0.59638119448595117</v>
      </c>
      <c r="AI13" s="16">
        <v>0.36116504962682722</v>
      </c>
      <c r="AJ13" s="16">
        <v>0.118446227602274</v>
      </c>
      <c r="AK13" s="16">
        <v>4.9086594556252063E-2</v>
      </c>
    </row>
    <row r="14" spans="2:39" ht="19" customHeight="1" x14ac:dyDescent="0.35">
      <c r="B14" s="15" t="s">
        <v>164</v>
      </c>
      <c r="C14" s="16">
        <v>6.120430362246352E-2</v>
      </c>
      <c r="D14" s="16">
        <v>4.5405370927775197E-2</v>
      </c>
      <c r="E14" s="16">
        <v>7.8893610928849681E-2</v>
      </c>
      <c r="G14" s="16">
        <v>8.2782857686028707E-2</v>
      </c>
      <c r="H14" s="16">
        <v>4.821608026285009E-2</v>
      </c>
      <c r="I14" s="16">
        <v>6.3424050239735241E-2</v>
      </c>
      <c r="J14" s="16">
        <v>6.5701246991633738E-2</v>
      </c>
      <c r="K14" s="16">
        <v>6.0996202812170122E-2</v>
      </c>
      <c r="L14" s="16">
        <v>4.4833304745462169E-2</v>
      </c>
      <c r="N14" s="16">
        <v>5.6563351934611608E-2</v>
      </c>
      <c r="O14" s="16">
        <v>4.161149971577497E-2</v>
      </c>
      <c r="P14" s="16">
        <v>9.2723225984711027E-2</v>
      </c>
      <c r="Q14" s="16">
        <v>9.1894547610385638E-2</v>
      </c>
      <c r="R14" s="16">
        <v>5.7704873487802157E-2</v>
      </c>
      <c r="S14" s="16">
        <v>6.3438090901912769E-2</v>
      </c>
      <c r="T14" s="16">
        <v>8.7712451484281459E-2</v>
      </c>
      <c r="U14" s="16">
        <v>5.9404251405299542E-2</v>
      </c>
      <c r="V14" s="16">
        <v>4.8806121822184953E-2</v>
      </c>
      <c r="W14" s="16">
        <v>5.6395377769194108E-2</v>
      </c>
      <c r="X14" s="16">
        <v>7.0420933340276784E-2</v>
      </c>
      <c r="Y14" s="16">
        <v>4.9591647896558323E-2</v>
      </c>
      <c r="AA14" s="16">
        <v>3.5329624081432892E-2</v>
      </c>
      <c r="AB14" s="16">
        <v>6.1742533755052419E-2</v>
      </c>
      <c r="AC14" s="16">
        <v>7.2276676609142679E-2</v>
      </c>
      <c r="AD14" s="16">
        <v>8.5505568778199745E-2</v>
      </c>
      <c r="AF14" s="16">
        <v>5.5425087342217183E-2</v>
      </c>
      <c r="AH14" s="16">
        <v>0.1324849708929233</v>
      </c>
      <c r="AI14" s="16">
        <v>0.1062891312530055</v>
      </c>
      <c r="AJ14" s="16">
        <v>3.727631831276506E-2</v>
      </c>
      <c r="AK14" s="16">
        <v>2.1529432511192791E-2</v>
      </c>
    </row>
    <row r="16" spans="2:39" x14ac:dyDescent="0.35">
      <c r="B16" s="19" t="s">
        <v>17</v>
      </c>
    </row>
    <row r="17" spans="2:2" x14ac:dyDescent="0.35">
      <c r="B17" t="s">
        <v>443</v>
      </c>
    </row>
    <row r="18" spans="2:2" x14ac:dyDescent="0.35">
      <c r="B18" t="s">
        <v>8</v>
      </c>
    </row>
    <row r="19" spans="2:2" x14ac:dyDescent="0.35">
      <c r="B19"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300-000000000000}">
  <dimension ref="B2:AM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428</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3731</v>
      </c>
      <c r="D7" s="13">
        <v>1969</v>
      </c>
      <c r="E7" s="13">
        <v>1762</v>
      </c>
      <c r="G7" s="13">
        <v>463</v>
      </c>
      <c r="H7" s="13">
        <v>766</v>
      </c>
      <c r="I7" s="13">
        <v>817</v>
      </c>
      <c r="J7" s="13">
        <v>851</v>
      </c>
      <c r="K7" s="13">
        <v>593</v>
      </c>
      <c r="L7" s="13">
        <v>241</v>
      </c>
      <c r="N7" s="13">
        <v>289</v>
      </c>
      <c r="O7" s="13">
        <v>124</v>
      </c>
      <c r="P7" s="13">
        <v>185</v>
      </c>
      <c r="Q7" s="13">
        <v>150</v>
      </c>
      <c r="R7" s="13">
        <v>418</v>
      </c>
      <c r="S7" s="13">
        <v>302</v>
      </c>
      <c r="T7" s="13">
        <v>276</v>
      </c>
      <c r="U7" s="13">
        <v>336</v>
      </c>
      <c r="V7" s="13">
        <v>589</v>
      </c>
      <c r="W7" s="13">
        <v>495</v>
      </c>
      <c r="X7" s="13">
        <v>278</v>
      </c>
      <c r="Y7" s="13">
        <v>289</v>
      </c>
      <c r="AA7" s="13">
        <v>1130</v>
      </c>
      <c r="AB7" s="13">
        <v>1060</v>
      </c>
      <c r="AC7" s="13">
        <v>848</v>
      </c>
      <c r="AD7" s="13">
        <v>687</v>
      </c>
      <c r="AF7" s="13">
        <v>3501</v>
      </c>
      <c r="AH7" s="13">
        <v>194</v>
      </c>
      <c r="AI7" s="13">
        <v>1198</v>
      </c>
      <c r="AJ7" s="13">
        <v>1617</v>
      </c>
      <c r="AK7" s="13">
        <v>722</v>
      </c>
    </row>
    <row r="8" spans="2:39" x14ac:dyDescent="0.35">
      <c r="B8" s="7" t="s">
        <v>68</v>
      </c>
      <c r="C8" s="14">
        <v>3697</v>
      </c>
      <c r="D8" s="14">
        <v>1953</v>
      </c>
      <c r="E8" s="14">
        <v>1744</v>
      </c>
      <c r="G8" s="14">
        <v>456</v>
      </c>
      <c r="H8" s="14">
        <v>806</v>
      </c>
      <c r="I8" s="14">
        <v>807</v>
      </c>
      <c r="J8" s="14">
        <v>798</v>
      </c>
      <c r="K8" s="14">
        <v>546</v>
      </c>
      <c r="L8" s="14">
        <v>283</v>
      </c>
      <c r="N8" s="14">
        <v>308</v>
      </c>
      <c r="O8" s="14">
        <v>128</v>
      </c>
      <c r="P8" s="14">
        <v>176</v>
      </c>
      <c r="Q8" s="14">
        <v>136</v>
      </c>
      <c r="R8" s="14">
        <v>405</v>
      </c>
      <c r="S8" s="14">
        <v>280</v>
      </c>
      <c r="T8" s="14">
        <v>255</v>
      </c>
      <c r="U8" s="14">
        <v>328</v>
      </c>
      <c r="V8" s="14">
        <v>616</v>
      </c>
      <c r="W8" s="14">
        <v>487</v>
      </c>
      <c r="X8" s="14">
        <v>263</v>
      </c>
      <c r="Y8" s="14">
        <v>313</v>
      </c>
      <c r="AA8" s="14">
        <v>1093</v>
      </c>
      <c r="AB8" s="14">
        <v>1005</v>
      </c>
      <c r="AC8" s="14">
        <v>884</v>
      </c>
      <c r="AD8" s="14">
        <v>713</v>
      </c>
      <c r="AF8" s="14">
        <v>3464</v>
      </c>
      <c r="AH8" s="14">
        <v>195</v>
      </c>
      <c r="AI8" s="14">
        <v>1176</v>
      </c>
      <c r="AJ8" s="14">
        <v>1609</v>
      </c>
      <c r="AK8" s="14">
        <v>716</v>
      </c>
    </row>
    <row r="9" spans="2:39" ht="19" customHeight="1" x14ac:dyDescent="0.35">
      <c r="B9" s="15" t="s">
        <v>421</v>
      </c>
      <c r="C9" s="16">
        <v>0.14389091187775679</v>
      </c>
      <c r="D9" s="16">
        <v>0.16650339554308061</v>
      </c>
      <c r="E9" s="16">
        <v>0.1185727982908161</v>
      </c>
      <c r="G9" s="16">
        <v>0.1407702411667236</v>
      </c>
      <c r="H9" s="16">
        <v>0.2129672212019775</v>
      </c>
      <c r="I9" s="16">
        <v>0.166587916705531</v>
      </c>
      <c r="J9" s="16">
        <v>0.11639618820639371</v>
      </c>
      <c r="K9" s="16">
        <v>8.571218131001504E-2</v>
      </c>
      <c r="L9" s="16">
        <v>7.7385884933677207E-2</v>
      </c>
      <c r="N9" s="16">
        <v>8.1326752571009728E-2</v>
      </c>
      <c r="O9" s="16">
        <v>0.19561194738548671</v>
      </c>
      <c r="P9" s="16">
        <v>0.13195393775142381</v>
      </c>
      <c r="Q9" s="16">
        <v>0.1007453847243196</v>
      </c>
      <c r="R9" s="16">
        <v>0.16849920048386199</v>
      </c>
      <c r="S9" s="16">
        <v>0.1064145595432474</v>
      </c>
      <c r="T9" s="16">
        <v>0.1632221869219995</v>
      </c>
      <c r="U9" s="16">
        <v>0.17442656833297951</v>
      </c>
      <c r="V9" s="16">
        <v>0.2167517775392849</v>
      </c>
      <c r="W9" s="16">
        <v>8.5015718297205348E-2</v>
      </c>
      <c r="X9" s="16">
        <v>0.1113062705810369</v>
      </c>
      <c r="Y9" s="16">
        <v>0.13934177255170349</v>
      </c>
      <c r="AA9" s="16">
        <v>0.21197693239212259</v>
      </c>
      <c r="AB9" s="16">
        <v>0.13168898435660389</v>
      </c>
      <c r="AC9" s="16">
        <v>0.1189888261714679</v>
      </c>
      <c r="AD9" s="16">
        <v>8.8081893070099768E-2</v>
      </c>
      <c r="AF9" s="16">
        <v>0.15263583548683299</v>
      </c>
      <c r="AH9" s="16">
        <v>6.1610409228290012E-3</v>
      </c>
      <c r="AI9" s="16">
        <v>2.377426849531078E-2</v>
      </c>
      <c r="AJ9" s="16">
        <v>0.1480615428449597</v>
      </c>
      <c r="AK9" s="16">
        <v>0.36921343985331001</v>
      </c>
    </row>
    <row r="10" spans="2:39" ht="19" customHeight="1" x14ac:dyDescent="0.35">
      <c r="B10" s="15" t="s">
        <v>422</v>
      </c>
      <c r="C10" s="16">
        <v>0.24983747706170931</v>
      </c>
      <c r="D10" s="16">
        <v>0.275223234622682</v>
      </c>
      <c r="E10" s="16">
        <v>0.2214142616851138</v>
      </c>
      <c r="G10" s="16">
        <v>0.28527643499687561</v>
      </c>
      <c r="H10" s="16">
        <v>0.32924253216119148</v>
      </c>
      <c r="I10" s="16">
        <v>0.26594035267799099</v>
      </c>
      <c r="J10" s="16">
        <v>0.2360298160327215</v>
      </c>
      <c r="K10" s="16">
        <v>0.1627842811903488</v>
      </c>
      <c r="L10" s="16">
        <v>0.12779789229927829</v>
      </c>
      <c r="N10" s="16">
        <v>0.24592478192062089</v>
      </c>
      <c r="O10" s="16">
        <v>0.19752972180734599</v>
      </c>
      <c r="P10" s="16">
        <v>0.23011585844037749</v>
      </c>
      <c r="Q10" s="16">
        <v>0.26565169854558501</v>
      </c>
      <c r="R10" s="16">
        <v>0.2698505025194804</v>
      </c>
      <c r="S10" s="16">
        <v>0.23492311234550911</v>
      </c>
      <c r="T10" s="16">
        <v>0.22002375835426161</v>
      </c>
      <c r="U10" s="16">
        <v>0.27157917521212133</v>
      </c>
      <c r="V10" s="16">
        <v>0.28811987172391218</v>
      </c>
      <c r="W10" s="16">
        <v>0.24381715569711629</v>
      </c>
      <c r="X10" s="16">
        <v>0.21622159347965009</v>
      </c>
      <c r="Y10" s="16">
        <v>0.2305912789048139</v>
      </c>
      <c r="AA10" s="16">
        <v>0.31309676957000382</v>
      </c>
      <c r="AB10" s="16">
        <v>0.2301472449886951</v>
      </c>
      <c r="AC10" s="16">
        <v>0.23636662785119861</v>
      </c>
      <c r="AD10" s="16">
        <v>0.19760888255638909</v>
      </c>
      <c r="AF10" s="16">
        <v>0.26547512101361342</v>
      </c>
      <c r="AH10" s="16">
        <v>3.5431566559276907E-2</v>
      </c>
      <c r="AI10" s="16">
        <v>0.1128454702838536</v>
      </c>
      <c r="AJ10" s="16">
        <v>0.33427425779516678</v>
      </c>
      <c r="AK10" s="16">
        <v>0.34344423369940702</v>
      </c>
    </row>
    <row r="11" spans="2:39" ht="32" customHeight="1" x14ac:dyDescent="0.35">
      <c r="B11" s="15" t="s">
        <v>423</v>
      </c>
      <c r="C11" s="16">
        <v>0.2285614279887212</v>
      </c>
      <c r="D11" s="16">
        <v>0.23072724465317801</v>
      </c>
      <c r="E11" s="16">
        <v>0.22613646693044989</v>
      </c>
      <c r="G11" s="16">
        <v>0.24311011412247091</v>
      </c>
      <c r="H11" s="16">
        <v>0.1992350827288201</v>
      </c>
      <c r="I11" s="16">
        <v>0.20853652871979389</v>
      </c>
      <c r="J11" s="16">
        <v>0.2326800536439973</v>
      </c>
      <c r="K11" s="16">
        <v>0.26382162728264741</v>
      </c>
      <c r="L11" s="16">
        <v>0.26597777973230402</v>
      </c>
      <c r="N11" s="16">
        <v>0.26189447751700817</v>
      </c>
      <c r="O11" s="16">
        <v>0.21194896757434581</v>
      </c>
      <c r="P11" s="16">
        <v>0.19221642707031439</v>
      </c>
      <c r="Q11" s="16">
        <v>0.20939646385024871</v>
      </c>
      <c r="R11" s="16">
        <v>0.23116589135619189</v>
      </c>
      <c r="S11" s="16">
        <v>0.25704287274179399</v>
      </c>
      <c r="T11" s="16">
        <v>0.260169450329999</v>
      </c>
      <c r="U11" s="16">
        <v>0.18964035521097869</v>
      </c>
      <c r="V11" s="16">
        <v>0.20797672266372599</v>
      </c>
      <c r="W11" s="16">
        <v>0.2479590780001264</v>
      </c>
      <c r="X11" s="16">
        <v>0.2159527854460406</v>
      </c>
      <c r="Y11" s="16">
        <v>0.23854187957298581</v>
      </c>
      <c r="AA11" s="16">
        <v>0.20330541658828871</v>
      </c>
      <c r="AB11" s="16">
        <v>0.24173245376249131</v>
      </c>
      <c r="AC11" s="16">
        <v>0.24799663799249949</v>
      </c>
      <c r="AD11" s="16">
        <v>0.22432477336434731</v>
      </c>
      <c r="AF11" s="16">
        <v>0.23348260523086181</v>
      </c>
      <c r="AH11" s="16">
        <v>0.13780759018362451</v>
      </c>
      <c r="AI11" s="16">
        <v>0.25444913491424981</v>
      </c>
      <c r="AJ11" s="16">
        <v>0.24644091680761879</v>
      </c>
      <c r="AK11" s="16">
        <v>0.17063823542502399</v>
      </c>
    </row>
    <row r="12" spans="2:39" ht="19" customHeight="1" x14ac:dyDescent="0.35">
      <c r="B12" s="15" t="s">
        <v>424</v>
      </c>
      <c r="C12" s="16">
        <v>0.1078937211907247</v>
      </c>
      <c r="D12" s="16">
        <v>0.1061166332825703</v>
      </c>
      <c r="E12" s="16">
        <v>0.10988344130190519</v>
      </c>
      <c r="G12" s="16">
        <v>0.1054325692504087</v>
      </c>
      <c r="H12" s="16">
        <v>8.4256189757022038E-2</v>
      </c>
      <c r="I12" s="16">
        <v>0.1235929941692742</v>
      </c>
      <c r="J12" s="16">
        <v>0.1211238551129148</v>
      </c>
      <c r="K12" s="16">
        <v>0.10774522955729079</v>
      </c>
      <c r="L12" s="16">
        <v>9.7452387167256849E-2</v>
      </c>
      <c r="N12" s="16">
        <v>0.1210488529190749</v>
      </c>
      <c r="O12" s="16">
        <v>0.1228348589503088</v>
      </c>
      <c r="P12" s="16">
        <v>0.1325747760696214</v>
      </c>
      <c r="Q12" s="16">
        <v>0.11411560724397531</v>
      </c>
      <c r="R12" s="16">
        <v>0.13092094916419331</v>
      </c>
      <c r="S12" s="16">
        <v>0.1071263352537586</v>
      </c>
      <c r="T12" s="16">
        <v>8.1347551082573216E-2</v>
      </c>
      <c r="U12" s="16">
        <v>0.12334182230035121</v>
      </c>
      <c r="V12" s="16">
        <v>9.263869498121681E-2</v>
      </c>
      <c r="W12" s="16">
        <v>0.10582235704079571</v>
      </c>
      <c r="X12" s="16">
        <v>0.1069296483831841</v>
      </c>
      <c r="Y12" s="16">
        <v>8.2487104688594146E-2</v>
      </c>
      <c r="AA12" s="16">
        <v>0.1110085196872444</v>
      </c>
      <c r="AB12" s="16">
        <v>0.1021708921947342</v>
      </c>
      <c r="AC12" s="16">
        <v>9.9615557921586731E-2</v>
      </c>
      <c r="AD12" s="16">
        <v>0.12178357643981701</v>
      </c>
      <c r="AF12" s="16">
        <v>0.1106866848068022</v>
      </c>
      <c r="AH12" s="16">
        <v>0.10689019914457749</v>
      </c>
      <c r="AI12" s="16">
        <v>0.13875352840853269</v>
      </c>
      <c r="AJ12" s="16">
        <v>0.1130151202288517</v>
      </c>
      <c r="AK12" s="16">
        <v>4.6009955927862237E-2</v>
      </c>
    </row>
    <row r="13" spans="2:39" ht="19" customHeight="1" x14ac:dyDescent="0.35">
      <c r="B13" s="15" t="s">
        <v>425</v>
      </c>
      <c r="C13" s="16">
        <v>0.1879957299670339</v>
      </c>
      <c r="D13" s="16">
        <v>0.15835397787953059</v>
      </c>
      <c r="E13" s="16">
        <v>0.22118417832037399</v>
      </c>
      <c r="G13" s="16">
        <v>0.14834213753463449</v>
      </c>
      <c r="H13" s="16">
        <v>0.12301614075986481</v>
      </c>
      <c r="I13" s="16">
        <v>0.15248907877656029</v>
      </c>
      <c r="J13" s="16">
        <v>0.20686805682060849</v>
      </c>
      <c r="K13" s="16">
        <v>0.27300510159592217</v>
      </c>
      <c r="L13" s="16">
        <v>0.32071024152210043</v>
      </c>
      <c r="N13" s="16">
        <v>0.2193112070853111</v>
      </c>
      <c r="O13" s="16">
        <v>0.22425644271778139</v>
      </c>
      <c r="P13" s="16">
        <v>0.2065731607944723</v>
      </c>
      <c r="Q13" s="16">
        <v>0.24380390885245731</v>
      </c>
      <c r="R13" s="16">
        <v>0.13402537041814239</v>
      </c>
      <c r="S13" s="16">
        <v>0.19445005348073349</v>
      </c>
      <c r="T13" s="16">
        <v>0.17010386230811639</v>
      </c>
      <c r="U13" s="16">
        <v>0.15646655257019829</v>
      </c>
      <c r="V13" s="16">
        <v>0.1286559458172277</v>
      </c>
      <c r="W13" s="16">
        <v>0.22484117286203581</v>
      </c>
      <c r="X13" s="16">
        <v>0.24237822939146991</v>
      </c>
      <c r="Y13" s="16">
        <v>0.23298984756572541</v>
      </c>
      <c r="AA13" s="16">
        <v>0.11865234917065499</v>
      </c>
      <c r="AB13" s="16">
        <v>0.21039247275599171</v>
      </c>
      <c r="AC13" s="16">
        <v>0.19731433027121231</v>
      </c>
      <c r="AD13" s="16">
        <v>0.25123763121990339</v>
      </c>
      <c r="AF13" s="16">
        <v>0.1635183668466596</v>
      </c>
      <c r="AH13" s="16">
        <v>0.55194013575238154</v>
      </c>
      <c r="AI13" s="16">
        <v>0.3150597706649822</v>
      </c>
      <c r="AJ13" s="16">
        <v>0.1146682179373731</v>
      </c>
      <c r="AK13" s="16">
        <v>4.4975123428089687E-2</v>
      </c>
    </row>
    <row r="14" spans="2:39" ht="19" customHeight="1" x14ac:dyDescent="0.35">
      <c r="B14" s="15" t="s">
        <v>164</v>
      </c>
      <c r="C14" s="16">
        <v>8.1820731914054118E-2</v>
      </c>
      <c r="D14" s="16">
        <v>6.3075514018958445E-2</v>
      </c>
      <c r="E14" s="16">
        <v>0.10280885347134119</v>
      </c>
      <c r="G14" s="16">
        <v>7.7068502928886548E-2</v>
      </c>
      <c r="H14" s="16">
        <v>5.1282833391124071E-2</v>
      </c>
      <c r="I14" s="16">
        <v>8.2853128950849661E-2</v>
      </c>
      <c r="J14" s="16">
        <v>8.6902030183364148E-2</v>
      </c>
      <c r="K14" s="16">
        <v>0.10693157906377559</v>
      </c>
      <c r="L14" s="16">
        <v>0.11067581434538309</v>
      </c>
      <c r="N14" s="16">
        <v>7.0493927986975166E-2</v>
      </c>
      <c r="O14" s="16">
        <v>4.7818061564731507E-2</v>
      </c>
      <c r="P14" s="16">
        <v>0.1065658398737908</v>
      </c>
      <c r="Q14" s="16">
        <v>6.6286936783414074E-2</v>
      </c>
      <c r="R14" s="16">
        <v>6.553808605813001E-2</v>
      </c>
      <c r="S14" s="16">
        <v>0.1000430666349575</v>
      </c>
      <c r="T14" s="16">
        <v>0.1051331910030503</v>
      </c>
      <c r="U14" s="16">
        <v>8.4545526373370886E-2</v>
      </c>
      <c r="V14" s="16">
        <v>6.5856987274632434E-2</v>
      </c>
      <c r="W14" s="16">
        <v>9.2544518102720533E-2</v>
      </c>
      <c r="X14" s="16">
        <v>0.1072114727186186</v>
      </c>
      <c r="Y14" s="16">
        <v>7.6048116716177144E-2</v>
      </c>
      <c r="AA14" s="16">
        <v>4.1960012591685372E-2</v>
      </c>
      <c r="AB14" s="16">
        <v>8.3867951941483693E-2</v>
      </c>
      <c r="AC14" s="16">
        <v>9.9718019792034943E-2</v>
      </c>
      <c r="AD14" s="16">
        <v>0.1169632433494435</v>
      </c>
      <c r="AF14" s="16">
        <v>7.4201386615229931E-2</v>
      </c>
      <c r="AH14" s="16">
        <v>0.1617694674373106</v>
      </c>
      <c r="AI14" s="16">
        <v>0.1551178272330711</v>
      </c>
      <c r="AJ14" s="16">
        <v>4.353994438602974E-2</v>
      </c>
      <c r="AK14" s="16">
        <v>2.5719011666306892E-2</v>
      </c>
    </row>
    <row r="16" spans="2:39" x14ac:dyDescent="0.35">
      <c r="B16" s="19" t="s">
        <v>17</v>
      </c>
    </row>
    <row r="17" spans="2:2" x14ac:dyDescent="0.35">
      <c r="B17" t="s">
        <v>443</v>
      </c>
    </row>
    <row r="18" spans="2:2" x14ac:dyDescent="0.35">
      <c r="B18" t="s">
        <v>8</v>
      </c>
    </row>
    <row r="19" spans="2:2" x14ac:dyDescent="0.35">
      <c r="B19"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400-000000000000}">
  <dimension ref="B2:AM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429</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3731</v>
      </c>
      <c r="D7" s="13">
        <v>1969</v>
      </c>
      <c r="E7" s="13">
        <v>1762</v>
      </c>
      <c r="G7" s="13">
        <v>463</v>
      </c>
      <c r="H7" s="13">
        <v>766</v>
      </c>
      <c r="I7" s="13">
        <v>817</v>
      </c>
      <c r="J7" s="13">
        <v>851</v>
      </c>
      <c r="K7" s="13">
        <v>593</v>
      </c>
      <c r="L7" s="13">
        <v>241</v>
      </c>
      <c r="N7" s="13">
        <v>289</v>
      </c>
      <c r="O7" s="13">
        <v>124</v>
      </c>
      <c r="P7" s="13">
        <v>185</v>
      </c>
      <c r="Q7" s="13">
        <v>150</v>
      </c>
      <c r="R7" s="13">
        <v>418</v>
      </c>
      <c r="S7" s="13">
        <v>302</v>
      </c>
      <c r="T7" s="13">
        <v>276</v>
      </c>
      <c r="U7" s="13">
        <v>336</v>
      </c>
      <c r="V7" s="13">
        <v>589</v>
      </c>
      <c r="W7" s="13">
        <v>495</v>
      </c>
      <c r="X7" s="13">
        <v>278</v>
      </c>
      <c r="Y7" s="13">
        <v>289</v>
      </c>
      <c r="AA7" s="13">
        <v>1130</v>
      </c>
      <c r="AB7" s="13">
        <v>1060</v>
      </c>
      <c r="AC7" s="13">
        <v>848</v>
      </c>
      <c r="AD7" s="13">
        <v>687</v>
      </c>
      <c r="AF7" s="13">
        <v>3501</v>
      </c>
      <c r="AH7" s="13">
        <v>194</v>
      </c>
      <c r="AI7" s="13">
        <v>1198</v>
      </c>
      <c r="AJ7" s="13">
        <v>1617</v>
      </c>
      <c r="AK7" s="13">
        <v>722</v>
      </c>
    </row>
    <row r="8" spans="2:39" x14ac:dyDescent="0.35">
      <c r="B8" s="7" t="s">
        <v>68</v>
      </c>
      <c r="C8" s="14">
        <v>3697</v>
      </c>
      <c r="D8" s="14">
        <v>1953</v>
      </c>
      <c r="E8" s="14">
        <v>1744</v>
      </c>
      <c r="G8" s="14">
        <v>456</v>
      </c>
      <c r="H8" s="14">
        <v>806</v>
      </c>
      <c r="I8" s="14">
        <v>807</v>
      </c>
      <c r="J8" s="14">
        <v>798</v>
      </c>
      <c r="K8" s="14">
        <v>546</v>
      </c>
      <c r="L8" s="14">
        <v>283</v>
      </c>
      <c r="N8" s="14">
        <v>308</v>
      </c>
      <c r="O8" s="14">
        <v>128</v>
      </c>
      <c r="P8" s="14">
        <v>176</v>
      </c>
      <c r="Q8" s="14">
        <v>136</v>
      </c>
      <c r="R8" s="14">
        <v>405</v>
      </c>
      <c r="S8" s="14">
        <v>280</v>
      </c>
      <c r="T8" s="14">
        <v>255</v>
      </c>
      <c r="U8" s="14">
        <v>328</v>
      </c>
      <c r="V8" s="14">
        <v>616</v>
      </c>
      <c r="W8" s="14">
        <v>487</v>
      </c>
      <c r="X8" s="14">
        <v>263</v>
      </c>
      <c r="Y8" s="14">
        <v>313</v>
      </c>
      <c r="AA8" s="14">
        <v>1093</v>
      </c>
      <c r="AB8" s="14">
        <v>1005</v>
      </c>
      <c r="AC8" s="14">
        <v>884</v>
      </c>
      <c r="AD8" s="14">
        <v>713</v>
      </c>
      <c r="AF8" s="14">
        <v>3464</v>
      </c>
      <c r="AH8" s="14">
        <v>195</v>
      </c>
      <c r="AI8" s="14">
        <v>1176</v>
      </c>
      <c r="AJ8" s="14">
        <v>1609</v>
      </c>
      <c r="AK8" s="14">
        <v>716</v>
      </c>
    </row>
    <row r="9" spans="2:39" ht="19" customHeight="1" x14ac:dyDescent="0.35">
      <c r="B9" s="15" t="s">
        <v>421</v>
      </c>
      <c r="C9" s="16">
        <v>0.16612560858980571</v>
      </c>
      <c r="D9" s="16">
        <v>0.1804873570383726</v>
      </c>
      <c r="E9" s="16">
        <v>0.15004544756417351</v>
      </c>
      <c r="G9" s="16">
        <v>0.1741340257475773</v>
      </c>
      <c r="H9" s="16">
        <v>0.21044780106795519</v>
      </c>
      <c r="I9" s="16">
        <v>0.21033739839125751</v>
      </c>
      <c r="J9" s="16">
        <v>0.12353902341476609</v>
      </c>
      <c r="K9" s="16">
        <v>0.1112956082627406</v>
      </c>
      <c r="L9" s="16">
        <v>0.12688308823362529</v>
      </c>
      <c r="N9" s="16">
        <v>0.1215532195552219</v>
      </c>
      <c r="O9" s="16">
        <v>0.13262680504031241</v>
      </c>
      <c r="P9" s="16">
        <v>0.13148596502997231</v>
      </c>
      <c r="Q9" s="16">
        <v>0.13104286973441501</v>
      </c>
      <c r="R9" s="16">
        <v>0.18856799899473381</v>
      </c>
      <c r="S9" s="16">
        <v>0.15541784632569269</v>
      </c>
      <c r="T9" s="16">
        <v>0.16930574977897339</v>
      </c>
      <c r="U9" s="16">
        <v>0.19519558985287899</v>
      </c>
      <c r="V9" s="16">
        <v>0.23699513828763411</v>
      </c>
      <c r="W9" s="16">
        <v>0.11586197017966771</v>
      </c>
      <c r="X9" s="16">
        <v>0.148721474341798</v>
      </c>
      <c r="Y9" s="16">
        <v>0.15944510266664841</v>
      </c>
      <c r="AA9" s="16">
        <v>0.2264596869136396</v>
      </c>
      <c r="AB9" s="16">
        <v>0.15462710283422351</v>
      </c>
      <c r="AC9" s="16">
        <v>0.13840160875995561</v>
      </c>
      <c r="AD9" s="16">
        <v>0.1247694858793429</v>
      </c>
      <c r="AF9" s="16">
        <v>0.1743411717090228</v>
      </c>
      <c r="AH9" s="16">
        <v>4.1404161482648263E-2</v>
      </c>
      <c r="AI9" s="16">
        <v>5.3709691475297583E-2</v>
      </c>
      <c r="AJ9" s="16">
        <v>0.1652321188789653</v>
      </c>
      <c r="AK9" s="16">
        <v>0.38663931704184218</v>
      </c>
    </row>
    <row r="10" spans="2:39" ht="19" customHeight="1" x14ac:dyDescent="0.35">
      <c r="B10" s="15" t="s">
        <v>422</v>
      </c>
      <c r="C10" s="16">
        <v>0.28275050719031752</v>
      </c>
      <c r="D10" s="16">
        <v>0.30284939159689739</v>
      </c>
      <c r="E10" s="16">
        <v>0.26024675015468818</v>
      </c>
      <c r="G10" s="16">
        <v>0.29995642400274242</v>
      </c>
      <c r="H10" s="16">
        <v>0.34993362806477502</v>
      </c>
      <c r="I10" s="16">
        <v>0.28860078295018571</v>
      </c>
      <c r="J10" s="16">
        <v>0.2707426944663755</v>
      </c>
      <c r="K10" s="16">
        <v>0.22829838477497719</v>
      </c>
      <c r="L10" s="16">
        <v>0.18609185727191441</v>
      </c>
      <c r="N10" s="16">
        <v>0.25009891362595771</v>
      </c>
      <c r="O10" s="16">
        <v>0.29495874053573412</v>
      </c>
      <c r="P10" s="16">
        <v>0.28776228685416733</v>
      </c>
      <c r="Q10" s="16">
        <v>0.32407560924185069</v>
      </c>
      <c r="R10" s="16">
        <v>0.29520370511081118</v>
      </c>
      <c r="S10" s="16">
        <v>0.25543516291717372</v>
      </c>
      <c r="T10" s="16">
        <v>0.27153294953541368</v>
      </c>
      <c r="U10" s="16">
        <v>0.3092250008520368</v>
      </c>
      <c r="V10" s="16">
        <v>0.31742579401257798</v>
      </c>
      <c r="W10" s="16">
        <v>0.27682919680867191</v>
      </c>
      <c r="X10" s="16">
        <v>0.23024438243393761</v>
      </c>
      <c r="Y10" s="16">
        <v>0.26381292003722351</v>
      </c>
      <c r="AA10" s="16">
        <v>0.32415210671189792</v>
      </c>
      <c r="AB10" s="16">
        <v>0.28637359289674758</v>
      </c>
      <c r="AC10" s="16">
        <v>0.28367223877459519</v>
      </c>
      <c r="AD10" s="16">
        <v>0.21394855259431081</v>
      </c>
      <c r="AF10" s="16">
        <v>0.2977460848927127</v>
      </c>
      <c r="AH10" s="16">
        <v>7.1105043558450196E-2</v>
      </c>
      <c r="AI10" s="16">
        <v>0.1478699435111154</v>
      </c>
      <c r="AJ10" s="16">
        <v>0.36463352047140679</v>
      </c>
      <c r="AK10" s="16">
        <v>0.37787611387471298</v>
      </c>
    </row>
    <row r="11" spans="2:39" ht="32" customHeight="1" x14ac:dyDescent="0.35">
      <c r="B11" s="15" t="s">
        <v>423</v>
      </c>
      <c r="C11" s="16">
        <v>0.20637383801629541</v>
      </c>
      <c r="D11" s="16">
        <v>0.21245355356523721</v>
      </c>
      <c r="E11" s="16">
        <v>0.19956667206661061</v>
      </c>
      <c r="G11" s="16">
        <v>0.24378369358884239</v>
      </c>
      <c r="H11" s="16">
        <v>0.18655929573174521</v>
      </c>
      <c r="I11" s="16">
        <v>0.19171249797430651</v>
      </c>
      <c r="J11" s="16">
        <v>0.21731020672873261</v>
      </c>
      <c r="K11" s="16">
        <v>0.22408285659797389</v>
      </c>
      <c r="L11" s="16">
        <v>0.1793179238012946</v>
      </c>
      <c r="N11" s="16">
        <v>0.2243464509885662</v>
      </c>
      <c r="O11" s="16">
        <v>0.2114076244333403</v>
      </c>
      <c r="P11" s="16">
        <v>0.22279551947308879</v>
      </c>
      <c r="Q11" s="16">
        <v>0.1681947998553526</v>
      </c>
      <c r="R11" s="16">
        <v>0.19652670474200831</v>
      </c>
      <c r="S11" s="16">
        <v>0.19060934625190909</v>
      </c>
      <c r="T11" s="16">
        <v>0.1892643095330046</v>
      </c>
      <c r="U11" s="16">
        <v>0.23994681278349481</v>
      </c>
      <c r="V11" s="16">
        <v>0.18573470373379181</v>
      </c>
      <c r="W11" s="16">
        <v>0.21486448324036811</v>
      </c>
      <c r="X11" s="16">
        <v>0.2164760957926771</v>
      </c>
      <c r="Y11" s="16">
        <v>0.21847908175019559</v>
      </c>
      <c r="AA11" s="16">
        <v>0.18869075849521211</v>
      </c>
      <c r="AB11" s="16">
        <v>0.18565681759159311</v>
      </c>
      <c r="AC11" s="16">
        <v>0.22985772816579311</v>
      </c>
      <c r="AD11" s="16">
        <v>0.23211821810430139</v>
      </c>
      <c r="AF11" s="16">
        <v>0.2082817362256614</v>
      </c>
      <c r="AH11" s="16">
        <v>0.17264941633874839</v>
      </c>
      <c r="AI11" s="16">
        <v>0.24592108401070101</v>
      </c>
      <c r="AJ11" s="16">
        <v>0.2206343007161804</v>
      </c>
      <c r="AK11" s="16">
        <v>0.1186179772451979</v>
      </c>
    </row>
    <row r="12" spans="2:39" ht="19" customHeight="1" x14ac:dyDescent="0.35">
      <c r="B12" s="15" t="s">
        <v>424</v>
      </c>
      <c r="C12" s="16">
        <v>0.1091121193808733</v>
      </c>
      <c r="D12" s="16">
        <v>0.10785269629429731</v>
      </c>
      <c r="E12" s="16">
        <v>0.11052223501575351</v>
      </c>
      <c r="G12" s="16">
        <v>9.4265255536864365E-2</v>
      </c>
      <c r="H12" s="16">
        <v>8.6706321213486579E-2</v>
      </c>
      <c r="I12" s="16">
        <v>0.10768663001237461</v>
      </c>
      <c r="J12" s="16">
        <v>0.1210050045593558</v>
      </c>
      <c r="K12" s="16">
        <v>0.11571609154637311</v>
      </c>
      <c r="L12" s="16">
        <v>0.15459505209031529</v>
      </c>
      <c r="N12" s="16">
        <v>0.1342798452325441</v>
      </c>
      <c r="O12" s="16">
        <v>8.0445136869824296E-2</v>
      </c>
      <c r="P12" s="16">
        <v>0.1133361675995025</v>
      </c>
      <c r="Q12" s="16">
        <v>8.6841024124206107E-2</v>
      </c>
      <c r="R12" s="16">
        <v>0.119802634397392</v>
      </c>
      <c r="S12" s="16">
        <v>0.1291558434718004</v>
      </c>
      <c r="T12" s="16">
        <v>0.1119271546028556</v>
      </c>
      <c r="U12" s="16">
        <v>7.5812962907599216E-2</v>
      </c>
      <c r="V12" s="16">
        <v>8.9051898794674858E-2</v>
      </c>
      <c r="W12" s="16">
        <v>0.13149264890572629</v>
      </c>
      <c r="X12" s="16">
        <v>0.1023858265460509</v>
      </c>
      <c r="Y12" s="16">
        <v>0.11459380240133681</v>
      </c>
      <c r="AA12" s="16">
        <v>0.105915269397885</v>
      </c>
      <c r="AB12" s="16">
        <v>0.13153615469604291</v>
      </c>
      <c r="AC12" s="16">
        <v>9.4782776438270072E-2</v>
      </c>
      <c r="AD12" s="16">
        <v>0.10003249145804841</v>
      </c>
      <c r="AF12" s="16">
        <v>0.11112827885326861</v>
      </c>
      <c r="AH12" s="16">
        <v>0.1028237851611027</v>
      </c>
      <c r="AI12" s="16">
        <v>0.14981738428699551</v>
      </c>
      <c r="AJ12" s="16">
        <v>0.1062143058034245</v>
      </c>
      <c r="AK12" s="16">
        <v>5.0522994085373578E-2</v>
      </c>
    </row>
    <row r="13" spans="2:39" ht="19" customHeight="1" x14ac:dyDescent="0.35">
      <c r="B13" s="15" t="s">
        <v>425</v>
      </c>
      <c r="C13" s="16">
        <v>0.1583874290283972</v>
      </c>
      <c r="D13" s="16">
        <v>0.14238427152482369</v>
      </c>
      <c r="E13" s="16">
        <v>0.17630539705976839</v>
      </c>
      <c r="G13" s="16">
        <v>0.12191192746597659</v>
      </c>
      <c r="H13" s="16">
        <v>0.1131602127700627</v>
      </c>
      <c r="I13" s="16">
        <v>0.1228224964470013</v>
      </c>
      <c r="J13" s="16">
        <v>0.17517421219606041</v>
      </c>
      <c r="K13" s="16">
        <v>0.22154555330021311</v>
      </c>
      <c r="L13" s="16">
        <v>0.27796871037210158</v>
      </c>
      <c r="N13" s="16">
        <v>0.2021471815915514</v>
      </c>
      <c r="O13" s="16">
        <v>0.20404629182887679</v>
      </c>
      <c r="P13" s="16">
        <v>0.16081697465197289</v>
      </c>
      <c r="Q13" s="16">
        <v>0.19029237882278399</v>
      </c>
      <c r="R13" s="16">
        <v>0.13269030855833819</v>
      </c>
      <c r="S13" s="16">
        <v>0.1928673092123061</v>
      </c>
      <c r="T13" s="16">
        <v>0.14432479139426441</v>
      </c>
      <c r="U13" s="16">
        <v>0.1212226729924583</v>
      </c>
      <c r="V13" s="16">
        <v>0.1069094970723949</v>
      </c>
      <c r="W13" s="16">
        <v>0.17381043882253161</v>
      </c>
      <c r="X13" s="16">
        <v>0.19647492510200429</v>
      </c>
      <c r="Y13" s="16">
        <v>0.17943338654857349</v>
      </c>
      <c r="AA13" s="16">
        <v>0.11686280992735899</v>
      </c>
      <c r="AB13" s="16">
        <v>0.17042712497154011</v>
      </c>
      <c r="AC13" s="16">
        <v>0.16426347498815841</v>
      </c>
      <c r="AD13" s="16">
        <v>0.1982525196552252</v>
      </c>
      <c r="AF13" s="16">
        <v>0.13847160912718071</v>
      </c>
      <c r="AH13" s="16">
        <v>0.44317872736070768</v>
      </c>
      <c r="AI13" s="16">
        <v>0.26580508612427112</v>
      </c>
      <c r="AJ13" s="16">
        <v>9.7346698786126784E-2</v>
      </c>
      <c r="AK13" s="16">
        <v>4.1584100231464791E-2</v>
      </c>
    </row>
    <row r="14" spans="2:39" ht="19" customHeight="1" x14ac:dyDescent="0.35">
      <c r="B14" s="15" t="s">
        <v>164</v>
      </c>
      <c r="C14" s="16">
        <v>7.7250497794310882E-2</v>
      </c>
      <c r="D14" s="16">
        <v>5.3972729980371691E-2</v>
      </c>
      <c r="E14" s="16">
        <v>0.10331349813900589</v>
      </c>
      <c r="G14" s="16">
        <v>6.5948673657996837E-2</v>
      </c>
      <c r="H14" s="16">
        <v>5.3192741151975219E-2</v>
      </c>
      <c r="I14" s="16">
        <v>7.8840194224874649E-2</v>
      </c>
      <c r="J14" s="16">
        <v>9.2228858634709546E-2</v>
      </c>
      <c r="K14" s="16">
        <v>9.9061505517721901E-2</v>
      </c>
      <c r="L14" s="16">
        <v>7.5143368230748561E-2</v>
      </c>
      <c r="N14" s="16">
        <v>6.7574389006158544E-2</v>
      </c>
      <c r="O14" s="16">
        <v>7.6515401291912102E-2</v>
      </c>
      <c r="P14" s="16">
        <v>8.38030863912963E-2</v>
      </c>
      <c r="Q14" s="16">
        <v>9.9553318221391629E-2</v>
      </c>
      <c r="R14" s="16">
        <v>6.7208648196716653E-2</v>
      </c>
      <c r="S14" s="16">
        <v>7.6514491821118066E-2</v>
      </c>
      <c r="T14" s="16">
        <v>0.1136450451554883</v>
      </c>
      <c r="U14" s="16">
        <v>5.8596960611531829E-2</v>
      </c>
      <c r="V14" s="16">
        <v>6.3882968098926268E-2</v>
      </c>
      <c r="W14" s="16">
        <v>8.7141262043034518E-2</v>
      </c>
      <c r="X14" s="16">
        <v>0.10569729578353231</v>
      </c>
      <c r="Y14" s="16">
        <v>6.4235706596022221E-2</v>
      </c>
      <c r="AA14" s="16">
        <v>3.7919368554006509E-2</v>
      </c>
      <c r="AB14" s="16">
        <v>7.1379207009852674E-2</v>
      </c>
      <c r="AC14" s="16">
        <v>8.9022172873227626E-2</v>
      </c>
      <c r="AD14" s="16">
        <v>0.13087873230877151</v>
      </c>
      <c r="AF14" s="16">
        <v>7.0031119192153851E-2</v>
      </c>
      <c r="AH14" s="16">
        <v>0.16883886609834289</v>
      </c>
      <c r="AI14" s="16">
        <v>0.13687681059161949</v>
      </c>
      <c r="AJ14" s="16">
        <v>4.5939055343896071E-2</v>
      </c>
      <c r="AK14" s="16">
        <v>2.4759497521408401E-2</v>
      </c>
    </row>
    <row r="16" spans="2:39" x14ac:dyDescent="0.35">
      <c r="B16" s="19" t="s">
        <v>17</v>
      </c>
    </row>
    <row r="17" spans="2:2" x14ac:dyDescent="0.35">
      <c r="B17" t="s">
        <v>443</v>
      </c>
    </row>
    <row r="18" spans="2:2" x14ac:dyDescent="0.35">
      <c r="B18" t="s">
        <v>8</v>
      </c>
    </row>
    <row r="19" spans="2:2" x14ac:dyDescent="0.35">
      <c r="B19"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500-000000000000}">
  <dimension ref="B2:AM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430</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3731</v>
      </c>
      <c r="D7" s="13">
        <v>1969</v>
      </c>
      <c r="E7" s="13">
        <v>1762</v>
      </c>
      <c r="G7" s="13">
        <v>463</v>
      </c>
      <c r="H7" s="13">
        <v>766</v>
      </c>
      <c r="I7" s="13">
        <v>817</v>
      </c>
      <c r="J7" s="13">
        <v>851</v>
      </c>
      <c r="K7" s="13">
        <v>593</v>
      </c>
      <c r="L7" s="13">
        <v>241</v>
      </c>
      <c r="N7" s="13">
        <v>289</v>
      </c>
      <c r="O7" s="13">
        <v>124</v>
      </c>
      <c r="P7" s="13">
        <v>185</v>
      </c>
      <c r="Q7" s="13">
        <v>150</v>
      </c>
      <c r="R7" s="13">
        <v>418</v>
      </c>
      <c r="S7" s="13">
        <v>302</v>
      </c>
      <c r="T7" s="13">
        <v>276</v>
      </c>
      <c r="U7" s="13">
        <v>336</v>
      </c>
      <c r="V7" s="13">
        <v>589</v>
      </c>
      <c r="W7" s="13">
        <v>495</v>
      </c>
      <c r="X7" s="13">
        <v>278</v>
      </c>
      <c r="Y7" s="13">
        <v>289</v>
      </c>
      <c r="AA7" s="13">
        <v>1130</v>
      </c>
      <c r="AB7" s="13">
        <v>1060</v>
      </c>
      <c r="AC7" s="13">
        <v>848</v>
      </c>
      <c r="AD7" s="13">
        <v>687</v>
      </c>
      <c r="AF7" s="13">
        <v>3501</v>
      </c>
      <c r="AH7" s="13">
        <v>194</v>
      </c>
      <c r="AI7" s="13">
        <v>1198</v>
      </c>
      <c r="AJ7" s="13">
        <v>1617</v>
      </c>
      <c r="AK7" s="13">
        <v>722</v>
      </c>
    </row>
    <row r="8" spans="2:39" x14ac:dyDescent="0.35">
      <c r="B8" s="7" t="s">
        <v>68</v>
      </c>
      <c r="C8" s="14">
        <v>3697</v>
      </c>
      <c r="D8" s="14">
        <v>1953</v>
      </c>
      <c r="E8" s="14">
        <v>1744</v>
      </c>
      <c r="G8" s="14">
        <v>456</v>
      </c>
      <c r="H8" s="14">
        <v>806</v>
      </c>
      <c r="I8" s="14">
        <v>807</v>
      </c>
      <c r="J8" s="14">
        <v>798</v>
      </c>
      <c r="K8" s="14">
        <v>546</v>
      </c>
      <c r="L8" s="14">
        <v>283</v>
      </c>
      <c r="N8" s="14">
        <v>308</v>
      </c>
      <c r="O8" s="14">
        <v>128</v>
      </c>
      <c r="P8" s="14">
        <v>176</v>
      </c>
      <c r="Q8" s="14">
        <v>136</v>
      </c>
      <c r="R8" s="14">
        <v>405</v>
      </c>
      <c r="S8" s="14">
        <v>280</v>
      </c>
      <c r="T8" s="14">
        <v>255</v>
      </c>
      <c r="U8" s="14">
        <v>328</v>
      </c>
      <c r="V8" s="14">
        <v>616</v>
      </c>
      <c r="W8" s="14">
        <v>487</v>
      </c>
      <c r="X8" s="14">
        <v>263</v>
      </c>
      <c r="Y8" s="14">
        <v>313</v>
      </c>
      <c r="AA8" s="14">
        <v>1093</v>
      </c>
      <c r="AB8" s="14">
        <v>1005</v>
      </c>
      <c r="AC8" s="14">
        <v>884</v>
      </c>
      <c r="AD8" s="14">
        <v>713</v>
      </c>
      <c r="AF8" s="14">
        <v>3464</v>
      </c>
      <c r="AH8" s="14">
        <v>195</v>
      </c>
      <c r="AI8" s="14">
        <v>1176</v>
      </c>
      <c r="AJ8" s="14">
        <v>1609</v>
      </c>
      <c r="AK8" s="14">
        <v>716</v>
      </c>
    </row>
    <row r="9" spans="2:39" ht="19" customHeight="1" x14ac:dyDescent="0.35">
      <c r="B9" s="15" t="s">
        <v>421</v>
      </c>
      <c r="C9" s="16">
        <v>0.1248053660114643</v>
      </c>
      <c r="D9" s="16">
        <v>0.14526473764125489</v>
      </c>
      <c r="E9" s="16">
        <v>0.10189798871903499</v>
      </c>
      <c r="G9" s="16">
        <v>0.1504600859246088</v>
      </c>
      <c r="H9" s="16">
        <v>0.20024017080799961</v>
      </c>
      <c r="I9" s="16">
        <v>0.15183172247999541</v>
      </c>
      <c r="J9" s="16">
        <v>8.6937558920572006E-2</v>
      </c>
      <c r="K9" s="16">
        <v>4.6982220461602622E-2</v>
      </c>
      <c r="L9" s="16">
        <v>4.8631175137209222E-2</v>
      </c>
      <c r="N9" s="16">
        <v>8.5650189585196268E-2</v>
      </c>
      <c r="O9" s="16">
        <v>9.0081644064468003E-2</v>
      </c>
      <c r="P9" s="16">
        <v>8.2897909664977801E-2</v>
      </c>
      <c r="Q9" s="16">
        <v>0.1029799918649557</v>
      </c>
      <c r="R9" s="16">
        <v>0.14580689153073589</v>
      </c>
      <c r="S9" s="16">
        <v>0.10991386884535211</v>
      </c>
      <c r="T9" s="16">
        <v>0.12169930236739079</v>
      </c>
      <c r="U9" s="16">
        <v>0.1471010218787728</v>
      </c>
      <c r="V9" s="16">
        <v>0.20300714339854031</v>
      </c>
      <c r="W9" s="16">
        <v>8.9739907863116308E-2</v>
      </c>
      <c r="X9" s="16">
        <v>7.7626123236781308E-2</v>
      </c>
      <c r="Y9" s="16">
        <v>0.1163907107784576</v>
      </c>
      <c r="AA9" s="16">
        <v>0.18848858932494261</v>
      </c>
      <c r="AB9" s="16">
        <v>9.7515574983826306E-2</v>
      </c>
      <c r="AC9" s="16">
        <v>0.1045373319829583</v>
      </c>
      <c r="AD9" s="16">
        <v>9.1203263800023554E-2</v>
      </c>
      <c r="AF9" s="16">
        <v>0.13294710481847941</v>
      </c>
      <c r="AH9" s="16">
        <v>4.2684806818756643E-3</v>
      </c>
      <c r="AI9" s="16">
        <v>1.065276723475873E-2</v>
      </c>
      <c r="AJ9" s="16">
        <v>0.12750236274585319</v>
      </c>
      <c r="AK9" s="16">
        <v>0.33896349646448881</v>
      </c>
    </row>
    <row r="10" spans="2:39" ht="19" customHeight="1" x14ac:dyDescent="0.35">
      <c r="B10" s="15" t="s">
        <v>422</v>
      </c>
      <c r="C10" s="16">
        <v>0.20935347355065109</v>
      </c>
      <c r="D10" s="16">
        <v>0.23346578832867629</v>
      </c>
      <c r="E10" s="16">
        <v>0.18235607099065379</v>
      </c>
      <c r="G10" s="16">
        <v>0.25250465552860452</v>
      </c>
      <c r="H10" s="16">
        <v>0.26164085921379848</v>
      </c>
      <c r="I10" s="16">
        <v>0.22389680917501539</v>
      </c>
      <c r="J10" s="16">
        <v>0.19700963832796611</v>
      </c>
      <c r="K10" s="16">
        <v>0.15018032986714741</v>
      </c>
      <c r="L10" s="16">
        <v>9.8594597370704556E-2</v>
      </c>
      <c r="N10" s="16">
        <v>0.18978593461216861</v>
      </c>
      <c r="O10" s="16">
        <v>0.22858524458408261</v>
      </c>
      <c r="P10" s="16">
        <v>0.24098895125305181</v>
      </c>
      <c r="Q10" s="16">
        <v>0.27104491601980729</v>
      </c>
      <c r="R10" s="16">
        <v>0.22003168231022999</v>
      </c>
      <c r="S10" s="16">
        <v>0.171220427892711</v>
      </c>
      <c r="T10" s="16">
        <v>0.19078528096368519</v>
      </c>
      <c r="U10" s="16">
        <v>0.23541004377361091</v>
      </c>
      <c r="V10" s="16">
        <v>0.2517228103412017</v>
      </c>
      <c r="W10" s="16">
        <v>0.16593797262057769</v>
      </c>
      <c r="X10" s="16">
        <v>0.21003106852780579</v>
      </c>
      <c r="Y10" s="16">
        <v>0.16768014933822689</v>
      </c>
      <c r="AA10" s="16">
        <v>0.25707546145727939</v>
      </c>
      <c r="AB10" s="16">
        <v>0.19515742024043939</v>
      </c>
      <c r="AC10" s="16">
        <v>0.21045257156263419</v>
      </c>
      <c r="AD10" s="16">
        <v>0.15553264826814811</v>
      </c>
      <c r="AF10" s="16">
        <v>0.22239359223491459</v>
      </c>
      <c r="AH10" s="16">
        <v>4.4188441241845792E-3</v>
      </c>
      <c r="AI10" s="16">
        <v>7.8703803112520371E-2</v>
      </c>
      <c r="AJ10" s="16">
        <v>0.28568466578997409</v>
      </c>
      <c r="AK10" s="16">
        <v>0.30817739618911028</v>
      </c>
    </row>
    <row r="11" spans="2:39" ht="32" customHeight="1" x14ac:dyDescent="0.35">
      <c r="B11" s="15" t="s">
        <v>423</v>
      </c>
      <c r="C11" s="16">
        <v>0.24206829764630061</v>
      </c>
      <c r="D11" s="16">
        <v>0.24572448164942121</v>
      </c>
      <c r="E11" s="16">
        <v>0.2379746437489309</v>
      </c>
      <c r="G11" s="16">
        <v>0.2439168684414306</v>
      </c>
      <c r="H11" s="16">
        <v>0.2392602218545887</v>
      </c>
      <c r="I11" s="16">
        <v>0.2347335206841189</v>
      </c>
      <c r="J11" s="16">
        <v>0.2330492411022681</v>
      </c>
      <c r="K11" s="16">
        <v>0.24927907967420851</v>
      </c>
      <c r="L11" s="16">
        <v>0.27943539551733948</v>
      </c>
      <c r="N11" s="16">
        <v>0.25570331322817402</v>
      </c>
      <c r="O11" s="16">
        <v>0.21103792025623111</v>
      </c>
      <c r="P11" s="16">
        <v>0.21386300424396701</v>
      </c>
      <c r="Q11" s="16">
        <v>0.18558526982305051</v>
      </c>
      <c r="R11" s="16">
        <v>0.25072046494490308</v>
      </c>
      <c r="S11" s="16">
        <v>0.22297248596523919</v>
      </c>
      <c r="T11" s="16">
        <v>0.27319547593737709</v>
      </c>
      <c r="U11" s="16">
        <v>0.25942595313677191</v>
      </c>
      <c r="V11" s="16">
        <v>0.244300742396832</v>
      </c>
      <c r="W11" s="16">
        <v>0.25492787173860748</v>
      </c>
      <c r="X11" s="16">
        <v>0.24640605965594539</v>
      </c>
      <c r="Y11" s="16">
        <v>0.2161571874809749</v>
      </c>
      <c r="AA11" s="16">
        <v>0.2253449196724763</v>
      </c>
      <c r="AB11" s="16">
        <v>0.2463376808222785</v>
      </c>
      <c r="AC11" s="16">
        <v>0.24917862059179599</v>
      </c>
      <c r="AD11" s="16">
        <v>0.25255604515269048</v>
      </c>
      <c r="AF11" s="16">
        <v>0.24447867541291429</v>
      </c>
      <c r="AH11" s="16">
        <v>0.18042088850429769</v>
      </c>
      <c r="AI11" s="16">
        <v>0.26303926311512871</v>
      </c>
      <c r="AJ11" s="16">
        <v>0.2628122911061978</v>
      </c>
      <c r="AK11" s="16">
        <v>0.1778481541495574</v>
      </c>
    </row>
    <row r="12" spans="2:39" ht="19" customHeight="1" x14ac:dyDescent="0.35">
      <c r="B12" s="15" t="s">
        <v>424</v>
      </c>
      <c r="C12" s="16">
        <v>0.15109467187975931</v>
      </c>
      <c r="D12" s="16">
        <v>0.1415843102933608</v>
      </c>
      <c r="E12" s="16">
        <v>0.16174296768224811</v>
      </c>
      <c r="G12" s="16">
        <v>0.1455771962491138</v>
      </c>
      <c r="H12" s="16">
        <v>0.12321016658655561</v>
      </c>
      <c r="I12" s="16">
        <v>0.1510598394034911</v>
      </c>
      <c r="J12" s="16">
        <v>0.162798246335735</v>
      </c>
      <c r="K12" s="16">
        <v>0.17295675120560969</v>
      </c>
      <c r="L12" s="16">
        <v>0.1643001334391021</v>
      </c>
      <c r="N12" s="16">
        <v>0.15955593650234451</v>
      </c>
      <c r="O12" s="16">
        <v>0.18561454430660909</v>
      </c>
      <c r="P12" s="16">
        <v>0.16495460242161769</v>
      </c>
      <c r="Q12" s="16">
        <v>0.14393597017255819</v>
      </c>
      <c r="R12" s="16">
        <v>0.15992026342507751</v>
      </c>
      <c r="S12" s="16">
        <v>0.1753519592675449</v>
      </c>
      <c r="T12" s="16">
        <v>0.14346923034914849</v>
      </c>
      <c r="U12" s="16">
        <v>0.1472011934601794</v>
      </c>
      <c r="V12" s="16">
        <v>0.10345529914963519</v>
      </c>
      <c r="W12" s="16">
        <v>0.17276515431278081</v>
      </c>
      <c r="X12" s="16">
        <v>0.1368295404224745</v>
      </c>
      <c r="Y12" s="16">
        <v>0.17304757382349181</v>
      </c>
      <c r="AA12" s="16">
        <v>0.1594993922246345</v>
      </c>
      <c r="AB12" s="16">
        <v>0.1692853489782436</v>
      </c>
      <c r="AC12" s="16">
        <v>0.1398791307561246</v>
      </c>
      <c r="AD12" s="16">
        <v>0.1259468698120739</v>
      </c>
      <c r="AF12" s="16">
        <v>0.15557986616334449</v>
      </c>
      <c r="AH12" s="16">
        <v>0.10641892888201129</v>
      </c>
      <c r="AI12" s="16">
        <v>0.1841410108560865</v>
      </c>
      <c r="AJ12" s="16">
        <v>0.15654923505510801</v>
      </c>
      <c r="AK12" s="16">
        <v>9.6775448142663464E-2</v>
      </c>
    </row>
    <row r="13" spans="2:39" ht="19" customHeight="1" x14ac:dyDescent="0.35">
      <c r="B13" s="15" t="s">
        <v>425</v>
      </c>
      <c r="C13" s="16">
        <v>0.20088561015214121</v>
      </c>
      <c r="D13" s="16">
        <v>0.17300109523335189</v>
      </c>
      <c r="E13" s="16">
        <v>0.23210656431531759</v>
      </c>
      <c r="G13" s="16">
        <v>0.13900526986534559</v>
      </c>
      <c r="H13" s="16">
        <v>0.13217295543414789</v>
      </c>
      <c r="I13" s="16">
        <v>0.1624832366314326</v>
      </c>
      <c r="J13" s="16">
        <v>0.24202772948454979</v>
      </c>
      <c r="K13" s="16">
        <v>0.28747533838046441</v>
      </c>
      <c r="L13" s="16">
        <v>0.32252485134840819</v>
      </c>
      <c r="N13" s="16">
        <v>0.2393515069689808</v>
      </c>
      <c r="O13" s="16">
        <v>0.23621771287052259</v>
      </c>
      <c r="P13" s="16">
        <v>0.22030739254764839</v>
      </c>
      <c r="Q13" s="16">
        <v>0.2173488093314698</v>
      </c>
      <c r="R13" s="16">
        <v>0.168580425042856</v>
      </c>
      <c r="S13" s="16">
        <v>0.2435136087877065</v>
      </c>
      <c r="T13" s="16">
        <v>0.1829788976049575</v>
      </c>
      <c r="U13" s="16">
        <v>0.1481630886199006</v>
      </c>
      <c r="V13" s="16">
        <v>0.14602566944929521</v>
      </c>
      <c r="W13" s="16">
        <v>0.22007340740016321</v>
      </c>
      <c r="X13" s="16">
        <v>0.2488134816796051</v>
      </c>
      <c r="Y13" s="16">
        <v>0.24180862569662159</v>
      </c>
      <c r="AA13" s="16">
        <v>0.12863569546766601</v>
      </c>
      <c r="AB13" s="16">
        <v>0.2270537496897036</v>
      </c>
      <c r="AC13" s="16">
        <v>0.20863173656793621</v>
      </c>
      <c r="AD13" s="16">
        <v>0.26572962869515732</v>
      </c>
      <c r="AF13" s="16">
        <v>0.1814287686765941</v>
      </c>
      <c r="AH13" s="16">
        <v>0.544698851920281</v>
      </c>
      <c r="AI13" s="16">
        <v>0.32533723765915462</v>
      </c>
      <c r="AJ13" s="16">
        <v>0.1332632825225078</v>
      </c>
      <c r="AK13" s="16">
        <v>5.4823048620452917E-2</v>
      </c>
    </row>
    <row r="14" spans="2:39" ht="19" customHeight="1" x14ac:dyDescent="0.35">
      <c r="B14" s="15" t="s">
        <v>164</v>
      </c>
      <c r="C14" s="16">
        <v>7.1792580759683366E-2</v>
      </c>
      <c r="D14" s="16">
        <v>6.0959586853934863E-2</v>
      </c>
      <c r="E14" s="16">
        <v>8.39217645438146E-2</v>
      </c>
      <c r="G14" s="16">
        <v>6.8535923990896475E-2</v>
      </c>
      <c r="H14" s="16">
        <v>4.3475626102909608E-2</v>
      </c>
      <c r="I14" s="16">
        <v>7.5994871625946633E-2</v>
      </c>
      <c r="J14" s="16">
        <v>7.8177585828908949E-2</v>
      </c>
      <c r="K14" s="16">
        <v>9.312628041096721E-2</v>
      </c>
      <c r="L14" s="16">
        <v>8.6513847187236523E-2</v>
      </c>
      <c r="N14" s="16">
        <v>6.9953119103135869E-2</v>
      </c>
      <c r="O14" s="16">
        <v>4.8462933918086697E-2</v>
      </c>
      <c r="P14" s="16">
        <v>7.6988139868737454E-2</v>
      </c>
      <c r="Q14" s="16">
        <v>7.9105042788158414E-2</v>
      </c>
      <c r="R14" s="16">
        <v>5.494027274619756E-2</v>
      </c>
      <c r="S14" s="16">
        <v>7.7027649241446339E-2</v>
      </c>
      <c r="T14" s="16">
        <v>8.7871812777440925E-2</v>
      </c>
      <c r="U14" s="16">
        <v>6.2698699130764479E-2</v>
      </c>
      <c r="V14" s="16">
        <v>5.148833526449572E-2</v>
      </c>
      <c r="W14" s="16">
        <v>9.6555686064754426E-2</v>
      </c>
      <c r="X14" s="16">
        <v>8.0293726477387944E-2</v>
      </c>
      <c r="Y14" s="16">
        <v>8.4915752882227233E-2</v>
      </c>
      <c r="AA14" s="16">
        <v>4.0955941853001249E-2</v>
      </c>
      <c r="AB14" s="16">
        <v>6.4650225285508484E-2</v>
      </c>
      <c r="AC14" s="16">
        <v>8.7320608538550545E-2</v>
      </c>
      <c r="AD14" s="16">
        <v>0.1090315442719067</v>
      </c>
      <c r="AF14" s="16">
        <v>6.317199269375294E-2</v>
      </c>
      <c r="AH14" s="16">
        <v>0.15977400588734991</v>
      </c>
      <c r="AI14" s="16">
        <v>0.13812591802235119</v>
      </c>
      <c r="AJ14" s="16">
        <v>3.4188162780358973E-2</v>
      </c>
      <c r="AK14" s="16">
        <v>2.341245643372698E-2</v>
      </c>
    </row>
    <row r="16" spans="2:39" x14ac:dyDescent="0.35">
      <c r="B16" s="19" t="s">
        <v>17</v>
      </c>
    </row>
    <row r="17" spans="2:2" x14ac:dyDescent="0.35">
      <c r="B17" t="s">
        <v>443</v>
      </c>
    </row>
    <row r="18" spans="2:2" x14ac:dyDescent="0.35">
      <c r="B18" t="s">
        <v>8</v>
      </c>
    </row>
    <row r="19" spans="2:2" x14ac:dyDescent="0.35">
      <c r="B19"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600-000000000000}">
  <dimension ref="B2:AM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431</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3731</v>
      </c>
      <c r="D7" s="13">
        <v>1969</v>
      </c>
      <c r="E7" s="13">
        <v>1762</v>
      </c>
      <c r="G7" s="13">
        <v>463</v>
      </c>
      <c r="H7" s="13">
        <v>766</v>
      </c>
      <c r="I7" s="13">
        <v>817</v>
      </c>
      <c r="J7" s="13">
        <v>851</v>
      </c>
      <c r="K7" s="13">
        <v>593</v>
      </c>
      <c r="L7" s="13">
        <v>241</v>
      </c>
      <c r="N7" s="13">
        <v>289</v>
      </c>
      <c r="O7" s="13">
        <v>124</v>
      </c>
      <c r="P7" s="13">
        <v>185</v>
      </c>
      <c r="Q7" s="13">
        <v>150</v>
      </c>
      <c r="R7" s="13">
        <v>418</v>
      </c>
      <c r="S7" s="13">
        <v>302</v>
      </c>
      <c r="T7" s="13">
        <v>276</v>
      </c>
      <c r="U7" s="13">
        <v>336</v>
      </c>
      <c r="V7" s="13">
        <v>589</v>
      </c>
      <c r="W7" s="13">
        <v>495</v>
      </c>
      <c r="X7" s="13">
        <v>278</v>
      </c>
      <c r="Y7" s="13">
        <v>289</v>
      </c>
      <c r="AA7" s="13">
        <v>1130</v>
      </c>
      <c r="AB7" s="13">
        <v>1060</v>
      </c>
      <c r="AC7" s="13">
        <v>848</v>
      </c>
      <c r="AD7" s="13">
        <v>687</v>
      </c>
      <c r="AF7" s="13">
        <v>3501</v>
      </c>
      <c r="AH7" s="13">
        <v>194</v>
      </c>
      <c r="AI7" s="13">
        <v>1198</v>
      </c>
      <c r="AJ7" s="13">
        <v>1617</v>
      </c>
      <c r="AK7" s="13">
        <v>722</v>
      </c>
    </row>
    <row r="8" spans="2:39" x14ac:dyDescent="0.35">
      <c r="B8" s="7" t="s">
        <v>68</v>
      </c>
      <c r="C8" s="14">
        <v>3697</v>
      </c>
      <c r="D8" s="14">
        <v>1953</v>
      </c>
      <c r="E8" s="14">
        <v>1744</v>
      </c>
      <c r="G8" s="14">
        <v>456</v>
      </c>
      <c r="H8" s="14">
        <v>806</v>
      </c>
      <c r="I8" s="14">
        <v>807</v>
      </c>
      <c r="J8" s="14">
        <v>798</v>
      </c>
      <c r="K8" s="14">
        <v>546</v>
      </c>
      <c r="L8" s="14">
        <v>283</v>
      </c>
      <c r="N8" s="14">
        <v>308</v>
      </c>
      <c r="O8" s="14">
        <v>128</v>
      </c>
      <c r="P8" s="14">
        <v>176</v>
      </c>
      <c r="Q8" s="14">
        <v>136</v>
      </c>
      <c r="R8" s="14">
        <v>405</v>
      </c>
      <c r="S8" s="14">
        <v>280</v>
      </c>
      <c r="T8" s="14">
        <v>255</v>
      </c>
      <c r="U8" s="14">
        <v>328</v>
      </c>
      <c r="V8" s="14">
        <v>616</v>
      </c>
      <c r="W8" s="14">
        <v>487</v>
      </c>
      <c r="X8" s="14">
        <v>263</v>
      </c>
      <c r="Y8" s="14">
        <v>313</v>
      </c>
      <c r="AA8" s="14">
        <v>1093</v>
      </c>
      <c r="AB8" s="14">
        <v>1005</v>
      </c>
      <c r="AC8" s="14">
        <v>884</v>
      </c>
      <c r="AD8" s="14">
        <v>713</v>
      </c>
      <c r="AF8" s="14">
        <v>3464</v>
      </c>
      <c r="AH8" s="14">
        <v>195</v>
      </c>
      <c r="AI8" s="14">
        <v>1176</v>
      </c>
      <c r="AJ8" s="14">
        <v>1609</v>
      </c>
      <c r="AK8" s="14">
        <v>716</v>
      </c>
    </row>
    <row r="9" spans="2:39" ht="19" customHeight="1" x14ac:dyDescent="0.35">
      <c r="B9" s="15" t="s">
        <v>421</v>
      </c>
      <c r="C9" s="16">
        <v>0.13310106265167199</v>
      </c>
      <c r="D9" s="16">
        <v>0.1489777176266337</v>
      </c>
      <c r="E9" s="16">
        <v>0.1153247334352064</v>
      </c>
      <c r="G9" s="16">
        <v>0.14007055763278431</v>
      </c>
      <c r="H9" s="16">
        <v>0.20274712846985421</v>
      </c>
      <c r="I9" s="16">
        <v>0.1602161345442705</v>
      </c>
      <c r="J9" s="16">
        <v>9.6563555699548762E-2</v>
      </c>
      <c r="K9" s="16">
        <v>7.3368827904439979E-2</v>
      </c>
      <c r="L9" s="16">
        <v>6.4598960119370663E-2</v>
      </c>
      <c r="N9" s="16">
        <v>0.1165525991116933</v>
      </c>
      <c r="O9" s="16">
        <v>0.1225335609104128</v>
      </c>
      <c r="P9" s="16">
        <v>0.11861951253523929</v>
      </c>
      <c r="Q9" s="16">
        <v>0.11750389029291861</v>
      </c>
      <c r="R9" s="16">
        <v>0.143648945607874</v>
      </c>
      <c r="S9" s="16">
        <v>0.1076356260431809</v>
      </c>
      <c r="T9" s="16">
        <v>0.11883978212044349</v>
      </c>
      <c r="U9" s="16">
        <v>0.1576298645615202</v>
      </c>
      <c r="V9" s="16">
        <v>0.2131296794789389</v>
      </c>
      <c r="W9" s="16">
        <v>8.4643352245357129E-2</v>
      </c>
      <c r="X9" s="16">
        <v>0.1111719751222347</v>
      </c>
      <c r="Y9" s="16">
        <v>0.1000887596191843</v>
      </c>
      <c r="AA9" s="16">
        <v>0.19799906294687819</v>
      </c>
      <c r="AB9" s="16">
        <v>0.11749500897437901</v>
      </c>
      <c r="AC9" s="16">
        <v>0.10724827247175971</v>
      </c>
      <c r="AD9" s="16">
        <v>8.8119031533790013E-2</v>
      </c>
      <c r="AF9" s="16">
        <v>0.14149274816021881</v>
      </c>
      <c r="AH9" s="16">
        <v>5.0109911080668049E-3</v>
      </c>
      <c r="AI9" s="16">
        <v>1.9234970559687301E-2</v>
      </c>
      <c r="AJ9" s="16">
        <v>0.14762712536526471</v>
      </c>
      <c r="AK9" s="16">
        <v>0.3222744182023437</v>
      </c>
    </row>
    <row r="10" spans="2:39" ht="19" customHeight="1" x14ac:dyDescent="0.35">
      <c r="B10" s="15" t="s">
        <v>422</v>
      </c>
      <c r="C10" s="16">
        <v>0.26800450339553938</v>
      </c>
      <c r="D10" s="16">
        <v>0.28580648701609551</v>
      </c>
      <c r="E10" s="16">
        <v>0.24807247602301069</v>
      </c>
      <c r="G10" s="16">
        <v>0.27373973036632149</v>
      </c>
      <c r="H10" s="16">
        <v>0.34358882714269068</v>
      </c>
      <c r="I10" s="16">
        <v>0.3036776631368221</v>
      </c>
      <c r="J10" s="16">
        <v>0.2608806479228693</v>
      </c>
      <c r="K10" s="16">
        <v>0.17978210219822871</v>
      </c>
      <c r="L10" s="16">
        <v>0.1323919214541896</v>
      </c>
      <c r="N10" s="16">
        <v>0.19298078152701231</v>
      </c>
      <c r="O10" s="16">
        <v>0.28247693136712931</v>
      </c>
      <c r="P10" s="16">
        <v>0.2666784815489463</v>
      </c>
      <c r="Q10" s="16">
        <v>0.2599574880515324</v>
      </c>
      <c r="R10" s="16">
        <v>0.3156826421746779</v>
      </c>
      <c r="S10" s="16">
        <v>0.2255055619105733</v>
      </c>
      <c r="T10" s="16">
        <v>0.26247591978251172</v>
      </c>
      <c r="U10" s="16">
        <v>0.29977953229738158</v>
      </c>
      <c r="V10" s="16">
        <v>0.30481917077356813</v>
      </c>
      <c r="W10" s="16">
        <v>0.26379022557196669</v>
      </c>
      <c r="X10" s="16">
        <v>0.22434121432358239</v>
      </c>
      <c r="Y10" s="16">
        <v>0.25847219591513959</v>
      </c>
      <c r="AA10" s="16">
        <v>0.35282257402445721</v>
      </c>
      <c r="AB10" s="16">
        <v>0.25909392410530058</v>
      </c>
      <c r="AC10" s="16">
        <v>0.2337212567159245</v>
      </c>
      <c r="AD10" s="16">
        <v>0.1929036658345214</v>
      </c>
      <c r="AF10" s="16">
        <v>0.28436648718150359</v>
      </c>
      <c r="AH10" s="16">
        <v>2.700600352478787E-2</v>
      </c>
      <c r="AI10" s="16">
        <v>0.12041566324384891</v>
      </c>
      <c r="AJ10" s="16">
        <v>0.33934555526056998</v>
      </c>
      <c r="AK10" s="16">
        <v>0.41567024504458489</v>
      </c>
    </row>
    <row r="11" spans="2:39" ht="32" customHeight="1" x14ac:dyDescent="0.35">
      <c r="B11" s="15" t="s">
        <v>423</v>
      </c>
      <c r="C11" s="16">
        <v>0.2242616309177472</v>
      </c>
      <c r="D11" s="16">
        <v>0.23719939966642989</v>
      </c>
      <c r="E11" s="16">
        <v>0.20977583167566621</v>
      </c>
      <c r="G11" s="16">
        <v>0.26723736285251271</v>
      </c>
      <c r="H11" s="16">
        <v>0.19727880523215821</v>
      </c>
      <c r="I11" s="16">
        <v>0.22128528947530321</v>
      </c>
      <c r="J11" s="16">
        <v>0.2194215484176768</v>
      </c>
      <c r="K11" s="16">
        <v>0.2433071115992004</v>
      </c>
      <c r="L11" s="16">
        <v>0.21719355343877261</v>
      </c>
      <c r="N11" s="16">
        <v>0.28408676498750118</v>
      </c>
      <c r="O11" s="16">
        <v>0.21031849477918191</v>
      </c>
      <c r="P11" s="16">
        <v>0.25852447098340509</v>
      </c>
      <c r="Q11" s="16">
        <v>0.17530481984407101</v>
      </c>
      <c r="R11" s="16">
        <v>0.2146975555345072</v>
      </c>
      <c r="S11" s="16">
        <v>0.2402116130210277</v>
      </c>
      <c r="T11" s="16">
        <v>0.24448473822512759</v>
      </c>
      <c r="U11" s="16">
        <v>0.2190344636790599</v>
      </c>
      <c r="V11" s="16">
        <v>0.1929563026759219</v>
      </c>
      <c r="W11" s="16">
        <v>0.22971101895614751</v>
      </c>
      <c r="X11" s="16">
        <v>0.23606558358017121</v>
      </c>
      <c r="Y11" s="16">
        <v>0.20337899773990509</v>
      </c>
      <c r="AA11" s="16">
        <v>0.1898879289037658</v>
      </c>
      <c r="AB11" s="16">
        <v>0.22080837739255679</v>
      </c>
      <c r="AC11" s="16">
        <v>0.25175543978731452</v>
      </c>
      <c r="AD11" s="16">
        <v>0.2478574878168997</v>
      </c>
      <c r="AF11" s="16">
        <v>0.22962043292530401</v>
      </c>
      <c r="AH11" s="16">
        <v>0.1052194101110287</v>
      </c>
      <c r="AI11" s="16">
        <v>0.24720425519912559</v>
      </c>
      <c r="AJ11" s="16">
        <v>0.25889215766984708</v>
      </c>
      <c r="AK11" s="16">
        <v>0.14125204167905231</v>
      </c>
    </row>
    <row r="12" spans="2:39" ht="19" customHeight="1" x14ac:dyDescent="0.35">
      <c r="B12" s="15" t="s">
        <v>424</v>
      </c>
      <c r="C12" s="16">
        <v>0.11698842500237119</v>
      </c>
      <c r="D12" s="16">
        <v>0.11398085314087469</v>
      </c>
      <c r="E12" s="16">
        <v>0.12035585898871511</v>
      </c>
      <c r="G12" s="16">
        <v>0.1103136172254594</v>
      </c>
      <c r="H12" s="16">
        <v>9.0154892353740926E-2</v>
      </c>
      <c r="I12" s="16">
        <v>0.105023988717727</v>
      </c>
      <c r="J12" s="16">
        <v>0.1274851883325939</v>
      </c>
      <c r="K12" s="16">
        <v>0.1309445814167528</v>
      </c>
      <c r="L12" s="16">
        <v>0.18166061543478151</v>
      </c>
      <c r="N12" s="16">
        <v>0.1107156596495652</v>
      </c>
      <c r="O12" s="16">
        <v>0.1048433713330069</v>
      </c>
      <c r="P12" s="16">
        <v>8.6753922378478454E-2</v>
      </c>
      <c r="Q12" s="16">
        <v>0.14087539237847879</v>
      </c>
      <c r="R12" s="16">
        <v>0.10554264077712271</v>
      </c>
      <c r="S12" s="16">
        <v>0.1276926071179843</v>
      </c>
      <c r="T12" s="16">
        <v>0.12541258107461531</v>
      </c>
      <c r="U12" s="16">
        <v>0.1225097896170218</v>
      </c>
      <c r="V12" s="16">
        <v>9.7831218093377387E-2</v>
      </c>
      <c r="W12" s="16">
        <v>0.13345603793473559</v>
      </c>
      <c r="X12" s="16">
        <v>0.1195354654120754</v>
      </c>
      <c r="Y12" s="16">
        <v>0.1372978421729501</v>
      </c>
      <c r="AA12" s="16">
        <v>0.11155953750202</v>
      </c>
      <c r="AB12" s="16">
        <v>0.116405343266426</v>
      </c>
      <c r="AC12" s="16">
        <v>0.1240151502582446</v>
      </c>
      <c r="AD12" s="16">
        <v>0.1173085460443921</v>
      </c>
      <c r="AF12" s="16">
        <v>0.1189558922432149</v>
      </c>
      <c r="AH12" s="16">
        <v>9.8342784572215541E-2</v>
      </c>
      <c r="AI12" s="16">
        <v>0.1591926940382464</v>
      </c>
      <c r="AJ12" s="16">
        <v>0.1141513329369301</v>
      </c>
      <c r="AK12" s="16">
        <v>5.9170173937229731E-2</v>
      </c>
    </row>
    <row r="13" spans="2:39" ht="19" customHeight="1" x14ac:dyDescent="0.35">
      <c r="B13" s="15" t="s">
        <v>425</v>
      </c>
      <c r="C13" s="16">
        <v>0.19069602167899491</v>
      </c>
      <c r="D13" s="16">
        <v>0.16084030131201191</v>
      </c>
      <c r="E13" s="16">
        <v>0.22412404005410019</v>
      </c>
      <c r="G13" s="16">
        <v>0.14849824129230529</v>
      </c>
      <c r="H13" s="16">
        <v>0.1138073979127283</v>
      </c>
      <c r="I13" s="16">
        <v>0.13624265779766301</v>
      </c>
      <c r="J13" s="16">
        <v>0.22226145434625949</v>
      </c>
      <c r="K13" s="16">
        <v>0.29889780942398142</v>
      </c>
      <c r="L13" s="16">
        <v>0.33487415189889908</v>
      </c>
      <c r="N13" s="16">
        <v>0.22190775574384361</v>
      </c>
      <c r="O13" s="16">
        <v>0.22214536805946011</v>
      </c>
      <c r="P13" s="16">
        <v>0.18954787843789939</v>
      </c>
      <c r="Q13" s="16">
        <v>0.220062235931484</v>
      </c>
      <c r="R13" s="16">
        <v>0.17449683811487079</v>
      </c>
      <c r="S13" s="16">
        <v>0.21841686739817809</v>
      </c>
      <c r="T13" s="16">
        <v>0.1678576368911277</v>
      </c>
      <c r="U13" s="16">
        <v>0.1536912942428165</v>
      </c>
      <c r="V13" s="16">
        <v>0.12752221238967579</v>
      </c>
      <c r="W13" s="16">
        <v>0.21965027585882041</v>
      </c>
      <c r="X13" s="16">
        <v>0.2270585103444081</v>
      </c>
      <c r="Y13" s="16">
        <v>0.23721890407091251</v>
      </c>
      <c r="AA13" s="16">
        <v>0.1130532528260647</v>
      </c>
      <c r="AB13" s="16">
        <v>0.22376605085234649</v>
      </c>
      <c r="AC13" s="16">
        <v>0.1944504184274882</v>
      </c>
      <c r="AD13" s="16">
        <v>0.25849864485786289</v>
      </c>
      <c r="AF13" s="16">
        <v>0.16509287673625689</v>
      </c>
      <c r="AH13" s="16">
        <v>0.59216598944093313</v>
      </c>
      <c r="AI13" s="16">
        <v>0.33335683307031949</v>
      </c>
      <c r="AJ13" s="16">
        <v>0.1038595065904281</v>
      </c>
      <c r="AK13" s="16">
        <v>4.2195330046188702E-2</v>
      </c>
    </row>
    <row r="14" spans="2:39" ht="19" customHeight="1" x14ac:dyDescent="0.35">
      <c r="B14" s="15" t="s">
        <v>164</v>
      </c>
      <c r="C14" s="16">
        <v>6.6948356353675284E-2</v>
      </c>
      <c r="D14" s="16">
        <v>5.3195241237954508E-2</v>
      </c>
      <c r="E14" s="16">
        <v>8.234705982330158E-2</v>
      </c>
      <c r="G14" s="16">
        <v>6.0140490630616633E-2</v>
      </c>
      <c r="H14" s="16">
        <v>5.2422948888827613E-2</v>
      </c>
      <c r="I14" s="16">
        <v>7.3554266328214366E-2</v>
      </c>
      <c r="J14" s="16">
        <v>7.3387605281051774E-2</v>
      </c>
      <c r="K14" s="16">
        <v>7.3699567457396462E-2</v>
      </c>
      <c r="L14" s="16">
        <v>6.9280797653986467E-2</v>
      </c>
      <c r="N14" s="16">
        <v>7.3756438980384295E-2</v>
      </c>
      <c r="O14" s="16">
        <v>5.768227355080921E-2</v>
      </c>
      <c r="P14" s="16">
        <v>7.9875734116031549E-2</v>
      </c>
      <c r="Q14" s="16">
        <v>8.6296173501515278E-2</v>
      </c>
      <c r="R14" s="16">
        <v>4.5931377790947407E-2</v>
      </c>
      <c r="S14" s="16">
        <v>8.053772450905565E-2</v>
      </c>
      <c r="T14" s="16">
        <v>8.0929341906174124E-2</v>
      </c>
      <c r="U14" s="16">
        <v>4.7355055602199977E-2</v>
      </c>
      <c r="V14" s="16">
        <v>6.3741416588517841E-2</v>
      </c>
      <c r="W14" s="16">
        <v>6.8749089432972713E-2</v>
      </c>
      <c r="X14" s="16">
        <v>8.1827251217528263E-2</v>
      </c>
      <c r="Y14" s="16">
        <v>6.3543300481908344E-2</v>
      </c>
      <c r="AA14" s="16">
        <v>3.4677643796814067E-2</v>
      </c>
      <c r="AB14" s="16">
        <v>6.2431295408990999E-2</v>
      </c>
      <c r="AC14" s="16">
        <v>8.8809462339268397E-2</v>
      </c>
      <c r="AD14" s="16">
        <v>9.5312623912533895E-2</v>
      </c>
      <c r="AF14" s="16">
        <v>6.0471562753501643E-2</v>
      </c>
      <c r="AH14" s="16">
        <v>0.17225482124296809</v>
      </c>
      <c r="AI14" s="16">
        <v>0.12059558388877251</v>
      </c>
      <c r="AJ14" s="16">
        <v>3.6124322176959808E-2</v>
      </c>
      <c r="AK14" s="16">
        <v>1.9437791090600481E-2</v>
      </c>
    </row>
    <row r="16" spans="2:39" x14ac:dyDescent="0.35">
      <c r="B16" s="19" t="s">
        <v>17</v>
      </c>
    </row>
    <row r="17" spans="2:2" x14ac:dyDescent="0.35">
      <c r="B17" t="s">
        <v>443</v>
      </c>
    </row>
    <row r="18" spans="2:2" x14ac:dyDescent="0.35">
      <c r="B18" t="s">
        <v>8</v>
      </c>
    </row>
    <row r="19" spans="2:2" x14ac:dyDescent="0.35">
      <c r="B19"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700-000000000000}">
  <dimension ref="B2:AM19"/>
  <sheetViews>
    <sheetView showGridLines="0" topLeftCell="A1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432</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3731</v>
      </c>
      <c r="D7" s="13">
        <v>1969</v>
      </c>
      <c r="E7" s="13">
        <v>1762</v>
      </c>
      <c r="G7" s="13">
        <v>463</v>
      </c>
      <c r="H7" s="13">
        <v>766</v>
      </c>
      <c r="I7" s="13">
        <v>817</v>
      </c>
      <c r="J7" s="13">
        <v>851</v>
      </c>
      <c r="K7" s="13">
        <v>593</v>
      </c>
      <c r="L7" s="13">
        <v>241</v>
      </c>
      <c r="N7" s="13">
        <v>289</v>
      </c>
      <c r="O7" s="13">
        <v>124</v>
      </c>
      <c r="P7" s="13">
        <v>185</v>
      </c>
      <c r="Q7" s="13">
        <v>150</v>
      </c>
      <c r="R7" s="13">
        <v>418</v>
      </c>
      <c r="S7" s="13">
        <v>302</v>
      </c>
      <c r="T7" s="13">
        <v>276</v>
      </c>
      <c r="U7" s="13">
        <v>336</v>
      </c>
      <c r="V7" s="13">
        <v>589</v>
      </c>
      <c r="W7" s="13">
        <v>495</v>
      </c>
      <c r="X7" s="13">
        <v>278</v>
      </c>
      <c r="Y7" s="13">
        <v>289</v>
      </c>
      <c r="AA7" s="13">
        <v>1130</v>
      </c>
      <c r="AB7" s="13">
        <v>1060</v>
      </c>
      <c r="AC7" s="13">
        <v>848</v>
      </c>
      <c r="AD7" s="13">
        <v>687</v>
      </c>
      <c r="AF7" s="13">
        <v>3501</v>
      </c>
      <c r="AH7" s="13">
        <v>194</v>
      </c>
      <c r="AI7" s="13">
        <v>1198</v>
      </c>
      <c r="AJ7" s="13">
        <v>1617</v>
      </c>
      <c r="AK7" s="13">
        <v>722</v>
      </c>
    </row>
    <row r="8" spans="2:39" x14ac:dyDescent="0.35">
      <c r="B8" s="7" t="s">
        <v>68</v>
      </c>
      <c r="C8" s="14">
        <v>3697</v>
      </c>
      <c r="D8" s="14">
        <v>1953</v>
      </c>
      <c r="E8" s="14">
        <v>1744</v>
      </c>
      <c r="G8" s="14">
        <v>456</v>
      </c>
      <c r="H8" s="14">
        <v>806</v>
      </c>
      <c r="I8" s="14">
        <v>807</v>
      </c>
      <c r="J8" s="14">
        <v>798</v>
      </c>
      <c r="K8" s="14">
        <v>546</v>
      </c>
      <c r="L8" s="14">
        <v>283</v>
      </c>
      <c r="N8" s="14">
        <v>308</v>
      </c>
      <c r="O8" s="14">
        <v>128</v>
      </c>
      <c r="P8" s="14">
        <v>176</v>
      </c>
      <c r="Q8" s="14">
        <v>136</v>
      </c>
      <c r="R8" s="14">
        <v>405</v>
      </c>
      <c r="S8" s="14">
        <v>280</v>
      </c>
      <c r="T8" s="14">
        <v>255</v>
      </c>
      <c r="U8" s="14">
        <v>328</v>
      </c>
      <c r="V8" s="14">
        <v>616</v>
      </c>
      <c r="W8" s="14">
        <v>487</v>
      </c>
      <c r="X8" s="14">
        <v>263</v>
      </c>
      <c r="Y8" s="14">
        <v>313</v>
      </c>
      <c r="AA8" s="14">
        <v>1093</v>
      </c>
      <c r="AB8" s="14">
        <v>1005</v>
      </c>
      <c r="AC8" s="14">
        <v>884</v>
      </c>
      <c r="AD8" s="14">
        <v>713</v>
      </c>
      <c r="AF8" s="14">
        <v>3464</v>
      </c>
      <c r="AH8" s="14">
        <v>195</v>
      </c>
      <c r="AI8" s="14">
        <v>1176</v>
      </c>
      <c r="AJ8" s="14">
        <v>1609</v>
      </c>
      <c r="AK8" s="14">
        <v>716</v>
      </c>
    </row>
    <row r="9" spans="2:39" ht="46" customHeight="1" x14ac:dyDescent="0.35">
      <c r="B9" s="15" t="s">
        <v>433</v>
      </c>
      <c r="C9" s="16">
        <v>0.27137734099658578</v>
      </c>
      <c r="D9" s="16">
        <v>0.23993501997851141</v>
      </c>
      <c r="E9" s="16">
        <v>0.30658180003588259</v>
      </c>
      <c r="G9" s="16">
        <v>0.23874723624136199</v>
      </c>
      <c r="H9" s="16">
        <v>0.20430621776657429</v>
      </c>
      <c r="I9" s="16">
        <v>0.21817353585158311</v>
      </c>
      <c r="J9" s="16">
        <v>0.27379112060808819</v>
      </c>
      <c r="K9" s="16">
        <v>0.41597393282985529</v>
      </c>
      <c r="L9" s="16">
        <v>0.38054852751166612</v>
      </c>
      <c r="N9" s="16">
        <v>0.30511001366521218</v>
      </c>
      <c r="O9" s="16">
        <v>0.22926565605259769</v>
      </c>
      <c r="P9" s="16">
        <v>0.30413270777400658</v>
      </c>
      <c r="Q9" s="16">
        <v>0.28857606174856781</v>
      </c>
      <c r="R9" s="16">
        <v>0.24918399018736281</v>
      </c>
      <c r="S9" s="16">
        <v>0.29035333349895243</v>
      </c>
      <c r="T9" s="16">
        <v>0.2823657110725874</v>
      </c>
      <c r="U9" s="16">
        <v>0.2278492471380453</v>
      </c>
      <c r="V9" s="16">
        <v>0.18552095051070611</v>
      </c>
      <c r="W9" s="16">
        <v>0.30767071392210632</v>
      </c>
      <c r="X9" s="16">
        <v>0.34607053390644321</v>
      </c>
      <c r="Y9" s="16">
        <v>0.32768373478316259</v>
      </c>
      <c r="AA9" s="16">
        <v>0.16769424309368619</v>
      </c>
      <c r="AB9" s="16">
        <v>0.25540692968251177</v>
      </c>
      <c r="AC9" s="16">
        <v>0.32484556609359089</v>
      </c>
      <c r="AD9" s="16">
        <v>0.38626820321573019</v>
      </c>
      <c r="AF9" s="16">
        <v>0.24518395581486169</v>
      </c>
      <c r="AH9" s="16">
        <v>0.65634502396239325</v>
      </c>
      <c r="AI9" s="16">
        <v>0.41889340727317093</v>
      </c>
      <c r="AJ9" s="16">
        <v>0.17838437869432089</v>
      </c>
      <c r="AK9" s="16">
        <v>0.13323460769987161</v>
      </c>
    </row>
    <row r="10" spans="2:39" ht="102" customHeight="1" x14ac:dyDescent="0.35">
      <c r="B10" s="15" t="s">
        <v>434</v>
      </c>
      <c r="C10" s="16">
        <v>0.36188868930716989</v>
      </c>
      <c r="D10" s="16">
        <v>0.37548679546594599</v>
      </c>
      <c r="E10" s="16">
        <v>0.34666354193323851</v>
      </c>
      <c r="G10" s="16">
        <v>0.4289750182000896</v>
      </c>
      <c r="H10" s="16">
        <v>0.35775411154337577</v>
      </c>
      <c r="I10" s="16">
        <v>0.38679185473997668</v>
      </c>
      <c r="J10" s="16">
        <v>0.36044407738565409</v>
      </c>
      <c r="K10" s="16">
        <v>0.30843156054895732</v>
      </c>
      <c r="L10" s="16">
        <v>0.30188646512386441</v>
      </c>
      <c r="N10" s="16">
        <v>0.36540600787941663</v>
      </c>
      <c r="O10" s="16">
        <v>0.45095745484825828</v>
      </c>
      <c r="P10" s="16">
        <v>0.34608493899079917</v>
      </c>
      <c r="Q10" s="16">
        <v>0.33887275695612212</v>
      </c>
      <c r="R10" s="16">
        <v>0.35405591740050057</v>
      </c>
      <c r="S10" s="16">
        <v>0.34332612642951599</v>
      </c>
      <c r="T10" s="16">
        <v>0.35702372951395439</v>
      </c>
      <c r="U10" s="16">
        <v>0.38203779718555742</v>
      </c>
      <c r="V10" s="16">
        <v>0.38734434751058577</v>
      </c>
      <c r="W10" s="16">
        <v>0.34973988956555752</v>
      </c>
      <c r="X10" s="16">
        <v>0.32358119714818429</v>
      </c>
      <c r="Y10" s="16">
        <v>0.35137589605910102</v>
      </c>
      <c r="AA10" s="16">
        <v>0.38848499304704498</v>
      </c>
      <c r="AB10" s="16">
        <v>0.37973880109882779</v>
      </c>
      <c r="AC10" s="16">
        <v>0.36160018783287112</v>
      </c>
      <c r="AD10" s="16">
        <v>0.29596066141530702</v>
      </c>
      <c r="AF10" s="16">
        <v>0.38368063143583198</v>
      </c>
      <c r="AH10" s="16">
        <v>7.6579738331610539E-2</v>
      </c>
      <c r="AI10" s="16">
        <v>0.28640079009857772</v>
      </c>
      <c r="AJ10" s="16">
        <v>0.46023611367982759</v>
      </c>
      <c r="AK10" s="16">
        <v>0.34261820279306332</v>
      </c>
    </row>
    <row r="11" spans="2:39" ht="130" customHeight="1" x14ac:dyDescent="0.35">
      <c r="B11" s="15" t="s">
        <v>435</v>
      </c>
      <c r="C11" s="16">
        <v>0.1862350798276777</v>
      </c>
      <c r="D11" s="16">
        <v>0.20544811651831821</v>
      </c>
      <c r="E11" s="16">
        <v>0.16472316399909279</v>
      </c>
      <c r="G11" s="16">
        <v>0.19583821908233359</v>
      </c>
      <c r="H11" s="16">
        <v>0.26241275662018981</v>
      </c>
      <c r="I11" s="16">
        <v>0.21431983071743119</v>
      </c>
      <c r="J11" s="16">
        <v>0.15591470282948841</v>
      </c>
      <c r="K11" s="16">
        <v>0.11068494952572019</v>
      </c>
      <c r="L11" s="16">
        <v>0.10515509204860619</v>
      </c>
      <c r="N11" s="16">
        <v>0.15191961622972389</v>
      </c>
      <c r="O11" s="16">
        <v>0.17732008875685579</v>
      </c>
      <c r="P11" s="16">
        <v>0.1816135595125003</v>
      </c>
      <c r="Q11" s="16">
        <v>0.1646534203922862</v>
      </c>
      <c r="R11" s="16">
        <v>0.21303597676888339</v>
      </c>
      <c r="S11" s="16">
        <v>0.18353563125181549</v>
      </c>
      <c r="T11" s="16">
        <v>0.15916363125704511</v>
      </c>
      <c r="U11" s="16">
        <v>0.20875436442013251</v>
      </c>
      <c r="V11" s="16">
        <v>0.2462863238410048</v>
      </c>
      <c r="W11" s="16">
        <v>0.16060865917787859</v>
      </c>
      <c r="X11" s="16">
        <v>0.1379375513977012</v>
      </c>
      <c r="Y11" s="16">
        <v>0.1641461578711815</v>
      </c>
      <c r="AA11" s="16">
        <v>0.2517356791354276</v>
      </c>
      <c r="AB11" s="16">
        <v>0.18609424451957601</v>
      </c>
      <c r="AC11" s="16">
        <v>0.14967611535269529</v>
      </c>
      <c r="AD11" s="16">
        <v>0.13196914661065409</v>
      </c>
      <c r="AF11" s="16">
        <v>0.19820680857842379</v>
      </c>
      <c r="AH11" s="16">
        <v>0</v>
      </c>
      <c r="AI11" s="16">
        <v>6.536502308237363E-2</v>
      </c>
      <c r="AJ11" s="16">
        <v>0.22754854488943699</v>
      </c>
      <c r="AK11" s="16">
        <v>0.34257511858036382</v>
      </c>
    </row>
    <row r="12" spans="2:39" ht="130" customHeight="1" x14ac:dyDescent="0.35">
      <c r="B12" s="15" t="s">
        <v>436</v>
      </c>
      <c r="C12" s="16">
        <v>6.502023495772187E-2</v>
      </c>
      <c r="D12" s="16">
        <v>8.0884962782704753E-2</v>
      </c>
      <c r="E12" s="16">
        <v>4.7257259999125549E-2</v>
      </c>
      <c r="G12" s="16">
        <v>5.1124064424466167E-2</v>
      </c>
      <c r="H12" s="16">
        <v>9.5312954811895736E-2</v>
      </c>
      <c r="I12" s="16">
        <v>7.4621862752036319E-2</v>
      </c>
      <c r="J12" s="16">
        <v>6.6657408396528436E-2</v>
      </c>
      <c r="K12" s="16">
        <v>3.8312027444010383E-2</v>
      </c>
      <c r="L12" s="16">
        <v>2.0788818173532338E-2</v>
      </c>
      <c r="N12" s="16">
        <v>4.4695490662592187E-2</v>
      </c>
      <c r="O12" s="16">
        <v>4.8350904215134542E-2</v>
      </c>
      <c r="P12" s="16">
        <v>6.2954497689905617E-2</v>
      </c>
      <c r="Q12" s="16">
        <v>8.0341229954820931E-2</v>
      </c>
      <c r="R12" s="16">
        <v>7.3029653497804159E-2</v>
      </c>
      <c r="S12" s="16">
        <v>4.5924496928412467E-2</v>
      </c>
      <c r="T12" s="16">
        <v>6.5944405309752471E-2</v>
      </c>
      <c r="U12" s="16">
        <v>8.4152331050743379E-2</v>
      </c>
      <c r="V12" s="16">
        <v>8.9986970715345949E-2</v>
      </c>
      <c r="W12" s="16">
        <v>4.8727593773415068E-2</v>
      </c>
      <c r="X12" s="16">
        <v>6.6243949459045687E-2</v>
      </c>
      <c r="Y12" s="16">
        <v>4.744732738337331E-2</v>
      </c>
      <c r="AA12" s="16">
        <v>0.1171068585098233</v>
      </c>
      <c r="AB12" s="16">
        <v>5.3212905858745427E-2</v>
      </c>
      <c r="AC12" s="16">
        <v>3.8949888391396278E-2</v>
      </c>
      <c r="AD12" s="16">
        <v>3.4371156536004317E-2</v>
      </c>
      <c r="AF12" s="16">
        <v>6.9049341794350225E-2</v>
      </c>
      <c r="AH12" s="16">
        <v>4.9764840077771051E-3</v>
      </c>
      <c r="AI12" s="16">
        <v>2.3547817008613241E-2</v>
      </c>
      <c r="AJ12" s="16">
        <v>6.598660715008553E-2</v>
      </c>
      <c r="AK12" s="16">
        <v>0.14728467689541769</v>
      </c>
    </row>
    <row r="13" spans="2:39" ht="46" customHeight="1" x14ac:dyDescent="0.35">
      <c r="B13" s="15" t="s">
        <v>437</v>
      </c>
      <c r="C13" s="16">
        <v>7.2840550688117969E-2</v>
      </c>
      <c r="D13" s="16">
        <v>6.2011747837826488E-2</v>
      </c>
      <c r="E13" s="16">
        <v>8.4965041948434405E-2</v>
      </c>
      <c r="G13" s="16">
        <v>3.9568767536698538E-2</v>
      </c>
      <c r="H13" s="16">
        <v>4.2299753646656738E-2</v>
      </c>
      <c r="I13" s="16">
        <v>6.3720871940098359E-2</v>
      </c>
      <c r="J13" s="16">
        <v>0.1001759196099259</v>
      </c>
      <c r="K13" s="16">
        <v>0.1012303212557117</v>
      </c>
      <c r="L13" s="16">
        <v>0.10756567113925999</v>
      </c>
      <c r="N13" s="16">
        <v>9.5139083476070363E-2</v>
      </c>
      <c r="O13" s="16">
        <v>7.0541561153466242E-2</v>
      </c>
      <c r="P13" s="16">
        <v>7.369975162638949E-2</v>
      </c>
      <c r="Q13" s="16">
        <v>0.1011286582539028</v>
      </c>
      <c r="R13" s="16">
        <v>7.7008036740566554E-2</v>
      </c>
      <c r="S13" s="16">
        <v>7.1266900185310122E-2</v>
      </c>
      <c r="T13" s="16">
        <v>9.3377559557715706E-2</v>
      </c>
      <c r="U13" s="16">
        <v>6.5090424213935308E-2</v>
      </c>
      <c r="V13" s="16">
        <v>4.1573663047337499E-2</v>
      </c>
      <c r="W13" s="16">
        <v>8.1369605234868858E-2</v>
      </c>
      <c r="X13" s="16">
        <v>8.406225423906534E-2</v>
      </c>
      <c r="Y13" s="16">
        <v>6.5213617248109632E-2</v>
      </c>
      <c r="AA13" s="16">
        <v>4.7428993168720519E-2</v>
      </c>
      <c r="AB13" s="16">
        <v>8.5605015241714849E-2</v>
      </c>
      <c r="AC13" s="16">
        <v>7.2114666256824E-2</v>
      </c>
      <c r="AD13" s="16">
        <v>9.4912413908967028E-2</v>
      </c>
      <c r="AF13" s="16">
        <v>6.8745106626303273E-2</v>
      </c>
      <c r="AH13" s="16">
        <v>0.1357160290068001</v>
      </c>
      <c r="AI13" s="16">
        <v>0.1330528770977879</v>
      </c>
      <c r="AJ13" s="16">
        <v>4.4677676132158783E-2</v>
      </c>
      <c r="AK13" s="16">
        <v>2.0139753160185941E-2</v>
      </c>
    </row>
    <row r="14" spans="2:39" ht="19" customHeight="1" x14ac:dyDescent="0.35">
      <c r="B14" s="15" t="s">
        <v>93</v>
      </c>
      <c r="C14" s="16">
        <v>4.2638104222726791E-2</v>
      </c>
      <c r="D14" s="16">
        <v>3.6233357416693111E-2</v>
      </c>
      <c r="E14" s="16">
        <v>4.9809192084226177E-2</v>
      </c>
      <c r="G14" s="16">
        <v>4.5746694515049972E-2</v>
      </c>
      <c r="H14" s="16">
        <v>3.7914205611307657E-2</v>
      </c>
      <c r="I14" s="16">
        <v>4.2372043998874537E-2</v>
      </c>
      <c r="J14" s="16">
        <v>4.3016771170314827E-2</v>
      </c>
      <c r="K14" s="16">
        <v>2.5367208395744929E-2</v>
      </c>
      <c r="L14" s="16">
        <v>8.4055426003070838E-2</v>
      </c>
      <c r="N14" s="16">
        <v>3.7729788086984822E-2</v>
      </c>
      <c r="O14" s="16">
        <v>2.356433497368747E-2</v>
      </c>
      <c r="P14" s="16">
        <v>3.1514544406399017E-2</v>
      </c>
      <c r="Q14" s="16">
        <v>2.6427872694300091E-2</v>
      </c>
      <c r="R14" s="16">
        <v>3.368642540488237E-2</v>
      </c>
      <c r="S14" s="16">
        <v>6.5593511705993465E-2</v>
      </c>
      <c r="T14" s="16">
        <v>4.2124963288944939E-2</v>
      </c>
      <c r="U14" s="16">
        <v>3.2115835991586322E-2</v>
      </c>
      <c r="V14" s="16">
        <v>4.9287744375019787E-2</v>
      </c>
      <c r="W14" s="16">
        <v>5.1883538326173657E-2</v>
      </c>
      <c r="X14" s="16">
        <v>4.2104513849560293E-2</v>
      </c>
      <c r="Y14" s="16">
        <v>4.4133266655072022E-2</v>
      </c>
      <c r="AA14" s="16">
        <v>2.7549233045297269E-2</v>
      </c>
      <c r="AB14" s="16">
        <v>3.9942103598623907E-2</v>
      </c>
      <c r="AC14" s="16">
        <v>5.2813576072622277E-2</v>
      </c>
      <c r="AD14" s="16">
        <v>5.651841831333735E-2</v>
      </c>
      <c r="AF14" s="16">
        <v>3.5134155750228921E-2</v>
      </c>
      <c r="AH14" s="16">
        <v>0.1263827246914192</v>
      </c>
      <c r="AI14" s="16">
        <v>7.2740085439476868E-2</v>
      </c>
      <c r="AJ14" s="16">
        <v>2.316667945416993E-2</v>
      </c>
      <c r="AK14" s="16">
        <v>1.4147640871097589E-2</v>
      </c>
    </row>
    <row r="16" spans="2:39" x14ac:dyDescent="0.35">
      <c r="B16" s="19" t="s">
        <v>17</v>
      </c>
    </row>
    <row r="17" spans="2:2" x14ac:dyDescent="0.35">
      <c r="B17" t="s">
        <v>443</v>
      </c>
    </row>
    <row r="18" spans="2:2" x14ac:dyDescent="0.35">
      <c r="B18" t="s">
        <v>8</v>
      </c>
    </row>
    <row r="19" spans="2:2" x14ac:dyDescent="0.35">
      <c r="B19"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800-000000000000}">
  <dimension ref="B2:AM19"/>
  <sheetViews>
    <sheetView showGridLines="0" workbookViewId="0">
      <pane xSplit="2" topLeftCell="C1" activePane="topRight" state="frozen"/>
      <selection pane="topRight" activeCell="B19" sqref="B19"/>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2" width="10" customWidth="1"/>
    <col min="33" max="33" width="1.453125" customWidth="1"/>
    <col min="34" max="37" width="10" customWidth="1"/>
  </cols>
  <sheetData>
    <row r="2" spans="2:39" ht="40" customHeight="1" x14ac:dyDescent="0.35">
      <c r="D2" s="29" t="s">
        <v>438</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5" spans="2:39" x14ac:dyDescent="0.35">
      <c r="D5" s="27" t="s">
        <v>32</v>
      </c>
      <c r="E5" s="28"/>
      <c r="G5" s="27" t="s">
        <v>33</v>
      </c>
      <c r="H5" s="28"/>
      <c r="I5" s="28"/>
      <c r="J5" s="28"/>
      <c r="K5" s="28"/>
      <c r="L5" s="28"/>
      <c r="N5" s="27" t="s">
        <v>34</v>
      </c>
      <c r="O5" s="28"/>
      <c r="P5" s="28"/>
      <c r="Q5" s="28"/>
      <c r="R5" s="28"/>
      <c r="S5" s="28"/>
      <c r="T5" s="28"/>
      <c r="U5" s="28"/>
      <c r="V5" s="28"/>
      <c r="W5" s="28"/>
      <c r="X5" s="28"/>
      <c r="Y5" s="28"/>
      <c r="AA5" s="27" t="s">
        <v>35</v>
      </c>
      <c r="AB5" s="28"/>
      <c r="AC5" s="28"/>
      <c r="AD5" s="28"/>
      <c r="AF5" s="11" t="s">
        <v>36</v>
      </c>
      <c r="AH5" s="27" t="s">
        <v>37</v>
      </c>
      <c r="AI5" s="28"/>
      <c r="AJ5" s="28"/>
      <c r="AK5" s="28"/>
    </row>
    <row r="6" spans="2:39" ht="43.5" x14ac:dyDescent="0.35">
      <c r="C6" s="11" t="s">
        <v>38</v>
      </c>
      <c r="D6" s="12" t="s">
        <v>39</v>
      </c>
      <c r="E6" s="12" t="s">
        <v>40</v>
      </c>
      <c r="G6" s="12" t="s">
        <v>41</v>
      </c>
      <c r="H6" s="12" t="s">
        <v>42</v>
      </c>
      <c r="I6" s="12" t="s">
        <v>43</v>
      </c>
      <c r="J6" s="12" t="s">
        <v>44</v>
      </c>
      <c r="K6" s="12" t="s">
        <v>45</v>
      </c>
      <c r="L6" s="12" t="s">
        <v>46</v>
      </c>
      <c r="N6" s="12" t="s">
        <v>47</v>
      </c>
      <c r="O6" s="12" t="s">
        <v>48</v>
      </c>
      <c r="P6" s="12" t="s">
        <v>49</v>
      </c>
      <c r="Q6" s="12" t="s">
        <v>50</v>
      </c>
      <c r="R6" s="12" t="s">
        <v>51</v>
      </c>
      <c r="S6" s="12" t="s">
        <v>52</v>
      </c>
      <c r="T6" s="12" t="s">
        <v>53</v>
      </c>
      <c r="U6" s="12" t="s">
        <v>54</v>
      </c>
      <c r="V6" s="12" t="s">
        <v>55</v>
      </c>
      <c r="W6" s="12" t="s">
        <v>56</v>
      </c>
      <c r="X6" s="12" t="s">
        <v>57</v>
      </c>
      <c r="Y6" s="12" t="s">
        <v>58</v>
      </c>
      <c r="AA6" s="12" t="s">
        <v>59</v>
      </c>
      <c r="AB6" s="12" t="s">
        <v>60</v>
      </c>
      <c r="AC6" s="12" t="s">
        <v>61</v>
      </c>
      <c r="AD6" s="12" t="s">
        <v>62</v>
      </c>
      <c r="AF6" s="12" t="s">
        <v>63</v>
      </c>
      <c r="AH6" s="12" t="s">
        <v>64</v>
      </c>
      <c r="AI6" s="12" t="s">
        <v>65</v>
      </c>
      <c r="AJ6" s="12" t="s">
        <v>66</v>
      </c>
      <c r="AK6" s="12" t="s">
        <v>561</v>
      </c>
    </row>
    <row r="7" spans="2:39" x14ac:dyDescent="0.35">
      <c r="B7" s="10" t="s">
        <v>67</v>
      </c>
      <c r="C7" s="13">
        <v>3731</v>
      </c>
      <c r="D7" s="13">
        <v>1969</v>
      </c>
      <c r="E7" s="13">
        <v>1762</v>
      </c>
      <c r="G7" s="13">
        <v>463</v>
      </c>
      <c r="H7" s="13">
        <v>766</v>
      </c>
      <c r="I7" s="13">
        <v>817</v>
      </c>
      <c r="J7" s="13">
        <v>851</v>
      </c>
      <c r="K7" s="13">
        <v>593</v>
      </c>
      <c r="L7" s="13">
        <v>241</v>
      </c>
      <c r="N7" s="13">
        <v>289</v>
      </c>
      <c r="O7" s="13">
        <v>124</v>
      </c>
      <c r="P7" s="13">
        <v>185</v>
      </c>
      <c r="Q7" s="13">
        <v>150</v>
      </c>
      <c r="R7" s="13">
        <v>418</v>
      </c>
      <c r="S7" s="13">
        <v>302</v>
      </c>
      <c r="T7" s="13">
        <v>276</v>
      </c>
      <c r="U7" s="13">
        <v>336</v>
      </c>
      <c r="V7" s="13">
        <v>589</v>
      </c>
      <c r="W7" s="13">
        <v>495</v>
      </c>
      <c r="X7" s="13">
        <v>278</v>
      </c>
      <c r="Y7" s="13">
        <v>289</v>
      </c>
      <c r="AA7" s="13">
        <v>1130</v>
      </c>
      <c r="AB7" s="13">
        <v>1060</v>
      </c>
      <c r="AC7" s="13">
        <v>848</v>
      </c>
      <c r="AD7" s="13">
        <v>687</v>
      </c>
      <c r="AF7" s="13">
        <v>3501</v>
      </c>
      <c r="AH7" s="13">
        <v>194</v>
      </c>
      <c r="AI7" s="13">
        <v>1198</v>
      </c>
      <c r="AJ7" s="13">
        <v>1617</v>
      </c>
      <c r="AK7" s="13">
        <v>722</v>
      </c>
    </row>
    <row r="8" spans="2:39" x14ac:dyDescent="0.35">
      <c r="B8" s="7" t="s">
        <v>68</v>
      </c>
      <c r="C8" s="14">
        <v>3697</v>
      </c>
      <c r="D8" s="14">
        <v>1953</v>
      </c>
      <c r="E8" s="14">
        <v>1744</v>
      </c>
      <c r="G8" s="14">
        <v>456</v>
      </c>
      <c r="H8" s="14">
        <v>806</v>
      </c>
      <c r="I8" s="14">
        <v>807</v>
      </c>
      <c r="J8" s="14">
        <v>798</v>
      </c>
      <c r="K8" s="14">
        <v>546</v>
      </c>
      <c r="L8" s="14">
        <v>283</v>
      </c>
      <c r="N8" s="14">
        <v>308</v>
      </c>
      <c r="O8" s="14">
        <v>128</v>
      </c>
      <c r="P8" s="14">
        <v>176</v>
      </c>
      <c r="Q8" s="14">
        <v>136</v>
      </c>
      <c r="R8" s="14">
        <v>405</v>
      </c>
      <c r="S8" s="14">
        <v>280</v>
      </c>
      <c r="T8" s="14">
        <v>255</v>
      </c>
      <c r="U8" s="14">
        <v>328</v>
      </c>
      <c r="V8" s="14">
        <v>616</v>
      </c>
      <c r="W8" s="14">
        <v>487</v>
      </c>
      <c r="X8" s="14">
        <v>263</v>
      </c>
      <c r="Y8" s="14">
        <v>313</v>
      </c>
      <c r="AA8" s="14">
        <v>1093</v>
      </c>
      <c r="AB8" s="14">
        <v>1005</v>
      </c>
      <c r="AC8" s="14">
        <v>884</v>
      </c>
      <c r="AD8" s="14">
        <v>713</v>
      </c>
      <c r="AF8" s="14">
        <v>3464</v>
      </c>
      <c r="AH8" s="14">
        <v>195</v>
      </c>
      <c r="AI8" s="14">
        <v>1176</v>
      </c>
      <c r="AJ8" s="14">
        <v>1609</v>
      </c>
      <c r="AK8" s="14">
        <v>716</v>
      </c>
    </row>
    <row r="9" spans="2:39" ht="19" customHeight="1" x14ac:dyDescent="0.35">
      <c r="B9" s="15" t="s">
        <v>439</v>
      </c>
      <c r="C9" s="16">
        <v>0.11061272564649489</v>
      </c>
      <c r="D9" s="16">
        <v>0.13086471944652861</v>
      </c>
      <c r="E9" s="16">
        <v>8.7937539365318715E-2</v>
      </c>
      <c r="G9" s="16">
        <v>0.1479086275041242</v>
      </c>
      <c r="H9" s="16">
        <v>0.1735683357913031</v>
      </c>
      <c r="I9" s="16">
        <v>0.11831981941518251</v>
      </c>
      <c r="J9" s="16">
        <v>8.2805426370406776E-2</v>
      </c>
      <c r="K9" s="16">
        <v>5.2539689026720529E-2</v>
      </c>
      <c r="L9" s="16">
        <v>3.979223013954207E-2</v>
      </c>
      <c r="N9" s="16">
        <v>8.5954481366800034E-2</v>
      </c>
      <c r="O9" s="16">
        <v>7.8963707817894621E-2</v>
      </c>
      <c r="P9" s="16">
        <v>5.8607196419544323E-2</v>
      </c>
      <c r="Q9" s="16">
        <v>0.1267991033401337</v>
      </c>
      <c r="R9" s="16">
        <v>0.1424660413832454</v>
      </c>
      <c r="S9" s="16">
        <v>9.5785448687333047E-2</v>
      </c>
      <c r="T9" s="16">
        <v>9.9518601712790783E-2</v>
      </c>
      <c r="U9" s="16">
        <v>0.14432569915178689</v>
      </c>
      <c r="V9" s="16">
        <v>0.1690463697468392</v>
      </c>
      <c r="W9" s="16">
        <v>7.2515793037777401E-2</v>
      </c>
      <c r="X9" s="16">
        <v>6.6023105177891062E-2</v>
      </c>
      <c r="Y9" s="16">
        <v>9.7618453604555219E-2</v>
      </c>
      <c r="AA9" s="16">
        <v>0.1738157639565476</v>
      </c>
      <c r="AB9" s="16">
        <v>9.1486682152996116E-2</v>
      </c>
      <c r="AC9" s="16">
        <v>9.3506248676266085E-2</v>
      </c>
      <c r="AD9" s="16">
        <v>6.2277800983185992E-2</v>
      </c>
      <c r="AF9" s="16">
        <v>0.1180418119237758</v>
      </c>
      <c r="AH9" s="16">
        <v>0</v>
      </c>
      <c r="AI9" s="16">
        <v>1.35843075560922E-2</v>
      </c>
      <c r="AJ9" s="16">
        <v>0.12147872150827579</v>
      </c>
      <c r="AK9" s="16">
        <v>0.27560812716670863</v>
      </c>
    </row>
    <row r="10" spans="2:39" ht="19" customHeight="1" x14ac:dyDescent="0.35">
      <c r="B10" s="15" t="s">
        <v>440</v>
      </c>
      <c r="C10" s="16">
        <v>0.20364437070242389</v>
      </c>
      <c r="D10" s="16">
        <v>0.2407331455331809</v>
      </c>
      <c r="E10" s="16">
        <v>0.16211784810262861</v>
      </c>
      <c r="G10" s="16">
        <v>0.26811980888131121</v>
      </c>
      <c r="H10" s="16">
        <v>0.3074969478858105</v>
      </c>
      <c r="I10" s="16">
        <v>0.2470569623791275</v>
      </c>
      <c r="J10" s="16">
        <v>0.14563548913890881</v>
      </c>
      <c r="K10" s="16">
        <v>8.6281631956985072E-2</v>
      </c>
      <c r="L10" s="16">
        <v>7.0416338623243563E-2</v>
      </c>
      <c r="N10" s="16">
        <v>0.18755930911460009</v>
      </c>
      <c r="O10" s="16">
        <v>0.2040094356714201</v>
      </c>
      <c r="P10" s="16">
        <v>0.1826102830708396</v>
      </c>
      <c r="Q10" s="16">
        <v>0.20074411167063591</v>
      </c>
      <c r="R10" s="16">
        <v>0.20858581108994839</v>
      </c>
      <c r="S10" s="16">
        <v>0.17649517805865919</v>
      </c>
      <c r="T10" s="16">
        <v>0.22956279248859801</v>
      </c>
      <c r="U10" s="16">
        <v>0.2338096811639914</v>
      </c>
      <c r="V10" s="16">
        <v>0.27981884855911071</v>
      </c>
      <c r="W10" s="16">
        <v>0.14742971890019591</v>
      </c>
      <c r="X10" s="16">
        <v>0.1584147069692356</v>
      </c>
      <c r="Y10" s="16">
        <v>0.17316595641495861</v>
      </c>
      <c r="AA10" s="16">
        <v>0.26269332170927528</v>
      </c>
      <c r="AB10" s="16">
        <v>0.1631944053500532</v>
      </c>
      <c r="AC10" s="16">
        <v>0.20752959719992481</v>
      </c>
      <c r="AD10" s="16">
        <v>0.16499370986177311</v>
      </c>
      <c r="AF10" s="16">
        <v>0.2173217445397336</v>
      </c>
      <c r="AH10" s="16">
        <v>4.5327975777589664E-3</v>
      </c>
      <c r="AI10" s="16">
        <v>5.1173630987410207E-2</v>
      </c>
      <c r="AJ10" s="16">
        <v>0.28372453096389089</v>
      </c>
      <c r="AK10" s="16">
        <v>0.32827615243432462</v>
      </c>
    </row>
    <row r="11" spans="2:39" ht="32" customHeight="1" x14ac:dyDescent="0.35">
      <c r="B11" s="15" t="s">
        <v>441</v>
      </c>
      <c r="C11" s="16">
        <v>0.117635455456054</v>
      </c>
      <c r="D11" s="16">
        <v>0.1250252592534018</v>
      </c>
      <c r="E11" s="16">
        <v>0.10936144651941659</v>
      </c>
      <c r="G11" s="16">
        <v>0.19676266709760809</v>
      </c>
      <c r="H11" s="16">
        <v>0.14686820168963649</v>
      </c>
      <c r="I11" s="16">
        <v>0.11762011397375791</v>
      </c>
      <c r="J11" s="16">
        <v>9.6966083751541712E-2</v>
      </c>
      <c r="K11" s="16">
        <v>6.2483830480414997E-2</v>
      </c>
      <c r="L11" s="16">
        <v>7.1643810496283808E-2</v>
      </c>
      <c r="N11" s="16">
        <v>9.8557244240947764E-2</v>
      </c>
      <c r="O11" s="16">
        <v>0.15175917264283589</v>
      </c>
      <c r="P11" s="16">
        <v>0.14549636398233531</v>
      </c>
      <c r="Q11" s="16">
        <v>8.0312113594168039E-2</v>
      </c>
      <c r="R11" s="16">
        <v>0.1301507828220326</v>
      </c>
      <c r="S11" s="16">
        <v>9.4199533075890712E-2</v>
      </c>
      <c r="T11" s="16">
        <v>0.112759360441867</v>
      </c>
      <c r="U11" s="16">
        <v>0.13003422720301461</v>
      </c>
      <c r="V11" s="16">
        <v>0.13079959029378871</v>
      </c>
      <c r="W11" s="16">
        <v>0.1215791180282807</v>
      </c>
      <c r="X11" s="16">
        <v>0.1156576434540259</v>
      </c>
      <c r="Y11" s="16">
        <v>8.8320416182008157E-2</v>
      </c>
      <c r="AA11" s="16">
        <v>9.2474501282340221E-2</v>
      </c>
      <c r="AB11" s="16">
        <v>0.11151019918919119</v>
      </c>
      <c r="AC11" s="16">
        <v>0.14943798030181871</v>
      </c>
      <c r="AD11" s="16">
        <v>0.1252668640582244</v>
      </c>
      <c r="AF11" s="16">
        <v>0.1243753187569943</v>
      </c>
      <c r="AH11" s="16">
        <v>1.9266292547274359E-2</v>
      </c>
      <c r="AI11" s="16">
        <v>7.8275752870151427E-2</v>
      </c>
      <c r="AJ11" s="16">
        <v>0.16793469456102439</v>
      </c>
      <c r="AK11" s="16">
        <v>9.60549032503282E-2</v>
      </c>
    </row>
    <row r="12" spans="2:39" ht="19" customHeight="1" x14ac:dyDescent="0.35">
      <c r="B12" s="15" t="s">
        <v>442</v>
      </c>
      <c r="C12" s="16">
        <v>0.5180979061184775</v>
      </c>
      <c r="D12" s="16">
        <v>0.46158927586872628</v>
      </c>
      <c r="E12" s="16">
        <v>0.58136790955908146</v>
      </c>
      <c r="G12" s="16">
        <v>0.32581147207274708</v>
      </c>
      <c r="H12" s="16">
        <v>0.31272661458239842</v>
      </c>
      <c r="I12" s="16">
        <v>0.46515753539472199</v>
      </c>
      <c r="J12" s="16">
        <v>0.62465783774701122</v>
      </c>
      <c r="K12" s="16">
        <v>0.76601951682750169</v>
      </c>
      <c r="L12" s="16">
        <v>0.78460654393326834</v>
      </c>
      <c r="N12" s="16">
        <v>0.57139410865809548</v>
      </c>
      <c r="O12" s="16">
        <v>0.49195910064044879</v>
      </c>
      <c r="P12" s="16">
        <v>0.55328609233196335</v>
      </c>
      <c r="Q12" s="16">
        <v>0.52030846289781574</v>
      </c>
      <c r="R12" s="16">
        <v>0.48632467502054277</v>
      </c>
      <c r="S12" s="16">
        <v>0.56362053047721561</v>
      </c>
      <c r="T12" s="16">
        <v>0.51029959568235883</v>
      </c>
      <c r="U12" s="16">
        <v>0.45134872208990451</v>
      </c>
      <c r="V12" s="16">
        <v>0.37708524599043269</v>
      </c>
      <c r="W12" s="16">
        <v>0.61720207440425401</v>
      </c>
      <c r="X12" s="16">
        <v>0.59836062375661492</v>
      </c>
      <c r="Y12" s="16">
        <v>0.58817252715778845</v>
      </c>
      <c r="AA12" s="16">
        <v>0.43460379197744681</v>
      </c>
      <c r="AB12" s="16">
        <v>0.58932377493521693</v>
      </c>
      <c r="AC12" s="16">
        <v>0.49002966455163088</v>
      </c>
      <c r="AD12" s="16">
        <v>0.58099481763820371</v>
      </c>
      <c r="AF12" s="16">
        <v>0.49244088182674189</v>
      </c>
      <c r="AH12" s="16">
        <v>0.89361652154150928</v>
      </c>
      <c r="AI12" s="16">
        <v>0.79051455932750014</v>
      </c>
      <c r="AJ12" s="16">
        <v>0.38360068968042998</v>
      </c>
      <c r="AK12" s="16">
        <v>0.27075743118882162</v>
      </c>
    </row>
    <row r="13" spans="2:39" ht="19" customHeight="1" x14ac:dyDescent="0.35">
      <c r="B13" s="15" t="s">
        <v>93</v>
      </c>
      <c r="C13" s="16">
        <v>3.1944654166075913E-2</v>
      </c>
      <c r="D13" s="16">
        <v>2.8937219229036679E-2</v>
      </c>
      <c r="E13" s="16">
        <v>3.5311934844671031E-2</v>
      </c>
      <c r="G13" s="16">
        <v>4.4271481665180863E-2</v>
      </c>
      <c r="H13" s="16">
        <v>3.5841071712525097E-2</v>
      </c>
      <c r="I13" s="16">
        <v>3.4646580536568987E-2</v>
      </c>
      <c r="J13" s="16">
        <v>3.1377892741929363E-2</v>
      </c>
      <c r="K13" s="16">
        <v>2.2344173936555842E-2</v>
      </c>
      <c r="L13" s="16">
        <v>1.343088734357162E-2</v>
      </c>
      <c r="N13" s="16">
        <v>3.5189216070769448E-2</v>
      </c>
      <c r="O13" s="16">
        <v>4.1654000310376429E-2</v>
      </c>
      <c r="P13" s="16">
        <v>2.743628360349078E-2</v>
      </c>
      <c r="Q13" s="16">
        <v>3.9767644258812393E-2</v>
      </c>
      <c r="R13" s="16">
        <v>2.2435026318559918E-2</v>
      </c>
      <c r="S13" s="16">
        <v>5.3875587114102619E-2</v>
      </c>
      <c r="T13" s="16">
        <v>2.4983770926254211E-2</v>
      </c>
      <c r="U13" s="16">
        <v>2.6107757363251181E-2</v>
      </c>
      <c r="V13" s="16">
        <v>3.2668915020580717E-2</v>
      </c>
      <c r="W13" s="16">
        <v>2.4892916805219011E-2</v>
      </c>
      <c r="X13" s="16">
        <v>3.955656036235837E-2</v>
      </c>
      <c r="Y13" s="16">
        <v>3.1528670930379588E-2</v>
      </c>
      <c r="AA13" s="16">
        <v>1.6012634616732961E-2</v>
      </c>
      <c r="AB13" s="16">
        <v>2.7512482006878409E-2</v>
      </c>
      <c r="AC13" s="16">
        <v>4.4567403361052978E-2</v>
      </c>
      <c r="AD13" s="16">
        <v>4.7055941764687997E-2</v>
      </c>
      <c r="AF13" s="16">
        <v>3.059305210369246E-2</v>
      </c>
      <c r="AH13" s="16">
        <v>5.0871163751326387E-2</v>
      </c>
      <c r="AI13" s="16">
        <v>4.6248034485465071E-2</v>
      </c>
      <c r="AJ13" s="16">
        <v>2.5731055579820271E-2</v>
      </c>
      <c r="AK13" s="16">
        <v>1.72677718677379E-2</v>
      </c>
    </row>
    <row r="14" spans="2:39" ht="19" customHeight="1" x14ac:dyDescent="0.35">
      <c r="B14" s="15" t="s">
        <v>83</v>
      </c>
      <c r="C14" s="16">
        <v>1.806488791047375E-2</v>
      </c>
      <c r="D14" s="16">
        <v>1.285038066912576E-2</v>
      </c>
      <c r="E14" s="16">
        <v>2.3903321608883789E-2</v>
      </c>
      <c r="G14" s="16">
        <v>1.7125942779028389E-2</v>
      </c>
      <c r="H14" s="16">
        <v>2.3498828338326418E-2</v>
      </c>
      <c r="I14" s="16">
        <v>1.719898830064126E-2</v>
      </c>
      <c r="J14" s="16">
        <v>1.8557270250202061E-2</v>
      </c>
      <c r="K14" s="16">
        <v>1.033115777182169E-2</v>
      </c>
      <c r="L14" s="16">
        <v>2.011018946409035E-2</v>
      </c>
      <c r="N14" s="16">
        <v>2.134564054878715E-2</v>
      </c>
      <c r="O14" s="16">
        <v>3.1654582917024242E-2</v>
      </c>
      <c r="P14" s="16">
        <v>3.2563780591826789E-2</v>
      </c>
      <c r="Q14" s="16">
        <v>3.2068564238434238E-2</v>
      </c>
      <c r="R14" s="16">
        <v>1.003766336567101E-2</v>
      </c>
      <c r="S14" s="16">
        <v>1.602372258679885E-2</v>
      </c>
      <c r="T14" s="16">
        <v>2.2875878748131261E-2</v>
      </c>
      <c r="U14" s="16">
        <v>1.4373913028051589E-2</v>
      </c>
      <c r="V14" s="16">
        <v>1.0581030389247899E-2</v>
      </c>
      <c r="W14" s="16">
        <v>1.6380378824272859E-2</v>
      </c>
      <c r="X14" s="16">
        <v>2.1987360279874309E-2</v>
      </c>
      <c r="Y14" s="16">
        <v>2.1193975710309999E-2</v>
      </c>
      <c r="AA14" s="16">
        <v>2.0399986457657119E-2</v>
      </c>
      <c r="AB14" s="16">
        <v>1.6972456365664041E-2</v>
      </c>
      <c r="AC14" s="16">
        <v>1.49291059093063E-2</v>
      </c>
      <c r="AD14" s="16">
        <v>1.9410865693924841E-2</v>
      </c>
      <c r="AF14" s="16">
        <v>1.7227190849061842E-2</v>
      </c>
      <c r="AH14" s="16">
        <v>3.1713224582131112E-2</v>
      </c>
      <c r="AI14" s="16">
        <v>2.0203714773380978E-2</v>
      </c>
      <c r="AJ14" s="16">
        <v>1.7530307706558459E-2</v>
      </c>
      <c r="AK14" s="16">
        <v>1.2035614092078871E-2</v>
      </c>
    </row>
    <row r="16" spans="2:39" x14ac:dyDescent="0.35">
      <c r="B16" s="19" t="s">
        <v>17</v>
      </c>
    </row>
    <row r="17" spans="2:2" x14ac:dyDescent="0.35">
      <c r="B17" t="s">
        <v>443</v>
      </c>
    </row>
    <row r="18" spans="2:2" x14ac:dyDescent="0.35">
      <c r="B18" t="s">
        <v>8</v>
      </c>
    </row>
    <row r="19" spans="2:2" x14ac:dyDescent="0.35">
      <c r="B19" s="5" t="str">
        <f>HYPERLINK("#Contents!A1", "Return to Contents")</f>
        <v>Return to Contents</v>
      </c>
    </row>
  </sheetData>
  <mergeCells count="6">
    <mergeCell ref="AH5:AK5"/>
    <mergeCell ref="G5:L5"/>
    <mergeCell ref="D5:E5"/>
    <mergeCell ref="N5:Y5"/>
    <mergeCell ref="D2:AM2"/>
    <mergeCell ref="AA5:AD5"/>
  </mergeCells>
  <pageMargins left="0.75" right="0.75" top="1" bottom="1" header="0.5" footer="0.5"/>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168</vt:i4>
      </vt:variant>
    </vt:vector>
  </HeadingPairs>
  <TitlesOfParts>
    <vt:vector size="168"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lpstr>Table 100</vt:lpstr>
      <vt:lpstr>Table 101</vt:lpstr>
      <vt:lpstr>Table 102</vt:lpstr>
      <vt:lpstr>Table 103</vt:lpstr>
      <vt:lpstr>Table 104</vt:lpstr>
      <vt:lpstr>Table 105</vt:lpstr>
      <vt:lpstr>Table 106</vt:lpstr>
      <vt:lpstr>Table 107</vt:lpstr>
      <vt:lpstr>Table 108</vt:lpstr>
      <vt:lpstr>Table 109</vt:lpstr>
      <vt:lpstr>Table 110</vt:lpstr>
      <vt:lpstr>Table 111</vt:lpstr>
      <vt:lpstr>Table 112</vt:lpstr>
      <vt:lpstr>Table 113</vt:lpstr>
      <vt:lpstr>Table 114</vt:lpstr>
      <vt:lpstr>Table 115</vt:lpstr>
      <vt:lpstr>Table 116</vt:lpstr>
      <vt:lpstr>Table 117</vt:lpstr>
      <vt:lpstr>Table 118</vt:lpstr>
      <vt:lpstr>Table 119</vt:lpstr>
      <vt:lpstr>Table 120</vt:lpstr>
      <vt:lpstr>Table 121</vt:lpstr>
      <vt:lpstr>Table 122</vt:lpstr>
      <vt:lpstr>Table 123</vt:lpstr>
      <vt:lpstr>Table 124</vt:lpstr>
      <vt:lpstr>Table 125</vt:lpstr>
      <vt:lpstr>Table 126</vt:lpstr>
      <vt:lpstr>Table 127</vt:lpstr>
      <vt:lpstr>Table 128</vt:lpstr>
      <vt:lpstr>Table 129</vt:lpstr>
      <vt:lpstr>Table 130</vt:lpstr>
      <vt:lpstr>Table 131</vt:lpstr>
      <vt:lpstr>Table 132</vt:lpstr>
      <vt:lpstr>Table 133</vt:lpstr>
      <vt:lpstr>Table 134</vt:lpstr>
      <vt:lpstr>Table 135</vt:lpstr>
      <vt:lpstr>Table 136</vt:lpstr>
      <vt:lpstr>Table 137</vt:lpstr>
      <vt:lpstr>Table 138</vt:lpstr>
      <vt:lpstr>Table 139</vt:lpstr>
      <vt:lpstr>Table 140</vt:lpstr>
      <vt:lpstr>Table 141</vt:lpstr>
      <vt:lpstr>Table 142</vt:lpstr>
      <vt:lpstr>Table 143</vt:lpstr>
      <vt:lpstr>Table 144</vt:lpstr>
      <vt:lpstr>Table 145</vt:lpstr>
      <vt:lpstr>Table 146</vt:lpstr>
      <vt:lpstr>Table 147</vt:lpstr>
      <vt:lpstr>Table 148</vt:lpstr>
      <vt:lpstr>Table 149</vt:lpstr>
      <vt:lpstr>Table 150</vt:lpstr>
      <vt:lpstr>Table 151</vt:lpstr>
      <vt:lpstr>Table 152</vt:lpstr>
      <vt:lpstr>Table 153</vt:lpstr>
      <vt:lpstr>Table 154</vt:lpstr>
      <vt:lpstr>Table 155</vt:lpstr>
      <vt:lpstr>Table 156</vt:lpstr>
      <vt:lpstr>Table 157</vt:lpstr>
      <vt:lpstr>Table 158</vt:lpstr>
      <vt:lpstr>Table 159</vt:lpstr>
      <vt:lpstr>Table 160</vt:lpstr>
      <vt:lpstr>Table 161</vt:lpstr>
      <vt:lpstr>Table 162</vt:lpstr>
      <vt:lpstr>Table 163</vt:lpstr>
      <vt:lpstr>Table 164</vt:lpstr>
      <vt:lpstr>Table 165</vt:lpstr>
      <vt:lpstr>Table 166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Jules Walkden</cp:lastModifiedBy>
  <dcterms:created xsi:type="dcterms:W3CDTF">2026-04-21T11:20:52Z</dcterms:created>
  <dcterms:modified xsi:type="dcterms:W3CDTF">2026-06-30T15:48:55Z</dcterms:modified>
</cp:coreProperties>
</file>